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0640" windowHeight="11640" tabRatio="884" activeTab="3"/>
  </bookViews>
  <sheets>
    <sheet name="传统业务预算汇总" sheetId="9" r:id="rId1"/>
    <sheet name="A&amp;P及活动成本统计-传统" sheetId="1" r:id="rId2"/>
    <sheet name="A&amp;P明细-传统" sheetId="2" r:id="rId3"/>
    <sheet name="活动成本明细-传统" sheetId="22" r:id="rId4"/>
    <sheet name="Sheet1" sheetId="37" r:id="rId5"/>
    <sheet name="T&amp;E统计-传统" sheetId="3" r:id="rId6"/>
    <sheet name="机动团建明细-传统" sheetId="6" r:id="rId7"/>
    <sheet name="额度报销明细-传统" sheetId="5" r:id="rId8"/>
    <sheet name="直销业务预算汇总" sheetId="31" r:id="rId9"/>
    <sheet name="A&amp;P统计-直销" sheetId="32" r:id="rId10"/>
    <sheet name="A&amp;P明细-直销" sheetId="33" r:id="rId11"/>
    <sheet name="活动成本明细-直销" sheetId="38" r:id="rId12"/>
    <sheet name="T&amp;E统计-直销" sheetId="34" r:id="rId13"/>
    <sheet name="额度报销和机动费明细-直销" sheetId="35" r:id="rId14"/>
    <sheet name="2016 下单及收入任务" sheetId="23" r:id="rId15"/>
    <sheet name="大区会计表" sheetId="36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_EPS1">'[1]P&amp;L'!$C$86</definedName>
    <definedName name="__EPS2">'[1]P&amp;L'!$D$86</definedName>
    <definedName name="__EPS3">'[1]P&amp;L'!$E$86</definedName>
    <definedName name="_EPS1">'[1]P&amp;L'!$C$86</definedName>
    <definedName name="_EPS2">'[1]P&amp;L'!$D$86</definedName>
    <definedName name="_EPS3">'[1]P&amp;L'!$E$86</definedName>
    <definedName name="_xlnm._FilterDatabase" localSheetId="1" hidden="1">'A&amp;P及活动成本统计-传统'!$A$5:$AP$65</definedName>
    <definedName name="_xlnm._FilterDatabase" localSheetId="2" hidden="1">'A&amp;P明细-传统'!$A$6:$I$220</definedName>
    <definedName name="_xlnm._FilterDatabase" localSheetId="10" hidden="1">'A&amp;P明细-直销'!$A$6:$I$216</definedName>
    <definedName name="_xlnm._FilterDatabase" localSheetId="9" hidden="1">'A&amp;P统计-直销'!$A$5:$AF$55</definedName>
    <definedName name="_xlnm._FilterDatabase" localSheetId="5" hidden="1">'T&amp;E统计-传统'!$A$4:$AQ$4</definedName>
    <definedName name="_xlnm._FilterDatabase" localSheetId="12" hidden="1">'T&amp;E统计-直销'!$A$4:$W$4</definedName>
    <definedName name="_xlnm._FilterDatabase" localSheetId="0" hidden="1">传统业务预算汇总!$B$5:$W$55</definedName>
    <definedName name="_xlnm._FilterDatabase" localSheetId="15" hidden="1">大区会计表!$A$1:$B$39</definedName>
    <definedName name="_xlnm._FilterDatabase" localSheetId="13" hidden="1">'额度报销和机动费明细-直销'!$A$6:$I$302</definedName>
    <definedName name="_xlnm._FilterDatabase" localSheetId="7" hidden="1">'额度报销明细-传统'!$A$6:$N$6</definedName>
    <definedName name="_xlnm._FilterDatabase" localSheetId="3" hidden="1">'活动成本明细-传统'!$A$6:$R$6</definedName>
    <definedName name="_xlnm._FilterDatabase" localSheetId="11" hidden="1">'活动成本明细-直销'!$A$6:$I$217</definedName>
    <definedName name="_xlnm._FilterDatabase" localSheetId="6" hidden="1">'机动团建明细-传统'!$A$6:$J$305</definedName>
    <definedName name="_xlnm._FilterDatabase" localSheetId="8" hidden="1">直销业务预算汇总!$B$5:$W$55</definedName>
    <definedName name="a">[2]内贸合同总价表!$C$36</definedName>
    <definedName name="allocationcal">[3]Allocation!$C$1:$O$56,[3]Allocation!$C$1:$D$1</definedName>
    <definedName name="b">[4]内贸合同总价表!$C$36</definedName>
    <definedName name="cal">'[5]Summary(Sohu)'!$B$5:$V$106</definedName>
    <definedName name="cal_condense">'[5]CondensedPL(Sohu)'!$A$1:$P$58</definedName>
    <definedName name="cal_condenseQ">'[5]CondensedPL(Qtr)'!$A$1:$J$58</definedName>
    <definedName name="cal_copy">'[6]Work copy'!$A$1:$U$70</definedName>
    <definedName name="cal_PL_after">'[6]PL By Qtr-AfterElim'!$A$1:$M$39</definedName>
    <definedName name="cal_PL_before">'[6]PL-Qtr'!$B$1:$M$44</definedName>
    <definedName name="cal_rollupQ">'[5]Roll-up(Qtr)(Sohu)'!$A$12:$K$106</definedName>
    <definedName name="cal_spending">[6]Spending_Qtr!$A$1:$S$198</definedName>
    <definedName name="cal_spending_M">'[7]Spending-mth(Sohu)'!$A:$IV</definedName>
    <definedName name="cal_spending_Q">'[7]Spending-Qtr'!$A:$IV</definedName>
    <definedName name="_xlnm.Criteria" localSheetId="11">[8]May12!#REF!</definedName>
    <definedName name="_xlnm.Criteria">[8]May12!#REF!</definedName>
    <definedName name="ER">'[9]3.7Assumption'!$E$4</definedName>
    <definedName name="ETRADE">[3]Allocation!$C$1:$D$7,[3]Allocation!$B$9</definedName>
    <definedName name="HTML_CodePage" hidden="1">1252</definedName>
    <definedName name="HTML_Description" hidden="1">""</definedName>
    <definedName name="HTML_Email" hidden="1">""</definedName>
    <definedName name="HTML_Header" hidden="1">"Check Request"</definedName>
    <definedName name="HTML_LastUpdate" hidden="1">"3/9/99"</definedName>
    <definedName name="HTML_LineAfter" hidden="1">FALSE</definedName>
    <definedName name="HTML_LineBefore" hidden="1">FALSE</definedName>
    <definedName name="HTML_Name" hidden="1">"a12604"</definedName>
    <definedName name="HTML_OBDlg2" hidden="1">TRUE</definedName>
    <definedName name="HTML_OBDlg4" hidden="1">TRUE</definedName>
    <definedName name="HTML_OS" hidden="1">0</definedName>
    <definedName name="HTML_PathFile" hidden="1">"C:\InetPub\wwwroot\jenny\CHECK_REQUEST_FORM1.htm"</definedName>
    <definedName name="HTML_Title" hidden="1">""</definedName>
    <definedName name="ITChcread">[3]HC!$B$9:$N$55,[3]HC!$B$57:$D$102</definedName>
    <definedName name="NETSCREEN_DISCOUNT">50%</definedName>
    <definedName name="Qtrcal">'[5]Roll-up(Qtr)(Sohu)'!$B$12:$K$107</definedName>
    <definedName name="rate">[10]Facility!$D$6</definedName>
    <definedName name="RMB">'[11]Allocation by Q'!$D$7</definedName>
    <definedName name="S">[12]BizLinePL!$BA$50</definedName>
    <definedName name="Y">'[9]3.4C&amp;B Sum'!$A$2</definedName>
    <definedName name="餐补">'[9]3.6Average Salary'!$D$4</definedName>
  </definedNames>
  <calcPr calcId="145621"/>
</workbook>
</file>

<file path=xl/calcChain.xml><?xml version="1.0" encoding="utf-8"?>
<calcChain xmlns="http://schemas.openxmlformats.org/spreadsheetml/2006/main">
  <c r="N648" i="22" l="1"/>
  <c r="N647" i="22"/>
  <c r="N646" i="22"/>
  <c r="N645" i="22"/>
  <c r="I644" i="22"/>
  <c r="I645" i="22"/>
  <c r="I646" i="22"/>
  <c r="I647" i="22"/>
  <c r="I648" i="22"/>
  <c r="N644" i="22"/>
  <c r="I643" i="22" l="1"/>
  <c r="N643" i="22"/>
  <c r="N642" i="22"/>
  <c r="E24" i="5" l="1"/>
  <c r="D24" i="5" l="1"/>
  <c r="C24" i="5" l="1"/>
  <c r="N641" i="22" l="1"/>
  <c r="N640" i="22"/>
  <c r="N639" i="22"/>
  <c r="N638" i="22"/>
  <c r="N637" i="22"/>
  <c r="N636" i="22"/>
  <c r="N635" i="22"/>
  <c r="N634" i="22"/>
  <c r="N633" i="22"/>
  <c r="H104" i="22"/>
  <c r="H98" i="22"/>
  <c r="H103" i="22"/>
  <c r="H101" i="22"/>
  <c r="H102" i="22"/>
  <c r="H99" i="22"/>
  <c r="H95" i="22"/>
  <c r="N616" i="22" l="1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588" i="22"/>
  <c r="N589" i="22"/>
  <c r="N586" i="22"/>
  <c r="N587" i="22"/>
  <c r="N585" i="22"/>
  <c r="N584" i="22"/>
  <c r="N583" i="22"/>
  <c r="N580" i="22"/>
  <c r="N581" i="22"/>
  <c r="N582" i="22"/>
  <c r="N579" i="22"/>
  <c r="N578" i="22"/>
  <c r="I577" i="22" l="1"/>
  <c r="N577" i="22"/>
  <c r="N576" i="22"/>
  <c r="N574" i="22"/>
  <c r="N575" i="22"/>
  <c r="E18" i="33" l="1"/>
  <c r="E17" i="33"/>
  <c r="N573" i="22"/>
  <c r="N572" i="22" l="1"/>
  <c r="I571" i="22"/>
  <c r="I572" i="22"/>
  <c r="N571" i="22"/>
  <c r="I570" i="22"/>
  <c r="N570" i="22"/>
  <c r="N569" i="22"/>
  <c r="M60" i="1"/>
  <c r="M61" i="1"/>
  <c r="M62" i="1"/>
  <c r="M59" i="1"/>
  <c r="N568" i="22"/>
  <c r="I568" i="22"/>
  <c r="L32" i="23"/>
  <c r="J32" i="23"/>
  <c r="N566" i="22"/>
  <c r="N565" i="22"/>
  <c r="N563" i="22"/>
  <c r="N564" i="22"/>
  <c r="N562" i="22"/>
  <c r="I562" i="22"/>
  <c r="N561" i="22"/>
  <c r="N557" i="22"/>
  <c r="I553" i="22"/>
  <c r="N553" i="22"/>
  <c r="G19" i="32"/>
  <c r="O40" i="1"/>
  <c r="I552" i="22"/>
  <c r="N552" i="22"/>
  <c r="N551" i="22"/>
  <c r="N550" i="22"/>
  <c r="G37" i="1"/>
  <c r="E6" i="5"/>
  <c r="D6" i="5"/>
  <c r="C6" i="5"/>
  <c r="I548" i="22"/>
  <c r="N548" i="22"/>
  <c r="N549" i="22"/>
  <c r="I549" i="22"/>
  <c r="B38" i="36"/>
  <c r="B37" i="36"/>
  <c r="A53" i="23"/>
  <c r="B36" i="36"/>
  <c r="B36" i="34" s="1"/>
  <c r="B35" i="36"/>
  <c r="B34" i="36"/>
  <c r="B33" i="36"/>
  <c r="B40" i="32" s="1"/>
  <c r="B32" i="36"/>
  <c r="B31" i="36"/>
  <c r="B30" i="36"/>
  <c r="B29" i="36"/>
  <c r="B50" i="32"/>
  <c r="B28" i="36"/>
  <c r="B27" i="36"/>
  <c r="A33" i="23" s="1"/>
  <c r="B26" i="36"/>
  <c r="B46" i="34" s="1"/>
  <c r="B25" i="36"/>
  <c r="B45" i="32" s="1"/>
  <c r="B24" i="36"/>
  <c r="B23" i="36"/>
  <c r="A41" i="23" s="1"/>
  <c r="B22" i="36"/>
  <c r="B21" i="36"/>
  <c r="B49" i="34" s="1"/>
  <c r="B20" i="36"/>
  <c r="B25" i="31" s="1"/>
  <c r="B19" i="36"/>
  <c r="B16" i="34" s="1"/>
  <c r="B18" i="36"/>
  <c r="A17" i="23" s="1"/>
  <c r="B17" i="36"/>
  <c r="B15" i="31" s="1"/>
  <c r="B16" i="36"/>
  <c r="B24" i="34" s="1"/>
  <c r="B15" i="36"/>
  <c r="B11" i="32" s="1"/>
  <c r="B14" i="36"/>
  <c r="B21" i="34" s="1"/>
  <c r="B13" i="36"/>
  <c r="B20" i="32" s="1"/>
  <c r="B12" i="36"/>
  <c r="A11" i="23" s="1"/>
  <c r="B11" i="36"/>
  <c r="A10" i="23" s="1"/>
  <c r="B10" i="36"/>
  <c r="A21" i="23" s="1"/>
  <c r="B9" i="36"/>
  <c r="A13" i="23" s="1"/>
  <c r="B8" i="36"/>
  <c r="A9" i="23" s="1"/>
  <c r="B7" i="36"/>
  <c r="B6" i="36"/>
  <c r="B43" i="34" s="1"/>
  <c r="B5" i="36"/>
  <c r="B33" i="9" s="1"/>
  <c r="B4" i="36"/>
  <c r="B3" i="36"/>
  <c r="B7" i="31" s="1"/>
  <c r="B2" i="36"/>
  <c r="A7" i="23" s="1"/>
  <c r="AD63" i="23"/>
  <c r="AC63" i="23"/>
  <c r="AB63" i="23"/>
  <c r="AA63" i="23"/>
  <c r="X63" i="23"/>
  <c r="W63" i="23"/>
  <c r="V63" i="23"/>
  <c r="U63" i="23"/>
  <c r="R63" i="23"/>
  <c r="Q63" i="23"/>
  <c r="P63" i="23"/>
  <c r="O63" i="23"/>
  <c r="L63" i="23"/>
  <c r="K63" i="23"/>
  <c r="J63" i="23"/>
  <c r="I63" i="23"/>
  <c r="F63" i="23"/>
  <c r="E63" i="23"/>
  <c r="D63" i="23"/>
  <c r="C63" i="23"/>
  <c r="AE62" i="23"/>
  <c r="Y62" i="23"/>
  <c r="S62" i="23"/>
  <c r="M62" i="23"/>
  <c r="G62" i="23"/>
  <c r="A62" i="23"/>
  <c r="AE61" i="23"/>
  <c r="Y61" i="23"/>
  <c r="S61" i="23"/>
  <c r="M61" i="23"/>
  <c r="G61" i="23"/>
  <c r="AE59" i="23"/>
  <c r="Y59" i="23"/>
  <c r="S59" i="23"/>
  <c r="M59" i="23"/>
  <c r="G59" i="23"/>
  <c r="R55" i="23"/>
  <c r="Q55" i="23"/>
  <c r="P55" i="23"/>
  <c r="O55" i="23"/>
  <c r="AD54" i="23"/>
  <c r="AC54" i="23"/>
  <c r="AB54" i="23"/>
  <c r="AA54" i="23"/>
  <c r="X54" i="23"/>
  <c r="W54" i="23"/>
  <c r="U54" i="23"/>
  <c r="V54" i="23"/>
  <c r="S54" i="23"/>
  <c r="L54" i="23"/>
  <c r="K54" i="23"/>
  <c r="J54" i="23"/>
  <c r="I54" i="23"/>
  <c r="F54" i="23"/>
  <c r="E54" i="23"/>
  <c r="D54" i="23"/>
  <c r="C54" i="23"/>
  <c r="AD53" i="23"/>
  <c r="AC53" i="23"/>
  <c r="AB53" i="23"/>
  <c r="AA53" i="23"/>
  <c r="X53" i="23"/>
  <c r="W53" i="23"/>
  <c r="V53" i="23"/>
  <c r="U53" i="23"/>
  <c r="S53" i="23"/>
  <c r="L53" i="23"/>
  <c r="K53" i="23"/>
  <c r="J53" i="23"/>
  <c r="I53" i="23"/>
  <c r="F53" i="23"/>
  <c r="E53" i="23"/>
  <c r="D53" i="23"/>
  <c r="D51" i="23"/>
  <c r="D52" i="23"/>
  <c r="C53" i="23"/>
  <c r="AD52" i="23"/>
  <c r="AC52" i="23"/>
  <c r="AB52" i="23"/>
  <c r="AB51" i="23"/>
  <c r="AA52" i="23"/>
  <c r="X52" i="23"/>
  <c r="W52" i="23"/>
  <c r="V52" i="23"/>
  <c r="U52" i="23"/>
  <c r="S52" i="23"/>
  <c r="L52" i="23"/>
  <c r="K52" i="23"/>
  <c r="J52" i="23"/>
  <c r="I52" i="23"/>
  <c r="F52" i="23"/>
  <c r="E52" i="23"/>
  <c r="C52" i="23"/>
  <c r="A52" i="23"/>
  <c r="AD51" i="23"/>
  <c r="AC51" i="23"/>
  <c r="AA51" i="23"/>
  <c r="AA55" i="23" s="1"/>
  <c r="X51" i="23"/>
  <c r="U51" i="23"/>
  <c r="V51" i="23"/>
  <c r="W51" i="23"/>
  <c r="S51" i="23"/>
  <c r="L51" i="23"/>
  <c r="K51" i="23"/>
  <c r="J51" i="23"/>
  <c r="I51" i="23"/>
  <c r="F51" i="23"/>
  <c r="E51" i="23"/>
  <c r="C51" i="23"/>
  <c r="R49" i="23"/>
  <c r="Q49" i="23"/>
  <c r="P49" i="23"/>
  <c r="O49" i="23"/>
  <c r="AD48" i="23"/>
  <c r="AC48" i="23"/>
  <c r="AB48" i="23"/>
  <c r="AA48" i="23"/>
  <c r="X48" i="23"/>
  <c r="W48" i="23"/>
  <c r="V48" i="23"/>
  <c r="U48" i="23"/>
  <c r="S48" i="23"/>
  <c r="L48" i="23"/>
  <c r="K48" i="23"/>
  <c r="J48" i="23"/>
  <c r="I48" i="23"/>
  <c r="F48" i="23"/>
  <c r="E48" i="23"/>
  <c r="D48" i="23"/>
  <c r="C48" i="23"/>
  <c r="A48" i="23"/>
  <c r="AD47" i="23"/>
  <c r="AC47" i="23"/>
  <c r="AC45" i="23"/>
  <c r="AC46" i="23"/>
  <c r="AB47" i="23"/>
  <c r="AA47" i="23"/>
  <c r="X47" i="23"/>
  <c r="X49" i="23" s="1"/>
  <c r="W47" i="23"/>
  <c r="W45" i="23"/>
  <c r="W46" i="23"/>
  <c r="V47" i="23"/>
  <c r="U47" i="23"/>
  <c r="S47" i="23"/>
  <c r="L47" i="23"/>
  <c r="K47" i="23"/>
  <c r="J47" i="23"/>
  <c r="I47" i="23"/>
  <c r="F47" i="23"/>
  <c r="E47" i="23"/>
  <c r="D47" i="23"/>
  <c r="C47" i="23"/>
  <c r="AD46" i="23"/>
  <c r="AB46" i="23"/>
  <c r="AA46" i="23"/>
  <c r="X46" i="23"/>
  <c r="V46" i="23"/>
  <c r="U46" i="23"/>
  <c r="S46" i="23"/>
  <c r="L46" i="23"/>
  <c r="K46" i="23"/>
  <c r="J46" i="23"/>
  <c r="I46" i="23"/>
  <c r="F46" i="23"/>
  <c r="E46" i="23"/>
  <c r="D46" i="23"/>
  <c r="C46" i="23"/>
  <c r="A46" i="23"/>
  <c r="AD45" i="23"/>
  <c r="AB45" i="23"/>
  <c r="AB49" i="23" s="1"/>
  <c r="AA45" i="23"/>
  <c r="X45" i="23"/>
  <c r="V45" i="23"/>
  <c r="U45" i="23"/>
  <c r="S45" i="23"/>
  <c r="L45" i="23"/>
  <c r="K45" i="23"/>
  <c r="J45" i="23"/>
  <c r="I45" i="23"/>
  <c r="F45" i="23"/>
  <c r="E45" i="23"/>
  <c r="D45" i="23"/>
  <c r="C45" i="23"/>
  <c r="A45" i="23"/>
  <c r="R43" i="23"/>
  <c r="Q43" i="23"/>
  <c r="P43" i="23"/>
  <c r="O43" i="23"/>
  <c r="AD42" i="23"/>
  <c r="AC42" i="23"/>
  <c r="AB42" i="23"/>
  <c r="AA42" i="23"/>
  <c r="X42" i="23"/>
  <c r="X38" i="23"/>
  <c r="X39" i="23"/>
  <c r="X40" i="23"/>
  <c r="X41" i="23"/>
  <c r="W42" i="23"/>
  <c r="V42" i="23"/>
  <c r="U42" i="23"/>
  <c r="S42" i="23"/>
  <c r="L42" i="23"/>
  <c r="K42" i="23"/>
  <c r="K43" i="23" s="1"/>
  <c r="J42" i="23"/>
  <c r="I42" i="23"/>
  <c r="I38" i="23"/>
  <c r="J38" i="23"/>
  <c r="K38" i="23"/>
  <c r="L38" i="23"/>
  <c r="I39" i="23"/>
  <c r="J39" i="23"/>
  <c r="K39" i="23"/>
  <c r="L39" i="23"/>
  <c r="I40" i="23"/>
  <c r="J40" i="23"/>
  <c r="K40" i="23"/>
  <c r="L40" i="23"/>
  <c r="I41" i="23"/>
  <c r="J41" i="23"/>
  <c r="K41" i="23"/>
  <c r="L41" i="23"/>
  <c r="F42" i="23"/>
  <c r="E42" i="23"/>
  <c r="D42" i="23"/>
  <c r="C42" i="23"/>
  <c r="C38" i="23"/>
  <c r="C39" i="23"/>
  <c r="C40" i="23"/>
  <c r="C41" i="23"/>
  <c r="AD41" i="23"/>
  <c r="AC41" i="23"/>
  <c r="AB41" i="23"/>
  <c r="AB38" i="23"/>
  <c r="AB39" i="23"/>
  <c r="AB40" i="23"/>
  <c r="AA41" i="23"/>
  <c r="W41" i="23"/>
  <c r="V41" i="23"/>
  <c r="U41" i="23"/>
  <c r="S41" i="23"/>
  <c r="F41" i="23"/>
  <c r="E41" i="23"/>
  <c r="E38" i="23"/>
  <c r="E39" i="23"/>
  <c r="E40" i="23"/>
  <c r="D41" i="23"/>
  <c r="AD40" i="23"/>
  <c r="AC40" i="23"/>
  <c r="AA40" i="23"/>
  <c r="AE40" i="23" s="1"/>
  <c r="W40" i="23"/>
  <c r="V40" i="23"/>
  <c r="U40" i="23"/>
  <c r="S40" i="23"/>
  <c r="F40" i="23"/>
  <c r="D40" i="23"/>
  <c r="AD39" i="23"/>
  <c r="AC39" i="23"/>
  <c r="AA39" i="23"/>
  <c r="W39" i="23"/>
  <c r="V39" i="23"/>
  <c r="U39" i="23"/>
  <c r="S39" i="23"/>
  <c r="F39" i="23"/>
  <c r="D39" i="23"/>
  <c r="AD38" i="23"/>
  <c r="AC38" i="23"/>
  <c r="AA38" i="23"/>
  <c r="W38" i="23"/>
  <c r="V38" i="23"/>
  <c r="U38" i="23"/>
  <c r="S38" i="23"/>
  <c r="F38" i="23"/>
  <c r="D38" i="23"/>
  <c r="A38" i="23"/>
  <c r="R36" i="23"/>
  <c r="Q36" i="23"/>
  <c r="P36" i="23"/>
  <c r="O36" i="23"/>
  <c r="AD35" i="23"/>
  <c r="AC35" i="23"/>
  <c r="AB35" i="23"/>
  <c r="AA35" i="23"/>
  <c r="AA31" i="23"/>
  <c r="AA32" i="23"/>
  <c r="AA33" i="23"/>
  <c r="AA34" i="23"/>
  <c r="X35" i="23"/>
  <c r="W35" i="23"/>
  <c r="V35" i="23"/>
  <c r="U35" i="23"/>
  <c r="S35" i="23"/>
  <c r="L35" i="23"/>
  <c r="K35" i="23"/>
  <c r="J35" i="23"/>
  <c r="I35" i="23"/>
  <c r="F35" i="23"/>
  <c r="E35" i="23"/>
  <c r="D35" i="23"/>
  <c r="C35" i="23"/>
  <c r="AD34" i="23"/>
  <c r="AC34" i="23"/>
  <c r="AB34" i="23"/>
  <c r="X34" i="23"/>
  <c r="W34" i="23"/>
  <c r="V34" i="23"/>
  <c r="U34" i="23"/>
  <c r="S34" i="23"/>
  <c r="L34" i="23"/>
  <c r="K34" i="23"/>
  <c r="J34" i="23"/>
  <c r="I34" i="23"/>
  <c r="F34" i="23"/>
  <c r="E34" i="23"/>
  <c r="D34" i="23"/>
  <c r="C34" i="23"/>
  <c r="AD33" i="23"/>
  <c r="AC33" i="23"/>
  <c r="AB33" i="23"/>
  <c r="X33" i="23"/>
  <c r="W33" i="23"/>
  <c r="V33" i="23"/>
  <c r="U33" i="23"/>
  <c r="S33" i="23"/>
  <c r="L33" i="23"/>
  <c r="K33" i="23"/>
  <c r="K36" i="23" s="1"/>
  <c r="J33" i="23"/>
  <c r="I33" i="23"/>
  <c r="F33" i="23"/>
  <c r="E33" i="23"/>
  <c r="D33" i="23"/>
  <c r="C33" i="23"/>
  <c r="AD32" i="23"/>
  <c r="AC32" i="23"/>
  <c r="AB32" i="23"/>
  <c r="X32" i="23"/>
  <c r="W32" i="23"/>
  <c r="V32" i="23"/>
  <c r="V36" i="23" s="1"/>
  <c r="U32" i="23"/>
  <c r="S32" i="23"/>
  <c r="K32" i="23"/>
  <c r="I32" i="23"/>
  <c r="F32" i="23"/>
  <c r="E32" i="23"/>
  <c r="D32" i="23"/>
  <c r="C32" i="23"/>
  <c r="G32" i="23" s="1"/>
  <c r="A32" i="23"/>
  <c r="AD31" i="23"/>
  <c r="AC31" i="23"/>
  <c r="AB31" i="23"/>
  <c r="X31" i="23"/>
  <c r="W31" i="23"/>
  <c r="W36" i="23" s="1"/>
  <c r="V31" i="23"/>
  <c r="U31" i="23"/>
  <c r="S31" i="23"/>
  <c r="L31" i="23"/>
  <c r="L36" i="23" s="1"/>
  <c r="K31" i="23"/>
  <c r="J31" i="23"/>
  <c r="I31" i="23"/>
  <c r="F31" i="23"/>
  <c r="E31" i="23"/>
  <c r="D31" i="23"/>
  <c r="C31" i="23"/>
  <c r="R29" i="23"/>
  <c r="Q29" i="23"/>
  <c r="P29" i="23"/>
  <c r="O29" i="23"/>
  <c r="AD28" i="23"/>
  <c r="AC28" i="23"/>
  <c r="AB28" i="23"/>
  <c r="AA28" i="23"/>
  <c r="X28" i="23"/>
  <c r="W28" i="23"/>
  <c r="V28" i="23"/>
  <c r="U28" i="23"/>
  <c r="S28" i="23"/>
  <c r="L28" i="23"/>
  <c r="K28" i="23"/>
  <c r="J28" i="23"/>
  <c r="I28" i="23"/>
  <c r="F28" i="23"/>
  <c r="E28" i="23"/>
  <c r="E29" i="23" s="1"/>
  <c r="D28" i="23"/>
  <c r="C28" i="23"/>
  <c r="A28" i="23"/>
  <c r="AD27" i="23"/>
  <c r="AC27" i="23"/>
  <c r="AB27" i="23"/>
  <c r="AA27" i="23"/>
  <c r="X27" i="23"/>
  <c r="W27" i="23"/>
  <c r="V27" i="23"/>
  <c r="U27" i="23"/>
  <c r="S27" i="23"/>
  <c r="L27" i="23"/>
  <c r="K27" i="23"/>
  <c r="J27" i="23"/>
  <c r="I27" i="23"/>
  <c r="F27" i="23"/>
  <c r="E27" i="23"/>
  <c r="D27" i="23"/>
  <c r="C27" i="23"/>
  <c r="AD26" i="23"/>
  <c r="AC26" i="23"/>
  <c r="AB26" i="23"/>
  <c r="AA26" i="23"/>
  <c r="X26" i="23"/>
  <c r="W26" i="23"/>
  <c r="V26" i="23"/>
  <c r="U26" i="23"/>
  <c r="S26" i="23"/>
  <c r="L26" i="23"/>
  <c r="K26" i="23"/>
  <c r="J26" i="23"/>
  <c r="I26" i="23"/>
  <c r="F26" i="23"/>
  <c r="E26" i="23"/>
  <c r="D26" i="23"/>
  <c r="C26" i="23"/>
  <c r="R24" i="23"/>
  <c r="Q24" i="23"/>
  <c r="P24" i="23"/>
  <c r="O24" i="23"/>
  <c r="AD23" i="23"/>
  <c r="AC23" i="23"/>
  <c r="AB23" i="23"/>
  <c r="AA23" i="23"/>
  <c r="X23" i="23"/>
  <c r="W23" i="23"/>
  <c r="V23" i="23"/>
  <c r="U23" i="23"/>
  <c r="S23" i="23"/>
  <c r="L23" i="23"/>
  <c r="K23" i="23"/>
  <c r="K24" i="23" s="1"/>
  <c r="J23" i="23"/>
  <c r="I23" i="23"/>
  <c r="F23" i="23"/>
  <c r="E23" i="23"/>
  <c r="D23" i="23"/>
  <c r="C23" i="23"/>
  <c r="A23" i="23"/>
  <c r="AD22" i="23"/>
  <c r="AC22" i="23"/>
  <c r="AB22" i="23"/>
  <c r="AA22" i="23"/>
  <c r="X22" i="23"/>
  <c r="W22" i="23"/>
  <c r="V22" i="23"/>
  <c r="U22" i="23"/>
  <c r="S22" i="23"/>
  <c r="L22" i="23"/>
  <c r="K22" i="23"/>
  <c r="J22" i="23"/>
  <c r="I22" i="23"/>
  <c r="F22" i="23"/>
  <c r="E22" i="23"/>
  <c r="D22" i="23"/>
  <c r="C22" i="23"/>
  <c r="AD21" i="23"/>
  <c r="AC21" i="23"/>
  <c r="AB21" i="23"/>
  <c r="AA21" i="23"/>
  <c r="X21" i="23"/>
  <c r="W21" i="23"/>
  <c r="V21" i="23"/>
  <c r="U21" i="23"/>
  <c r="S21" i="23"/>
  <c r="L21" i="23"/>
  <c r="K21" i="23"/>
  <c r="J21" i="23"/>
  <c r="I21" i="23"/>
  <c r="F21" i="23"/>
  <c r="E21" i="23"/>
  <c r="D21" i="23"/>
  <c r="C21" i="23"/>
  <c r="R19" i="23"/>
  <c r="Q19" i="23"/>
  <c r="P19" i="23"/>
  <c r="O19" i="23"/>
  <c r="AD18" i="23"/>
  <c r="AC18" i="23"/>
  <c r="AB18" i="23"/>
  <c r="AA18" i="23"/>
  <c r="X18" i="23"/>
  <c r="W18" i="23"/>
  <c r="V18" i="23"/>
  <c r="V19" i="23" s="1"/>
  <c r="U18" i="23"/>
  <c r="S18" i="23"/>
  <c r="L18" i="23"/>
  <c r="K18" i="23"/>
  <c r="J18" i="23"/>
  <c r="I18" i="23"/>
  <c r="F18" i="23"/>
  <c r="E18" i="23"/>
  <c r="D18" i="23"/>
  <c r="C18" i="23"/>
  <c r="A18" i="23"/>
  <c r="L17" i="23"/>
  <c r="K17" i="23"/>
  <c r="J17" i="23"/>
  <c r="I17" i="23"/>
  <c r="F17" i="23"/>
  <c r="E17" i="23"/>
  <c r="D17" i="23"/>
  <c r="C17" i="23"/>
  <c r="AD16" i="23"/>
  <c r="AC16" i="23"/>
  <c r="AC19" i="23" s="1"/>
  <c r="AB16" i="23"/>
  <c r="AA16" i="23"/>
  <c r="X16" i="23"/>
  <c r="W16" i="23"/>
  <c r="V16" i="23"/>
  <c r="U16" i="23"/>
  <c r="S16" i="23"/>
  <c r="L16" i="23"/>
  <c r="K16" i="23"/>
  <c r="J16" i="23"/>
  <c r="I16" i="23"/>
  <c r="I19" i="23" s="1"/>
  <c r="F16" i="23"/>
  <c r="E16" i="23"/>
  <c r="D16" i="23"/>
  <c r="C16" i="23"/>
  <c r="A16" i="23"/>
  <c r="R14" i="23"/>
  <c r="Q14" i="23"/>
  <c r="P14" i="23"/>
  <c r="O14" i="23"/>
  <c r="AD13" i="23"/>
  <c r="AC13" i="23"/>
  <c r="AB13" i="23"/>
  <c r="AA13" i="23"/>
  <c r="X13" i="23"/>
  <c r="W13" i="23"/>
  <c r="V13" i="23"/>
  <c r="U13" i="23"/>
  <c r="S13" i="23"/>
  <c r="L13" i="23"/>
  <c r="K13" i="23"/>
  <c r="J13" i="23"/>
  <c r="I13" i="23"/>
  <c r="F13" i="23"/>
  <c r="E13" i="23"/>
  <c r="D13" i="23"/>
  <c r="C13" i="23"/>
  <c r="AD12" i="23"/>
  <c r="AC12" i="23"/>
  <c r="AB12" i="23"/>
  <c r="AA12" i="23"/>
  <c r="X12" i="23"/>
  <c r="W12" i="23"/>
  <c r="V12" i="23"/>
  <c r="U12" i="23"/>
  <c r="S12" i="23"/>
  <c r="L12" i="23"/>
  <c r="K12" i="23"/>
  <c r="J12" i="23"/>
  <c r="I12" i="23"/>
  <c r="F12" i="23"/>
  <c r="E12" i="23"/>
  <c r="D12" i="23"/>
  <c r="C12" i="23"/>
  <c r="AD11" i="23"/>
  <c r="AC11" i="23"/>
  <c r="AB11" i="23"/>
  <c r="AA11" i="23"/>
  <c r="X11" i="23"/>
  <c r="W11" i="23"/>
  <c r="V11" i="23"/>
  <c r="U11" i="23"/>
  <c r="S11" i="23"/>
  <c r="L11" i="23"/>
  <c r="K11" i="23"/>
  <c r="J11" i="23"/>
  <c r="I11" i="23"/>
  <c r="F11" i="23"/>
  <c r="E11" i="23"/>
  <c r="D11" i="23"/>
  <c r="C11" i="23"/>
  <c r="AD10" i="23"/>
  <c r="AC10" i="23"/>
  <c r="AB10" i="23"/>
  <c r="AA10" i="23"/>
  <c r="X10" i="23"/>
  <c r="W10" i="23"/>
  <c r="V10" i="23"/>
  <c r="U10" i="23"/>
  <c r="S10" i="23"/>
  <c r="L10" i="23"/>
  <c r="K10" i="23"/>
  <c r="J10" i="23"/>
  <c r="I10" i="23"/>
  <c r="F10" i="23"/>
  <c r="E10" i="23"/>
  <c r="D10" i="23"/>
  <c r="C10" i="23"/>
  <c r="AD9" i="23"/>
  <c r="AC9" i="23"/>
  <c r="AB9" i="23"/>
  <c r="AA9" i="23"/>
  <c r="X9" i="23"/>
  <c r="W9" i="23"/>
  <c r="V9" i="23"/>
  <c r="U9" i="23"/>
  <c r="S9" i="23"/>
  <c r="L9" i="23"/>
  <c r="K9" i="23"/>
  <c r="J9" i="23"/>
  <c r="I9" i="23"/>
  <c r="F9" i="23"/>
  <c r="E9" i="23"/>
  <c r="D9" i="23"/>
  <c r="C9" i="23"/>
  <c r="AD8" i="23"/>
  <c r="AC8" i="23"/>
  <c r="AB8" i="23"/>
  <c r="AA8" i="23"/>
  <c r="X8" i="23"/>
  <c r="W8" i="23"/>
  <c r="V8" i="23"/>
  <c r="V7" i="23"/>
  <c r="U8" i="23"/>
  <c r="U7" i="23"/>
  <c r="S8" i="23"/>
  <c r="L8" i="23"/>
  <c r="K8" i="23"/>
  <c r="J8" i="23"/>
  <c r="J7" i="23"/>
  <c r="I8" i="23"/>
  <c r="F8" i="23"/>
  <c r="E8" i="23"/>
  <c r="D8" i="23"/>
  <c r="C8" i="23"/>
  <c r="AD7" i="23"/>
  <c r="AC7" i="23"/>
  <c r="AB7" i="23"/>
  <c r="AA7" i="23"/>
  <c r="X7" i="23"/>
  <c r="W7" i="23"/>
  <c r="S7" i="23"/>
  <c r="L7" i="23"/>
  <c r="I7" i="23"/>
  <c r="K7" i="23"/>
  <c r="F7" i="23"/>
  <c r="E7" i="23"/>
  <c r="D7" i="23"/>
  <c r="C7" i="23"/>
  <c r="T52" i="34"/>
  <c r="Q52" i="34"/>
  <c r="R52" i="34" s="1"/>
  <c r="M52" i="34"/>
  <c r="N52" i="34" s="1"/>
  <c r="I52" i="34"/>
  <c r="J52" i="34" s="1"/>
  <c r="E52" i="34"/>
  <c r="Q51" i="34"/>
  <c r="M51" i="34"/>
  <c r="I51" i="34"/>
  <c r="E51" i="34"/>
  <c r="B51" i="34"/>
  <c r="Q50" i="34"/>
  <c r="M50" i="34"/>
  <c r="I50" i="34"/>
  <c r="E50" i="34"/>
  <c r="B50" i="34"/>
  <c r="Q49" i="34"/>
  <c r="M49" i="34"/>
  <c r="I49" i="34"/>
  <c r="E49" i="34"/>
  <c r="Q46" i="34"/>
  <c r="M46" i="34"/>
  <c r="I46" i="34"/>
  <c r="E46" i="34"/>
  <c r="Q45" i="34"/>
  <c r="M45" i="34"/>
  <c r="I45" i="34"/>
  <c r="E45" i="34"/>
  <c r="Q44" i="34"/>
  <c r="M44" i="34"/>
  <c r="I44" i="34"/>
  <c r="E44" i="34"/>
  <c r="B44" i="34"/>
  <c r="Q43" i="34"/>
  <c r="M43" i="34"/>
  <c r="I43" i="34"/>
  <c r="E43" i="34"/>
  <c r="Q40" i="34"/>
  <c r="M40" i="34"/>
  <c r="I40" i="34"/>
  <c r="M40" i="32"/>
  <c r="I40" i="31" s="1"/>
  <c r="E40" i="34"/>
  <c r="Q39" i="34"/>
  <c r="M39" i="34"/>
  <c r="I39" i="34"/>
  <c r="M39" i="32"/>
  <c r="E39" i="34"/>
  <c r="Q38" i="34"/>
  <c r="M38" i="34"/>
  <c r="I38" i="34"/>
  <c r="E38" i="34"/>
  <c r="G38" i="32"/>
  <c r="Q37" i="34"/>
  <c r="M37" i="34"/>
  <c r="I37" i="34"/>
  <c r="E37" i="34"/>
  <c r="Q36" i="34"/>
  <c r="M36" i="34"/>
  <c r="I36" i="34"/>
  <c r="I36" i="31" s="1"/>
  <c r="M36" i="32"/>
  <c r="E36" i="34"/>
  <c r="Q33" i="34"/>
  <c r="M33" i="34"/>
  <c r="I33" i="34"/>
  <c r="E33" i="34"/>
  <c r="Q32" i="34"/>
  <c r="M32" i="34"/>
  <c r="I32" i="34"/>
  <c r="E32" i="34"/>
  <c r="U32" i="34" s="1"/>
  <c r="Q31" i="34"/>
  <c r="M31" i="34"/>
  <c r="I31" i="34"/>
  <c r="E31" i="34"/>
  <c r="B31" i="34"/>
  <c r="Q30" i="34"/>
  <c r="M30" i="34"/>
  <c r="I30" i="34"/>
  <c r="E30" i="34"/>
  <c r="B30" i="34"/>
  <c r="Q29" i="34"/>
  <c r="M29" i="34"/>
  <c r="I29" i="34"/>
  <c r="E29" i="34"/>
  <c r="Q26" i="34"/>
  <c r="M26" i="34"/>
  <c r="S26" i="32"/>
  <c r="I26" i="34"/>
  <c r="E26" i="34"/>
  <c r="B26" i="34"/>
  <c r="Q25" i="34"/>
  <c r="M25" i="34"/>
  <c r="I25" i="34"/>
  <c r="E25" i="34"/>
  <c r="G25" i="32"/>
  <c r="Q24" i="34"/>
  <c r="M24" i="34"/>
  <c r="I24" i="34"/>
  <c r="E24" i="34"/>
  <c r="Q21" i="34"/>
  <c r="M21" i="34"/>
  <c r="S21" i="32"/>
  <c r="M21" i="31" s="1"/>
  <c r="I21" i="34"/>
  <c r="E21" i="34"/>
  <c r="Q20" i="34"/>
  <c r="M20" i="34"/>
  <c r="I20" i="34"/>
  <c r="E20" i="34"/>
  <c r="E22" i="34" s="1"/>
  <c r="Q19" i="34"/>
  <c r="Y19" i="32"/>
  <c r="M19" i="34"/>
  <c r="I19" i="34"/>
  <c r="E19" i="34"/>
  <c r="E19" i="31" s="1"/>
  <c r="B19" i="34"/>
  <c r="Q16" i="34"/>
  <c r="M16" i="34"/>
  <c r="M17" i="34" s="1"/>
  <c r="I16" i="34"/>
  <c r="M16" i="32"/>
  <c r="E16" i="34"/>
  <c r="Q15" i="34"/>
  <c r="M15" i="34"/>
  <c r="I15" i="34"/>
  <c r="E15" i="34"/>
  <c r="Q12" i="34"/>
  <c r="M12" i="34"/>
  <c r="I12" i="34"/>
  <c r="E12" i="34"/>
  <c r="Q11" i="34"/>
  <c r="M11" i="34"/>
  <c r="I11" i="34"/>
  <c r="E11" i="34"/>
  <c r="Q10" i="34"/>
  <c r="M10" i="34"/>
  <c r="I10" i="34"/>
  <c r="E10" i="34"/>
  <c r="Q9" i="34"/>
  <c r="Y9" i="32"/>
  <c r="M9" i="34"/>
  <c r="I9" i="34"/>
  <c r="E9" i="34"/>
  <c r="B9" i="34"/>
  <c r="Q8" i="34"/>
  <c r="M8" i="34"/>
  <c r="I8" i="34"/>
  <c r="E8" i="34"/>
  <c r="Q7" i="34"/>
  <c r="M7" i="34"/>
  <c r="I7" i="34"/>
  <c r="E7" i="34"/>
  <c r="Q6" i="34"/>
  <c r="M6" i="34"/>
  <c r="I6" i="34"/>
  <c r="E6" i="34"/>
  <c r="U5" i="34"/>
  <c r="Q5" i="34"/>
  <c r="P21" i="34" s="1"/>
  <c r="R21" i="34" s="1"/>
  <c r="M5" i="34"/>
  <c r="L36" i="34" s="1"/>
  <c r="I5" i="34"/>
  <c r="E5" i="34"/>
  <c r="D11" i="34" s="1"/>
  <c r="A1" i="34"/>
  <c r="AD54" i="32"/>
  <c r="AF54" i="32" s="1"/>
  <c r="X54" i="32"/>
  <c r="Z54" i="32" s="1"/>
  <c r="R54" i="32"/>
  <c r="T54" i="32" s="1"/>
  <c r="L54" i="32"/>
  <c r="N54" i="32" s="1"/>
  <c r="F54" i="32"/>
  <c r="H54" i="32" s="1"/>
  <c r="Y52" i="32"/>
  <c r="X52" i="32"/>
  <c r="P52" i="31" s="1"/>
  <c r="S52" i="32"/>
  <c r="M52" i="31" s="1"/>
  <c r="R52" i="32"/>
  <c r="L52" i="31" s="1"/>
  <c r="M52" i="32"/>
  <c r="L52" i="32"/>
  <c r="H52" i="31" s="1"/>
  <c r="G52" i="32"/>
  <c r="Y51" i="32"/>
  <c r="S51" i="32"/>
  <c r="M51" i="32"/>
  <c r="I51" i="31" s="1"/>
  <c r="G51" i="32"/>
  <c r="B51" i="32"/>
  <c r="Y50" i="32"/>
  <c r="S50" i="32"/>
  <c r="M50" i="32"/>
  <c r="G50" i="32"/>
  <c r="Y49" i="32"/>
  <c r="S49" i="32"/>
  <c r="S53" i="32" s="1"/>
  <c r="M49" i="32"/>
  <c r="G49" i="32"/>
  <c r="AD48" i="32"/>
  <c r="AF48" i="32" s="1"/>
  <c r="X48" i="32"/>
  <c r="Z48" i="32" s="1"/>
  <c r="R48" i="32"/>
  <c r="T48" i="32" s="1"/>
  <c r="L48" i="32"/>
  <c r="N48" i="32" s="1"/>
  <c r="F48" i="32"/>
  <c r="H48" i="32" s="1"/>
  <c r="Y46" i="32"/>
  <c r="S46" i="32"/>
  <c r="M46" i="32"/>
  <c r="G46" i="32"/>
  <c r="G43" i="32"/>
  <c r="G44" i="32"/>
  <c r="G45" i="32"/>
  <c r="B46" i="32"/>
  <c r="Y45" i="32"/>
  <c r="S45" i="32"/>
  <c r="M45" i="32"/>
  <c r="Y44" i="32"/>
  <c r="S44" i="32"/>
  <c r="M44" i="32"/>
  <c r="B44" i="32"/>
  <c r="Y43" i="32"/>
  <c r="S43" i="32"/>
  <c r="M43" i="32"/>
  <c r="M47" i="32" s="1"/>
  <c r="AD42" i="32"/>
  <c r="AF42" i="32" s="1"/>
  <c r="X42" i="32"/>
  <c r="Z42" i="32" s="1"/>
  <c r="R42" i="32"/>
  <c r="T42" i="32" s="1"/>
  <c r="L42" i="32"/>
  <c r="N42" i="32" s="1"/>
  <c r="F42" i="32"/>
  <c r="H42" i="32" s="1"/>
  <c r="Y40" i="32"/>
  <c r="S40" i="32"/>
  <c r="G40" i="32"/>
  <c r="Y39" i="32"/>
  <c r="S39" i="32"/>
  <c r="M39" i="31" s="1"/>
  <c r="G39" i="32"/>
  <c r="B39" i="32"/>
  <c r="Y38" i="32"/>
  <c r="Q38" i="31" s="1"/>
  <c r="S38" i="32"/>
  <c r="M38" i="32"/>
  <c r="Y37" i="32"/>
  <c r="S37" i="32"/>
  <c r="M37" i="32"/>
  <c r="G37" i="32"/>
  <c r="E37" i="31" s="1"/>
  <c r="Y36" i="32"/>
  <c r="S36" i="32"/>
  <c r="G36" i="32"/>
  <c r="B36" i="32"/>
  <c r="AD35" i="32"/>
  <c r="AF35" i="32" s="1"/>
  <c r="X35" i="32"/>
  <c r="Z35" i="32" s="1"/>
  <c r="R35" i="32"/>
  <c r="T35" i="32" s="1"/>
  <c r="L35" i="32"/>
  <c r="N35" i="32" s="1"/>
  <c r="F35" i="32"/>
  <c r="H35" i="32" s="1"/>
  <c r="Y33" i="32"/>
  <c r="S33" i="32"/>
  <c r="M33" i="32"/>
  <c r="G33" i="32"/>
  <c r="Y32" i="32"/>
  <c r="S32" i="32"/>
  <c r="M32" i="32"/>
  <c r="I32" i="31" s="1"/>
  <c r="G32" i="32"/>
  <c r="Y31" i="32"/>
  <c r="S31" i="32"/>
  <c r="M31" i="32"/>
  <c r="G31" i="32"/>
  <c r="G29" i="32"/>
  <c r="G30" i="32"/>
  <c r="B31" i="32"/>
  <c r="Y30" i="32"/>
  <c r="S30" i="32"/>
  <c r="M30" i="31" s="1"/>
  <c r="M30" i="32"/>
  <c r="B30" i="32"/>
  <c r="Y29" i="32"/>
  <c r="S29" i="32"/>
  <c r="M29" i="31" s="1"/>
  <c r="M29" i="32"/>
  <c r="AD28" i="32"/>
  <c r="AF28" i="32" s="1"/>
  <c r="X28" i="32"/>
  <c r="Z28" i="32" s="1"/>
  <c r="R28" i="32"/>
  <c r="T28" i="32" s="1"/>
  <c r="L28" i="32"/>
  <c r="N28" i="32" s="1"/>
  <c r="F28" i="32"/>
  <c r="H28" i="32" s="1"/>
  <c r="Y26" i="32"/>
  <c r="Q26" i="31" s="1"/>
  <c r="M26" i="32"/>
  <c r="I26" i="31" s="1"/>
  <c r="G26" i="32"/>
  <c r="E26" i="31" s="1"/>
  <c r="B26" i="32"/>
  <c r="Y25" i="32"/>
  <c r="S25" i="32"/>
  <c r="M25" i="31" s="1"/>
  <c r="M25" i="32"/>
  <c r="I25" i="31" s="1"/>
  <c r="Y24" i="32"/>
  <c r="S24" i="32"/>
  <c r="M24" i="31" s="1"/>
  <c r="M24" i="32"/>
  <c r="G24" i="32"/>
  <c r="AD23" i="32"/>
  <c r="AF23" i="32" s="1"/>
  <c r="X23" i="32"/>
  <c r="Z23" i="32" s="1"/>
  <c r="R23" i="32"/>
  <c r="T23" i="32" s="1"/>
  <c r="L23" i="32"/>
  <c r="N23" i="32" s="1"/>
  <c r="F23" i="32"/>
  <c r="H23" i="32" s="1"/>
  <c r="Y21" i="32"/>
  <c r="M21" i="32"/>
  <c r="G21" i="32"/>
  <c r="B21" i="32"/>
  <c r="Y20" i="32"/>
  <c r="S20" i="32"/>
  <c r="M20" i="32"/>
  <c r="G20" i="32"/>
  <c r="S19" i="32"/>
  <c r="M19" i="32"/>
  <c r="I19" i="31" s="1"/>
  <c r="B19" i="32"/>
  <c r="AD18" i="32"/>
  <c r="AF18" i="32" s="1"/>
  <c r="X18" i="32"/>
  <c r="Z18" i="32" s="1"/>
  <c r="R18" i="32"/>
  <c r="T18" i="32" s="1"/>
  <c r="L18" i="32"/>
  <c r="N18" i="32" s="1"/>
  <c r="F18" i="32"/>
  <c r="H18" i="32" s="1"/>
  <c r="Y16" i="32"/>
  <c r="Y15" i="32"/>
  <c r="S16" i="32"/>
  <c r="M15" i="32"/>
  <c r="G16" i="32"/>
  <c r="B16" i="32"/>
  <c r="S15" i="32"/>
  <c r="G15" i="32"/>
  <c r="AD14" i="32"/>
  <c r="AF14" i="32" s="1"/>
  <c r="X14" i="32"/>
  <c r="Z14" i="32" s="1"/>
  <c r="R14" i="32"/>
  <c r="T14" i="32" s="1"/>
  <c r="L14" i="32"/>
  <c r="N14" i="32" s="1"/>
  <c r="F14" i="32"/>
  <c r="H14" i="32" s="1"/>
  <c r="Y12" i="32"/>
  <c r="Q12" i="31" s="1"/>
  <c r="S12" i="32"/>
  <c r="M12" i="31" s="1"/>
  <c r="M12" i="32"/>
  <c r="G12" i="32"/>
  <c r="E12" i="31" s="1"/>
  <c r="Y11" i="32"/>
  <c r="Q11" i="31" s="1"/>
  <c r="S11" i="32"/>
  <c r="M11" i="31" s="1"/>
  <c r="M11" i="32"/>
  <c r="G11" i="32"/>
  <c r="Y10" i="32"/>
  <c r="S10" i="32"/>
  <c r="M10" i="32"/>
  <c r="G10" i="32"/>
  <c r="S9" i="32"/>
  <c r="M9" i="31" s="1"/>
  <c r="M9" i="32"/>
  <c r="G9" i="32"/>
  <c r="B9" i="32"/>
  <c r="Y8" i="32"/>
  <c r="Q8" i="31" s="1"/>
  <c r="S8" i="32"/>
  <c r="M8" i="32"/>
  <c r="G8" i="32"/>
  <c r="E8" i="31" s="1"/>
  <c r="Y7" i="32"/>
  <c r="Q7" i="31" s="1"/>
  <c r="S7" i="32"/>
  <c r="M7" i="32"/>
  <c r="G7" i="32"/>
  <c r="E7" i="31" s="1"/>
  <c r="Y6" i="32"/>
  <c r="Q6" i="31" s="1"/>
  <c r="S6" i="32"/>
  <c r="M6" i="32"/>
  <c r="G6" i="32"/>
  <c r="G5" i="32"/>
  <c r="E6" i="32" s="1"/>
  <c r="AE5" i="32"/>
  <c r="Y5" i="32"/>
  <c r="V45" i="32" s="1"/>
  <c r="S5" i="32"/>
  <c r="Q9" i="32" s="1"/>
  <c r="M5" i="32"/>
  <c r="K8" i="32" s="1"/>
  <c r="F5" i="32"/>
  <c r="AE4" i="32"/>
  <c r="Y4" i="32"/>
  <c r="S4" i="32"/>
  <c r="M4" i="32"/>
  <c r="A1" i="32"/>
  <c r="B51" i="31"/>
  <c r="B50" i="31"/>
  <c r="B46" i="31"/>
  <c r="B44" i="31"/>
  <c r="B43" i="31"/>
  <c r="B37" i="31"/>
  <c r="B31" i="31"/>
  <c r="B30" i="31"/>
  <c r="B26" i="31"/>
  <c r="B21" i="31"/>
  <c r="B11" i="31"/>
  <c r="B9" i="31"/>
  <c r="B6" i="31"/>
  <c r="N63" i="5"/>
  <c r="M63" i="5"/>
  <c r="L63" i="5"/>
  <c r="K63" i="5"/>
  <c r="J63" i="5"/>
  <c r="I63" i="5"/>
  <c r="H63" i="5"/>
  <c r="G63" i="5"/>
  <c r="F63" i="5"/>
  <c r="E63" i="5"/>
  <c r="D63" i="5"/>
  <c r="C63" i="5"/>
  <c r="N53" i="5"/>
  <c r="M53" i="5"/>
  <c r="L53" i="5"/>
  <c r="K53" i="5"/>
  <c r="J53" i="5"/>
  <c r="I53" i="5"/>
  <c r="H53" i="5"/>
  <c r="G53" i="5"/>
  <c r="F53" i="5"/>
  <c r="E53" i="5"/>
  <c r="D53" i="5"/>
  <c r="C53" i="5"/>
  <c r="N47" i="5"/>
  <c r="M47" i="5"/>
  <c r="L47" i="5"/>
  <c r="K47" i="5"/>
  <c r="J47" i="5"/>
  <c r="I47" i="5"/>
  <c r="H47" i="5"/>
  <c r="G47" i="5"/>
  <c r="F47" i="5"/>
  <c r="E47" i="5"/>
  <c r="D45" i="5"/>
  <c r="D47" i="5" s="1"/>
  <c r="C45" i="5"/>
  <c r="N41" i="5"/>
  <c r="M41" i="5"/>
  <c r="L41" i="5"/>
  <c r="K41" i="5"/>
  <c r="J41" i="5"/>
  <c r="I41" i="5"/>
  <c r="H41" i="5"/>
  <c r="G41" i="5"/>
  <c r="F41" i="5"/>
  <c r="E41" i="5"/>
  <c r="D40" i="5"/>
  <c r="C40" i="5"/>
  <c r="D38" i="5"/>
  <c r="C38" i="5"/>
  <c r="N34" i="5"/>
  <c r="M34" i="5"/>
  <c r="L34" i="5"/>
  <c r="K34" i="5"/>
  <c r="J34" i="5"/>
  <c r="I34" i="5"/>
  <c r="H34" i="5"/>
  <c r="G34" i="5"/>
  <c r="F34" i="5"/>
  <c r="E34" i="5"/>
  <c r="D34" i="5"/>
  <c r="C34" i="5"/>
  <c r="N27" i="5"/>
  <c r="M27" i="5"/>
  <c r="L27" i="5"/>
  <c r="K27" i="5"/>
  <c r="J27" i="5"/>
  <c r="I27" i="5"/>
  <c r="H27" i="5"/>
  <c r="G27" i="5"/>
  <c r="F27" i="5"/>
  <c r="E27" i="5"/>
  <c r="D27" i="5"/>
  <c r="C27" i="5"/>
  <c r="N22" i="5"/>
  <c r="M22" i="5"/>
  <c r="L22" i="5"/>
  <c r="K22" i="5"/>
  <c r="J22" i="5"/>
  <c r="I22" i="5"/>
  <c r="H22" i="5"/>
  <c r="G22" i="5"/>
  <c r="F22" i="5"/>
  <c r="E22" i="5"/>
  <c r="D22" i="5"/>
  <c r="C22" i="5"/>
  <c r="N17" i="5"/>
  <c r="M17" i="5"/>
  <c r="L17" i="5"/>
  <c r="K17" i="5"/>
  <c r="J17" i="5"/>
  <c r="I17" i="5"/>
  <c r="H17" i="5"/>
  <c r="G17" i="5"/>
  <c r="F17" i="5"/>
  <c r="E17" i="5"/>
  <c r="D17" i="5"/>
  <c r="C17" i="5"/>
  <c r="N13" i="5"/>
  <c r="M13" i="5"/>
  <c r="L13" i="5"/>
  <c r="K13" i="5"/>
  <c r="J13" i="5"/>
  <c r="I13" i="5"/>
  <c r="H13" i="5"/>
  <c r="G13" i="5"/>
  <c r="F13" i="5"/>
  <c r="E13" i="5"/>
  <c r="D11" i="5"/>
  <c r="C11" i="5"/>
  <c r="D8" i="5"/>
  <c r="D7" i="5"/>
  <c r="C8" i="5"/>
  <c r="C7" i="5"/>
  <c r="AF63" i="3"/>
  <c r="AE63" i="3"/>
  <c r="X63" i="3"/>
  <c r="W63" i="3"/>
  <c r="P63" i="3"/>
  <c r="O63" i="3"/>
  <c r="H63" i="3"/>
  <c r="G63" i="3"/>
  <c r="AN62" i="3"/>
  <c r="AM62" i="3"/>
  <c r="AG62" i="3"/>
  <c r="AB62" i="3"/>
  <c r="Y62" i="3"/>
  <c r="T62" i="3"/>
  <c r="Q62" i="3"/>
  <c r="L62" i="3"/>
  <c r="I62" i="3"/>
  <c r="I62" i="1"/>
  <c r="D62" i="3"/>
  <c r="B62" i="3"/>
  <c r="AN61" i="3"/>
  <c r="AM61" i="3"/>
  <c r="AG61" i="3"/>
  <c r="AB61" i="3"/>
  <c r="Y61" i="3"/>
  <c r="T61" i="3"/>
  <c r="Q61" i="3"/>
  <c r="L61" i="3"/>
  <c r="I61" i="3"/>
  <c r="D61" i="3"/>
  <c r="B61" i="3"/>
  <c r="AN60" i="3"/>
  <c r="AM60" i="3"/>
  <c r="AG60" i="3"/>
  <c r="AB60" i="3"/>
  <c r="Y60" i="3"/>
  <c r="T60" i="3"/>
  <c r="D60" i="3"/>
  <c r="L60" i="3"/>
  <c r="Q60" i="3"/>
  <c r="I60" i="3"/>
  <c r="I57" i="3"/>
  <c r="I58" i="3"/>
  <c r="I59" i="3"/>
  <c r="B60" i="3"/>
  <c r="AN59" i="3"/>
  <c r="AM59" i="3"/>
  <c r="AG59" i="3"/>
  <c r="AB59" i="3"/>
  <c r="Y59" i="3"/>
  <c r="T59" i="3"/>
  <c r="Q59" i="3"/>
  <c r="L59" i="3"/>
  <c r="D59" i="3"/>
  <c r="B59" i="3"/>
  <c r="AN58" i="3"/>
  <c r="AM58" i="3"/>
  <c r="AG58" i="3"/>
  <c r="AG58" i="1"/>
  <c r="AB58" i="3"/>
  <c r="Y58" i="3"/>
  <c r="T58" i="3"/>
  <c r="Q58" i="3"/>
  <c r="L58" i="3"/>
  <c r="D58" i="3"/>
  <c r="B58" i="3"/>
  <c r="AN57" i="3"/>
  <c r="AM57" i="3"/>
  <c r="AG57" i="3"/>
  <c r="AB57" i="3"/>
  <c r="Y57" i="3"/>
  <c r="T57" i="3"/>
  <c r="Q57" i="3"/>
  <c r="L57" i="3"/>
  <c r="D57" i="3"/>
  <c r="B57" i="3"/>
  <c r="AF52" i="3"/>
  <c r="AE52" i="3"/>
  <c r="AB52" i="3"/>
  <c r="AB49" i="3"/>
  <c r="AB50" i="3"/>
  <c r="AB51" i="3"/>
  <c r="X52" i="3"/>
  <c r="W52" i="3"/>
  <c r="T52" i="3"/>
  <c r="P52" i="3"/>
  <c r="O52" i="3"/>
  <c r="L52" i="3"/>
  <c r="H52" i="3"/>
  <c r="G52" i="3"/>
  <c r="D52" i="3"/>
  <c r="AF51" i="3"/>
  <c r="AE51" i="3"/>
  <c r="X51" i="3"/>
  <c r="W51" i="3"/>
  <c r="T51" i="3"/>
  <c r="P51" i="3"/>
  <c r="O51" i="3"/>
  <c r="L51" i="3"/>
  <c r="H51" i="3"/>
  <c r="G51" i="3"/>
  <c r="D51" i="3"/>
  <c r="B51" i="3"/>
  <c r="AF50" i="3"/>
  <c r="AE50" i="3"/>
  <c r="X50" i="3"/>
  <c r="Y50" i="3" s="1"/>
  <c r="W50" i="3"/>
  <c r="T50" i="3"/>
  <c r="P50" i="3"/>
  <c r="O50" i="3"/>
  <c r="L50" i="3"/>
  <c r="H50" i="3"/>
  <c r="G50" i="3"/>
  <c r="D50" i="3"/>
  <c r="B50" i="3"/>
  <c r="AF49" i="3"/>
  <c r="AE49" i="3"/>
  <c r="X49" i="3"/>
  <c r="W49" i="3"/>
  <c r="T49" i="3"/>
  <c r="P49" i="3"/>
  <c r="O49" i="3"/>
  <c r="L49" i="3"/>
  <c r="H49" i="3"/>
  <c r="G49" i="3"/>
  <c r="D49" i="3"/>
  <c r="AJ49" i="3" s="1"/>
  <c r="AF46" i="3"/>
  <c r="AE46" i="3"/>
  <c r="AB46" i="3"/>
  <c r="X46" i="3"/>
  <c r="Y46" i="3" s="1"/>
  <c r="W46" i="3"/>
  <c r="T46" i="3"/>
  <c r="P46" i="3"/>
  <c r="O46" i="3"/>
  <c r="L46" i="3"/>
  <c r="H46" i="3"/>
  <c r="G46" i="3"/>
  <c r="D46" i="3"/>
  <c r="B46" i="3"/>
  <c r="AF45" i="3"/>
  <c r="AE45" i="3"/>
  <c r="AB45" i="3"/>
  <c r="X45" i="3"/>
  <c r="W45" i="3"/>
  <c r="T45" i="3"/>
  <c r="P45" i="3"/>
  <c r="O45" i="3"/>
  <c r="L45" i="3"/>
  <c r="H45" i="3"/>
  <c r="G45" i="3"/>
  <c r="AF44" i="3"/>
  <c r="AE44" i="3"/>
  <c r="AB44" i="3"/>
  <c r="X44" i="3"/>
  <c r="W44" i="3"/>
  <c r="T44" i="3"/>
  <c r="P44" i="3"/>
  <c r="O44" i="3"/>
  <c r="L44" i="3"/>
  <c r="H44" i="3"/>
  <c r="G44" i="3"/>
  <c r="D44" i="3"/>
  <c r="B44" i="3"/>
  <c r="AF43" i="3"/>
  <c r="AE43" i="3"/>
  <c r="AB43" i="3"/>
  <c r="X43" i="3"/>
  <c r="W43" i="3"/>
  <c r="T43" i="3"/>
  <c r="P43" i="3"/>
  <c r="O43" i="3"/>
  <c r="L43" i="3"/>
  <c r="H43" i="3"/>
  <c r="G43" i="3"/>
  <c r="D43" i="3"/>
  <c r="B43" i="3"/>
  <c r="AF40" i="3"/>
  <c r="AE40" i="3"/>
  <c r="AB40" i="3"/>
  <c r="X40" i="3"/>
  <c r="W40" i="3"/>
  <c r="T40" i="3"/>
  <c r="P40" i="3"/>
  <c r="O40" i="3"/>
  <c r="L40" i="3"/>
  <c r="H40" i="3"/>
  <c r="G40" i="3"/>
  <c r="AF39" i="3"/>
  <c r="AE39" i="3"/>
  <c r="AB39" i="3"/>
  <c r="X39" i="3"/>
  <c r="W39" i="3"/>
  <c r="T39" i="3"/>
  <c r="P39" i="3"/>
  <c r="O39" i="3"/>
  <c r="L39" i="3"/>
  <c r="H39" i="3"/>
  <c r="G39" i="3"/>
  <c r="D39" i="3"/>
  <c r="B39" i="3"/>
  <c r="AF38" i="3"/>
  <c r="AE38" i="3"/>
  <c r="AB38" i="3"/>
  <c r="X38" i="3"/>
  <c r="W38" i="3"/>
  <c r="T38" i="3"/>
  <c r="P38" i="3"/>
  <c r="O38" i="3"/>
  <c r="L38" i="3"/>
  <c r="H38" i="3"/>
  <c r="G38" i="3"/>
  <c r="AF37" i="3"/>
  <c r="AE37" i="3"/>
  <c r="AB37" i="3"/>
  <c r="X37" i="3"/>
  <c r="W37" i="3"/>
  <c r="T37" i="3"/>
  <c r="P37" i="3"/>
  <c r="O37" i="3"/>
  <c r="L37" i="3"/>
  <c r="H37" i="3"/>
  <c r="G37" i="3"/>
  <c r="D37" i="3"/>
  <c r="AF36" i="3"/>
  <c r="AE36" i="3"/>
  <c r="AB36" i="3"/>
  <c r="X36" i="3"/>
  <c r="W36" i="3"/>
  <c r="T36" i="3"/>
  <c r="P36" i="3"/>
  <c r="O36" i="3"/>
  <c r="L36" i="3"/>
  <c r="H36" i="3"/>
  <c r="G36" i="3"/>
  <c r="D36" i="3"/>
  <c r="B36" i="3"/>
  <c r="AF33" i="3"/>
  <c r="AE33" i="3"/>
  <c r="AB33" i="3"/>
  <c r="X33" i="3"/>
  <c r="W33" i="3"/>
  <c r="T33" i="3"/>
  <c r="P33" i="3"/>
  <c r="O33" i="3"/>
  <c r="L33" i="3"/>
  <c r="H33" i="3"/>
  <c r="G33" i="3"/>
  <c r="D33" i="3"/>
  <c r="AF32" i="3"/>
  <c r="AE32" i="3"/>
  <c r="AB32" i="3"/>
  <c r="X32" i="3"/>
  <c r="W32" i="3"/>
  <c r="T32" i="3"/>
  <c r="P32" i="3"/>
  <c r="O32" i="3"/>
  <c r="L32" i="3"/>
  <c r="H32" i="3"/>
  <c r="G32" i="3"/>
  <c r="D32" i="3"/>
  <c r="AF31" i="3"/>
  <c r="AE31" i="3"/>
  <c r="AB31" i="3"/>
  <c r="X31" i="3"/>
  <c r="W31" i="3"/>
  <c r="T31" i="3"/>
  <c r="T29" i="3"/>
  <c r="T30" i="3"/>
  <c r="P31" i="3"/>
  <c r="O31" i="3"/>
  <c r="L31" i="3"/>
  <c r="L29" i="3"/>
  <c r="L30" i="3"/>
  <c r="H31" i="3"/>
  <c r="G31" i="3"/>
  <c r="D31" i="3"/>
  <c r="B31" i="3"/>
  <c r="AF30" i="3"/>
  <c r="AE30" i="3"/>
  <c r="AB30" i="3"/>
  <c r="X30" i="3"/>
  <c r="W30" i="3"/>
  <c r="P30" i="3"/>
  <c r="O30" i="3"/>
  <c r="H30" i="3"/>
  <c r="G30" i="3"/>
  <c r="D30" i="3"/>
  <c r="B30" i="3"/>
  <c r="AF29" i="3"/>
  <c r="AE29" i="3"/>
  <c r="AB29" i="3"/>
  <c r="X29" i="3"/>
  <c r="W29" i="3"/>
  <c r="P29" i="3"/>
  <c r="O29" i="3"/>
  <c r="H29" i="3"/>
  <c r="G29" i="3"/>
  <c r="D29" i="3"/>
  <c r="AF26" i="3"/>
  <c r="AE26" i="3"/>
  <c r="AE24" i="3"/>
  <c r="AE25" i="3"/>
  <c r="AB26" i="3"/>
  <c r="X26" i="3"/>
  <c r="W26" i="3"/>
  <c r="T26" i="3"/>
  <c r="P26" i="3"/>
  <c r="O26" i="3"/>
  <c r="L26" i="3"/>
  <c r="H26" i="3"/>
  <c r="G26" i="3"/>
  <c r="D26" i="3"/>
  <c r="B26" i="3"/>
  <c r="AF25" i="3"/>
  <c r="AB25" i="3"/>
  <c r="X25" i="3"/>
  <c r="W25" i="3"/>
  <c r="T25" i="3"/>
  <c r="P25" i="3"/>
  <c r="O25" i="3"/>
  <c r="L25" i="3"/>
  <c r="H25" i="3"/>
  <c r="G25" i="3"/>
  <c r="D25" i="3"/>
  <c r="B25" i="3"/>
  <c r="AF24" i="3"/>
  <c r="AB24" i="3"/>
  <c r="X24" i="3"/>
  <c r="X27" i="3" s="1"/>
  <c r="W24" i="3"/>
  <c r="Y24" i="3" s="1"/>
  <c r="T24" i="3"/>
  <c r="T27" i="3" s="1"/>
  <c r="P24" i="3"/>
  <c r="O24" i="3"/>
  <c r="O27" i="3" s="1"/>
  <c r="L24" i="3"/>
  <c r="L27" i="3" s="1"/>
  <c r="H24" i="3"/>
  <c r="H27" i="3" s="1"/>
  <c r="G24" i="3"/>
  <c r="G27" i="3" s="1"/>
  <c r="D24" i="3"/>
  <c r="D27" i="3" s="1"/>
  <c r="AF21" i="3"/>
  <c r="AE21" i="3"/>
  <c r="AB21" i="3"/>
  <c r="X21" i="3"/>
  <c r="W21" i="3"/>
  <c r="T21" i="3"/>
  <c r="P21" i="3"/>
  <c r="O21" i="3"/>
  <c r="L21" i="3"/>
  <c r="H21" i="3"/>
  <c r="G21" i="3"/>
  <c r="D21" i="3"/>
  <c r="B21" i="3"/>
  <c r="AF20" i="3"/>
  <c r="AE20" i="3"/>
  <c r="AB20" i="3"/>
  <c r="X20" i="3"/>
  <c r="W20" i="3"/>
  <c r="T20" i="3"/>
  <c r="T19" i="3"/>
  <c r="P20" i="3"/>
  <c r="O20" i="3"/>
  <c r="L20" i="3"/>
  <c r="H20" i="3"/>
  <c r="G20" i="3"/>
  <c r="D20" i="3"/>
  <c r="AF19" i="3"/>
  <c r="AE19" i="3"/>
  <c r="AB19" i="3"/>
  <c r="X19" i="3"/>
  <c r="AN19" i="3" s="1"/>
  <c r="W19" i="3"/>
  <c r="P19" i="3"/>
  <c r="O19" i="3"/>
  <c r="L19" i="3"/>
  <c r="H19" i="3"/>
  <c r="G19" i="3"/>
  <c r="D19" i="3"/>
  <c r="B19" i="3"/>
  <c r="AF16" i="3"/>
  <c r="AF15" i="3"/>
  <c r="AE16" i="3"/>
  <c r="AB16" i="3"/>
  <c r="X16" i="3"/>
  <c r="W16" i="3"/>
  <c r="T16" i="3"/>
  <c r="P16" i="3"/>
  <c r="O16" i="3"/>
  <c r="O15" i="3"/>
  <c r="P15" i="3"/>
  <c r="L16" i="3"/>
  <c r="H16" i="3"/>
  <c r="G16" i="3"/>
  <c r="D16" i="3"/>
  <c r="B16" i="3"/>
  <c r="AE15" i="3"/>
  <c r="AB15" i="3"/>
  <c r="X15" i="3"/>
  <c r="W15" i="3"/>
  <c r="T15" i="3"/>
  <c r="L15" i="3"/>
  <c r="H15" i="3"/>
  <c r="G15" i="3"/>
  <c r="D15" i="3"/>
  <c r="B15" i="3"/>
  <c r="AF12" i="3"/>
  <c r="AE12" i="3"/>
  <c r="AB12" i="3"/>
  <c r="X12" i="3"/>
  <c r="W12" i="3"/>
  <c r="T12" i="3"/>
  <c r="P12" i="3"/>
  <c r="O12" i="3"/>
  <c r="L12" i="3"/>
  <c r="H12" i="3"/>
  <c r="G12" i="3"/>
  <c r="D12" i="3"/>
  <c r="AF11" i="3"/>
  <c r="AE11" i="3"/>
  <c r="AB11" i="3"/>
  <c r="X11" i="3"/>
  <c r="W11" i="3"/>
  <c r="T11" i="3"/>
  <c r="P11" i="3"/>
  <c r="O11" i="3"/>
  <c r="L11" i="3"/>
  <c r="H11" i="3"/>
  <c r="G11" i="3"/>
  <c r="B11" i="3"/>
  <c r="AF10" i="3"/>
  <c r="AE10" i="3"/>
  <c r="AB10" i="3"/>
  <c r="X10" i="3"/>
  <c r="W10" i="3"/>
  <c r="T10" i="3"/>
  <c r="P10" i="3"/>
  <c r="O10" i="3"/>
  <c r="L10" i="3"/>
  <c r="H10" i="3"/>
  <c r="G10" i="3"/>
  <c r="D10" i="3"/>
  <c r="AF9" i="3"/>
  <c r="AE9" i="3"/>
  <c r="AB9" i="3"/>
  <c r="X9" i="3"/>
  <c r="W9" i="3"/>
  <c r="T9" i="3"/>
  <c r="P9" i="3"/>
  <c r="O9" i="3"/>
  <c r="L9" i="3"/>
  <c r="H9" i="3"/>
  <c r="G9" i="3"/>
  <c r="D9" i="3"/>
  <c r="B9" i="3"/>
  <c r="AF8" i="3"/>
  <c r="AE8" i="3"/>
  <c r="AB8" i="3"/>
  <c r="X8" i="3"/>
  <c r="W8" i="3"/>
  <c r="T8" i="3"/>
  <c r="P8" i="3"/>
  <c r="O8" i="3"/>
  <c r="L8" i="3"/>
  <c r="H8" i="3"/>
  <c r="G8" i="3"/>
  <c r="AF7" i="3"/>
  <c r="AE7" i="3"/>
  <c r="AB7" i="3"/>
  <c r="X7" i="3"/>
  <c r="W7" i="3"/>
  <c r="T7" i="3"/>
  <c r="P7" i="3"/>
  <c r="O7" i="3"/>
  <c r="L7" i="3"/>
  <c r="H7" i="3"/>
  <c r="G7" i="3"/>
  <c r="AF6" i="3"/>
  <c r="AE6" i="3"/>
  <c r="AB6" i="3"/>
  <c r="X6" i="3"/>
  <c r="W6" i="3"/>
  <c r="T6" i="3"/>
  <c r="P6" i="3"/>
  <c r="O6" i="3"/>
  <c r="L6" i="3"/>
  <c r="H6" i="3"/>
  <c r="G6" i="3"/>
  <c r="D6" i="3"/>
  <c r="B6" i="3"/>
  <c r="AL5" i="3"/>
  <c r="AD5" i="3"/>
  <c r="AC15" i="3" s="1"/>
  <c r="V5" i="3"/>
  <c r="U31" i="3" s="1"/>
  <c r="N5" i="3"/>
  <c r="M8" i="3" s="1"/>
  <c r="F5" i="3"/>
  <c r="A1" i="3"/>
  <c r="N547" i="22"/>
  <c r="N546" i="22"/>
  <c r="N545" i="22"/>
  <c r="N544" i="22"/>
  <c r="N543" i="22"/>
  <c r="N542" i="22"/>
  <c r="N541" i="22"/>
  <c r="N540" i="22"/>
  <c r="N539" i="22"/>
  <c r="N538" i="22"/>
  <c r="N537" i="22"/>
  <c r="N536" i="22"/>
  <c r="N535" i="22"/>
  <c r="N534" i="22"/>
  <c r="N533" i="22"/>
  <c r="N532" i="22"/>
  <c r="N531" i="22"/>
  <c r="N530" i="22"/>
  <c r="N529" i="22"/>
  <c r="N528" i="22"/>
  <c r="N523" i="22"/>
  <c r="N522" i="22"/>
  <c r="N521" i="22"/>
  <c r="N520" i="22"/>
  <c r="N519" i="22"/>
  <c r="N518" i="22"/>
  <c r="N517" i="22"/>
  <c r="N516" i="22"/>
  <c r="I516" i="22"/>
  <c r="N515" i="22"/>
  <c r="I515" i="22"/>
  <c r="N514" i="22"/>
  <c r="I514" i="22"/>
  <c r="N513" i="22"/>
  <c r="I513" i="22"/>
  <c r="N512" i="22"/>
  <c r="N511" i="22"/>
  <c r="N510" i="22"/>
  <c r="N509" i="22"/>
  <c r="N508" i="22"/>
  <c r="N507" i="22"/>
  <c r="N506" i="22"/>
  <c r="N505" i="22"/>
  <c r="N504" i="22"/>
  <c r="N503" i="22"/>
  <c r="N502" i="22"/>
  <c r="N501" i="22"/>
  <c r="N500" i="22"/>
  <c r="N499" i="22"/>
  <c r="N498" i="22"/>
  <c r="H497" i="22"/>
  <c r="N496" i="22"/>
  <c r="N495" i="22"/>
  <c r="N494" i="22"/>
  <c r="N493" i="22"/>
  <c r="N492" i="22"/>
  <c r="N491" i="22"/>
  <c r="N490" i="22"/>
  <c r="N489" i="22"/>
  <c r="N488" i="22"/>
  <c r="N487" i="22"/>
  <c r="N486" i="22"/>
  <c r="N485" i="22"/>
  <c r="I485" i="22"/>
  <c r="N484" i="22"/>
  <c r="N483" i="22"/>
  <c r="N482" i="22"/>
  <c r="N481" i="22"/>
  <c r="N480" i="22"/>
  <c r="N479" i="22"/>
  <c r="N478" i="22"/>
  <c r="N477" i="22"/>
  <c r="N476" i="22"/>
  <c r="N475" i="22"/>
  <c r="N474" i="22"/>
  <c r="N473" i="22"/>
  <c r="N472" i="22"/>
  <c r="N471" i="22"/>
  <c r="N470" i="22"/>
  <c r="N469" i="22"/>
  <c r="N468" i="22"/>
  <c r="N467" i="22"/>
  <c r="N466" i="22"/>
  <c r="N465" i="22"/>
  <c r="N464" i="22"/>
  <c r="N463" i="22"/>
  <c r="N462" i="22"/>
  <c r="N461" i="22"/>
  <c r="N460" i="22"/>
  <c r="N459" i="22"/>
  <c r="N458" i="22"/>
  <c r="N457" i="22"/>
  <c r="N456" i="22"/>
  <c r="N455" i="22"/>
  <c r="N454" i="22"/>
  <c r="N453" i="22"/>
  <c r="N452" i="22"/>
  <c r="N451" i="22"/>
  <c r="N450" i="22"/>
  <c r="N448" i="22"/>
  <c r="N447" i="22"/>
  <c r="N446" i="22"/>
  <c r="N445" i="22"/>
  <c r="N444" i="22"/>
  <c r="N443" i="22"/>
  <c r="N442" i="22"/>
  <c r="N441" i="22"/>
  <c r="N440" i="22"/>
  <c r="N439" i="22"/>
  <c r="N438" i="22"/>
  <c r="N437" i="22"/>
  <c r="N436" i="22"/>
  <c r="N435" i="22"/>
  <c r="N434" i="22"/>
  <c r="N433" i="22"/>
  <c r="N432" i="22"/>
  <c r="N431" i="22"/>
  <c r="N430" i="22"/>
  <c r="N429" i="22"/>
  <c r="N428" i="22"/>
  <c r="N427" i="22"/>
  <c r="N426" i="22"/>
  <c r="N425" i="22"/>
  <c r="N424" i="22"/>
  <c r="I424" i="22"/>
  <c r="N423" i="22"/>
  <c r="I423" i="22"/>
  <c r="N422" i="22"/>
  <c r="N421" i="22"/>
  <c r="N420" i="22"/>
  <c r="N419" i="22"/>
  <c r="N418" i="22"/>
  <c r="N417" i="22"/>
  <c r="N416" i="22"/>
  <c r="N415" i="22"/>
  <c r="N414" i="22"/>
  <c r="N405" i="22"/>
  <c r="N404" i="22"/>
  <c r="N403" i="22"/>
  <c r="N402" i="22"/>
  <c r="N401" i="22"/>
  <c r="N400" i="22"/>
  <c r="N399" i="22"/>
  <c r="N398" i="22"/>
  <c r="N397" i="22"/>
  <c r="N396" i="22"/>
  <c r="N395" i="22"/>
  <c r="N394" i="22"/>
  <c r="N393" i="22"/>
  <c r="N392" i="22"/>
  <c r="N391" i="22"/>
  <c r="N390" i="22"/>
  <c r="N389" i="22"/>
  <c r="N388" i="22"/>
  <c r="N387" i="22"/>
  <c r="N386" i="22"/>
  <c r="N385" i="22"/>
  <c r="N384" i="22"/>
  <c r="N383" i="22"/>
  <c r="N382" i="22"/>
  <c r="N381" i="22"/>
  <c r="N380" i="22"/>
  <c r="N379" i="22"/>
  <c r="N378" i="22"/>
  <c r="N377" i="22"/>
  <c r="N376" i="22"/>
  <c r="N375" i="22"/>
  <c r="N374" i="22"/>
  <c r="N373" i="22"/>
  <c r="N372" i="22"/>
  <c r="N371" i="22"/>
  <c r="N370" i="22"/>
  <c r="N369" i="22"/>
  <c r="N368" i="22"/>
  <c r="N367" i="22"/>
  <c r="N366" i="22"/>
  <c r="N365" i="22"/>
  <c r="N364" i="22"/>
  <c r="N363" i="22"/>
  <c r="N362" i="22"/>
  <c r="N361" i="22"/>
  <c r="I361" i="22"/>
  <c r="N360" i="22"/>
  <c r="I360" i="22"/>
  <c r="N359" i="22"/>
  <c r="I359" i="22"/>
  <c r="N358" i="22"/>
  <c r="N357" i="22"/>
  <c r="N356" i="22"/>
  <c r="N355" i="22"/>
  <c r="N354" i="22"/>
  <c r="N353" i="22"/>
  <c r="N352" i="22"/>
  <c r="N351" i="22"/>
  <c r="N350" i="22"/>
  <c r="N349" i="22"/>
  <c r="N348" i="22"/>
  <c r="N347" i="22"/>
  <c r="N346" i="22"/>
  <c r="N345" i="22"/>
  <c r="N344" i="22"/>
  <c r="N343" i="22"/>
  <c r="N342" i="22"/>
  <c r="N341" i="22"/>
  <c r="N340" i="22"/>
  <c r="I340" i="22"/>
  <c r="N339" i="22"/>
  <c r="I339" i="22"/>
  <c r="N338" i="22"/>
  <c r="I338" i="22"/>
  <c r="N337" i="22"/>
  <c r="N336" i="22"/>
  <c r="N335" i="22"/>
  <c r="I335" i="22"/>
  <c r="N334" i="22"/>
  <c r="I334" i="22"/>
  <c r="N333" i="22"/>
  <c r="I333" i="22"/>
  <c r="N332" i="22"/>
  <c r="N331" i="22"/>
  <c r="N330" i="22"/>
  <c r="N329" i="22"/>
  <c r="N328" i="22"/>
  <c r="N326" i="22"/>
  <c r="I326" i="22"/>
  <c r="N325" i="22"/>
  <c r="I325" i="22"/>
  <c r="N324" i="22"/>
  <c r="I324" i="22"/>
  <c r="N323" i="22"/>
  <c r="N322" i="22"/>
  <c r="N321" i="22"/>
  <c r="I320" i="22"/>
  <c r="I319" i="22"/>
  <c r="I318" i="22"/>
  <c r="I317" i="22"/>
  <c r="N316" i="22"/>
  <c r="N315" i="22"/>
  <c r="I315" i="22"/>
  <c r="N314" i="22"/>
  <c r="I314" i="22"/>
  <c r="N313" i="22"/>
  <c r="I313" i="22"/>
  <c r="N312" i="22"/>
  <c r="N311" i="22"/>
  <c r="F310" i="22"/>
  <c r="N310" i="22" s="1"/>
  <c r="F309" i="22"/>
  <c r="N309" i="22" s="1"/>
  <c r="F308" i="22"/>
  <c r="N308" i="22" s="1"/>
  <c r="F307" i="22"/>
  <c r="N307" i="22" s="1"/>
  <c r="F306" i="22"/>
  <c r="N306" i="22" s="1"/>
  <c r="F305" i="22"/>
  <c r="N305" i="22" s="1"/>
  <c r="F304" i="22"/>
  <c r="N304" i="22" s="1"/>
  <c r="F303" i="22"/>
  <c r="N303" i="22" s="1"/>
  <c r="F302" i="22"/>
  <c r="N302" i="22" s="1"/>
  <c r="F301" i="22"/>
  <c r="N301" i="22" s="1"/>
  <c r="F300" i="22"/>
  <c r="N300" i="22" s="1"/>
  <c r="F299" i="22"/>
  <c r="N299" i="22" s="1"/>
  <c r="F298" i="22"/>
  <c r="N298" i="22" s="1"/>
  <c r="F297" i="22"/>
  <c r="N297" i="22" s="1"/>
  <c r="F296" i="22"/>
  <c r="N296" i="22" s="1"/>
  <c r="F295" i="22"/>
  <c r="N295" i="22" s="1"/>
  <c r="F294" i="22"/>
  <c r="N294" i="22" s="1"/>
  <c r="N293" i="22"/>
  <c r="F292" i="22"/>
  <c r="N292" i="22" s="1"/>
  <c r="F291" i="22"/>
  <c r="N291" i="22" s="1"/>
  <c r="F290" i="22"/>
  <c r="N290" i="22" s="1"/>
  <c r="F289" i="22"/>
  <c r="N289" i="22" s="1"/>
  <c r="F288" i="22"/>
  <c r="N288" i="22" s="1"/>
  <c r="F287" i="22"/>
  <c r="N287" i="22" s="1"/>
  <c r="F286" i="22"/>
  <c r="N286" i="22" s="1"/>
  <c r="F285" i="22"/>
  <c r="N285" i="22" s="1"/>
  <c r="F284" i="22"/>
  <c r="N284" i="22" s="1"/>
  <c r="F283" i="22"/>
  <c r="N283" i="22" s="1"/>
  <c r="F282" i="22"/>
  <c r="N282" i="22" s="1"/>
  <c r="F281" i="22"/>
  <c r="N281" i="22" s="1"/>
  <c r="F280" i="22"/>
  <c r="N280" i="22" s="1"/>
  <c r="F279" i="22"/>
  <c r="N279" i="22" s="1"/>
  <c r="F278" i="22"/>
  <c r="N278" i="22" s="1"/>
  <c r="F277" i="22"/>
  <c r="N277" i="22" s="1"/>
  <c r="F276" i="22"/>
  <c r="N276" i="22" s="1"/>
  <c r="F275" i="22"/>
  <c r="N275" i="22" s="1"/>
  <c r="F274" i="22"/>
  <c r="N274" i="22" s="1"/>
  <c r="N273" i="22"/>
  <c r="N272" i="22"/>
  <c r="I272" i="22"/>
  <c r="N271" i="22"/>
  <c r="N270" i="22"/>
  <c r="N269" i="22"/>
  <c r="N268" i="22"/>
  <c r="N267" i="22"/>
  <c r="N266" i="22"/>
  <c r="N265" i="22"/>
  <c r="N264" i="22"/>
  <c r="N263" i="22"/>
  <c r="N262" i="22"/>
  <c r="N261" i="22"/>
  <c r="N260" i="22"/>
  <c r="N259" i="22"/>
  <c r="N258" i="22"/>
  <c r="N257" i="22"/>
  <c r="N256" i="22"/>
  <c r="N255" i="22"/>
  <c r="N254" i="22"/>
  <c r="N253" i="22"/>
  <c r="N252" i="22"/>
  <c r="N251" i="22"/>
  <c r="N250" i="22"/>
  <c r="N249" i="22"/>
  <c r="N248" i="22"/>
  <c r="N247" i="22"/>
  <c r="N246" i="22"/>
  <c r="N245" i="22"/>
  <c r="N244" i="22"/>
  <c r="N243" i="22"/>
  <c r="N242" i="22"/>
  <c r="N241" i="22"/>
  <c r="N240" i="22"/>
  <c r="N239" i="22"/>
  <c r="N238" i="22"/>
  <c r="N237" i="22"/>
  <c r="N236" i="22"/>
  <c r="N235" i="22"/>
  <c r="N234" i="22"/>
  <c r="N233" i="22"/>
  <c r="N232" i="22"/>
  <c r="N231" i="22"/>
  <c r="N230" i="22"/>
  <c r="N229" i="22"/>
  <c r="N228" i="22"/>
  <c r="N227" i="22"/>
  <c r="N226" i="22"/>
  <c r="N225" i="22"/>
  <c r="N224" i="22"/>
  <c r="N223" i="22"/>
  <c r="N222" i="22"/>
  <c r="N221" i="22"/>
  <c r="N220" i="22"/>
  <c r="N219" i="22"/>
  <c r="N218" i="22"/>
  <c r="N217" i="22"/>
  <c r="N216" i="22"/>
  <c r="N215" i="22"/>
  <c r="N214" i="22"/>
  <c r="N213" i="22"/>
  <c r="I213" i="22"/>
  <c r="N212" i="22"/>
  <c r="I212" i="22"/>
  <c r="N211" i="22"/>
  <c r="I211" i="22"/>
  <c r="N210" i="22"/>
  <c r="I210" i="22"/>
  <c r="N209" i="22"/>
  <c r="N208" i="22"/>
  <c r="N207" i="22"/>
  <c r="N206" i="22"/>
  <c r="I206" i="22"/>
  <c r="I205" i="22"/>
  <c r="I204" i="22"/>
  <c r="N203" i="22"/>
  <c r="N202" i="22"/>
  <c r="N201" i="22"/>
  <c r="N200" i="22"/>
  <c r="N199" i="22"/>
  <c r="N198" i="22"/>
  <c r="N197" i="22"/>
  <c r="N196" i="22"/>
  <c r="N195" i="22"/>
  <c r="N194" i="22"/>
  <c r="N193" i="22"/>
  <c r="N192" i="22"/>
  <c r="N191" i="22"/>
  <c r="N190" i="22"/>
  <c r="N189" i="22"/>
  <c r="N188" i="22"/>
  <c r="N187" i="22"/>
  <c r="N186" i="22"/>
  <c r="N185" i="22"/>
  <c r="N184" i="22"/>
  <c r="N183" i="22"/>
  <c r="N182" i="22"/>
  <c r="N181" i="22"/>
  <c r="N180" i="22"/>
  <c r="N179" i="22"/>
  <c r="N178" i="22"/>
  <c r="N177" i="22"/>
  <c r="N176" i="22"/>
  <c r="N175" i="22"/>
  <c r="N174" i="22"/>
  <c r="N173" i="22"/>
  <c r="N172" i="22"/>
  <c r="N171" i="22"/>
  <c r="N170" i="22"/>
  <c r="N169" i="22"/>
  <c r="N168" i="22"/>
  <c r="N167" i="22"/>
  <c r="N166" i="22"/>
  <c r="N165" i="22"/>
  <c r="N164" i="22"/>
  <c r="N163" i="22"/>
  <c r="N162" i="22"/>
  <c r="N161" i="22"/>
  <c r="N160" i="22"/>
  <c r="N159" i="22"/>
  <c r="N158" i="22"/>
  <c r="N157" i="22"/>
  <c r="N156" i="22"/>
  <c r="N155" i="22"/>
  <c r="N154" i="22"/>
  <c r="N153" i="22"/>
  <c r="N152" i="22"/>
  <c r="N151" i="22"/>
  <c r="N150" i="22"/>
  <c r="N149" i="22"/>
  <c r="N148" i="22"/>
  <c r="N147" i="22"/>
  <c r="N146" i="22"/>
  <c r="N145" i="22"/>
  <c r="N144" i="22"/>
  <c r="N143" i="22"/>
  <c r="N142" i="22"/>
  <c r="N141" i="22"/>
  <c r="N140" i="22"/>
  <c r="N139" i="22"/>
  <c r="N138" i="22"/>
  <c r="N137" i="22"/>
  <c r="I132" i="22"/>
  <c r="N131" i="22"/>
  <c r="N130" i="22"/>
  <c r="N129" i="22"/>
  <c r="N128" i="22"/>
  <c r="N127" i="22"/>
  <c r="N126" i="22"/>
  <c r="N125" i="22"/>
  <c r="N124" i="22"/>
  <c r="N123" i="22"/>
  <c r="N122" i="22"/>
  <c r="N121" i="22"/>
  <c r="N120" i="22"/>
  <c r="N119" i="22"/>
  <c r="N118" i="22"/>
  <c r="N117" i="22"/>
  <c r="N116" i="22"/>
  <c r="N115" i="22"/>
  <c r="N114" i="22"/>
  <c r="N113" i="22"/>
  <c r="N112" i="22"/>
  <c r="N111" i="22"/>
  <c r="N110" i="22"/>
  <c r="N109" i="22"/>
  <c r="N108" i="22"/>
  <c r="N107" i="22"/>
  <c r="N106" i="22"/>
  <c r="N105" i="22"/>
  <c r="N104" i="22"/>
  <c r="N103" i="22"/>
  <c r="N102" i="22"/>
  <c r="N101" i="22"/>
  <c r="N100" i="22"/>
  <c r="N99" i="22"/>
  <c r="N98" i="22"/>
  <c r="N97" i="22"/>
  <c r="N96" i="22"/>
  <c r="N95" i="22"/>
  <c r="N94" i="22"/>
  <c r="N93" i="22"/>
  <c r="N92" i="22"/>
  <c r="N91" i="22"/>
  <c r="N90" i="22"/>
  <c r="N89" i="22"/>
  <c r="N88" i="22"/>
  <c r="N87" i="22"/>
  <c r="N86" i="22"/>
  <c r="N85" i="22"/>
  <c r="N84" i="22"/>
  <c r="N83" i="22"/>
  <c r="N82" i="22"/>
  <c r="N81" i="22"/>
  <c r="I81" i="22"/>
  <c r="N80" i="22"/>
  <c r="I80" i="22"/>
  <c r="N79" i="22"/>
  <c r="I79" i="22"/>
  <c r="N78" i="22"/>
  <c r="I78" i="22"/>
  <c r="N77" i="22"/>
  <c r="I77" i="22"/>
  <c r="N76" i="22"/>
  <c r="I76" i="22"/>
  <c r="N75" i="22"/>
  <c r="I75" i="22"/>
  <c r="N74" i="22"/>
  <c r="I74" i="22"/>
  <c r="N73" i="22"/>
  <c r="I73" i="22"/>
  <c r="N72" i="22"/>
  <c r="I72" i="22"/>
  <c r="N71" i="22"/>
  <c r="N70" i="22"/>
  <c r="N69" i="22"/>
  <c r="N68" i="22"/>
  <c r="N67" i="22"/>
  <c r="I67" i="22"/>
  <c r="N66" i="22"/>
  <c r="I66" i="22"/>
  <c r="N65" i="22"/>
  <c r="I65" i="22"/>
  <c r="N64" i="22"/>
  <c r="I64" i="22"/>
  <c r="N63" i="22"/>
  <c r="I63" i="22"/>
  <c r="N62" i="22"/>
  <c r="I62" i="22"/>
  <c r="N61" i="22"/>
  <c r="I61" i="22"/>
  <c r="N60" i="22"/>
  <c r="I60" i="22"/>
  <c r="N59" i="22"/>
  <c r="I59" i="22"/>
  <c r="N58" i="22"/>
  <c r="I58" i="22"/>
  <c r="N57" i="22"/>
  <c r="I57" i="22"/>
  <c r="N56" i="22"/>
  <c r="I56" i="22"/>
  <c r="N55" i="22"/>
  <c r="I55" i="22"/>
  <c r="N54" i="22"/>
  <c r="I54" i="22"/>
  <c r="N53" i="22"/>
  <c r="I53" i="22"/>
  <c r="N52" i="22"/>
  <c r="I52" i="22"/>
  <c r="N51" i="22"/>
  <c r="I51" i="22"/>
  <c r="N50" i="22"/>
  <c r="I50" i="22"/>
  <c r="N49" i="22"/>
  <c r="I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E25" i="2"/>
  <c r="D6" i="1" s="1"/>
  <c r="R64" i="1"/>
  <c r="J64" i="1"/>
  <c r="AF63" i="1"/>
  <c r="AE63" i="1"/>
  <c r="X63" i="1"/>
  <c r="W63" i="1"/>
  <c r="P63" i="1"/>
  <c r="O63" i="1"/>
  <c r="H63" i="1"/>
  <c r="G63" i="1"/>
  <c r="AN62" i="1"/>
  <c r="AM62" i="1"/>
  <c r="AG62" i="1"/>
  <c r="AC62" i="1"/>
  <c r="AB62" i="1"/>
  <c r="Y62" i="1"/>
  <c r="U62" i="1"/>
  <c r="T62" i="1"/>
  <c r="Q62" i="1"/>
  <c r="L62" i="1"/>
  <c r="L57" i="1"/>
  <c r="L58" i="1"/>
  <c r="L59" i="1"/>
  <c r="L60" i="1"/>
  <c r="L61" i="1"/>
  <c r="E62" i="1"/>
  <c r="D62" i="1"/>
  <c r="B62" i="1"/>
  <c r="AN61" i="1"/>
  <c r="AM61" i="1"/>
  <c r="AG61" i="1"/>
  <c r="AC61" i="1"/>
  <c r="AB61" i="1"/>
  <c r="Y61" i="1"/>
  <c r="M61" i="9" s="1"/>
  <c r="U61" i="1"/>
  <c r="T61" i="1"/>
  <c r="Q61" i="1"/>
  <c r="I61" i="1"/>
  <c r="E61" i="1"/>
  <c r="D61" i="1"/>
  <c r="B61" i="1"/>
  <c r="AN60" i="1"/>
  <c r="AM60" i="1"/>
  <c r="AG60" i="1"/>
  <c r="AC60" i="1"/>
  <c r="AB60" i="1"/>
  <c r="Y60" i="1"/>
  <c r="U60" i="1"/>
  <c r="T60" i="1"/>
  <c r="Q60" i="1"/>
  <c r="I60" i="1"/>
  <c r="E60" i="9" s="1"/>
  <c r="E60" i="1"/>
  <c r="D60" i="1"/>
  <c r="B60" i="1"/>
  <c r="AN59" i="1"/>
  <c r="AM59" i="1"/>
  <c r="AG59" i="1"/>
  <c r="AC59" i="1"/>
  <c r="AB59" i="1"/>
  <c r="Y59" i="1"/>
  <c r="U59" i="1"/>
  <c r="T59" i="1"/>
  <c r="Q59" i="1"/>
  <c r="I59" i="1"/>
  <c r="E59" i="1"/>
  <c r="D59" i="1"/>
  <c r="B59" i="1"/>
  <c r="AN58" i="1"/>
  <c r="AM58" i="1"/>
  <c r="AC58" i="1"/>
  <c r="AB58" i="1"/>
  <c r="Y58" i="1"/>
  <c r="U58" i="1"/>
  <c r="T58" i="1"/>
  <c r="Q58" i="1"/>
  <c r="M58" i="1"/>
  <c r="I58" i="1"/>
  <c r="E58" i="1"/>
  <c r="D58" i="1"/>
  <c r="B58" i="1"/>
  <c r="AN57" i="1"/>
  <c r="AM57" i="1"/>
  <c r="AG57" i="1"/>
  <c r="Q57" i="9" s="1"/>
  <c r="AC57" i="1"/>
  <c r="AB57" i="1"/>
  <c r="Y57" i="1"/>
  <c r="U57" i="1"/>
  <c r="T57" i="1"/>
  <c r="Q57" i="1"/>
  <c r="M57" i="1"/>
  <c r="I57" i="1"/>
  <c r="E57" i="1"/>
  <c r="D57" i="1"/>
  <c r="B57" i="1"/>
  <c r="AL54" i="1"/>
  <c r="R54" i="1"/>
  <c r="J54" i="1"/>
  <c r="AF52" i="1"/>
  <c r="AE52" i="1"/>
  <c r="AC52" i="1"/>
  <c r="AB52" i="1"/>
  <c r="X52" i="1"/>
  <c r="X49" i="1"/>
  <c r="X50" i="1"/>
  <c r="X51" i="1"/>
  <c r="W52" i="1"/>
  <c r="Y52" i="1" s="1"/>
  <c r="U52" i="1"/>
  <c r="T52" i="1"/>
  <c r="P52" i="1"/>
  <c r="O52" i="1"/>
  <c r="M52" i="1"/>
  <c r="L52" i="1"/>
  <c r="H52" i="1"/>
  <c r="G52" i="1"/>
  <c r="E52" i="1"/>
  <c r="D52" i="1"/>
  <c r="AF51" i="1"/>
  <c r="AE51" i="1"/>
  <c r="AC51" i="1"/>
  <c r="AB51" i="1"/>
  <c r="W51" i="1"/>
  <c r="Y51" i="1" s="1"/>
  <c r="U51" i="1"/>
  <c r="T51" i="1"/>
  <c r="P51" i="1"/>
  <c r="O51" i="1"/>
  <c r="M51" i="1"/>
  <c r="L51" i="1"/>
  <c r="H51" i="1"/>
  <c r="G51" i="1"/>
  <c r="E51" i="1"/>
  <c r="D51" i="1"/>
  <c r="B51" i="1"/>
  <c r="AF50" i="1"/>
  <c r="AE50" i="1"/>
  <c r="AC50" i="1"/>
  <c r="AB50" i="1"/>
  <c r="W50" i="1"/>
  <c r="U50" i="1"/>
  <c r="T50" i="1"/>
  <c r="P50" i="1"/>
  <c r="O50" i="1"/>
  <c r="G50" i="1"/>
  <c r="M50" i="1"/>
  <c r="L50" i="1"/>
  <c r="H50" i="1"/>
  <c r="E50" i="1"/>
  <c r="D50" i="1"/>
  <c r="AF49" i="1"/>
  <c r="AE49" i="1"/>
  <c r="AC49" i="1"/>
  <c r="AB49" i="1"/>
  <c r="W49" i="1"/>
  <c r="U49" i="1"/>
  <c r="T49" i="1"/>
  <c r="P49" i="1"/>
  <c r="O49" i="1"/>
  <c r="M49" i="1"/>
  <c r="L49" i="1"/>
  <c r="D49" i="1"/>
  <c r="H49" i="1"/>
  <c r="G49" i="1"/>
  <c r="E49" i="1"/>
  <c r="R48" i="1"/>
  <c r="J48" i="1"/>
  <c r="AF46" i="1"/>
  <c r="AE46" i="1"/>
  <c r="AC46" i="1"/>
  <c r="AB46" i="1"/>
  <c r="X46" i="1"/>
  <c r="W46" i="1"/>
  <c r="W43" i="1"/>
  <c r="X43" i="1"/>
  <c r="W44" i="1"/>
  <c r="X44" i="1"/>
  <c r="W45" i="1"/>
  <c r="X45" i="1"/>
  <c r="U46" i="1"/>
  <c r="T46" i="1"/>
  <c r="P46" i="1"/>
  <c r="O46" i="1"/>
  <c r="M46" i="1"/>
  <c r="L46" i="1"/>
  <c r="H46" i="1"/>
  <c r="G46" i="1"/>
  <c r="E46" i="1"/>
  <c r="D46" i="1"/>
  <c r="B46" i="1"/>
  <c r="AF45" i="1"/>
  <c r="AE45" i="1"/>
  <c r="AC45" i="1"/>
  <c r="AB45" i="1"/>
  <c r="U45" i="1"/>
  <c r="T45" i="1"/>
  <c r="P45" i="1"/>
  <c r="O45" i="1"/>
  <c r="O43" i="1"/>
  <c r="O44" i="1"/>
  <c r="M45" i="1"/>
  <c r="L45" i="1"/>
  <c r="H45" i="1"/>
  <c r="G45" i="1"/>
  <c r="I45" i="1" s="1"/>
  <c r="E45" i="1"/>
  <c r="D45" i="1"/>
  <c r="AF44" i="1"/>
  <c r="AE44" i="1"/>
  <c r="AC44" i="1"/>
  <c r="AB44" i="1"/>
  <c r="U44" i="1"/>
  <c r="T44" i="1"/>
  <c r="P44" i="1"/>
  <c r="M44" i="1"/>
  <c r="L44" i="1"/>
  <c r="H44" i="1"/>
  <c r="G44" i="1"/>
  <c r="E44" i="1"/>
  <c r="D44" i="1"/>
  <c r="B44" i="1"/>
  <c r="AF43" i="1"/>
  <c r="AE43" i="1"/>
  <c r="AG43" i="1" s="1"/>
  <c r="AC43" i="1"/>
  <c r="AB43" i="1"/>
  <c r="U43" i="1"/>
  <c r="T43" i="1"/>
  <c r="P43" i="1"/>
  <c r="M43" i="1"/>
  <c r="L43" i="1"/>
  <c r="H43" i="1"/>
  <c r="G43" i="1"/>
  <c r="E43" i="1"/>
  <c r="D43" i="1"/>
  <c r="R42" i="1"/>
  <c r="J42" i="1"/>
  <c r="AF40" i="1"/>
  <c r="AE40" i="1"/>
  <c r="AC40" i="1"/>
  <c r="AB40" i="1"/>
  <c r="X40" i="1"/>
  <c r="W40" i="1"/>
  <c r="U40" i="1"/>
  <c r="T40" i="1"/>
  <c r="P40" i="1"/>
  <c r="Q40" i="1" s="1"/>
  <c r="M40" i="1"/>
  <c r="L40" i="1"/>
  <c r="H40" i="1"/>
  <c r="G40" i="1"/>
  <c r="E40" i="1"/>
  <c r="D40" i="1"/>
  <c r="AF39" i="1"/>
  <c r="AE39" i="1"/>
  <c r="AC39" i="1"/>
  <c r="AB39" i="1"/>
  <c r="X39" i="1"/>
  <c r="W39" i="1"/>
  <c r="U39" i="1"/>
  <c r="T39" i="1"/>
  <c r="P39" i="1"/>
  <c r="O39" i="1"/>
  <c r="M39" i="1"/>
  <c r="L39" i="1"/>
  <c r="H39" i="1"/>
  <c r="AN39" i="1" s="1"/>
  <c r="G39" i="1"/>
  <c r="E39" i="1"/>
  <c r="D39" i="1"/>
  <c r="B39" i="1"/>
  <c r="AF38" i="1"/>
  <c r="AE38" i="1"/>
  <c r="AC38" i="1"/>
  <c r="AB38" i="1"/>
  <c r="X38" i="1"/>
  <c r="W38" i="1"/>
  <c r="U38" i="1"/>
  <c r="T38" i="1"/>
  <c r="P38" i="1"/>
  <c r="O38" i="1"/>
  <c r="M38" i="1"/>
  <c r="L38" i="1"/>
  <c r="H38" i="1"/>
  <c r="G38" i="1"/>
  <c r="E38" i="1"/>
  <c r="D38" i="1"/>
  <c r="B38" i="1"/>
  <c r="AF37" i="1"/>
  <c r="AE37" i="1"/>
  <c r="AC37" i="1"/>
  <c r="AB37" i="1"/>
  <c r="X37" i="1"/>
  <c r="W37" i="1"/>
  <c r="U37" i="1"/>
  <c r="T37" i="1"/>
  <c r="P37" i="1"/>
  <c r="O37" i="1"/>
  <c r="M37" i="1"/>
  <c r="L37" i="1"/>
  <c r="H37" i="1"/>
  <c r="E37" i="1"/>
  <c r="D37" i="1"/>
  <c r="AF36" i="1"/>
  <c r="AE36" i="1"/>
  <c r="AC36" i="1"/>
  <c r="AB36" i="1"/>
  <c r="X36" i="1"/>
  <c r="W36" i="1"/>
  <c r="U36" i="1"/>
  <c r="T36" i="1"/>
  <c r="P36" i="1"/>
  <c r="H36" i="1"/>
  <c r="O36" i="1"/>
  <c r="Q36" i="1" s="1"/>
  <c r="M36" i="1"/>
  <c r="L36" i="1"/>
  <c r="G36" i="1"/>
  <c r="E36" i="1"/>
  <c r="D36" i="1"/>
  <c r="B36" i="1"/>
  <c r="R35" i="1"/>
  <c r="J35" i="1"/>
  <c r="AF33" i="1"/>
  <c r="AE33" i="1"/>
  <c r="AC33" i="1"/>
  <c r="AB33" i="1"/>
  <c r="X33" i="1"/>
  <c r="W33" i="1"/>
  <c r="U33" i="1"/>
  <c r="T33" i="1"/>
  <c r="P33" i="1"/>
  <c r="O33" i="1"/>
  <c r="M33" i="1"/>
  <c r="L33" i="1"/>
  <c r="H33" i="1"/>
  <c r="G33" i="1"/>
  <c r="E33" i="1"/>
  <c r="D33" i="1"/>
  <c r="D29" i="1"/>
  <c r="D30" i="1"/>
  <c r="D31" i="1"/>
  <c r="D32" i="1"/>
  <c r="AF32" i="1"/>
  <c r="AE32" i="1"/>
  <c r="AC32" i="1"/>
  <c r="AB32" i="1"/>
  <c r="X32" i="1"/>
  <c r="W32" i="1"/>
  <c r="U32" i="1"/>
  <c r="T32" i="1"/>
  <c r="P32" i="1"/>
  <c r="O32" i="1"/>
  <c r="M32" i="1"/>
  <c r="L32" i="1"/>
  <c r="H32" i="1"/>
  <c r="G32" i="1"/>
  <c r="AM32" i="1" s="1"/>
  <c r="E32" i="1"/>
  <c r="AF31" i="1"/>
  <c r="AE31" i="1"/>
  <c r="AC31" i="1"/>
  <c r="AB31" i="1"/>
  <c r="X31" i="1"/>
  <c r="W31" i="1"/>
  <c r="U31" i="1"/>
  <c r="T31" i="1"/>
  <c r="P31" i="1"/>
  <c r="O31" i="1"/>
  <c r="M31" i="1"/>
  <c r="L31" i="1"/>
  <c r="H31" i="1"/>
  <c r="G31" i="1"/>
  <c r="E31" i="1"/>
  <c r="B31" i="1"/>
  <c r="AF30" i="1"/>
  <c r="AE30" i="1"/>
  <c r="AC30" i="1"/>
  <c r="AB30" i="1"/>
  <c r="X30" i="1"/>
  <c r="W30" i="1"/>
  <c r="U30" i="1"/>
  <c r="T30" i="1"/>
  <c r="P30" i="1"/>
  <c r="O30" i="1"/>
  <c r="M30" i="1"/>
  <c r="L30" i="1"/>
  <c r="H30" i="1"/>
  <c r="G30" i="1"/>
  <c r="E30" i="1"/>
  <c r="B30" i="1"/>
  <c r="AF29" i="1"/>
  <c r="AE29" i="1"/>
  <c r="AC29" i="1"/>
  <c r="AB29" i="1"/>
  <c r="X29" i="1"/>
  <c r="W29" i="1"/>
  <c r="U29" i="1"/>
  <c r="T29" i="1"/>
  <c r="P29" i="1"/>
  <c r="O29" i="1"/>
  <c r="M29" i="1"/>
  <c r="L29" i="1"/>
  <c r="H29" i="1"/>
  <c r="G29" i="1"/>
  <c r="AM29" i="1" s="1"/>
  <c r="E29" i="1"/>
  <c r="B29" i="1"/>
  <c r="R28" i="1"/>
  <c r="J28" i="1"/>
  <c r="AF26" i="1"/>
  <c r="AE26" i="1"/>
  <c r="AC26" i="1"/>
  <c r="AB26" i="1"/>
  <c r="X26" i="1"/>
  <c r="W26" i="1"/>
  <c r="U26" i="1"/>
  <c r="T26" i="1"/>
  <c r="P26" i="1"/>
  <c r="O26" i="1"/>
  <c r="M26" i="1"/>
  <c r="L26" i="1"/>
  <c r="L24" i="1"/>
  <c r="L25" i="1"/>
  <c r="H26" i="1"/>
  <c r="G26" i="1"/>
  <c r="E26" i="1"/>
  <c r="D26" i="1"/>
  <c r="B26" i="1"/>
  <c r="AF25" i="1"/>
  <c r="AE25" i="1"/>
  <c r="AE24" i="1"/>
  <c r="AC25" i="1"/>
  <c r="AB25" i="1"/>
  <c r="X25" i="1"/>
  <c r="W25" i="1"/>
  <c r="U25" i="1"/>
  <c r="T25" i="1"/>
  <c r="P25" i="1"/>
  <c r="O25" i="1"/>
  <c r="M25" i="1"/>
  <c r="H25" i="1"/>
  <c r="G25" i="1"/>
  <c r="G24" i="1"/>
  <c r="E25" i="1"/>
  <c r="D25" i="1"/>
  <c r="AF24" i="1"/>
  <c r="AC24" i="1"/>
  <c r="AB24" i="1"/>
  <c r="X24" i="1"/>
  <c r="W24" i="1"/>
  <c r="U24" i="1"/>
  <c r="T24" i="1"/>
  <c r="P24" i="1"/>
  <c r="O24" i="1"/>
  <c r="M24" i="1"/>
  <c r="H24" i="1"/>
  <c r="AN24" i="1" s="1"/>
  <c r="E24" i="1"/>
  <c r="D24" i="1"/>
  <c r="B24" i="1"/>
  <c r="R23" i="1"/>
  <c r="J23" i="1"/>
  <c r="AF21" i="1"/>
  <c r="AE21" i="1"/>
  <c r="AC21" i="1"/>
  <c r="AB21" i="1"/>
  <c r="X21" i="1"/>
  <c r="W21" i="1"/>
  <c r="U21" i="1"/>
  <c r="T21" i="1"/>
  <c r="P21" i="1"/>
  <c r="O21" i="1"/>
  <c r="M21" i="1"/>
  <c r="L21" i="1"/>
  <c r="H21" i="1"/>
  <c r="G21" i="1"/>
  <c r="E21" i="1"/>
  <c r="D21" i="1"/>
  <c r="B21" i="1"/>
  <c r="AF20" i="1"/>
  <c r="AE20" i="1"/>
  <c r="AC20" i="1"/>
  <c r="AB20" i="1"/>
  <c r="X20" i="1"/>
  <c r="W20" i="1"/>
  <c r="U20" i="1"/>
  <c r="T20" i="1"/>
  <c r="P20" i="1"/>
  <c r="O20" i="1"/>
  <c r="G20" i="1"/>
  <c r="M20" i="1"/>
  <c r="L20" i="1"/>
  <c r="H20" i="1"/>
  <c r="E20" i="1"/>
  <c r="D20" i="1"/>
  <c r="AF19" i="1"/>
  <c r="AE19" i="1"/>
  <c r="AC19" i="1"/>
  <c r="AB19" i="1"/>
  <c r="X19" i="1"/>
  <c r="W19" i="1"/>
  <c r="U19" i="1"/>
  <c r="T19" i="1"/>
  <c r="P19" i="1"/>
  <c r="O19" i="1"/>
  <c r="M19" i="1"/>
  <c r="L19" i="1"/>
  <c r="H19" i="1"/>
  <c r="AN19" i="1" s="1"/>
  <c r="G19" i="1"/>
  <c r="AM19" i="1" s="1"/>
  <c r="E19" i="1"/>
  <c r="D19" i="1"/>
  <c r="B19" i="1"/>
  <c r="R18" i="1"/>
  <c r="J18" i="1"/>
  <c r="AF16" i="1"/>
  <c r="AE16" i="1"/>
  <c r="AC16" i="1"/>
  <c r="AB16" i="1"/>
  <c r="X16" i="1"/>
  <c r="X15" i="1"/>
  <c r="W16" i="1"/>
  <c r="U16" i="1"/>
  <c r="T16" i="1"/>
  <c r="P16" i="1"/>
  <c r="O16" i="1"/>
  <c r="M16" i="1"/>
  <c r="L16" i="1"/>
  <c r="H16" i="1"/>
  <c r="G16" i="1"/>
  <c r="E16" i="1"/>
  <c r="D16" i="1"/>
  <c r="D15" i="1"/>
  <c r="B16" i="1"/>
  <c r="AF15" i="1"/>
  <c r="AE15" i="1"/>
  <c r="AC15" i="1"/>
  <c r="AB15" i="1"/>
  <c r="W15" i="1"/>
  <c r="G15" i="1"/>
  <c r="O15" i="1"/>
  <c r="U15" i="1"/>
  <c r="T15" i="1"/>
  <c r="P15" i="1"/>
  <c r="M15" i="1"/>
  <c r="L15" i="1"/>
  <c r="H15" i="1"/>
  <c r="E15" i="1"/>
  <c r="R14" i="1"/>
  <c r="M14" i="1"/>
  <c r="AF12" i="1"/>
  <c r="AE12" i="1"/>
  <c r="AC12" i="1"/>
  <c r="AB12" i="1"/>
  <c r="X12" i="1"/>
  <c r="W12" i="1"/>
  <c r="U12" i="1"/>
  <c r="T12" i="1"/>
  <c r="P12" i="1"/>
  <c r="O12" i="1"/>
  <c r="M12" i="1"/>
  <c r="L12" i="1"/>
  <c r="H12" i="1"/>
  <c r="AN12" i="1" s="1"/>
  <c r="G12" i="1"/>
  <c r="E12" i="1"/>
  <c r="D12" i="1"/>
  <c r="AF11" i="1"/>
  <c r="H11" i="1"/>
  <c r="P11" i="1"/>
  <c r="X11" i="1"/>
  <c r="AE11" i="1"/>
  <c r="AC11" i="1"/>
  <c r="AB11" i="1"/>
  <c r="W11" i="1"/>
  <c r="Y11" i="1" s="1"/>
  <c r="U11" i="1"/>
  <c r="T11" i="1"/>
  <c r="O11" i="1"/>
  <c r="Q11" i="1" s="1"/>
  <c r="M11" i="1"/>
  <c r="L11" i="1"/>
  <c r="G11" i="1"/>
  <c r="I11" i="1" s="1"/>
  <c r="E11" i="1"/>
  <c r="D11" i="1"/>
  <c r="B11" i="1"/>
  <c r="AF10" i="1"/>
  <c r="AE10" i="1"/>
  <c r="AC10" i="1"/>
  <c r="AB10" i="1"/>
  <c r="X10" i="1"/>
  <c r="W10" i="1"/>
  <c r="U10" i="1"/>
  <c r="T10" i="1"/>
  <c r="P10" i="1"/>
  <c r="O10" i="1"/>
  <c r="M10" i="1"/>
  <c r="L10" i="1"/>
  <c r="H10" i="1"/>
  <c r="G10" i="1"/>
  <c r="AM10" i="1" s="1"/>
  <c r="E10" i="1"/>
  <c r="D10" i="1"/>
  <c r="B10" i="1"/>
  <c r="AF9" i="1"/>
  <c r="AE9" i="1"/>
  <c r="AC9" i="1"/>
  <c r="AB9" i="1"/>
  <c r="X9" i="1"/>
  <c r="W9" i="1"/>
  <c r="U9" i="1"/>
  <c r="T9" i="1"/>
  <c r="P9" i="1"/>
  <c r="O9" i="1"/>
  <c r="M9" i="1"/>
  <c r="L9" i="1"/>
  <c r="H9" i="1"/>
  <c r="G9" i="1"/>
  <c r="AM9" i="1" s="1"/>
  <c r="E9" i="1"/>
  <c r="D9" i="1"/>
  <c r="B9" i="1"/>
  <c r="AF8" i="1"/>
  <c r="AE8" i="1"/>
  <c r="AC8" i="1"/>
  <c r="AB8" i="1"/>
  <c r="X8" i="1"/>
  <c r="W8" i="1"/>
  <c r="U8" i="1"/>
  <c r="T8" i="1"/>
  <c r="T6" i="1"/>
  <c r="T7" i="1"/>
  <c r="P8" i="1"/>
  <c r="O8" i="1"/>
  <c r="M8" i="1"/>
  <c r="L8" i="1"/>
  <c r="H8" i="1"/>
  <c r="G8" i="1"/>
  <c r="E8" i="1"/>
  <c r="D8" i="1"/>
  <c r="AF7" i="1"/>
  <c r="AE7" i="1"/>
  <c r="AC7" i="1"/>
  <c r="AB7" i="1"/>
  <c r="X7" i="1"/>
  <c r="W7" i="1"/>
  <c r="U7" i="1"/>
  <c r="P7" i="1"/>
  <c r="O7" i="1"/>
  <c r="O6" i="1"/>
  <c r="M7" i="1"/>
  <c r="L7" i="1"/>
  <c r="H7" i="1"/>
  <c r="G7" i="1"/>
  <c r="E7" i="1"/>
  <c r="D7" i="1"/>
  <c r="AF6" i="1"/>
  <c r="AE6" i="1"/>
  <c r="AC6" i="1"/>
  <c r="AB6" i="1"/>
  <c r="X6" i="1"/>
  <c r="W6" i="1"/>
  <c r="U6" i="1"/>
  <c r="P6" i="1"/>
  <c r="M6" i="1"/>
  <c r="L6" i="1"/>
  <c r="H6" i="1"/>
  <c r="G6" i="1"/>
  <c r="B6" i="1"/>
  <c r="A1" i="1"/>
  <c r="B62" i="9"/>
  <c r="B61" i="9"/>
  <c r="B60" i="9"/>
  <c r="B59" i="9"/>
  <c r="B58" i="9"/>
  <c r="B57" i="9"/>
  <c r="B52" i="9"/>
  <c r="B51" i="9"/>
  <c r="B50" i="9"/>
  <c r="B46" i="9"/>
  <c r="B45" i="9"/>
  <c r="B44" i="9"/>
  <c r="B43" i="9"/>
  <c r="B40" i="9"/>
  <c r="B39" i="9"/>
  <c r="B36" i="9"/>
  <c r="B31" i="9"/>
  <c r="B30" i="9"/>
  <c r="B29" i="9"/>
  <c r="B26" i="9"/>
  <c r="B25" i="9"/>
  <c r="B24" i="9"/>
  <c r="B21" i="9"/>
  <c r="B19" i="9"/>
  <c r="B16" i="9"/>
  <c r="B15" i="9"/>
  <c r="B11" i="9"/>
  <c r="B10" i="9"/>
  <c r="B9" i="9"/>
  <c r="B8" i="9"/>
  <c r="B7" i="9"/>
  <c r="B6" i="9"/>
  <c r="I15" i="3"/>
  <c r="I52" i="31"/>
  <c r="B8" i="34"/>
  <c r="I12" i="31"/>
  <c r="B8" i="1"/>
  <c r="B25" i="1"/>
  <c r="B49" i="1"/>
  <c r="B10" i="3"/>
  <c r="B10" i="31"/>
  <c r="B40" i="31"/>
  <c r="B10" i="32"/>
  <c r="B24" i="32"/>
  <c r="B49" i="32"/>
  <c r="B12" i="34"/>
  <c r="B33" i="34"/>
  <c r="B40" i="34"/>
  <c r="S19" i="23"/>
  <c r="A51" i="23"/>
  <c r="W55" i="23"/>
  <c r="B40" i="1"/>
  <c r="B50" i="1"/>
  <c r="B40" i="3"/>
  <c r="B49" i="3"/>
  <c r="B8" i="31"/>
  <c r="B24" i="31"/>
  <c r="B49" i="31"/>
  <c r="B8" i="32"/>
  <c r="B10" i="34"/>
  <c r="AB24" i="23"/>
  <c r="A26" i="23"/>
  <c r="AB29" i="23"/>
  <c r="C55" i="23"/>
  <c r="E33" i="31"/>
  <c r="AG40" i="1"/>
  <c r="H9" i="34"/>
  <c r="V29" i="23"/>
  <c r="A8" i="23"/>
  <c r="B7" i="34"/>
  <c r="B7" i="32"/>
  <c r="A27" i="23"/>
  <c r="B25" i="32"/>
  <c r="A40" i="23"/>
  <c r="B38" i="34"/>
  <c r="A31" i="23"/>
  <c r="X34" i="3"/>
  <c r="E32" i="31"/>
  <c r="AE13" i="23"/>
  <c r="Y32" i="23"/>
  <c r="AE47" i="23"/>
  <c r="E17" i="34"/>
  <c r="I36" i="23"/>
  <c r="AD36" i="23"/>
  <c r="V55" i="23"/>
  <c r="M63" i="23"/>
  <c r="U49" i="3"/>
  <c r="M9" i="3"/>
  <c r="E25" i="3"/>
  <c r="U15" i="3"/>
  <c r="E37" i="3"/>
  <c r="M45" i="3"/>
  <c r="N45" i="3" s="1"/>
  <c r="M33" i="3"/>
  <c r="W44" i="32"/>
  <c r="V30" i="32"/>
  <c r="W29" i="32"/>
  <c r="D43" i="32"/>
  <c r="E37" i="32"/>
  <c r="E19" i="32"/>
  <c r="D12" i="32"/>
  <c r="P51" i="32"/>
  <c r="Q51" i="32"/>
  <c r="K39" i="32"/>
  <c r="P29" i="32"/>
  <c r="Q43" i="32"/>
  <c r="P43" i="32"/>
  <c r="P21" i="32"/>
  <c r="P19" i="32"/>
  <c r="Q10" i="32"/>
  <c r="P7" i="32"/>
  <c r="J50" i="32"/>
  <c r="K10" i="32"/>
  <c r="H11" i="34"/>
  <c r="L40" i="34"/>
  <c r="N40" i="34" s="1"/>
  <c r="L51" i="34"/>
  <c r="N51" i="34" s="1"/>
  <c r="L26" i="34"/>
  <c r="L24" i="34"/>
  <c r="N24" i="34" s="1"/>
  <c r="L33" i="34"/>
  <c r="N33" i="34" s="1"/>
  <c r="H7" i="34"/>
  <c r="J7" i="34" s="1"/>
  <c r="H15" i="34"/>
  <c r="D7" i="34"/>
  <c r="F7" i="34" s="1"/>
  <c r="H8" i="34"/>
  <c r="H12" i="34"/>
  <c r="D50" i="34"/>
  <c r="D26" i="34"/>
  <c r="F26" i="34" s="1"/>
  <c r="H33" i="34"/>
  <c r="J33" i="34" s="1"/>
  <c r="H29" i="34"/>
  <c r="D39" i="34"/>
  <c r="F39" i="34" s="1"/>
  <c r="D38" i="34"/>
  <c r="H46" i="34"/>
  <c r="J46" i="34" s="1"/>
  <c r="H45" i="34"/>
  <c r="H44" i="34"/>
  <c r="H43" i="34"/>
  <c r="J43" i="34" s="1"/>
  <c r="H21" i="34"/>
  <c r="H20" i="34"/>
  <c r="H19" i="34"/>
  <c r="H50" i="34"/>
  <c r="H40" i="34"/>
  <c r="J40" i="34" s="1"/>
  <c r="H26" i="34"/>
  <c r="H25" i="34"/>
  <c r="H24" i="34"/>
  <c r="H32" i="34"/>
  <c r="J32" i="34" s="1"/>
  <c r="H31" i="34"/>
  <c r="H30" i="34"/>
  <c r="H49" i="34"/>
  <c r="J49" i="34" s="1"/>
  <c r="H39" i="34"/>
  <c r="J39" i="34" s="1"/>
  <c r="H38" i="34"/>
  <c r="H37" i="34"/>
  <c r="H36" i="34"/>
  <c r="J36" i="34" s="1"/>
  <c r="H6" i="34"/>
  <c r="H10" i="34"/>
  <c r="D19" i="34"/>
  <c r="F19" i="34" s="1"/>
  <c r="U43" i="34"/>
  <c r="P43" i="34"/>
  <c r="R43" i="34" s="1"/>
  <c r="AE31" i="23"/>
  <c r="P50" i="34"/>
  <c r="M53" i="34"/>
  <c r="U49" i="23"/>
  <c r="G18" i="23"/>
  <c r="U24" i="23"/>
  <c r="U55" i="23"/>
  <c r="M26" i="23"/>
  <c r="G39" i="23"/>
  <c r="G7" i="23"/>
  <c r="S43" i="23"/>
  <c r="M54" i="23"/>
  <c r="P57" i="23"/>
  <c r="P65" i="23" s="1"/>
  <c r="U49" i="34"/>
  <c r="U50" i="34"/>
  <c r="B39" i="31"/>
  <c r="B45" i="31"/>
  <c r="B25" i="34"/>
  <c r="B45" i="34"/>
  <c r="B15" i="34"/>
  <c r="A47" i="23"/>
  <c r="B11" i="34"/>
  <c r="B39" i="34"/>
  <c r="A12" i="23"/>
  <c r="E10" i="31" l="1"/>
  <c r="Q16" i="31"/>
  <c r="Q25" i="31"/>
  <c r="E40" i="31"/>
  <c r="M47" i="34"/>
  <c r="M46" i="31"/>
  <c r="D19" i="23"/>
  <c r="F24" i="23"/>
  <c r="L29" i="23"/>
  <c r="S36" i="23"/>
  <c r="AE41" i="23"/>
  <c r="Y47" i="23"/>
  <c r="AN15" i="3"/>
  <c r="Y29" i="3"/>
  <c r="AG36" i="3"/>
  <c r="G17" i="32"/>
  <c r="Y22" i="32"/>
  <c r="E31" i="31"/>
  <c r="D21" i="34"/>
  <c r="F21" i="34" s="1"/>
  <c r="J24" i="34"/>
  <c r="D15" i="34"/>
  <c r="D30" i="34"/>
  <c r="K24" i="32"/>
  <c r="Q33" i="32"/>
  <c r="P37" i="32"/>
  <c r="P49" i="32"/>
  <c r="P8" i="32"/>
  <c r="V15" i="32"/>
  <c r="H53" i="1"/>
  <c r="M62" i="9"/>
  <c r="Y6" i="3"/>
  <c r="Q7" i="3"/>
  <c r="Q12" i="3"/>
  <c r="D17" i="3"/>
  <c r="X17" i="3"/>
  <c r="G22" i="3"/>
  <c r="P22" i="3"/>
  <c r="AG26" i="3"/>
  <c r="AB34" i="3"/>
  <c r="AJ30" i="3"/>
  <c r="Q33" i="3"/>
  <c r="O41" i="3"/>
  <c r="X41" i="3"/>
  <c r="L53" i="3"/>
  <c r="AO61" i="3"/>
  <c r="AO62" i="3"/>
  <c r="Q62" i="9"/>
  <c r="C13" i="5"/>
  <c r="D41" i="5"/>
  <c r="M8" i="31"/>
  <c r="E21" i="31"/>
  <c r="M33" i="31"/>
  <c r="Q40" i="31"/>
  <c r="Q49" i="31"/>
  <c r="Q20" i="3"/>
  <c r="I30" i="3"/>
  <c r="Q31" i="3"/>
  <c r="AG33" i="3"/>
  <c r="T41" i="3"/>
  <c r="G47" i="3"/>
  <c r="P47" i="3"/>
  <c r="Q44" i="3"/>
  <c r="Q51" i="3"/>
  <c r="D40" i="3"/>
  <c r="Y17" i="32"/>
  <c r="S22" i="32"/>
  <c r="AE45" i="32"/>
  <c r="AJ21" i="1"/>
  <c r="AJ38" i="1"/>
  <c r="AJ33" i="1"/>
  <c r="AJ9" i="1"/>
  <c r="E7" i="32"/>
  <c r="E15" i="32"/>
  <c r="D30" i="32"/>
  <c r="D51" i="32"/>
  <c r="D10" i="34"/>
  <c r="F10" i="34" s="1"/>
  <c r="U21" i="3"/>
  <c r="V21" i="3" s="1"/>
  <c r="U58" i="3"/>
  <c r="K9" i="32"/>
  <c r="AE8" i="32"/>
  <c r="U19" i="34"/>
  <c r="E53" i="34"/>
  <c r="M8" i="23"/>
  <c r="AB19" i="23"/>
  <c r="E36" i="23"/>
  <c r="AN29" i="1"/>
  <c r="K38" i="32"/>
  <c r="K32" i="32"/>
  <c r="J40" i="32"/>
  <c r="J6" i="32"/>
  <c r="O34" i="3"/>
  <c r="D36" i="34"/>
  <c r="F36" i="34" s="1"/>
  <c r="D29" i="34"/>
  <c r="F29" i="34" s="1"/>
  <c r="D24" i="34"/>
  <c r="N26" i="34"/>
  <c r="J7" i="32"/>
  <c r="K30" i="32"/>
  <c r="J25" i="32"/>
  <c r="E12" i="32"/>
  <c r="E21" i="32"/>
  <c r="E43" i="32"/>
  <c r="E33" i="32"/>
  <c r="E46" i="32"/>
  <c r="D16" i="34"/>
  <c r="F16" i="34" s="1"/>
  <c r="D8" i="34"/>
  <c r="F8" i="34" s="1"/>
  <c r="D33" i="34"/>
  <c r="F33" i="34" s="1"/>
  <c r="D51" i="34"/>
  <c r="D53" i="34" s="1"/>
  <c r="F53" i="34" s="1"/>
  <c r="J11" i="34"/>
  <c r="J24" i="32"/>
  <c r="J33" i="32"/>
  <c r="K50" i="32"/>
  <c r="D39" i="32"/>
  <c r="E29" i="32"/>
  <c r="E49" i="32"/>
  <c r="M58" i="3"/>
  <c r="U38" i="3"/>
  <c r="V38" i="3" s="1"/>
  <c r="M53" i="32"/>
  <c r="AG10" i="1"/>
  <c r="I38" i="3"/>
  <c r="AJ43" i="3"/>
  <c r="X47" i="3"/>
  <c r="AJ51" i="3"/>
  <c r="AM51" i="3"/>
  <c r="AO57" i="3"/>
  <c r="AB63" i="3"/>
  <c r="AE16" i="32"/>
  <c r="AE24" i="32"/>
  <c r="E36" i="31"/>
  <c r="M38" i="31"/>
  <c r="Q44" i="31"/>
  <c r="AE46" i="32"/>
  <c r="M50" i="31"/>
  <c r="U9" i="34"/>
  <c r="U12" i="34"/>
  <c r="U15" i="34"/>
  <c r="U20" i="34"/>
  <c r="U24" i="34"/>
  <c r="U29" i="34"/>
  <c r="U30" i="34"/>
  <c r="M41" i="34"/>
  <c r="I53" i="34"/>
  <c r="U51" i="34"/>
  <c r="U52" i="34"/>
  <c r="F14" i="23"/>
  <c r="S14" i="23"/>
  <c r="AB14" i="23"/>
  <c r="D14" i="23"/>
  <c r="Y8" i="23"/>
  <c r="AE8" i="23"/>
  <c r="Y9" i="23"/>
  <c r="AE9" i="23"/>
  <c r="G10" i="23"/>
  <c r="M10" i="23"/>
  <c r="X14" i="23"/>
  <c r="G11" i="23"/>
  <c r="L14" i="23"/>
  <c r="E14" i="23"/>
  <c r="M12" i="23"/>
  <c r="Y12" i="23"/>
  <c r="Y13" i="23"/>
  <c r="G16" i="23"/>
  <c r="L19" i="23"/>
  <c r="Y16" i="23"/>
  <c r="E19" i="23"/>
  <c r="K19" i="23"/>
  <c r="Y18" i="23"/>
  <c r="AE18" i="23"/>
  <c r="G21" i="23"/>
  <c r="I24" i="23"/>
  <c r="X24" i="23"/>
  <c r="AE21" i="23"/>
  <c r="M22" i="23"/>
  <c r="Y22" i="23"/>
  <c r="G23" i="23"/>
  <c r="Y23" i="23"/>
  <c r="AE23" i="23"/>
  <c r="C29" i="23"/>
  <c r="X29" i="23"/>
  <c r="AD29" i="23"/>
  <c r="G27" i="23"/>
  <c r="Y27" i="23"/>
  <c r="G28" i="23"/>
  <c r="Y28" i="23"/>
  <c r="AE28" i="23"/>
  <c r="G31" i="23"/>
  <c r="M31" i="23"/>
  <c r="Y31" i="23"/>
  <c r="M33" i="23"/>
  <c r="Y33" i="23"/>
  <c r="AE33" i="23"/>
  <c r="G34" i="23"/>
  <c r="Y34" i="23"/>
  <c r="G35" i="23"/>
  <c r="M35" i="23"/>
  <c r="Y35" i="23"/>
  <c r="Y38" i="23"/>
  <c r="AC43" i="23"/>
  <c r="AE39" i="23"/>
  <c r="W43" i="23"/>
  <c r="G41" i="23"/>
  <c r="I43" i="23"/>
  <c r="L43" i="23"/>
  <c r="Y42" i="23"/>
  <c r="AE42" i="23"/>
  <c r="G45" i="23"/>
  <c r="M45" i="23"/>
  <c r="Y45" i="23"/>
  <c r="M46" i="23"/>
  <c r="Y46" i="23"/>
  <c r="M47" i="23"/>
  <c r="M48" i="23"/>
  <c r="AE48" i="23"/>
  <c r="M51" i="23"/>
  <c r="S55" i="23"/>
  <c r="X55" i="23"/>
  <c r="M52" i="23"/>
  <c r="AE52" i="23"/>
  <c r="AE53" i="23"/>
  <c r="G54" i="23"/>
  <c r="S63" i="23"/>
  <c r="Y63" i="23"/>
  <c r="AE63" i="23"/>
  <c r="AC52" i="3"/>
  <c r="AD52" i="3" s="1"/>
  <c r="AM43" i="1"/>
  <c r="AG25" i="1"/>
  <c r="P41" i="1"/>
  <c r="I39" i="1"/>
  <c r="AE44" i="32"/>
  <c r="E43" i="31"/>
  <c r="Q46" i="31"/>
  <c r="U26" i="34"/>
  <c r="AD19" i="23"/>
  <c r="Y26" i="23"/>
  <c r="F36" i="23"/>
  <c r="AC51" i="3"/>
  <c r="AD51" i="3" s="1"/>
  <c r="U19" i="3"/>
  <c r="V19" i="3" s="1"/>
  <c r="U37" i="3"/>
  <c r="V37" i="3" s="1"/>
  <c r="AC7" i="3"/>
  <c r="Y16" i="1"/>
  <c r="Q24" i="1"/>
  <c r="AE22" i="23"/>
  <c r="AA49" i="23"/>
  <c r="G47" i="23"/>
  <c r="L49" i="23"/>
  <c r="G52" i="23"/>
  <c r="M30" i="3"/>
  <c r="AE51" i="23"/>
  <c r="L19" i="34"/>
  <c r="D9" i="34"/>
  <c r="F9" i="34" s="1"/>
  <c r="D40" i="34"/>
  <c r="F40" i="34" s="1"/>
  <c r="D43" i="34"/>
  <c r="F43" i="34" s="1"/>
  <c r="D32" i="34"/>
  <c r="F32" i="34" s="1"/>
  <c r="D25" i="34"/>
  <c r="F25" i="34" s="1"/>
  <c r="D6" i="34"/>
  <c r="F6" i="34" s="1"/>
  <c r="L16" i="34"/>
  <c r="N16" i="34" s="1"/>
  <c r="J10" i="32"/>
  <c r="L10" i="32" s="1"/>
  <c r="N10" i="32" s="1"/>
  <c r="K12" i="32"/>
  <c r="K49" i="32"/>
  <c r="J38" i="32"/>
  <c r="J51" i="32"/>
  <c r="D21" i="32"/>
  <c r="D31" i="32"/>
  <c r="D44" i="32"/>
  <c r="E51" i="32"/>
  <c r="W39" i="32"/>
  <c r="W51" i="32"/>
  <c r="M12" i="3"/>
  <c r="N12" i="3" s="1"/>
  <c r="R12" i="3" s="1"/>
  <c r="AC46" i="3"/>
  <c r="AD46" i="3" s="1"/>
  <c r="U51" i="3"/>
  <c r="V51" i="3" s="1"/>
  <c r="U61" i="3"/>
  <c r="V61" i="3" s="1"/>
  <c r="Z61" i="3" s="1"/>
  <c r="U19" i="23"/>
  <c r="A22" i="23"/>
  <c r="B45" i="3"/>
  <c r="B49" i="9"/>
  <c r="B7" i="1"/>
  <c r="B15" i="1"/>
  <c r="S41" i="32"/>
  <c r="AN31" i="1"/>
  <c r="AJ37" i="3"/>
  <c r="Q32" i="31"/>
  <c r="M13" i="34"/>
  <c r="AJ15" i="3"/>
  <c r="AE26" i="23"/>
  <c r="M17" i="23"/>
  <c r="AE38" i="23"/>
  <c r="P10" i="34"/>
  <c r="R10" i="34" s="1"/>
  <c r="P36" i="34"/>
  <c r="R36" i="34" s="1"/>
  <c r="J29" i="34"/>
  <c r="U25" i="3"/>
  <c r="U29" i="3"/>
  <c r="U36" i="3"/>
  <c r="V36" i="3" s="1"/>
  <c r="U33" i="3"/>
  <c r="V33" i="3" s="1"/>
  <c r="AA24" i="23"/>
  <c r="P24" i="34"/>
  <c r="R24" i="34" s="1"/>
  <c r="AD55" i="23"/>
  <c r="I8" i="31"/>
  <c r="S34" i="32"/>
  <c r="I50" i="31"/>
  <c r="N36" i="34"/>
  <c r="M40" i="3"/>
  <c r="N40" i="3" s="1"/>
  <c r="P31" i="34"/>
  <c r="R31" i="34" s="1"/>
  <c r="D20" i="34"/>
  <c r="D22" i="34" s="1"/>
  <c r="F22" i="34" s="1"/>
  <c r="J10" i="34"/>
  <c r="J37" i="34"/>
  <c r="J30" i="34"/>
  <c r="J44" i="34"/>
  <c r="D12" i="34"/>
  <c r="D37" i="34"/>
  <c r="F37" i="34" s="1"/>
  <c r="D45" i="34"/>
  <c r="F45" i="34" s="1"/>
  <c r="D31" i="34"/>
  <c r="F31" i="34" s="1"/>
  <c r="D46" i="34"/>
  <c r="F46" i="34" s="1"/>
  <c r="D44" i="34"/>
  <c r="F44" i="34" s="1"/>
  <c r="J12" i="34"/>
  <c r="J15" i="34"/>
  <c r="L31" i="34"/>
  <c r="N31" i="34" s="1"/>
  <c r="L15" i="34"/>
  <c r="N15" i="34" s="1"/>
  <c r="K20" i="32"/>
  <c r="J32" i="32"/>
  <c r="K19" i="32"/>
  <c r="K43" i="32"/>
  <c r="J44" i="32"/>
  <c r="K46" i="32"/>
  <c r="J16" i="32"/>
  <c r="K29" i="32"/>
  <c r="K36" i="32"/>
  <c r="R51" i="32"/>
  <c r="L51" i="31" s="1"/>
  <c r="D24" i="32"/>
  <c r="D26" i="32"/>
  <c r="E26" i="32"/>
  <c r="E31" i="32"/>
  <c r="E36" i="32"/>
  <c r="E50" i="32"/>
  <c r="W15" i="32"/>
  <c r="V26" i="32"/>
  <c r="U11" i="3"/>
  <c r="V11" i="3" s="1"/>
  <c r="AC45" i="3"/>
  <c r="AC61" i="3"/>
  <c r="AD61" i="3" s="1"/>
  <c r="U43" i="3"/>
  <c r="AN49" i="1"/>
  <c r="AE50" i="32"/>
  <c r="N52" i="32"/>
  <c r="I26" i="1"/>
  <c r="AO29" i="1"/>
  <c r="Y29" i="1"/>
  <c r="M29" i="9" s="1"/>
  <c r="AG29" i="1"/>
  <c r="I30" i="1"/>
  <c r="AG30" i="1"/>
  <c r="P34" i="1"/>
  <c r="Q39" i="1"/>
  <c r="Y39" i="1"/>
  <c r="AG39" i="1"/>
  <c r="I40" i="1"/>
  <c r="G53" i="1"/>
  <c r="M57" i="9"/>
  <c r="Y32" i="3"/>
  <c r="AG49" i="3"/>
  <c r="AJ51" i="1"/>
  <c r="I58" i="9"/>
  <c r="Q61" i="9"/>
  <c r="AO62" i="1"/>
  <c r="U8" i="3"/>
  <c r="U62" i="3"/>
  <c r="V62" i="3" s="1"/>
  <c r="U57" i="3"/>
  <c r="V57" i="3" s="1"/>
  <c r="Z57" i="3" s="1"/>
  <c r="U40" i="3"/>
  <c r="V40" i="3" s="1"/>
  <c r="U45" i="3"/>
  <c r="V45" i="3" s="1"/>
  <c r="U50" i="3"/>
  <c r="V50" i="3" s="1"/>
  <c r="U26" i="3"/>
  <c r="V26" i="3" s="1"/>
  <c r="U20" i="3"/>
  <c r="V20" i="3" s="1"/>
  <c r="I9" i="3"/>
  <c r="AM25" i="3"/>
  <c r="I26" i="3"/>
  <c r="Q29" i="3"/>
  <c r="AN30" i="3"/>
  <c r="I33" i="3"/>
  <c r="Q43" i="3"/>
  <c r="AM44" i="3"/>
  <c r="W47" i="3"/>
  <c r="Q45" i="3"/>
  <c r="AM46" i="3"/>
  <c r="AM49" i="3"/>
  <c r="D53" i="3"/>
  <c r="AJ52" i="3"/>
  <c r="O53" i="3"/>
  <c r="S17" i="32"/>
  <c r="M15" i="31"/>
  <c r="AE29" i="32"/>
  <c r="I29" i="31"/>
  <c r="P17" i="1"/>
  <c r="W27" i="1"/>
  <c r="Y49" i="1"/>
  <c r="AC8" i="3"/>
  <c r="AD8" i="3" s="1"/>
  <c r="AC16" i="3"/>
  <c r="AD16" i="3" s="1"/>
  <c r="AC62" i="3"/>
  <c r="AD62" i="3" s="1"/>
  <c r="AH62" i="3" s="1"/>
  <c r="AC31" i="3"/>
  <c r="AC24" i="3"/>
  <c r="AD24" i="3" s="1"/>
  <c r="K15" i="32"/>
  <c r="J19" i="32"/>
  <c r="J46" i="32"/>
  <c r="L46" i="32" s="1"/>
  <c r="K44" i="32"/>
  <c r="K31" i="32"/>
  <c r="J31" i="32"/>
  <c r="D52" i="32"/>
  <c r="AB52" i="32" s="1"/>
  <c r="D46" i="32"/>
  <c r="F46" i="32" s="1"/>
  <c r="E44" i="32"/>
  <c r="D32" i="32"/>
  <c r="D38" i="32"/>
  <c r="E45" i="32"/>
  <c r="D29" i="32"/>
  <c r="F29" i="32" s="1"/>
  <c r="D11" i="32"/>
  <c r="E30" i="32"/>
  <c r="D16" i="32"/>
  <c r="D19" i="32"/>
  <c r="F19" i="32" s="1"/>
  <c r="D9" i="32"/>
  <c r="I19" i="1"/>
  <c r="AE17" i="1"/>
  <c r="Q21" i="1"/>
  <c r="H22" i="1"/>
  <c r="P27" i="1"/>
  <c r="E30" i="9"/>
  <c r="P47" i="1"/>
  <c r="AN45" i="1"/>
  <c r="AM52" i="1"/>
  <c r="AG52" i="1"/>
  <c r="AJ59" i="1"/>
  <c r="P11" i="32"/>
  <c r="P46" i="32"/>
  <c r="Q26" i="32"/>
  <c r="Q36" i="32"/>
  <c r="P36" i="32"/>
  <c r="R36" i="32" s="1"/>
  <c r="Q19" i="32"/>
  <c r="R19" i="32" s="1"/>
  <c r="AE6" i="32"/>
  <c r="I6" i="1"/>
  <c r="I46" i="1"/>
  <c r="T17" i="1"/>
  <c r="AG15" i="1"/>
  <c r="X27" i="1"/>
  <c r="Q33" i="1"/>
  <c r="D47" i="1"/>
  <c r="E15" i="3"/>
  <c r="F15" i="3" s="1"/>
  <c r="J15" i="3" s="1"/>
  <c r="E8" i="3"/>
  <c r="E61" i="3"/>
  <c r="F61" i="3" s="1"/>
  <c r="J61" i="3" s="1"/>
  <c r="AM30" i="1"/>
  <c r="J21" i="32"/>
  <c r="J9" i="32"/>
  <c r="L9" i="32" s="1"/>
  <c r="H9" i="31" s="1"/>
  <c r="J43" i="32"/>
  <c r="K21" i="32"/>
  <c r="J37" i="32"/>
  <c r="J29" i="32"/>
  <c r="J36" i="32"/>
  <c r="L36" i="32" s="1"/>
  <c r="J49" i="32"/>
  <c r="K51" i="32"/>
  <c r="K53" i="32" s="1"/>
  <c r="E16" i="32"/>
  <c r="E17" i="32" s="1"/>
  <c r="D10" i="32"/>
  <c r="D37" i="32"/>
  <c r="F37" i="32" s="1"/>
  <c r="D20" i="32"/>
  <c r="E39" i="32"/>
  <c r="F39" i="32" s="1"/>
  <c r="D40" i="32"/>
  <c r="F40" i="32" s="1"/>
  <c r="E40" i="32"/>
  <c r="E52" i="32"/>
  <c r="AC52" i="32" s="1"/>
  <c r="AE12" i="32"/>
  <c r="U10" i="3"/>
  <c r="V10" i="3" s="1"/>
  <c r="E43" i="3"/>
  <c r="F43" i="3" s="1"/>
  <c r="U16" i="3"/>
  <c r="V16" i="3" s="1"/>
  <c r="AC30" i="3"/>
  <c r="AD30" i="3" s="1"/>
  <c r="N9" i="3"/>
  <c r="U44" i="3"/>
  <c r="V44" i="3" s="1"/>
  <c r="U30" i="3"/>
  <c r="V30" i="3" s="1"/>
  <c r="U60" i="3"/>
  <c r="V60" i="3" s="1"/>
  <c r="Q36" i="3"/>
  <c r="I36" i="9" s="1"/>
  <c r="K16" i="32"/>
  <c r="AE20" i="32"/>
  <c r="AE31" i="32"/>
  <c r="M7" i="31"/>
  <c r="E15" i="31"/>
  <c r="G27" i="32"/>
  <c r="U29" i="23"/>
  <c r="D36" i="23"/>
  <c r="O57" i="23"/>
  <c r="O65" i="23" s="1"/>
  <c r="V43" i="23"/>
  <c r="G38" i="23"/>
  <c r="C49" i="23"/>
  <c r="S49" i="23"/>
  <c r="G51" i="23"/>
  <c r="L55" i="23"/>
  <c r="N33" i="3"/>
  <c r="R33" i="3" s="1"/>
  <c r="AG45" i="1"/>
  <c r="Q50" i="1"/>
  <c r="Q51" i="1"/>
  <c r="I51" i="9" s="1"/>
  <c r="N8" i="3"/>
  <c r="AJ10" i="3"/>
  <c r="Y12" i="3"/>
  <c r="AM19" i="3"/>
  <c r="Q19" i="3"/>
  <c r="Y26" i="3"/>
  <c r="I29" i="3"/>
  <c r="Y33" i="3"/>
  <c r="Y38" i="3"/>
  <c r="AG39" i="3"/>
  <c r="L47" i="3"/>
  <c r="AG43" i="3"/>
  <c r="Q43" i="9" s="1"/>
  <c r="T47" i="3"/>
  <c r="AG44" i="3"/>
  <c r="AG46" i="3"/>
  <c r="H53" i="3"/>
  <c r="AF53" i="3"/>
  <c r="I50" i="3"/>
  <c r="AG50" i="3"/>
  <c r="Y52" i="3"/>
  <c r="M52" i="9" s="1"/>
  <c r="G55" i="5"/>
  <c r="G65" i="5" s="1"/>
  <c r="K55" i="5"/>
  <c r="E55" i="5"/>
  <c r="E65" i="5" s="1"/>
  <c r="I55" i="5"/>
  <c r="I65" i="5" s="1"/>
  <c r="I6" i="31"/>
  <c r="B15" i="32"/>
  <c r="Q37" i="31"/>
  <c r="AC36" i="23"/>
  <c r="G53" i="32"/>
  <c r="E13" i="34"/>
  <c r="U21" i="34"/>
  <c r="U22" i="34" s="1"/>
  <c r="U25" i="34"/>
  <c r="M34" i="34"/>
  <c r="U44" i="34"/>
  <c r="I46" i="31"/>
  <c r="AA14" i="23"/>
  <c r="C14" i="23"/>
  <c r="AE10" i="23"/>
  <c r="M11" i="23"/>
  <c r="C19" i="23"/>
  <c r="X19" i="23"/>
  <c r="L24" i="23"/>
  <c r="W24" i="23"/>
  <c r="G22" i="23"/>
  <c r="G53" i="23"/>
  <c r="M44" i="31"/>
  <c r="W19" i="23"/>
  <c r="N19" i="34"/>
  <c r="W7" i="32"/>
  <c r="O47" i="3"/>
  <c r="G13" i="3"/>
  <c r="AE21" i="32"/>
  <c r="U38" i="34"/>
  <c r="G13" i="23"/>
  <c r="L12" i="34"/>
  <c r="N12" i="34" s="1"/>
  <c r="E51" i="31"/>
  <c r="H34" i="3"/>
  <c r="AF17" i="1"/>
  <c r="Y21" i="23"/>
  <c r="Y24" i="23" s="1"/>
  <c r="D43" i="23"/>
  <c r="AE7" i="23"/>
  <c r="AC14" i="23"/>
  <c r="P40" i="34"/>
  <c r="R40" i="34" s="1"/>
  <c r="P12" i="34"/>
  <c r="R12" i="34" s="1"/>
  <c r="P7" i="34"/>
  <c r="R7" i="34" s="1"/>
  <c r="G33" i="23"/>
  <c r="P38" i="34"/>
  <c r="R38" i="34" s="1"/>
  <c r="E41" i="34"/>
  <c r="L20" i="34"/>
  <c r="N20" i="34" s="1"/>
  <c r="J6" i="34"/>
  <c r="J20" i="34"/>
  <c r="J45" i="34"/>
  <c r="L10" i="34"/>
  <c r="N10" i="34" s="1"/>
  <c r="L30" i="34"/>
  <c r="N30" i="34" s="1"/>
  <c r="L50" i="34"/>
  <c r="N50" i="34" s="1"/>
  <c r="L45" i="34"/>
  <c r="N45" i="34" s="1"/>
  <c r="L39" i="34"/>
  <c r="N39" i="34" s="1"/>
  <c r="AE19" i="32"/>
  <c r="Q15" i="32"/>
  <c r="P12" i="32"/>
  <c r="Q30" i="32"/>
  <c r="Q24" i="32"/>
  <c r="Q49" i="32"/>
  <c r="V9" i="32"/>
  <c r="P9" i="32"/>
  <c r="R9" i="32" s="1"/>
  <c r="W6" i="32"/>
  <c r="W10" i="32"/>
  <c r="V29" i="32"/>
  <c r="X29" i="32" s="1"/>
  <c r="Z29" i="32" s="1"/>
  <c r="W20" i="32"/>
  <c r="V38" i="32"/>
  <c r="W38" i="32"/>
  <c r="V39" i="32"/>
  <c r="X39" i="32" s="1"/>
  <c r="Z39" i="32" s="1"/>
  <c r="V51" i="32"/>
  <c r="X51" i="32" s="1"/>
  <c r="AM45" i="3"/>
  <c r="AC19" i="3"/>
  <c r="AD19" i="3" s="1"/>
  <c r="AN29" i="3"/>
  <c r="AC20" i="3"/>
  <c r="AD20" i="3" s="1"/>
  <c r="E40" i="3"/>
  <c r="E49" i="3"/>
  <c r="F49" i="3" s="1"/>
  <c r="E46" i="3"/>
  <c r="F46" i="3" s="1"/>
  <c r="E6" i="3"/>
  <c r="F6" i="3" s="1"/>
  <c r="AC39" i="3"/>
  <c r="AD39" i="3" s="1"/>
  <c r="AH39" i="3" s="1"/>
  <c r="AC50" i="3"/>
  <c r="AD50" i="3" s="1"/>
  <c r="AH50" i="3" s="1"/>
  <c r="AC58" i="3"/>
  <c r="AD58" i="3" s="1"/>
  <c r="AH58" i="3" s="1"/>
  <c r="AA29" i="23"/>
  <c r="AC55" i="23"/>
  <c r="M27" i="34"/>
  <c r="Y41" i="23"/>
  <c r="P19" i="34"/>
  <c r="R19" i="34" s="1"/>
  <c r="P39" i="34"/>
  <c r="R39" i="34" s="1"/>
  <c r="AF47" i="3"/>
  <c r="AE37" i="32"/>
  <c r="AN43" i="3"/>
  <c r="K17" i="32"/>
  <c r="G41" i="32"/>
  <c r="Y13" i="32"/>
  <c r="V8" i="3"/>
  <c r="S27" i="32"/>
  <c r="I49" i="23"/>
  <c r="I47" i="34"/>
  <c r="O17" i="1"/>
  <c r="I16" i="1"/>
  <c r="AG16" i="1"/>
  <c r="AG17" i="1" s="1"/>
  <c r="AO19" i="1"/>
  <c r="Q19" i="1"/>
  <c r="I19" i="9" s="1"/>
  <c r="X22" i="1"/>
  <c r="AG19" i="1"/>
  <c r="Q20" i="1"/>
  <c r="G22" i="1"/>
  <c r="O22" i="1"/>
  <c r="W22" i="1"/>
  <c r="AM24" i="1"/>
  <c r="AG24" i="1"/>
  <c r="H41" i="1"/>
  <c r="W41" i="1"/>
  <c r="AG36" i="1"/>
  <c r="Y37" i="1"/>
  <c r="I38" i="1"/>
  <c r="E38" i="9" s="1"/>
  <c r="O41" i="1"/>
  <c r="I43" i="1"/>
  <c r="N58" i="1"/>
  <c r="R58" i="1" s="1"/>
  <c r="E59" i="9"/>
  <c r="B7" i="3"/>
  <c r="B8" i="3"/>
  <c r="H17" i="3"/>
  <c r="Y21" i="3"/>
  <c r="I9" i="31"/>
  <c r="Q22" i="34"/>
  <c r="F19" i="23"/>
  <c r="M32" i="23"/>
  <c r="Y29" i="23"/>
  <c r="P49" i="34"/>
  <c r="R49" i="34" s="1"/>
  <c r="J21" i="34"/>
  <c r="P29" i="34"/>
  <c r="R29" i="34" s="1"/>
  <c r="AE49" i="32"/>
  <c r="P9" i="34"/>
  <c r="R9" i="34" s="1"/>
  <c r="E60" i="3"/>
  <c r="F60" i="3" s="1"/>
  <c r="J60" i="3" s="1"/>
  <c r="E51" i="3"/>
  <c r="F51" i="3" s="1"/>
  <c r="E9" i="3"/>
  <c r="F9" i="3" s="1"/>
  <c r="J9" i="3" s="1"/>
  <c r="AH61" i="3"/>
  <c r="AE38" i="32"/>
  <c r="Q13" i="34"/>
  <c r="AE34" i="1"/>
  <c r="G26" i="23"/>
  <c r="M16" i="23"/>
  <c r="P44" i="34"/>
  <c r="R44" i="34" s="1"/>
  <c r="P30" i="34"/>
  <c r="R30" i="34" s="1"/>
  <c r="P8" i="34"/>
  <c r="R8" i="34" s="1"/>
  <c r="P51" i="34"/>
  <c r="R51" i="34" s="1"/>
  <c r="M27" i="23"/>
  <c r="L21" i="34"/>
  <c r="N21" i="34" s="1"/>
  <c r="U8" i="34"/>
  <c r="J38" i="34"/>
  <c r="J19" i="34"/>
  <c r="F15" i="34"/>
  <c r="P33" i="34"/>
  <c r="R33" i="34" s="1"/>
  <c r="F24" i="34"/>
  <c r="L6" i="34"/>
  <c r="N6" i="34" s="1"/>
  <c r="L44" i="34"/>
  <c r="N44" i="34" s="1"/>
  <c r="L43" i="34"/>
  <c r="AE43" i="32"/>
  <c r="W12" i="32"/>
  <c r="Q20" i="32"/>
  <c r="P20" i="32"/>
  <c r="P40" i="32"/>
  <c r="P32" i="32"/>
  <c r="Q21" i="32"/>
  <c r="R21" i="32" s="1"/>
  <c r="T21" i="32" s="1"/>
  <c r="Q44" i="32"/>
  <c r="Q37" i="32"/>
  <c r="R37" i="32" s="1"/>
  <c r="T37" i="32" s="1"/>
  <c r="Q50" i="32"/>
  <c r="V19" i="32"/>
  <c r="V7" i="32"/>
  <c r="X7" i="32" s="1"/>
  <c r="V8" i="32"/>
  <c r="V20" i="32"/>
  <c r="X20" i="32" s="1"/>
  <c r="Z20" i="32" s="1"/>
  <c r="V44" i="32"/>
  <c r="X44" i="32" s="1"/>
  <c r="Z44" i="32" s="1"/>
  <c r="V36" i="32"/>
  <c r="W36" i="32"/>
  <c r="W30" i="32"/>
  <c r="W46" i="32"/>
  <c r="W50" i="32"/>
  <c r="N58" i="3"/>
  <c r="R58" i="3" s="1"/>
  <c r="E39" i="3"/>
  <c r="F39" i="3" s="1"/>
  <c r="E62" i="3"/>
  <c r="F62" i="3" s="1"/>
  <c r="J62" i="3" s="1"/>
  <c r="E45" i="3"/>
  <c r="E11" i="3"/>
  <c r="I6" i="3"/>
  <c r="AC37" i="3"/>
  <c r="AD37" i="3" s="1"/>
  <c r="AC49" i="3"/>
  <c r="AD49" i="3" s="1"/>
  <c r="AC57" i="3"/>
  <c r="AD57" i="3" s="1"/>
  <c r="AH57" i="3" s="1"/>
  <c r="E24" i="3"/>
  <c r="F24" i="3" s="1"/>
  <c r="Z60" i="3"/>
  <c r="AE9" i="32"/>
  <c r="P15" i="34"/>
  <c r="R15" i="34" s="1"/>
  <c r="P26" i="34"/>
  <c r="R26" i="34" s="1"/>
  <c r="AJ40" i="3"/>
  <c r="T52" i="32"/>
  <c r="L17" i="1"/>
  <c r="Y40" i="1"/>
  <c r="AB47" i="1"/>
  <c r="I44" i="1"/>
  <c r="T47" i="1"/>
  <c r="AM45" i="1"/>
  <c r="AO45" i="1" s="1"/>
  <c r="Q44" i="1"/>
  <c r="I44" i="9" s="1"/>
  <c r="X47" i="1"/>
  <c r="W53" i="1"/>
  <c r="AN52" i="1"/>
  <c r="AO52" i="1" s="1"/>
  <c r="P53" i="1"/>
  <c r="AN51" i="1"/>
  <c r="E58" i="9"/>
  <c r="AM63" i="1"/>
  <c r="I61" i="9"/>
  <c r="L13" i="3"/>
  <c r="W13" i="3"/>
  <c r="Y7" i="3"/>
  <c r="Y8" i="3"/>
  <c r="AN8" i="3"/>
  <c r="H13" i="3"/>
  <c r="T13" i="3"/>
  <c r="AG9" i="3"/>
  <c r="AG10" i="3"/>
  <c r="Q10" i="9" s="1"/>
  <c r="I11" i="3"/>
  <c r="E11" i="9" s="1"/>
  <c r="AM11" i="3"/>
  <c r="I12" i="3"/>
  <c r="AM12" i="3"/>
  <c r="G17" i="3"/>
  <c r="W17" i="3"/>
  <c r="P17" i="3"/>
  <c r="AJ19" i="3"/>
  <c r="Y19" i="3"/>
  <c r="AJ20" i="3"/>
  <c r="AM20" i="3"/>
  <c r="Y20" i="3"/>
  <c r="AN21" i="3"/>
  <c r="AF27" i="3"/>
  <c r="D34" i="3"/>
  <c r="AG29" i="3"/>
  <c r="AM30" i="3"/>
  <c r="AG30" i="3"/>
  <c r="AM31" i="3"/>
  <c r="AG31" i="3"/>
  <c r="AN32" i="3"/>
  <c r="AJ32" i="3"/>
  <c r="AG32" i="3"/>
  <c r="AN33" i="3"/>
  <c r="I36" i="3"/>
  <c r="AN36" i="3"/>
  <c r="AB41" i="3"/>
  <c r="AM37" i="3"/>
  <c r="AN37" i="3"/>
  <c r="H41" i="3"/>
  <c r="AG40" i="3"/>
  <c r="Q40" i="9" s="1"/>
  <c r="I45" i="3"/>
  <c r="AN45" i="3"/>
  <c r="Q49" i="3"/>
  <c r="X53" i="3"/>
  <c r="AM50" i="3"/>
  <c r="AN50" i="3"/>
  <c r="AG63" i="3"/>
  <c r="C41" i="5"/>
  <c r="T63" i="3"/>
  <c r="Q21" i="31"/>
  <c r="F11" i="34"/>
  <c r="P27" i="3"/>
  <c r="M49" i="31"/>
  <c r="Y40" i="23"/>
  <c r="P32" i="34"/>
  <c r="P11" i="34"/>
  <c r="R11" i="34" s="1"/>
  <c r="P6" i="34"/>
  <c r="R6" i="34" s="1"/>
  <c r="P37" i="34"/>
  <c r="R37" i="34" s="1"/>
  <c r="P45" i="34"/>
  <c r="R45" i="34" s="1"/>
  <c r="P46" i="34"/>
  <c r="R46" i="34" s="1"/>
  <c r="W24" i="32"/>
  <c r="V12" i="32"/>
  <c r="X12" i="32" s="1"/>
  <c r="Z12" i="32" s="1"/>
  <c r="V33" i="32"/>
  <c r="V25" i="32"/>
  <c r="V21" i="32"/>
  <c r="V24" i="32"/>
  <c r="X24" i="32" s="1"/>
  <c r="W43" i="32"/>
  <c r="E29" i="3"/>
  <c r="F29" i="3" s="1"/>
  <c r="AD49" i="23"/>
  <c r="J9" i="34"/>
  <c r="Y41" i="32"/>
  <c r="AG15" i="3"/>
  <c r="M34" i="32"/>
  <c r="U7" i="34"/>
  <c r="U45" i="34"/>
  <c r="AC24" i="23"/>
  <c r="M23" i="23"/>
  <c r="S24" i="23"/>
  <c r="F29" i="23"/>
  <c r="W29" i="23"/>
  <c r="X36" i="23"/>
  <c r="D49" i="23"/>
  <c r="F55" i="23"/>
  <c r="Q22" i="1"/>
  <c r="I36" i="1"/>
  <c r="AM36" i="1"/>
  <c r="J8" i="32"/>
  <c r="L8" i="32" s="1"/>
  <c r="N8" i="32" s="1"/>
  <c r="K6" i="32"/>
  <c r="L6" i="32" s="1"/>
  <c r="K7" i="32"/>
  <c r="K45" i="32"/>
  <c r="J45" i="32"/>
  <c r="K33" i="32"/>
  <c r="L33" i="32" s="1"/>
  <c r="K37" i="32"/>
  <c r="K26" i="32"/>
  <c r="J39" i="32"/>
  <c r="J26" i="32"/>
  <c r="J15" i="32"/>
  <c r="L15" i="32" s="1"/>
  <c r="K40" i="32"/>
  <c r="L40" i="32" s="1"/>
  <c r="J30" i="32"/>
  <c r="L30" i="32" s="1"/>
  <c r="H30" i="31" s="1"/>
  <c r="J11" i="32"/>
  <c r="K25" i="32"/>
  <c r="D49" i="32"/>
  <c r="D50" i="32"/>
  <c r="D45" i="32"/>
  <c r="F45" i="32" s="1"/>
  <c r="H45" i="32" s="1"/>
  <c r="E38" i="32"/>
  <c r="E25" i="32"/>
  <c r="D36" i="32"/>
  <c r="D25" i="32"/>
  <c r="D33" i="32"/>
  <c r="F33" i="32" s="1"/>
  <c r="H33" i="32" s="1"/>
  <c r="E24" i="32"/>
  <c r="E11" i="32"/>
  <c r="E32" i="32"/>
  <c r="F32" i="32" s="1"/>
  <c r="E20" i="32"/>
  <c r="AC20" i="32" s="1"/>
  <c r="E9" i="32"/>
  <c r="D15" i="32"/>
  <c r="F15" i="32" s="1"/>
  <c r="H15" i="32" s="1"/>
  <c r="D8" i="32"/>
  <c r="E10" i="32"/>
  <c r="E20" i="31"/>
  <c r="G22" i="32"/>
  <c r="Y34" i="32"/>
  <c r="Q29" i="31"/>
  <c r="E52" i="31"/>
  <c r="AE52" i="32"/>
  <c r="L8" i="34"/>
  <c r="N8" i="34" s="1"/>
  <c r="L38" i="34"/>
  <c r="N38" i="34" s="1"/>
  <c r="AA19" i="23"/>
  <c r="AE16" i="23"/>
  <c r="L25" i="32"/>
  <c r="N25" i="32" s="1"/>
  <c r="AM29" i="3"/>
  <c r="M36" i="3"/>
  <c r="N36" i="3" s="1"/>
  <c r="R36" i="3" s="1"/>
  <c r="M20" i="3"/>
  <c r="N20" i="3" s="1"/>
  <c r="AO24" i="1"/>
  <c r="F31" i="32"/>
  <c r="H31" i="32" s="1"/>
  <c r="AN16" i="3"/>
  <c r="AN17" i="3" s="1"/>
  <c r="AN11" i="1"/>
  <c r="AF47" i="1"/>
  <c r="AG46" i="1"/>
  <c r="AG20" i="3"/>
  <c r="I32" i="3"/>
  <c r="AJ36" i="3"/>
  <c r="Q37" i="3"/>
  <c r="Q39" i="3"/>
  <c r="I39" i="9" s="1"/>
  <c r="AM40" i="3"/>
  <c r="Y49" i="3"/>
  <c r="Y51" i="3"/>
  <c r="M51" i="9" s="1"/>
  <c r="Q52" i="3"/>
  <c r="L55" i="5"/>
  <c r="AE32" i="32"/>
  <c r="AE33" i="32"/>
  <c r="U46" i="34"/>
  <c r="U47" i="34" s="1"/>
  <c r="Q53" i="34"/>
  <c r="AD14" i="23"/>
  <c r="K14" i="23"/>
  <c r="M9" i="23"/>
  <c r="Y10" i="23"/>
  <c r="J14" i="23"/>
  <c r="Y11" i="23"/>
  <c r="G17" i="23"/>
  <c r="G19" i="23" s="1"/>
  <c r="M18" i="23"/>
  <c r="E24" i="23"/>
  <c r="AE27" i="23"/>
  <c r="AE29" i="23" s="1"/>
  <c r="AE32" i="23"/>
  <c r="F43" i="23"/>
  <c r="Y39" i="23"/>
  <c r="M41" i="23"/>
  <c r="AC10" i="3"/>
  <c r="AD10" i="3" s="1"/>
  <c r="AH10" i="3" s="1"/>
  <c r="AC60" i="3"/>
  <c r="AD60" i="3" s="1"/>
  <c r="AH60" i="3" s="1"/>
  <c r="AC32" i="3"/>
  <c r="AD32" i="3" s="1"/>
  <c r="AC38" i="3"/>
  <c r="AD38" i="3" s="1"/>
  <c r="AC44" i="3"/>
  <c r="AD44" i="3" s="1"/>
  <c r="AH44" i="3" s="1"/>
  <c r="AC26" i="3"/>
  <c r="AD26" i="3" s="1"/>
  <c r="AH26" i="3" s="1"/>
  <c r="Q10" i="3"/>
  <c r="AM10" i="3"/>
  <c r="AN44" i="3"/>
  <c r="H47" i="3"/>
  <c r="AN49" i="3"/>
  <c r="I49" i="3"/>
  <c r="H16" i="34"/>
  <c r="H17" i="34" s="1"/>
  <c r="H51" i="34"/>
  <c r="J51" i="34" s="1"/>
  <c r="I21" i="3"/>
  <c r="I24" i="3"/>
  <c r="M11" i="3"/>
  <c r="N11" i="3" s="1"/>
  <c r="AG12" i="1"/>
  <c r="AM26" i="3"/>
  <c r="M15" i="3"/>
  <c r="N15" i="3" s="1"/>
  <c r="AM11" i="1"/>
  <c r="H47" i="1"/>
  <c r="R43" i="32"/>
  <c r="T43" i="32" s="1"/>
  <c r="AD31" i="3"/>
  <c r="AH31" i="3" s="1"/>
  <c r="AM38" i="1"/>
  <c r="V31" i="3"/>
  <c r="AM36" i="3"/>
  <c r="I63" i="1"/>
  <c r="I62" i="9"/>
  <c r="L17" i="3"/>
  <c r="Q15" i="9"/>
  <c r="AJ26" i="3"/>
  <c r="AJ33" i="3"/>
  <c r="Y37" i="3"/>
  <c r="AM38" i="3"/>
  <c r="Q40" i="3"/>
  <c r="I40" i="9" s="1"/>
  <c r="Y43" i="3"/>
  <c r="Y45" i="3"/>
  <c r="AN46" i="3"/>
  <c r="AM63" i="3"/>
  <c r="D11" i="3"/>
  <c r="AJ11" i="3" s="1"/>
  <c r="D38" i="3"/>
  <c r="AJ38" i="3" s="1"/>
  <c r="Q50" i="31"/>
  <c r="D7" i="32"/>
  <c r="F7" i="32" s="1"/>
  <c r="Q31" i="31"/>
  <c r="Q33" i="31"/>
  <c r="S47" i="32"/>
  <c r="I57" i="9"/>
  <c r="Q63" i="1"/>
  <c r="G27" i="1"/>
  <c r="I25" i="1"/>
  <c r="U6" i="3"/>
  <c r="V6" i="3" s="1"/>
  <c r="Z6" i="3" s="1"/>
  <c r="U59" i="3"/>
  <c r="V59" i="3" s="1"/>
  <c r="Z59" i="3" s="1"/>
  <c r="U32" i="3"/>
  <c r="V32" i="3" s="1"/>
  <c r="U39" i="3"/>
  <c r="V39" i="3" s="1"/>
  <c r="U46" i="3"/>
  <c r="U47" i="3" s="1"/>
  <c r="U52" i="3"/>
  <c r="V52" i="3" s="1"/>
  <c r="U24" i="3"/>
  <c r="V24" i="3" s="1"/>
  <c r="W49" i="32"/>
  <c r="W53" i="32" s="1"/>
  <c r="V46" i="32"/>
  <c r="X46" i="32" s="1"/>
  <c r="V37" i="32"/>
  <c r="W40" i="32"/>
  <c r="W25" i="32"/>
  <c r="W33" i="32"/>
  <c r="X33" i="32" s="1"/>
  <c r="Z33" i="32" s="1"/>
  <c r="W11" i="32"/>
  <c r="V31" i="32"/>
  <c r="W16" i="32"/>
  <c r="W17" i="32" s="1"/>
  <c r="W19" i="32"/>
  <c r="W9" i="32"/>
  <c r="M25" i="3"/>
  <c r="N25" i="3" s="1"/>
  <c r="M32" i="3"/>
  <c r="N32" i="3" s="1"/>
  <c r="M44" i="3"/>
  <c r="N44" i="3" s="1"/>
  <c r="R44" i="3" s="1"/>
  <c r="M39" i="3"/>
  <c r="N52" i="31"/>
  <c r="Y15" i="3"/>
  <c r="Y12" i="1"/>
  <c r="AE53" i="1"/>
  <c r="E45" i="9"/>
  <c r="AN12" i="3"/>
  <c r="M43" i="3"/>
  <c r="N43" i="3" s="1"/>
  <c r="AC49" i="32"/>
  <c r="M26" i="3"/>
  <c r="N26" i="3" s="1"/>
  <c r="M52" i="3"/>
  <c r="N52" i="3" s="1"/>
  <c r="M38" i="3"/>
  <c r="N38" i="3" s="1"/>
  <c r="M61" i="3"/>
  <c r="N61" i="3" s="1"/>
  <c r="R61" i="3" s="1"/>
  <c r="M19" i="3"/>
  <c r="N19" i="3" s="1"/>
  <c r="R19" i="3" s="1"/>
  <c r="M7" i="3"/>
  <c r="N7" i="3" s="1"/>
  <c r="R7" i="3" s="1"/>
  <c r="AM16" i="1"/>
  <c r="M16" i="31"/>
  <c r="M17" i="31" s="1"/>
  <c r="M49" i="3"/>
  <c r="N49" i="3" s="1"/>
  <c r="M60" i="3"/>
  <c r="N60" i="3" s="1"/>
  <c r="R60" i="3" s="1"/>
  <c r="AE41" i="1"/>
  <c r="AE43" i="23"/>
  <c r="AC10" i="32"/>
  <c r="L24" i="32"/>
  <c r="H24" i="31" s="1"/>
  <c r="P16" i="32"/>
  <c r="Q6" i="32"/>
  <c r="Q31" i="32"/>
  <c r="P10" i="32"/>
  <c r="R10" i="32" s="1"/>
  <c r="T10" i="32" s="1"/>
  <c r="Q25" i="32"/>
  <c r="Q40" i="32"/>
  <c r="Q32" i="32"/>
  <c r="Q46" i="32"/>
  <c r="P33" i="32"/>
  <c r="R33" i="32" s="1"/>
  <c r="L33" i="31" s="1"/>
  <c r="N33" i="31" s="1"/>
  <c r="P44" i="32"/>
  <c r="R44" i="32" s="1"/>
  <c r="Q45" i="32"/>
  <c r="Q11" i="32"/>
  <c r="G41" i="3"/>
  <c r="M50" i="3"/>
  <c r="N50" i="3" s="1"/>
  <c r="M37" i="3"/>
  <c r="N37" i="3" s="1"/>
  <c r="M59" i="3"/>
  <c r="N59" i="3" s="1"/>
  <c r="R59" i="3" s="1"/>
  <c r="M29" i="3"/>
  <c r="N29" i="3" s="1"/>
  <c r="R29" i="3" s="1"/>
  <c r="AG24" i="3"/>
  <c r="M21" i="3"/>
  <c r="N21" i="3" s="1"/>
  <c r="V58" i="3"/>
  <c r="W53" i="3"/>
  <c r="I37" i="3"/>
  <c r="U8" i="31"/>
  <c r="H17" i="1"/>
  <c r="AN15" i="1"/>
  <c r="T22" i="1"/>
  <c r="AB22" i="1"/>
  <c r="Y21" i="1"/>
  <c r="M21" i="9" s="1"/>
  <c r="O27" i="1"/>
  <c r="Y24" i="1"/>
  <c r="M24" i="9" s="1"/>
  <c r="Q25" i="1"/>
  <c r="AG33" i="1"/>
  <c r="Y38" i="1"/>
  <c r="M38" i="9" s="1"/>
  <c r="AG38" i="1"/>
  <c r="AJ40" i="1"/>
  <c r="AN43" i="1"/>
  <c r="AO43" i="1" s="1"/>
  <c r="AO59" i="1"/>
  <c r="Y9" i="3"/>
  <c r="Y10" i="3"/>
  <c r="Q15" i="3"/>
  <c r="I20" i="3"/>
  <c r="M13" i="32"/>
  <c r="AE7" i="32"/>
  <c r="AE11" i="32"/>
  <c r="E50" i="31"/>
  <c r="U36" i="34"/>
  <c r="M6" i="3"/>
  <c r="N6" i="3" s="1"/>
  <c r="M10" i="3"/>
  <c r="N10" i="3" s="1"/>
  <c r="R10" i="3" s="1"/>
  <c r="M16" i="3"/>
  <c r="N16" i="3" s="1"/>
  <c r="M62" i="3"/>
  <c r="N62" i="3" s="1"/>
  <c r="R62" i="3" s="1"/>
  <c r="M57" i="3"/>
  <c r="N57" i="3" s="1"/>
  <c r="R57" i="3" s="1"/>
  <c r="M46" i="3"/>
  <c r="N46" i="3" s="1"/>
  <c r="M51" i="3"/>
  <c r="N51" i="3" s="1"/>
  <c r="R51" i="3" s="1"/>
  <c r="M31" i="3"/>
  <c r="N31" i="3" s="1"/>
  <c r="R31" i="3" s="1"/>
  <c r="M24" i="3"/>
  <c r="N24" i="3" s="1"/>
  <c r="I43" i="3"/>
  <c r="AM43" i="3"/>
  <c r="I52" i="3"/>
  <c r="AM52" i="3"/>
  <c r="AM53" i="3" s="1"/>
  <c r="AG52" i="3"/>
  <c r="Q52" i="9" s="1"/>
  <c r="AE53" i="3"/>
  <c r="AJ57" i="3"/>
  <c r="L63" i="3"/>
  <c r="C47" i="5"/>
  <c r="C55" i="5" s="1"/>
  <c r="C65" i="5" s="1"/>
  <c r="D45" i="3"/>
  <c r="AJ45" i="3" s="1"/>
  <c r="P6" i="32"/>
  <c r="Q7" i="32"/>
  <c r="R7" i="32" s="1"/>
  <c r="Q12" i="32"/>
  <c r="P50" i="32"/>
  <c r="R50" i="32" s="1"/>
  <c r="P45" i="32"/>
  <c r="Q39" i="32"/>
  <c r="Q41" i="32" s="1"/>
  <c r="P31" i="32"/>
  <c r="P24" i="32"/>
  <c r="R24" i="32" s="1"/>
  <c r="T24" i="32" s="1"/>
  <c r="P39" i="32"/>
  <c r="P26" i="32"/>
  <c r="R26" i="32" s="1"/>
  <c r="L26" i="31" s="1"/>
  <c r="Q38" i="32"/>
  <c r="P30" i="32"/>
  <c r="Q16" i="32"/>
  <c r="P38" i="32"/>
  <c r="R38" i="32" s="1"/>
  <c r="Q29" i="32"/>
  <c r="Q8" i="32"/>
  <c r="P25" i="32"/>
  <c r="P15" i="32"/>
  <c r="R15" i="32" s="1"/>
  <c r="T15" i="32" s="1"/>
  <c r="M28" i="23"/>
  <c r="M29" i="23" s="1"/>
  <c r="I29" i="23"/>
  <c r="R57" i="23"/>
  <c r="R65" i="23" s="1"/>
  <c r="Q57" i="23"/>
  <c r="Q65" i="23" s="1"/>
  <c r="F25" i="3"/>
  <c r="AG7" i="1"/>
  <c r="Q16" i="1"/>
  <c r="Y19" i="1"/>
  <c r="M19" i="9" s="1"/>
  <c r="Y20" i="1"/>
  <c r="M20" i="9" s="1"/>
  <c r="AG20" i="1"/>
  <c r="Y30" i="1"/>
  <c r="AG37" i="1"/>
  <c r="B43" i="1"/>
  <c r="B45" i="1"/>
  <c r="Y43" i="1"/>
  <c r="M43" i="9" s="1"/>
  <c r="AJ52" i="1"/>
  <c r="AN50" i="1"/>
  <c r="AD52" i="1"/>
  <c r="AH52" i="1" s="1"/>
  <c r="F57" i="1"/>
  <c r="J57" i="1" s="1"/>
  <c r="T63" i="1"/>
  <c r="AD57" i="1"/>
  <c r="V59" i="1"/>
  <c r="Z59" i="1" s="1"/>
  <c r="AJ60" i="1"/>
  <c r="AD60" i="1"/>
  <c r="AH60" i="1" s="1"/>
  <c r="AO61" i="1"/>
  <c r="F62" i="1"/>
  <c r="J62" i="1" s="1"/>
  <c r="AJ62" i="1"/>
  <c r="AD62" i="1"/>
  <c r="AH62" i="1" s="1"/>
  <c r="I10" i="3"/>
  <c r="AO10" i="3" s="1"/>
  <c r="AN11" i="3"/>
  <c r="AE17" i="3"/>
  <c r="I16" i="3"/>
  <c r="O17" i="3"/>
  <c r="Y16" i="3"/>
  <c r="H22" i="3"/>
  <c r="L22" i="3"/>
  <c r="B24" i="3"/>
  <c r="Y31" i="3"/>
  <c r="AJ50" i="3"/>
  <c r="AJ53" i="3" s="1"/>
  <c r="AN52" i="3"/>
  <c r="D8" i="3"/>
  <c r="F8" i="3" s="1"/>
  <c r="B16" i="31"/>
  <c r="I11" i="31"/>
  <c r="E16" i="31"/>
  <c r="E17" i="31" s="1"/>
  <c r="M19" i="31"/>
  <c r="AE36" i="32"/>
  <c r="E49" i="23"/>
  <c r="AE46" i="23"/>
  <c r="D55" i="23"/>
  <c r="Y53" i="23"/>
  <c r="G63" i="23"/>
  <c r="H27" i="34"/>
  <c r="H41" i="34"/>
  <c r="L32" i="32"/>
  <c r="Q53" i="32"/>
  <c r="F9" i="32"/>
  <c r="H9" i="32" s="1"/>
  <c r="F21" i="32"/>
  <c r="F11" i="32"/>
  <c r="F38" i="32"/>
  <c r="H38" i="32" s="1"/>
  <c r="AC40" i="32"/>
  <c r="X30" i="32"/>
  <c r="I20" i="9"/>
  <c r="AO15" i="3"/>
  <c r="H34" i="34"/>
  <c r="G29" i="23"/>
  <c r="G36" i="23"/>
  <c r="Q36" i="9"/>
  <c r="Y50" i="1"/>
  <c r="M50" i="9" s="1"/>
  <c r="AJ8" i="1"/>
  <c r="AN9" i="1"/>
  <c r="AO9" i="1" s="1"/>
  <c r="I9" i="1"/>
  <c r="E9" i="9" s="1"/>
  <c r="E12" i="3"/>
  <c r="F12" i="3" s="1"/>
  <c r="E26" i="3"/>
  <c r="F26" i="3" s="1"/>
  <c r="E31" i="3"/>
  <c r="E7" i="3"/>
  <c r="E20" i="3"/>
  <c r="F20" i="3" s="1"/>
  <c r="J20" i="3" s="1"/>
  <c r="E57" i="3"/>
  <c r="F57" i="3" s="1"/>
  <c r="E52" i="3"/>
  <c r="F52" i="3" s="1"/>
  <c r="J52" i="3" s="1"/>
  <c r="E33" i="3"/>
  <c r="F33" i="3" s="1"/>
  <c r="J33" i="3" s="1"/>
  <c r="E58" i="3"/>
  <c r="F58" i="3" s="1"/>
  <c r="J58" i="3" s="1"/>
  <c r="E36" i="3"/>
  <c r="F36" i="3" s="1"/>
  <c r="E19" i="3"/>
  <c r="F19" i="3" s="1"/>
  <c r="E30" i="3"/>
  <c r="F30" i="3" s="1"/>
  <c r="J30" i="3" s="1"/>
  <c r="AE13" i="3"/>
  <c r="AM6" i="3"/>
  <c r="Q21" i="3"/>
  <c r="I21" i="9" s="1"/>
  <c r="AM21" i="3"/>
  <c r="AM22" i="3" s="1"/>
  <c r="AM24" i="3"/>
  <c r="W27" i="3"/>
  <c r="L7" i="34"/>
  <c r="N7" i="34" s="1"/>
  <c r="L11" i="34"/>
  <c r="N11" i="34" s="1"/>
  <c r="L46" i="34"/>
  <c r="L37" i="34"/>
  <c r="N37" i="34" s="1"/>
  <c r="L49" i="34"/>
  <c r="L25" i="34"/>
  <c r="N25" i="34" s="1"/>
  <c r="L32" i="34"/>
  <c r="N32" i="34" s="1"/>
  <c r="L29" i="34"/>
  <c r="L9" i="34"/>
  <c r="N9" i="34" s="1"/>
  <c r="I13" i="34"/>
  <c r="U6" i="34"/>
  <c r="Q10" i="31"/>
  <c r="U10" i="34"/>
  <c r="Q17" i="34"/>
  <c r="Q15" i="31"/>
  <c r="Q17" i="31" s="1"/>
  <c r="U16" i="34"/>
  <c r="U17" i="34" s="1"/>
  <c r="I17" i="34"/>
  <c r="F36" i="32"/>
  <c r="H36" i="32" s="1"/>
  <c r="F40" i="3"/>
  <c r="AO33" i="3"/>
  <c r="AM12" i="1"/>
  <c r="AO12" i="1" s="1"/>
  <c r="AG21" i="1"/>
  <c r="AM21" i="1"/>
  <c r="AE27" i="1"/>
  <c r="Q26" i="1"/>
  <c r="AG26" i="1"/>
  <c r="AC12" i="32"/>
  <c r="L39" i="32"/>
  <c r="N39" i="32" s="1"/>
  <c r="F43" i="32"/>
  <c r="H43" i="32" s="1"/>
  <c r="V15" i="3"/>
  <c r="Z15" i="3" s="1"/>
  <c r="AH49" i="3"/>
  <c r="AN53" i="1"/>
  <c r="AC9" i="32"/>
  <c r="Q8" i="1"/>
  <c r="Q10" i="1"/>
  <c r="I10" i="9" s="1"/>
  <c r="Y10" i="1"/>
  <c r="W17" i="1"/>
  <c r="AE22" i="1"/>
  <c r="I20" i="1"/>
  <c r="E20" i="9" s="1"/>
  <c r="Q20" i="9"/>
  <c r="F21" i="1"/>
  <c r="AE34" i="3"/>
  <c r="M37" i="31"/>
  <c r="AB53" i="3"/>
  <c r="B33" i="32"/>
  <c r="B33" i="3"/>
  <c r="B33" i="1"/>
  <c r="B32" i="31"/>
  <c r="B32" i="1"/>
  <c r="B37" i="32"/>
  <c r="B37" i="3"/>
  <c r="B37" i="9"/>
  <c r="B37" i="1"/>
  <c r="B52" i="1"/>
  <c r="B52" i="32"/>
  <c r="T53" i="1"/>
  <c r="AD21" i="1"/>
  <c r="Q29" i="9"/>
  <c r="AD30" i="1"/>
  <c r="I49" i="1"/>
  <c r="AG51" i="1"/>
  <c r="AJ12" i="3"/>
  <c r="Q24" i="3"/>
  <c r="I24" i="9" s="1"/>
  <c r="AJ58" i="3"/>
  <c r="Q63" i="3"/>
  <c r="AO60" i="3"/>
  <c r="M55" i="5"/>
  <c r="M65" i="5" s="1"/>
  <c r="Q20" i="31"/>
  <c r="M45" i="31"/>
  <c r="E29" i="31"/>
  <c r="Q30" i="31"/>
  <c r="Q34" i="31" s="1"/>
  <c r="M32" i="31"/>
  <c r="U32" i="31" s="1"/>
  <c r="Q47" i="34"/>
  <c r="W14" i="23"/>
  <c r="G8" i="23"/>
  <c r="AE35" i="23"/>
  <c r="U43" i="23"/>
  <c r="AA43" i="23"/>
  <c r="W49" i="23"/>
  <c r="AC49" i="23"/>
  <c r="F49" i="23"/>
  <c r="X13" i="1"/>
  <c r="AF13" i="1"/>
  <c r="I7" i="1"/>
  <c r="Q6" i="1"/>
  <c r="Y7" i="1"/>
  <c r="AN8" i="1"/>
  <c r="AG8" i="1"/>
  <c r="AG9" i="1"/>
  <c r="Q12" i="1"/>
  <c r="I29" i="1"/>
  <c r="E29" i="9" s="1"/>
  <c r="AN40" i="1"/>
  <c r="AN46" i="1"/>
  <c r="AD46" i="1"/>
  <c r="Q49" i="1"/>
  <c r="I49" i="9" s="1"/>
  <c r="AN7" i="3"/>
  <c r="Q8" i="3"/>
  <c r="X13" i="3"/>
  <c r="AN20" i="3"/>
  <c r="AN22" i="3" s="1"/>
  <c r="I25" i="3"/>
  <c r="AN26" i="3"/>
  <c r="AJ31" i="3"/>
  <c r="AM32" i="3"/>
  <c r="P34" i="3"/>
  <c r="AM33" i="3"/>
  <c r="Y36" i="3"/>
  <c r="AG38" i="3"/>
  <c r="I44" i="3"/>
  <c r="E44" i="9" s="1"/>
  <c r="AB47" i="3"/>
  <c r="AG45" i="3"/>
  <c r="Q45" i="9" s="1"/>
  <c r="Q46" i="3"/>
  <c r="Q47" i="3" s="1"/>
  <c r="I51" i="3"/>
  <c r="AG51" i="3"/>
  <c r="Q58" i="9"/>
  <c r="AE10" i="32"/>
  <c r="AE13" i="32" s="1"/>
  <c r="I30" i="31"/>
  <c r="I16" i="31"/>
  <c r="E27" i="34"/>
  <c r="E25" i="31"/>
  <c r="M26" i="31"/>
  <c r="M27" i="31" s="1"/>
  <c r="I34" i="34"/>
  <c r="E34" i="34"/>
  <c r="I41" i="34"/>
  <c r="U39" i="34"/>
  <c r="E49" i="31"/>
  <c r="M21" i="23"/>
  <c r="AD24" i="23"/>
  <c r="V24" i="23"/>
  <c r="D29" i="23"/>
  <c r="S29" i="23"/>
  <c r="K29" i="23"/>
  <c r="J36" i="23"/>
  <c r="C36" i="23"/>
  <c r="AB43" i="23"/>
  <c r="AD43" i="23"/>
  <c r="AD57" i="23" s="1"/>
  <c r="AD65" i="23" s="1"/>
  <c r="J49" i="23"/>
  <c r="G46" i="23"/>
  <c r="Q31" i="1"/>
  <c r="I31" i="9" s="1"/>
  <c r="Y31" i="1"/>
  <c r="M31" i="9" s="1"/>
  <c r="AF34" i="1"/>
  <c r="AG32" i="1"/>
  <c r="G34" i="1"/>
  <c r="Q33" i="9"/>
  <c r="AN37" i="1"/>
  <c r="Q37" i="1"/>
  <c r="E57" i="9"/>
  <c r="U57" i="9" s="1"/>
  <c r="M59" i="9"/>
  <c r="Q60" i="9"/>
  <c r="AG7" i="3"/>
  <c r="AG8" i="3"/>
  <c r="AF34" i="3"/>
  <c r="I40" i="3"/>
  <c r="Y44" i="3"/>
  <c r="Y47" i="3" s="1"/>
  <c r="AJ60" i="3"/>
  <c r="Y63" i="3"/>
  <c r="AE51" i="32"/>
  <c r="AE11" i="23"/>
  <c r="G12" i="23"/>
  <c r="AE12" i="23"/>
  <c r="E55" i="23"/>
  <c r="K55" i="23"/>
  <c r="Y52" i="23"/>
  <c r="V29" i="1"/>
  <c r="Z29" i="1" s="1"/>
  <c r="N46" i="1"/>
  <c r="V60" i="1"/>
  <c r="Z60" i="1" s="1"/>
  <c r="V45" i="1"/>
  <c r="N6" i="1"/>
  <c r="F10" i="1"/>
  <c r="AJ10" i="1"/>
  <c r="AJ16" i="1"/>
  <c r="T27" i="1"/>
  <c r="AB27" i="1"/>
  <c r="AJ57" i="1"/>
  <c r="F59" i="1"/>
  <c r="J59" i="1" s="1"/>
  <c r="AD59" i="1"/>
  <c r="AH59" i="1" s="1"/>
  <c r="V61" i="1"/>
  <c r="Z61" i="1" s="1"/>
  <c r="AJ61" i="1"/>
  <c r="AJ24" i="1"/>
  <c r="D17" i="1"/>
  <c r="AJ25" i="1"/>
  <c r="AJ31" i="1"/>
  <c r="T34" i="1"/>
  <c r="AB34" i="1"/>
  <c r="AJ32" i="1"/>
  <c r="D41" i="1"/>
  <c r="AB41" i="1"/>
  <c r="AJ39" i="1"/>
  <c r="AJ46" i="1"/>
  <c r="L53" i="1"/>
  <c r="AB53" i="1"/>
  <c r="F31" i="1"/>
  <c r="AJ49" i="1"/>
  <c r="V44" i="1"/>
  <c r="F52" i="1"/>
  <c r="N52" i="1"/>
  <c r="V52" i="1"/>
  <c r="D63" i="1"/>
  <c r="AJ6" i="1"/>
  <c r="AJ30" i="1"/>
  <c r="AJ58" i="1"/>
  <c r="D53" i="1"/>
  <c r="N12" i="1"/>
  <c r="V12" i="1"/>
  <c r="Z12" i="1" s="1"/>
  <c r="AJ12" i="1"/>
  <c r="AD15" i="1"/>
  <c r="N16" i="1"/>
  <c r="R16" i="1" s="1"/>
  <c r="AB17" i="1"/>
  <c r="F33" i="1"/>
  <c r="N33" i="1"/>
  <c r="V37" i="1"/>
  <c r="Z37" i="1" s="1"/>
  <c r="AD37" i="1"/>
  <c r="N39" i="1"/>
  <c r="V39" i="1"/>
  <c r="Z39" i="1" s="1"/>
  <c r="AD39" i="1"/>
  <c r="AH39" i="1" s="1"/>
  <c r="F40" i="1"/>
  <c r="N40" i="1"/>
  <c r="V40" i="1"/>
  <c r="F43" i="1"/>
  <c r="J43" i="1" s="1"/>
  <c r="N43" i="1"/>
  <c r="N45" i="1"/>
  <c r="H45" i="9" s="1"/>
  <c r="AJ50" i="1"/>
  <c r="T13" i="1"/>
  <c r="AJ15" i="1"/>
  <c r="L22" i="1"/>
  <c r="AJ20" i="1"/>
  <c r="L34" i="1"/>
  <c r="AD44" i="1"/>
  <c r="AD50" i="1"/>
  <c r="N57" i="1"/>
  <c r="R57" i="1" s="1"/>
  <c r="F61" i="1"/>
  <c r="J61" i="1" s="1"/>
  <c r="AD61" i="1"/>
  <c r="AH61" i="1" s="1"/>
  <c r="J26" i="34"/>
  <c r="Q59" i="9"/>
  <c r="AG63" i="1"/>
  <c r="N497" i="22"/>
  <c r="E6" i="1"/>
  <c r="F6" i="1" s="1"/>
  <c r="J6" i="1" s="1"/>
  <c r="E21" i="3"/>
  <c r="F21" i="3" s="1"/>
  <c r="E10" i="3"/>
  <c r="F10" i="3" s="1"/>
  <c r="J10" i="3" s="1"/>
  <c r="E44" i="3"/>
  <c r="F44" i="3" s="1"/>
  <c r="E50" i="3"/>
  <c r="F50" i="3" s="1"/>
  <c r="E32" i="3"/>
  <c r="F32" i="3" s="1"/>
  <c r="J32" i="3" s="1"/>
  <c r="E59" i="3"/>
  <c r="F59" i="3" s="1"/>
  <c r="J59" i="3" s="1"/>
  <c r="E38" i="3"/>
  <c r="F38" i="3" s="1"/>
  <c r="E16" i="3"/>
  <c r="F16" i="3" s="1"/>
  <c r="AM33" i="1"/>
  <c r="AJ44" i="1"/>
  <c r="AC6" i="3"/>
  <c r="AD6" i="3" s="1"/>
  <c r="AC9" i="3"/>
  <c r="AD9" i="3" s="1"/>
  <c r="AH9" i="3" s="1"/>
  <c r="AC11" i="3"/>
  <c r="AD11" i="3" s="1"/>
  <c r="AC59" i="3"/>
  <c r="AD59" i="3" s="1"/>
  <c r="AH59" i="3" s="1"/>
  <c r="AC33" i="3"/>
  <c r="AD33" i="3" s="1"/>
  <c r="AH33" i="3" s="1"/>
  <c r="AC40" i="3"/>
  <c r="AD40" i="3" s="1"/>
  <c r="AH40" i="3" s="1"/>
  <c r="AC36" i="3"/>
  <c r="AD36" i="3" s="1"/>
  <c r="AH36" i="3" s="1"/>
  <c r="AC43" i="3"/>
  <c r="AD43" i="3" s="1"/>
  <c r="AC12" i="3"/>
  <c r="AD12" i="3" s="1"/>
  <c r="AC25" i="3"/>
  <c r="AD25" i="3" s="1"/>
  <c r="AC21" i="3"/>
  <c r="AD21" i="3" s="1"/>
  <c r="AC29" i="3"/>
  <c r="AD29" i="3" s="1"/>
  <c r="AH29" i="3" s="1"/>
  <c r="AN6" i="3"/>
  <c r="P13" i="3"/>
  <c r="Q6" i="3"/>
  <c r="I6" i="9" s="1"/>
  <c r="AM7" i="3"/>
  <c r="I7" i="3"/>
  <c r="AM8" i="3"/>
  <c r="I8" i="3"/>
  <c r="AE22" i="3"/>
  <c r="AG19" i="3"/>
  <c r="AG21" i="3"/>
  <c r="Q21" i="9" s="1"/>
  <c r="AF22" i="3"/>
  <c r="T34" i="3"/>
  <c r="AJ29" i="3"/>
  <c r="M20" i="31"/>
  <c r="M22" i="34"/>
  <c r="M55" i="34" s="1"/>
  <c r="D13" i="1"/>
  <c r="F51" i="32"/>
  <c r="H51" i="32" s="1"/>
  <c r="AE24" i="23"/>
  <c r="E27" i="32"/>
  <c r="F49" i="32"/>
  <c r="D49" i="31" s="1"/>
  <c r="AM39" i="1"/>
  <c r="AO39" i="1" s="1"/>
  <c r="Y22" i="3"/>
  <c r="G41" i="1"/>
  <c r="G13" i="1"/>
  <c r="L13" i="1"/>
  <c r="AG31" i="1"/>
  <c r="D22" i="1"/>
  <c r="AJ19" i="1"/>
  <c r="I21" i="1"/>
  <c r="AN21" i="1"/>
  <c r="AO21" i="1" s="1"/>
  <c r="Y45" i="1"/>
  <c r="M45" i="9" s="1"/>
  <c r="W47" i="1"/>
  <c r="M27" i="32"/>
  <c r="I24" i="31"/>
  <c r="I27" i="31" s="1"/>
  <c r="I33" i="9"/>
  <c r="X34" i="1"/>
  <c r="Y8" i="1"/>
  <c r="AN6" i="1"/>
  <c r="F30" i="32"/>
  <c r="AM7" i="1"/>
  <c r="AM27" i="3"/>
  <c r="Y6" i="1"/>
  <c r="D27" i="1"/>
  <c r="H22" i="34"/>
  <c r="X15" i="32"/>
  <c r="F12" i="32"/>
  <c r="H12" i="32" s="1"/>
  <c r="J31" i="34"/>
  <c r="H13" i="34"/>
  <c r="G47" i="1"/>
  <c r="AM40" i="1"/>
  <c r="AO40" i="1" s="1"/>
  <c r="AM37" i="1"/>
  <c r="Z50" i="3"/>
  <c r="V6" i="1"/>
  <c r="AB13" i="1"/>
  <c r="AN63" i="3"/>
  <c r="AO59" i="3"/>
  <c r="AE26" i="32"/>
  <c r="AM8" i="1"/>
  <c r="I8" i="1"/>
  <c r="I33" i="1"/>
  <c r="E33" i="9" s="1"/>
  <c r="AN33" i="1"/>
  <c r="L41" i="1"/>
  <c r="AJ37" i="1"/>
  <c r="V50" i="32"/>
  <c r="X50" i="32" s="1"/>
  <c r="Z50" i="32" s="1"/>
  <c r="V49" i="32"/>
  <c r="W45" i="32"/>
  <c r="W32" i="32"/>
  <c r="V43" i="32"/>
  <c r="V32" i="32"/>
  <c r="V40" i="32"/>
  <c r="W31" i="32"/>
  <c r="V16" i="32"/>
  <c r="W37" i="32"/>
  <c r="W26" i="32"/>
  <c r="V6" i="32"/>
  <c r="X6" i="32" s="1"/>
  <c r="W21" i="32"/>
  <c r="AC21" i="32" s="1"/>
  <c r="W8" i="32"/>
  <c r="V10" i="32"/>
  <c r="V11" i="32"/>
  <c r="X11" i="32" s="1"/>
  <c r="F50" i="34"/>
  <c r="L49" i="32"/>
  <c r="D41" i="3"/>
  <c r="W34" i="1"/>
  <c r="J25" i="34"/>
  <c r="AC15" i="32"/>
  <c r="Y36" i="23"/>
  <c r="Q27" i="32"/>
  <c r="R49" i="32"/>
  <c r="R8" i="32"/>
  <c r="AC39" i="32"/>
  <c r="D47" i="3"/>
  <c r="Z21" i="3"/>
  <c r="Q15" i="1"/>
  <c r="L47" i="1"/>
  <c r="AO36" i="3"/>
  <c r="AO45" i="3"/>
  <c r="E26" i="9"/>
  <c r="U12" i="31"/>
  <c r="Y53" i="1"/>
  <c r="Y9" i="1"/>
  <c r="M9" i="9" s="1"/>
  <c r="N10" i="1"/>
  <c r="V10" i="1"/>
  <c r="AD10" i="1"/>
  <c r="AH10" i="1" s="1"/>
  <c r="AJ11" i="1"/>
  <c r="AJ29" i="1"/>
  <c r="AJ36" i="1"/>
  <c r="N36" i="1"/>
  <c r="R36" i="1" s="1"/>
  <c r="T41" i="1"/>
  <c r="Q46" i="1"/>
  <c r="X53" i="1"/>
  <c r="F55" i="5"/>
  <c r="F65" i="5" s="1"/>
  <c r="N55" i="5"/>
  <c r="N65" i="5" s="1"/>
  <c r="L65" i="5"/>
  <c r="I31" i="3"/>
  <c r="AN31" i="3"/>
  <c r="AN34" i="3" s="1"/>
  <c r="I39" i="3"/>
  <c r="AN39" i="3"/>
  <c r="I39" i="31"/>
  <c r="AE39" i="32"/>
  <c r="M41" i="32"/>
  <c r="A35" i="23"/>
  <c r="B33" i="31"/>
  <c r="B12" i="32"/>
  <c r="B12" i="9"/>
  <c r="B20" i="34"/>
  <c r="B20" i="9"/>
  <c r="B38" i="31"/>
  <c r="B38" i="32"/>
  <c r="B38" i="3"/>
  <c r="B38" i="9"/>
  <c r="B29" i="31"/>
  <c r="B29" i="3"/>
  <c r="B29" i="32"/>
  <c r="B29" i="34"/>
  <c r="A34" i="23"/>
  <c r="B32" i="34"/>
  <c r="B32" i="32"/>
  <c r="B32" i="3"/>
  <c r="B32" i="9"/>
  <c r="A39" i="23"/>
  <c r="B37" i="34"/>
  <c r="B52" i="34"/>
  <c r="B52" i="31"/>
  <c r="B52" i="3"/>
  <c r="N11" i="1"/>
  <c r="R11" i="1" s="1"/>
  <c r="I12" i="9"/>
  <c r="AD12" i="1"/>
  <c r="AH12" i="1" s="1"/>
  <c r="I15" i="1"/>
  <c r="AM26" i="1"/>
  <c r="AJ26" i="1"/>
  <c r="AN30" i="1"/>
  <c r="AO30" i="1" s="1"/>
  <c r="N31" i="1"/>
  <c r="V31" i="1"/>
  <c r="AD31" i="1"/>
  <c r="Q46" i="9"/>
  <c r="V50" i="1"/>
  <c r="Z50" i="1" s="1"/>
  <c r="N51" i="1"/>
  <c r="V51" i="1"/>
  <c r="Z51" i="1" s="1"/>
  <c r="AD51" i="1"/>
  <c r="AH51" i="1" s="1"/>
  <c r="V57" i="1"/>
  <c r="Z57" i="1" s="1"/>
  <c r="T17" i="3"/>
  <c r="AG16" i="3"/>
  <c r="AG17" i="3" s="1"/>
  <c r="W22" i="3"/>
  <c r="AJ21" i="3"/>
  <c r="G53" i="3"/>
  <c r="P53" i="3"/>
  <c r="AO58" i="3"/>
  <c r="U40" i="34"/>
  <c r="M40" i="31"/>
  <c r="U40" i="31" s="1"/>
  <c r="AE40" i="32"/>
  <c r="Q45" i="31"/>
  <c r="Y47" i="32"/>
  <c r="Q27" i="34"/>
  <c r="Q24" i="31"/>
  <c r="Q27" i="31" s="1"/>
  <c r="AF41" i="1"/>
  <c r="AN44" i="1"/>
  <c r="AG44" i="1"/>
  <c r="I60" i="9"/>
  <c r="E61" i="9"/>
  <c r="U61" i="9" s="1"/>
  <c r="AJ6" i="3"/>
  <c r="O13" i="3"/>
  <c r="AB22" i="3"/>
  <c r="AB27" i="3"/>
  <c r="AJ25" i="3"/>
  <c r="Q25" i="3"/>
  <c r="AN25" i="3"/>
  <c r="Q26" i="3"/>
  <c r="I26" i="9" s="1"/>
  <c r="Q32" i="3"/>
  <c r="L41" i="3"/>
  <c r="AN38" i="3"/>
  <c r="K65" i="5"/>
  <c r="E24" i="31"/>
  <c r="M43" i="31"/>
  <c r="M47" i="31" s="1"/>
  <c r="E47" i="34"/>
  <c r="AE34" i="23"/>
  <c r="G40" i="23"/>
  <c r="Y51" i="23"/>
  <c r="AG6" i="1"/>
  <c r="AE13" i="1"/>
  <c r="I31" i="1"/>
  <c r="AM31" i="1"/>
  <c r="AO31" i="1" s="1"/>
  <c r="U12" i="3"/>
  <c r="U7" i="3"/>
  <c r="V7" i="3" s="1"/>
  <c r="Z7" i="3" s="1"/>
  <c r="U9" i="3"/>
  <c r="V9" i="3" s="1"/>
  <c r="Z9" i="3" s="1"/>
  <c r="Y39" i="3"/>
  <c r="M39" i="9" s="1"/>
  <c r="AM39" i="3"/>
  <c r="D6" i="32"/>
  <c r="E8" i="32"/>
  <c r="E30" i="31"/>
  <c r="AE30" i="32"/>
  <c r="V14" i="23"/>
  <c r="Y7" i="23"/>
  <c r="Y19" i="23"/>
  <c r="M49" i="23"/>
  <c r="G24" i="23"/>
  <c r="L50" i="32"/>
  <c r="E34" i="32"/>
  <c r="R45" i="3"/>
  <c r="Z38" i="3"/>
  <c r="Z62" i="3"/>
  <c r="U37" i="34"/>
  <c r="AE19" i="23"/>
  <c r="F7" i="1"/>
  <c r="AD7" i="1"/>
  <c r="AD8" i="1"/>
  <c r="F11" i="1"/>
  <c r="Y15" i="1"/>
  <c r="P22" i="1"/>
  <c r="AF22" i="1"/>
  <c r="AN20" i="1"/>
  <c r="F24" i="1"/>
  <c r="I24" i="1"/>
  <c r="V26" i="1"/>
  <c r="I32" i="1"/>
  <c r="E32" i="9" s="1"/>
  <c r="Y32" i="1"/>
  <c r="Y36" i="1"/>
  <c r="Q38" i="1"/>
  <c r="AJ43" i="1"/>
  <c r="AJ45" i="1"/>
  <c r="Q45" i="1"/>
  <c r="I45" i="9" s="1"/>
  <c r="Y44" i="1"/>
  <c r="M44" i="9" s="1"/>
  <c r="N49" i="1"/>
  <c r="R49" i="1" s="1"/>
  <c r="V49" i="1"/>
  <c r="Z49" i="1" s="1"/>
  <c r="O53" i="1"/>
  <c r="AF53" i="1"/>
  <c r="F58" i="1"/>
  <c r="J58" i="1" s="1"/>
  <c r="AO60" i="1"/>
  <c r="AN9" i="3"/>
  <c r="AM15" i="3"/>
  <c r="AJ16" i="3"/>
  <c r="AJ17" i="3" s="1"/>
  <c r="X22" i="3"/>
  <c r="X55" i="3" s="1"/>
  <c r="X65" i="3" s="1"/>
  <c r="X67" i="3" s="1"/>
  <c r="Q38" i="3"/>
  <c r="Y40" i="3"/>
  <c r="AE47" i="3"/>
  <c r="I46" i="3"/>
  <c r="T53" i="3"/>
  <c r="AN51" i="3"/>
  <c r="AN53" i="3" s="1"/>
  <c r="M10" i="31"/>
  <c r="M31" i="31"/>
  <c r="I43" i="31"/>
  <c r="I44" i="31"/>
  <c r="U11" i="34"/>
  <c r="U13" i="34" s="1"/>
  <c r="U33" i="34"/>
  <c r="C43" i="23"/>
  <c r="M39" i="23"/>
  <c r="N60" i="1"/>
  <c r="R60" i="1" s="1"/>
  <c r="F49" i="34"/>
  <c r="P13" i="1"/>
  <c r="AN7" i="1"/>
  <c r="Q7" i="1"/>
  <c r="I7" i="9" s="1"/>
  <c r="AJ7" i="1"/>
  <c r="F9" i="1"/>
  <c r="V9" i="1"/>
  <c r="AD9" i="1"/>
  <c r="AD11" i="1"/>
  <c r="F12" i="1"/>
  <c r="N15" i="1"/>
  <c r="R15" i="1" s="1"/>
  <c r="AN16" i="1"/>
  <c r="AO16" i="1" s="1"/>
  <c r="F20" i="1"/>
  <c r="V20" i="1"/>
  <c r="AD20" i="1"/>
  <c r="AD24" i="1"/>
  <c r="F25" i="1"/>
  <c r="AN25" i="1"/>
  <c r="L27" i="1"/>
  <c r="AN26" i="1"/>
  <c r="Y26" i="1"/>
  <c r="M26" i="9" s="1"/>
  <c r="F29" i="1"/>
  <c r="Q29" i="1"/>
  <c r="I29" i="9" s="1"/>
  <c r="AD29" i="1"/>
  <c r="AH29" i="1" s="1"/>
  <c r="F30" i="1"/>
  <c r="J30" i="1" s="1"/>
  <c r="N30" i="1"/>
  <c r="N32" i="1"/>
  <c r="F36" i="1"/>
  <c r="V36" i="1"/>
  <c r="F44" i="1"/>
  <c r="J44" i="1" s="1"/>
  <c r="AM46" i="1"/>
  <c r="AO46" i="1" s="1"/>
  <c r="AM49" i="1"/>
  <c r="AG49" i="1"/>
  <c r="AB63" i="1"/>
  <c r="AO57" i="1"/>
  <c r="I59" i="9"/>
  <c r="M60" i="9"/>
  <c r="V62" i="1"/>
  <c r="Z62" i="1" s="1"/>
  <c r="AM9" i="3"/>
  <c r="AN10" i="3"/>
  <c r="Q11" i="3"/>
  <c r="I11" i="9" s="1"/>
  <c r="AB17" i="3"/>
  <c r="AM16" i="3"/>
  <c r="I19" i="3"/>
  <c r="Y25" i="3"/>
  <c r="Y27" i="3" s="1"/>
  <c r="Y30" i="3"/>
  <c r="M30" i="9" s="1"/>
  <c r="AJ62" i="3"/>
  <c r="D7" i="3"/>
  <c r="B19" i="31"/>
  <c r="B36" i="31"/>
  <c r="B6" i="32"/>
  <c r="M6" i="31"/>
  <c r="I10" i="31"/>
  <c r="E11" i="31"/>
  <c r="U11" i="31" s="1"/>
  <c r="I21" i="31"/>
  <c r="U21" i="31" s="1"/>
  <c r="I38" i="31"/>
  <c r="E39" i="31"/>
  <c r="B43" i="32"/>
  <c r="I45" i="31"/>
  <c r="E45" i="31"/>
  <c r="I49" i="31"/>
  <c r="I53" i="31" s="1"/>
  <c r="M51" i="31"/>
  <c r="M53" i="31" s="1"/>
  <c r="Q9" i="31"/>
  <c r="U14" i="23"/>
  <c r="J19" i="23"/>
  <c r="C24" i="23"/>
  <c r="D24" i="23"/>
  <c r="D57" i="23" s="1"/>
  <c r="D65" i="23" s="1"/>
  <c r="J24" i="23"/>
  <c r="AC29" i="23"/>
  <c r="U36" i="23"/>
  <c r="E43" i="23"/>
  <c r="E57" i="23" s="1"/>
  <c r="E65" i="23" s="1"/>
  <c r="Y48" i="23"/>
  <c r="Y49" i="23" s="1"/>
  <c r="AE54" i="23"/>
  <c r="N61" i="1"/>
  <c r="AN24" i="3"/>
  <c r="AG25" i="3"/>
  <c r="AG27" i="3" s="1"/>
  <c r="L34" i="3"/>
  <c r="P41" i="3"/>
  <c r="W41" i="3"/>
  <c r="AF41" i="3"/>
  <c r="AJ59" i="3"/>
  <c r="AE15" i="32"/>
  <c r="AE17" i="32" s="1"/>
  <c r="M17" i="32"/>
  <c r="I33" i="31"/>
  <c r="U33" i="31" s="1"/>
  <c r="M36" i="31"/>
  <c r="I37" i="31"/>
  <c r="Q39" i="31"/>
  <c r="E46" i="31"/>
  <c r="B6" i="34"/>
  <c r="I22" i="34"/>
  <c r="I27" i="34"/>
  <c r="Q43" i="31"/>
  <c r="Q51" i="31"/>
  <c r="G9" i="23"/>
  <c r="G14" i="23" s="1"/>
  <c r="M34" i="23"/>
  <c r="M36" i="23" s="1"/>
  <c r="G42" i="23"/>
  <c r="J55" i="23"/>
  <c r="N62" i="1"/>
  <c r="R62" i="1" s="1"/>
  <c r="M13" i="23"/>
  <c r="J29" i="23"/>
  <c r="AA36" i="23"/>
  <c r="M40" i="23"/>
  <c r="M42" i="23"/>
  <c r="K49" i="23"/>
  <c r="V49" i="23"/>
  <c r="AB55" i="23"/>
  <c r="M53" i="23"/>
  <c r="M55" i="23" s="1"/>
  <c r="N59" i="1"/>
  <c r="AD15" i="3"/>
  <c r="AH15" i="3" s="1"/>
  <c r="V25" i="3"/>
  <c r="V49" i="3"/>
  <c r="F37" i="3"/>
  <c r="J37" i="3" s="1"/>
  <c r="Z24" i="3"/>
  <c r="V29" i="3"/>
  <c r="Z37" i="3"/>
  <c r="V43" i="3"/>
  <c r="Z43" i="3" s="1"/>
  <c r="AK9" i="1"/>
  <c r="AK52" i="1"/>
  <c r="N20" i="1"/>
  <c r="U17" i="1"/>
  <c r="U34" i="1"/>
  <c r="AK46" i="1"/>
  <c r="V46" i="1"/>
  <c r="AK62" i="1"/>
  <c r="AK30" i="1"/>
  <c r="AK40" i="1"/>
  <c r="AK61" i="1"/>
  <c r="AK20" i="1"/>
  <c r="AK32" i="1"/>
  <c r="AC34" i="1"/>
  <c r="AK33" i="1"/>
  <c r="V33" i="1"/>
  <c r="U41" i="1"/>
  <c r="N9" i="1"/>
  <c r="E47" i="1"/>
  <c r="M63" i="1"/>
  <c r="F46" i="1"/>
  <c r="AK11" i="1"/>
  <c r="AK24" i="1"/>
  <c r="F32" i="1"/>
  <c r="AK57" i="1"/>
  <c r="AL57" i="1" s="1"/>
  <c r="V38" i="1"/>
  <c r="E63" i="1"/>
  <c r="N30" i="3"/>
  <c r="J50" i="34"/>
  <c r="H47" i="34"/>
  <c r="J47" i="34" s="1"/>
  <c r="U53" i="34"/>
  <c r="R50" i="34"/>
  <c r="F30" i="34"/>
  <c r="F38" i="34"/>
  <c r="E22" i="32"/>
  <c r="J8" i="34"/>
  <c r="AC29" i="32"/>
  <c r="AN10" i="1"/>
  <c r="I10" i="1"/>
  <c r="AM15" i="1"/>
  <c r="G17" i="1"/>
  <c r="Y25" i="1"/>
  <c r="AM25" i="1"/>
  <c r="N8" i="1"/>
  <c r="Q30" i="1"/>
  <c r="O34" i="1"/>
  <c r="Q26" i="9"/>
  <c r="AM6" i="1"/>
  <c r="V16" i="1"/>
  <c r="AF27" i="1"/>
  <c r="L57" i="23"/>
  <c r="L65" i="23" s="1"/>
  <c r="AG11" i="1"/>
  <c r="E22" i="31"/>
  <c r="AG47" i="3"/>
  <c r="W13" i="1"/>
  <c r="Q9" i="1"/>
  <c r="AM51" i="1"/>
  <c r="AO51" i="1" s="1"/>
  <c r="I51" i="1"/>
  <c r="E51" i="9" s="1"/>
  <c r="AG6" i="3"/>
  <c r="AF13" i="3"/>
  <c r="J20" i="32"/>
  <c r="K11" i="32"/>
  <c r="J12" i="32"/>
  <c r="G47" i="32"/>
  <c r="E44" i="31"/>
  <c r="M38" i="23"/>
  <c r="J43" i="23"/>
  <c r="H34" i="1"/>
  <c r="AO51" i="3"/>
  <c r="AE47" i="1"/>
  <c r="I37" i="1"/>
  <c r="H13" i="1"/>
  <c r="O13" i="1"/>
  <c r="I12" i="1"/>
  <c r="F15" i="1"/>
  <c r="V19" i="1"/>
  <c r="Z19" i="1" s="1"/>
  <c r="H27" i="1"/>
  <c r="AN32" i="1"/>
  <c r="Q32" i="1"/>
  <c r="AN36" i="1"/>
  <c r="N38" i="1"/>
  <c r="AD40" i="1"/>
  <c r="AH40" i="1" s="1"/>
  <c r="AK43" i="1"/>
  <c r="AM44" i="1"/>
  <c r="F49" i="1"/>
  <c r="I52" i="1"/>
  <c r="E52" i="9" s="1"/>
  <c r="Q52" i="1"/>
  <c r="AO58" i="1"/>
  <c r="AF17" i="3"/>
  <c r="O22" i="3"/>
  <c r="D22" i="3"/>
  <c r="AJ24" i="3"/>
  <c r="W34" i="3"/>
  <c r="G34" i="3"/>
  <c r="Q50" i="3"/>
  <c r="I50" i="9" s="1"/>
  <c r="D63" i="3"/>
  <c r="AJ61" i="3"/>
  <c r="E62" i="9"/>
  <c r="D13" i="5"/>
  <c r="D55" i="5" s="1"/>
  <c r="D65" i="5" s="1"/>
  <c r="H55" i="5"/>
  <c r="H65" i="5" s="1"/>
  <c r="I7" i="31"/>
  <c r="U7" i="31" s="1"/>
  <c r="E9" i="31"/>
  <c r="J52" i="31"/>
  <c r="E38" i="31"/>
  <c r="V52" i="34"/>
  <c r="X43" i="23"/>
  <c r="X57" i="23" s="1"/>
  <c r="X65" i="23" s="1"/>
  <c r="I55" i="23"/>
  <c r="Y54" i="23"/>
  <c r="X41" i="1"/>
  <c r="AN38" i="1"/>
  <c r="AO38" i="1" s="1"/>
  <c r="I20" i="31"/>
  <c r="M22" i="32"/>
  <c r="F45" i="1"/>
  <c r="AJ39" i="3"/>
  <c r="AJ41" i="3" s="1"/>
  <c r="AN40" i="3"/>
  <c r="AJ44" i="3"/>
  <c r="AJ46" i="3"/>
  <c r="I63" i="3"/>
  <c r="Y27" i="32"/>
  <c r="G48" i="23"/>
  <c r="AB13" i="3"/>
  <c r="AD7" i="3"/>
  <c r="AG37" i="3"/>
  <c r="AE41" i="3"/>
  <c r="E6" i="31"/>
  <c r="G13" i="32"/>
  <c r="Q52" i="31"/>
  <c r="Y53" i="32"/>
  <c r="Z52" i="32"/>
  <c r="U31" i="34"/>
  <c r="Q34" i="34"/>
  <c r="Q36" i="31"/>
  <c r="Q41" i="34"/>
  <c r="M7" i="23"/>
  <c r="I14" i="23"/>
  <c r="AN63" i="1"/>
  <c r="L63" i="1"/>
  <c r="AJ9" i="3"/>
  <c r="Q9" i="3"/>
  <c r="Y11" i="3"/>
  <c r="T22" i="3"/>
  <c r="Q30" i="3"/>
  <c r="O47" i="1"/>
  <c r="Q43" i="1"/>
  <c r="AM50" i="1"/>
  <c r="I50" i="1"/>
  <c r="M58" i="9"/>
  <c r="Y63" i="1"/>
  <c r="P16" i="34"/>
  <c r="P20" i="34"/>
  <c r="P25" i="34"/>
  <c r="X17" i="1"/>
  <c r="AM20" i="1"/>
  <c r="D34" i="1"/>
  <c r="Y33" i="1"/>
  <c r="Y46" i="1"/>
  <c r="M46" i="9" s="1"/>
  <c r="AG50" i="1"/>
  <c r="AG11" i="3"/>
  <c r="AG12" i="3"/>
  <c r="Q16" i="3"/>
  <c r="I16" i="9" s="1"/>
  <c r="AE27" i="3"/>
  <c r="J55" i="5"/>
  <c r="J65" i="5" s="1"/>
  <c r="S13" i="32"/>
  <c r="AE25" i="32"/>
  <c r="G34" i="32"/>
  <c r="I31" i="31"/>
  <c r="Q19" i="31"/>
  <c r="AB36" i="23"/>
  <c r="AE45" i="23"/>
  <c r="AE49" i="23" s="1"/>
  <c r="A42" i="23"/>
  <c r="A54" i="23"/>
  <c r="V7" i="1"/>
  <c r="Z7" i="1" s="1"/>
  <c r="V11" i="1"/>
  <c r="AK16" i="1"/>
  <c r="AD16" i="1"/>
  <c r="E22" i="1"/>
  <c r="N19" i="1"/>
  <c r="AC27" i="1"/>
  <c r="AD25" i="1"/>
  <c r="V30" i="1"/>
  <c r="V32" i="1"/>
  <c r="AD32" i="1"/>
  <c r="AD33" i="1"/>
  <c r="AK39" i="1"/>
  <c r="N21" i="1"/>
  <c r="R21" i="1" s="1"/>
  <c r="V21" i="1"/>
  <c r="Z21" i="1" s="1"/>
  <c r="N24" i="1"/>
  <c r="V25" i="1"/>
  <c r="N26" i="1"/>
  <c r="R26" i="1" s="1"/>
  <c r="AD26" i="1"/>
  <c r="AH26" i="1" s="1"/>
  <c r="M34" i="1"/>
  <c r="AD38" i="1"/>
  <c r="M47" i="1"/>
  <c r="AD45" i="1"/>
  <c r="AK49" i="1"/>
  <c r="F50" i="1"/>
  <c r="F51" i="1"/>
  <c r="V58" i="1"/>
  <c r="Z58" i="1" s="1"/>
  <c r="AD58" i="1"/>
  <c r="AH58" i="1" s="1"/>
  <c r="AK59" i="1"/>
  <c r="I15" i="31"/>
  <c r="F19" i="1"/>
  <c r="AC63" i="1"/>
  <c r="AK26" i="1"/>
  <c r="U63" i="1"/>
  <c r="U27" i="1"/>
  <c r="AK21" i="1"/>
  <c r="AK51" i="1"/>
  <c r="M27" i="1"/>
  <c r="AK58" i="1"/>
  <c r="M17" i="1"/>
  <c r="AK37" i="1"/>
  <c r="U22" i="1"/>
  <c r="F16" i="1"/>
  <c r="E17" i="1"/>
  <c r="AK10" i="1"/>
  <c r="E27" i="1"/>
  <c r="N7" i="1"/>
  <c r="AK7" i="1"/>
  <c r="M13" i="1"/>
  <c r="U13" i="1"/>
  <c r="V8" i="1"/>
  <c r="AD19" i="1"/>
  <c r="AC22" i="1"/>
  <c r="AK19" i="1"/>
  <c r="F8" i="1"/>
  <c r="AK8" i="1"/>
  <c r="AD36" i="1"/>
  <c r="AC41" i="1"/>
  <c r="AD6" i="1"/>
  <c r="AD43" i="1"/>
  <c r="AC47" i="1"/>
  <c r="AK60" i="1"/>
  <c r="F60" i="1"/>
  <c r="E53" i="1"/>
  <c r="AC53" i="1"/>
  <c r="AK44" i="1"/>
  <c r="F39" i="1"/>
  <c r="AK36" i="1"/>
  <c r="V24" i="1"/>
  <c r="M22" i="1"/>
  <c r="E34" i="1"/>
  <c r="AC17" i="1"/>
  <c r="U53" i="1"/>
  <c r="AK31" i="1"/>
  <c r="AK12" i="1"/>
  <c r="AK45" i="1"/>
  <c r="AK50" i="1"/>
  <c r="N44" i="1"/>
  <c r="AD49" i="1"/>
  <c r="N29" i="1"/>
  <c r="M41" i="1"/>
  <c r="N37" i="1"/>
  <c r="V15" i="1"/>
  <c r="AK15" i="1"/>
  <c r="AK25" i="1"/>
  <c r="N25" i="1"/>
  <c r="F38" i="1"/>
  <c r="AK38" i="1"/>
  <c r="V43" i="1"/>
  <c r="U47" i="1"/>
  <c r="AK29" i="1"/>
  <c r="AC13" i="1"/>
  <c r="F37" i="1"/>
  <c r="E41" i="1"/>
  <c r="F26" i="1"/>
  <c r="N50" i="1"/>
  <c r="M53" i="1"/>
  <c r="E36" i="9" l="1"/>
  <c r="X36" i="32"/>
  <c r="F26" i="32"/>
  <c r="D26" i="31" s="1"/>
  <c r="W55" i="1"/>
  <c r="F25" i="32"/>
  <c r="L26" i="32"/>
  <c r="V27" i="32"/>
  <c r="G55" i="23"/>
  <c r="L45" i="32"/>
  <c r="AG34" i="3"/>
  <c r="AL21" i="1"/>
  <c r="AP21" i="1" s="1"/>
  <c r="F20" i="34"/>
  <c r="AL38" i="1"/>
  <c r="AP38" i="1" s="1"/>
  <c r="AL33" i="1"/>
  <c r="AP33" i="1" s="1"/>
  <c r="AL9" i="1"/>
  <c r="AP9" i="1" s="1"/>
  <c r="D17" i="34"/>
  <c r="F17" i="34" s="1"/>
  <c r="F51" i="34"/>
  <c r="J7" i="1"/>
  <c r="R16" i="32"/>
  <c r="K41" i="32"/>
  <c r="AC7" i="32"/>
  <c r="Q47" i="32"/>
  <c r="R20" i="32"/>
  <c r="AH30" i="3"/>
  <c r="J9" i="31"/>
  <c r="E47" i="32"/>
  <c r="Z20" i="3"/>
  <c r="AE53" i="32"/>
  <c r="K34" i="32"/>
  <c r="AC43" i="32"/>
  <c r="R40" i="3"/>
  <c r="Z33" i="3"/>
  <c r="AH46" i="3"/>
  <c r="AC51" i="32"/>
  <c r="J53" i="32"/>
  <c r="AG22" i="3"/>
  <c r="R45" i="32"/>
  <c r="T45" i="32" s="1"/>
  <c r="AO11" i="1"/>
  <c r="J17" i="34"/>
  <c r="Y43" i="23"/>
  <c r="J49" i="3"/>
  <c r="F10" i="32"/>
  <c r="N26" i="31"/>
  <c r="X9" i="32"/>
  <c r="M34" i="31"/>
  <c r="AE36" i="23"/>
  <c r="AO37" i="1"/>
  <c r="M22" i="9"/>
  <c r="X19" i="32"/>
  <c r="I22" i="9"/>
  <c r="Z8" i="3"/>
  <c r="AN47" i="3"/>
  <c r="AC30" i="32"/>
  <c r="AO29" i="3"/>
  <c r="AE22" i="32"/>
  <c r="Z16" i="3"/>
  <c r="F20" i="32"/>
  <c r="L37" i="32"/>
  <c r="N37" i="32" s="1"/>
  <c r="F16" i="32"/>
  <c r="H16" i="32" s="1"/>
  <c r="AH24" i="3"/>
  <c r="AH8" i="3"/>
  <c r="U29" i="31"/>
  <c r="AO26" i="3"/>
  <c r="Z26" i="3"/>
  <c r="Q30" i="9"/>
  <c r="E41" i="32"/>
  <c r="F44" i="32"/>
  <c r="AH52" i="3"/>
  <c r="T49" i="34"/>
  <c r="D27" i="34"/>
  <c r="F27" i="34" s="1"/>
  <c r="T45" i="34"/>
  <c r="V45" i="34" s="1"/>
  <c r="T30" i="34"/>
  <c r="V30" i="34" s="1"/>
  <c r="T33" i="34"/>
  <c r="V33" i="34" s="1"/>
  <c r="T15" i="34"/>
  <c r="V15" i="34" s="1"/>
  <c r="T21" i="34"/>
  <c r="V21" i="34" s="1"/>
  <c r="P39" i="31"/>
  <c r="R39" i="31" s="1"/>
  <c r="D32" i="31"/>
  <c r="F32" i="31" s="1"/>
  <c r="D25" i="31"/>
  <c r="F25" i="31" s="1"/>
  <c r="D13" i="34"/>
  <c r="F13" i="34" s="1"/>
  <c r="L17" i="34"/>
  <c r="N17" i="34" s="1"/>
  <c r="P34" i="34"/>
  <c r="R34" i="34" s="1"/>
  <c r="P30" i="9"/>
  <c r="R30" i="9" s="1"/>
  <c r="D51" i="9"/>
  <c r="F51" i="9" s="1"/>
  <c r="L32" i="9"/>
  <c r="AL10" i="1"/>
  <c r="AL52" i="1"/>
  <c r="AP52" i="1" s="1"/>
  <c r="AL8" i="1"/>
  <c r="R32" i="34"/>
  <c r="T50" i="34"/>
  <c r="V50" i="34" s="1"/>
  <c r="T6" i="34"/>
  <c r="V6" i="34" s="1"/>
  <c r="D41" i="34"/>
  <c r="F41" i="34" s="1"/>
  <c r="T24" i="34"/>
  <c r="V24" i="34" s="1"/>
  <c r="D40" i="31"/>
  <c r="F40" i="31" s="1"/>
  <c r="T12" i="34"/>
  <c r="V12" i="34" s="1"/>
  <c r="T16" i="34"/>
  <c r="V16" i="34" s="1"/>
  <c r="H53" i="34"/>
  <c r="H55" i="34" s="1"/>
  <c r="T39" i="34"/>
  <c r="V39" i="34" s="1"/>
  <c r="D45" i="31"/>
  <c r="F45" i="31" s="1"/>
  <c r="X25" i="32"/>
  <c r="Z25" i="32" s="1"/>
  <c r="AB36" i="32"/>
  <c r="L44" i="32"/>
  <c r="X31" i="32"/>
  <c r="P31" i="31" s="1"/>
  <c r="R31" i="31" s="1"/>
  <c r="D22" i="32"/>
  <c r="T26" i="32"/>
  <c r="H26" i="32"/>
  <c r="H8" i="31"/>
  <c r="J8" i="31" s="1"/>
  <c r="AB19" i="32"/>
  <c r="AB30" i="32"/>
  <c r="AD30" i="32" s="1"/>
  <c r="AF30" i="32" s="1"/>
  <c r="R40" i="32"/>
  <c r="T40" i="32" s="1"/>
  <c r="D15" i="31"/>
  <c r="F15" i="31" s="1"/>
  <c r="D36" i="31"/>
  <c r="F36" i="31" s="1"/>
  <c r="P29" i="31"/>
  <c r="R29" i="31" s="1"/>
  <c r="R32" i="32"/>
  <c r="T32" i="32" s="1"/>
  <c r="J34" i="32"/>
  <c r="D41" i="32"/>
  <c r="H25" i="31"/>
  <c r="J25" i="31" s="1"/>
  <c r="J47" i="32"/>
  <c r="L19" i="32"/>
  <c r="N19" i="32" s="1"/>
  <c r="L24" i="31"/>
  <c r="N24" i="31" s="1"/>
  <c r="D34" i="32"/>
  <c r="R30" i="32"/>
  <c r="L30" i="31" s="1"/>
  <c r="AB45" i="32"/>
  <c r="N24" i="32"/>
  <c r="D31" i="31"/>
  <c r="F31" i="31" s="1"/>
  <c r="AB31" i="32"/>
  <c r="H46" i="31"/>
  <c r="J46" i="31" s="1"/>
  <c r="N46" i="32"/>
  <c r="H36" i="31"/>
  <c r="J36" i="31" s="1"/>
  <c r="N36" i="32"/>
  <c r="D53" i="32"/>
  <c r="P41" i="32"/>
  <c r="P13" i="32"/>
  <c r="AB29" i="32"/>
  <c r="AD29" i="32" s="1"/>
  <c r="T51" i="32"/>
  <c r="N9" i="32"/>
  <c r="H10" i="31"/>
  <c r="J10" i="31" s="1"/>
  <c r="D33" i="31"/>
  <c r="F33" i="31" s="1"/>
  <c r="D9" i="31"/>
  <c r="F9" i="31" s="1"/>
  <c r="X8" i="32"/>
  <c r="P8" i="31" s="1"/>
  <c r="R8" i="31" s="1"/>
  <c r="AB32" i="32"/>
  <c r="AB9" i="32"/>
  <c r="AD9" i="32" s="1"/>
  <c r="AF9" i="32" s="1"/>
  <c r="AB33" i="32"/>
  <c r="P47" i="32"/>
  <c r="J17" i="32"/>
  <c r="AD52" i="32"/>
  <c r="AF52" i="32" s="1"/>
  <c r="H10" i="32"/>
  <c r="D10" i="31"/>
  <c r="F10" i="31" s="1"/>
  <c r="AB24" i="32"/>
  <c r="AB38" i="32"/>
  <c r="D47" i="32"/>
  <c r="J27" i="32"/>
  <c r="AB51" i="32"/>
  <c r="AD51" i="32" s="1"/>
  <c r="AF51" i="32" s="1"/>
  <c r="AB8" i="32"/>
  <c r="L27" i="32"/>
  <c r="N27" i="32" s="1"/>
  <c r="V22" i="32"/>
  <c r="AB21" i="32"/>
  <c r="AD21" i="32" s="1"/>
  <c r="AF21" i="32" s="1"/>
  <c r="L43" i="31"/>
  <c r="N43" i="31" s="1"/>
  <c r="N43" i="34"/>
  <c r="P13" i="34"/>
  <c r="R13" i="34" s="1"/>
  <c r="P30" i="31"/>
  <c r="R30" i="31" s="1"/>
  <c r="L50" i="31"/>
  <c r="N50" i="31" s="1"/>
  <c r="T19" i="34"/>
  <c r="V19" i="34" s="1"/>
  <c r="T51" i="34"/>
  <c r="V51" i="34" s="1"/>
  <c r="P7" i="31"/>
  <c r="R7" i="31" s="1"/>
  <c r="P47" i="34"/>
  <c r="R47" i="34" s="1"/>
  <c r="H9" i="9"/>
  <c r="H33" i="9"/>
  <c r="J33" i="9" s="1"/>
  <c r="R8" i="3"/>
  <c r="H12" i="9"/>
  <c r="J12" i="9" s="1"/>
  <c r="AC17" i="3"/>
  <c r="P57" i="9"/>
  <c r="R57" i="9" s="1"/>
  <c r="AH20" i="3"/>
  <c r="J6" i="3"/>
  <c r="AK45" i="3"/>
  <c r="AK31" i="3"/>
  <c r="AD45" i="3"/>
  <c r="AH45" i="3" s="1"/>
  <c r="M27" i="3"/>
  <c r="P44" i="9"/>
  <c r="V63" i="3"/>
  <c r="U22" i="3"/>
  <c r="L33" i="9"/>
  <c r="U34" i="3"/>
  <c r="P20" i="9"/>
  <c r="R20" i="9" s="1"/>
  <c r="L45" i="9"/>
  <c r="N45" i="9" s="1"/>
  <c r="Z10" i="3"/>
  <c r="Z45" i="3"/>
  <c r="AK8" i="3"/>
  <c r="U27" i="3"/>
  <c r="AD53" i="3"/>
  <c r="AL59" i="1"/>
  <c r="AP59" i="1" s="1"/>
  <c r="H58" i="9"/>
  <c r="J58" i="9" s="1"/>
  <c r="T19" i="32"/>
  <c r="L19" i="31"/>
  <c r="N19" i="31" s="1"/>
  <c r="H46" i="32"/>
  <c r="D46" i="31"/>
  <c r="F46" i="31" s="1"/>
  <c r="H29" i="32"/>
  <c r="D29" i="31"/>
  <c r="F29" i="31" s="1"/>
  <c r="N6" i="32"/>
  <c r="H6" i="31"/>
  <c r="J6" i="31" s="1"/>
  <c r="H20" i="32"/>
  <c r="D20" i="31"/>
  <c r="F20" i="31" s="1"/>
  <c r="Z24" i="32"/>
  <c r="P24" i="31"/>
  <c r="R24" i="31" s="1"/>
  <c r="H44" i="32"/>
  <c r="D44" i="31"/>
  <c r="F44" i="31" s="1"/>
  <c r="L16" i="31"/>
  <c r="N16" i="31" s="1"/>
  <c r="T16" i="32"/>
  <c r="Z19" i="3"/>
  <c r="V22" i="3"/>
  <c r="Z22" i="3" s="1"/>
  <c r="R22" i="32"/>
  <c r="T22" i="32" s="1"/>
  <c r="T43" i="34"/>
  <c r="V43" i="34" s="1"/>
  <c r="E19" i="9"/>
  <c r="AO49" i="1"/>
  <c r="AH24" i="1"/>
  <c r="E46" i="9"/>
  <c r="M32" i="9"/>
  <c r="Y17" i="1"/>
  <c r="Y14" i="23"/>
  <c r="F8" i="32"/>
  <c r="H8" i="32" s="1"/>
  <c r="P53" i="34"/>
  <c r="R53" i="34" s="1"/>
  <c r="AC36" i="32"/>
  <c r="AD36" i="32" s="1"/>
  <c r="AF36" i="32" s="1"/>
  <c r="Q27" i="1"/>
  <c r="K22" i="32"/>
  <c r="P44" i="31"/>
  <c r="R44" i="31" s="1"/>
  <c r="T40" i="34"/>
  <c r="V40" i="34" s="1"/>
  <c r="H25" i="32"/>
  <c r="D27" i="32"/>
  <c r="AC38" i="32"/>
  <c r="R12" i="32"/>
  <c r="T12" i="32" s="1"/>
  <c r="AO43" i="3"/>
  <c r="AC6" i="32"/>
  <c r="T26" i="34"/>
  <c r="V26" i="34" s="1"/>
  <c r="D38" i="31"/>
  <c r="F38" i="31" s="1"/>
  <c r="P50" i="9"/>
  <c r="H40" i="9"/>
  <c r="J40" i="9" s="1"/>
  <c r="H46" i="9"/>
  <c r="E40" i="9"/>
  <c r="I37" i="9"/>
  <c r="Q32" i="9"/>
  <c r="E53" i="31"/>
  <c r="AG53" i="3"/>
  <c r="Q9" i="9"/>
  <c r="F57" i="23"/>
  <c r="F65" i="23" s="1"/>
  <c r="L38" i="32"/>
  <c r="H38" i="31" s="1"/>
  <c r="J38" i="31" s="1"/>
  <c r="AG27" i="1"/>
  <c r="AG22" i="1"/>
  <c r="L47" i="34"/>
  <c r="N47" i="34" s="1"/>
  <c r="J12" i="3"/>
  <c r="AB46" i="32"/>
  <c r="AB7" i="32"/>
  <c r="AD7" i="32" s="1"/>
  <c r="AF7" i="32" s="1"/>
  <c r="AC19" i="32"/>
  <c r="F52" i="32"/>
  <c r="D52" i="31" s="1"/>
  <c r="T52" i="31" s="1"/>
  <c r="H55" i="3"/>
  <c r="H65" i="3" s="1"/>
  <c r="H67" i="3" s="1"/>
  <c r="AM47" i="3"/>
  <c r="U50" i="31"/>
  <c r="AO20" i="3"/>
  <c r="AC44" i="32"/>
  <c r="R52" i="3"/>
  <c r="M12" i="9"/>
  <c r="Z52" i="3"/>
  <c r="E6" i="9"/>
  <c r="M19" i="23"/>
  <c r="F24" i="32"/>
  <c r="K47" i="32"/>
  <c r="I47" i="1"/>
  <c r="AE47" i="32"/>
  <c r="F12" i="34"/>
  <c r="L43" i="32"/>
  <c r="AO37" i="3"/>
  <c r="U46" i="31"/>
  <c r="D13" i="3"/>
  <c r="D55" i="3" s="1"/>
  <c r="D65" i="3" s="1"/>
  <c r="AO32" i="3"/>
  <c r="AJ22" i="3"/>
  <c r="W41" i="32"/>
  <c r="AB37" i="32"/>
  <c r="L51" i="32"/>
  <c r="N51" i="32" s="1"/>
  <c r="M22" i="31"/>
  <c r="E49" i="9"/>
  <c r="M10" i="9"/>
  <c r="E53" i="32"/>
  <c r="J29" i="3"/>
  <c r="M16" i="9"/>
  <c r="L21" i="32"/>
  <c r="U27" i="34"/>
  <c r="AH33" i="1"/>
  <c r="P16" i="9"/>
  <c r="S55" i="32"/>
  <c r="AO12" i="3"/>
  <c r="AO63" i="1"/>
  <c r="G49" i="23"/>
  <c r="W55" i="3"/>
  <c r="W65" i="3" s="1"/>
  <c r="W67" i="3" s="1"/>
  <c r="E12" i="9"/>
  <c r="AJ8" i="3"/>
  <c r="AB44" i="32"/>
  <c r="AD44" i="32" s="1"/>
  <c r="AF44" i="32" s="1"/>
  <c r="L7" i="32"/>
  <c r="N7" i="32" s="1"/>
  <c r="L22" i="34"/>
  <c r="N22" i="34" s="1"/>
  <c r="L45" i="31"/>
  <c r="N45" i="31" s="1"/>
  <c r="T8" i="34"/>
  <c r="V8" i="34" s="1"/>
  <c r="D51" i="31"/>
  <c r="F51" i="31" s="1"/>
  <c r="J46" i="1"/>
  <c r="U17" i="3"/>
  <c r="M47" i="3"/>
  <c r="H59" i="9"/>
  <c r="J59" i="9" s="1"/>
  <c r="K57" i="23"/>
  <c r="K65" i="23" s="1"/>
  <c r="J16" i="34"/>
  <c r="M41" i="31"/>
  <c r="L55" i="3"/>
  <c r="L65" i="3" s="1"/>
  <c r="AE55" i="23"/>
  <c r="AC57" i="23"/>
  <c r="AC65" i="23" s="1"/>
  <c r="Q49" i="9"/>
  <c r="L36" i="9"/>
  <c r="J25" i="1"/>
  <c r="J20" i="1"/>
  <c r="Q41" i="3"/>
  <c r="AH7" i="1"/>
  <c r="R51" i="1"/>
  <c r="Z31" i="1"/>
  <c r="I46" i="9"/>
  <c r="R10" i="1"/>
  <c r="E43" i="9"/>
  <c r="P41" i="34"/>
  <c r="R41" i="34" s="1"/>
  <c r="X10" i="32"/>
  <c r="Z10" i="32" s="1"/>
  <c r="AO8" i="1"/>
  <c r="L15" i="31"/>
  <c r="N15" i="31" s="1"/>
  <c r="M8" i="9"/>
  <c r="AO8" i="3"/>
  <c r="L29" i="32"/>
  <c r="H29" i="31" s="1"/>
  <c r="J29" i="31" s="1"/>
  <c r="P22" i="32"/>
  <c r="T33" i="32"/>
  <c r="AL40" i="1"/>
  <c r="AP40" i="1" s="1"/>
  <c r="AC53" i="3"/>
  <c r="J43" i="3"/>
  <c r="V57" i="23"/>
  <c r="V65" i="23" s="1"/>
  <c r="AA57" i="23"/>
  <c r="AA65" i="23" s="1"/>
  <c r="L20" i="9"/>
  <c r="N20" i="9" s="1"/>
  <c r="J9" i="1"/>
  <c r="AO40" i="3"/>
  <c r="AH8" i="1"/>
  <c r="AE34" i="32"/>
  <c r="AM41" i="3"/>
  <c r="E55" i="34"/>
  <c r="I34" i="3"/>
  <c r="L10" i="9"/>
  <c r="N10" i="9" s="1"/>
  <c r="T36" i="34"/>
  <c r="V36" i="34" s="1"/>
  <c r="AB39" i="32"/>
  <c r="AD39" i="32" s="1"/>
  <c r="AF39" i="32" s="1"/>
  <c r="J41" i="32"/>
  <c r="AC32" i="32"/>
  <c r="D34" i="34"/>
  <c r="F34" i="34" s="1"/>
  <c r="Q13" i="32"/>
  <c r="T10" i="34"/>
  <c r="V10" i="34" s="1"/>
  <c r="AO44" i="3"/>
  <c r="T38" i="34"/>
  <c r="V38" i="34" s="1"/>
  <c r="AH43" i="3"/>
  <c r="J21" i="3"/>
  <c r="Z40" i="1"/>
  <c r="AE14" i="23"/>
  <c r="Q7" i="9"/>
  <c r="S57" i="23"/>
  <c r="S65" i="23" s="1"/>
  <c r="M24" i="23"/>
  <c r="Z36" i="3"/>
  <c r="AH46" i="1"/>
  <c r="M7" i="9"/>
  <c r="T31" i="34"/>
  <c r="V31" i="34" s="1"/>
  <c r="J26" i="3"/>
  <c r="T44" i="34"/>
  <c r="V44" i="34" s="1"/>
  <c r="D47" i="34"/>
  <c r="F47" i="34" s="1"/>
  <c r="P51" i="31"/>
  <c r="R51" i="31" s="1"/>
  <c r="E16" i="9"/>
  <c r="AG41" i="1"/>
  <c r="R25" i="32"/>
  <c r="R27" i="32" s="1"/>
  <c r="T27" i="32" s="1"/>
  <c r="AC16" i="32"/>
  <c r="AC17" i="32" s="1"/>
  <c r="R6" i="32"/>
  <c r="T6" i="32" s="1"/>
  <c r="AO52" i="3"/>
  <c r="Z51" i="3"/>
  <c r="Q24" i="9"/>
  <c r="R37" i="3"/>
  <c r="R11" i="32"/>
  <c r="T11" i="32" s="1"/>
  <c r="AC46" i="32"/>
  <c r="AK39" i="3"/>
  <c r="Z32" i="3"/>
  <c r="M37" i="9"/>
  <c r="AH32" i="3"/>
  <c r="Y53" i="3"/>
  <c r="F50" i="32"/>
  <c r="Q39" i="9"/>
  <c r="L16" i="32"/>
  <c r="N16" i="32" s="1"/>
  <c r="AL16" i="1"/>
  <c r="AP16" i="1" s="1"/>
  <c r="AL31" i="1"/>
  <c r="AP31" i="1" s="1"/>
  <c r="AL61" i="1"/>
  <c r="AP61" i="1" s="1"/>
  <c r="AL51" i="1"/>
  <c r="AP51" i="1" s="1"/>
  <c r="AL12" i="1"/>
  <c r="AP12" i="1" s="1"/>
  <c r="AL62" i="1"/>
  <c r="AP62" i="1" s="1"/>
  <c r="U29" i="9"/>
  <c r="T50" i="32"/>
  <c r="H32" i="32"/>
  <c r="L31" i="32"/>
  <c r="AE55" i="1"/>
  <c r="AE65" i="1" s="1"/>
  <c r="Q47" i="31"/>
  <c r="AH21" i="3"/>
  <c r="F45" i="3"/>
  <c r="J45" i="3" s="1"/>
  <c r="P34" i="32"/>
  <c r="Q34" i="32"/>
  <c r="R31" i="32"/>
  <c r="D17" i="32"/>
  <c r="AH57" i="1"/>
  <c r="P62" i="9"/>
  <c r="R62" i="9" s="1"/>
  <c r="P52" i="9"/>
  <c r="R52" i="9" s="1"/>
  <c r="D39" i="31"/>
  <c r="F39" i="31" s="1"/>
  <c r="H39" i="32"/>
  <c r="Z9" i="1"/>
  <c r="AO63" i="3"/>
  <c r="D57" i="9"/>
  <c r="F57" i="9" s="1"/>
  <c r="P53" i="32"/>
  <c r="AC50" i="32"/>
  <c r="U31" i="31"/>
  <c r="J57" i="23"/>
  <c r="J65" i="23" s="1"/>
  <c r="U43" i="31"/>
  <c r="AM13" i="3"/>
  <c r="W57" i="23"/>
  <c r="W65" i="23" s="1"/>
  <c r="U46" i="9"/>
  <c r="G55" i="3"/>
  <c r="G65" i="3" s="1"/>
  <c r="G67" i="3" s="1"/>
  <c r="O55" i="3"/>
  <c r="O65" i="3" s="1"/>
  <c r="O67" i="3" s="1"/>
  <c r="AB6" i="32"/>
  <c r="AD6" i="32" s="1"/>
  <c r="AF6" i="32" s="1"/>
  <c r="J13" i="34"/>
  <c r="AJ34" i="3"/>
  <c r="AM34" i="3"/>
  <c r="AC53" i="32"/>
  <c r="AN22" i="1"/>
  <c r="T55" i="3"/>
  <c r="T65" i="3" s="1"/>
  <c r="I41" i="3"/>
  <c r="G55" i="1"/>
  <c r="G65" i="1" s="1"/>
  <c r="G67" i="1" s="1"/>
  <c r="G68" i="1" s="1"/>
  <c r="AP57" i="1"/>
  <c r="Z25" i="3"/>
  <c r="AO26" i="1"/>
  <c r="AH9" i="1"/>
  <c r="J24" i="1"/>
  <c r="AN47" i="1"/>
  <c r="R31" i="1"/>
  <c r="T7" i="34"/>
  <c r="V7" i="34" s="1"/>
  <c r="AO21" i="3"/>
  <c r="AH37" i="1"/>
  <c r="I53" i="3"/>
  <c r="Q51" i="9"/>
  <c r="AH21" i="1"/>
  <c r="AL36" i="3"/>
  <c r="AP36" i="3" s="1"/>
  <c r="P17" i="32"/>
  <c r="AB26" i="32"/>
  <c r="R46" i="32"/>
  <c r="T46" i="32" s="1"/>
  <c r="AL51" i="3"/>
  <c r="AP51" i="3" s="1"/>
  <c r="R21" i="3"/>
  <c r="Z39" i="3"/>
  <c r="AC24" i="32"/>
  <c r="X38" i="32"/>
  <c r="R38" i="3"/>
  <c r="R25" i="3"/>
  <c r="Y55" i="23"/>
  <c r="AJ63" i="3"/>
  <c r="Q63" i="9"/>
  <c r="R39" i="32"/>
  <c r="L39" i="31" s="1"/>
  <c r="N39" i="31" s="1"/>
  <c r="R26" i="3"/>
  <c r="AO49" i="3"/>
  <c r="Q22" i="32"/>
  <c r="D62" i="9"/>
  <c r="F62" i="9" s="1"/>
  <c r="H61" i="9"/>
  <c r="J61" i="9" s="1"/>
  <c r="L26" i="9"/>
  <c r="N26" i="9" s="1"/>
  <c r="U53" i="3"/>
  <c r="AH38" i="3"/>
  <c r="AL16" i="3"/>
  <c r="D36" i="9"/>
  <c r="F36" i="9" s="1"/>
  <c r="AL50" i="3"/>
  <c r="AL40" i="3"/>
  <c r="AP40" i="3" s="1"/>
  <c r="J50" i="3"/>
  <c r="N39" i="3"/>
  <c r="R39" i="3" s="1"/>
  <c r="N17" i="3"/>
  <c r="H19" i="9"/>
  <c r="J19" i="9" s="1"/>
  <c r="P60" i="9"/>
  <c r="R60" i="9" s="1"/>
  <c r="J36" i="3"/>
  <c r="U41" i="3"/>
  <c r="V41" i="3"/>
  <c r="AL60" i="3"/>
  <c r="AP60" i="3" s="1"/>
  <c r="AK50" i="3"/>
  <c r="AL61" i="3"/>
  <c r="AP61" i="3" s="1"/>
  <c r="AL19" i="3"/>
  <c r="AH11" i="3"/>
  <c r="J16" i="3"/>
  <c r="AK11" i="3"/>
  <c r="M53" i="3"/>
  <c r="AK51" i="3"/>
  <c r="AD27" i="3"/>
  <c r="AH27" i="3" s="1"/>
  <c r="H52" i="9"/>
  <c r="E53" i="3"/>
  <c r="N27" i="3"/>
  <c r="R63" i="3"/>
  <c r="P45" i="9"/>
  <c r="R45" i="9" s="1"/>
  <c r="P32" i="9"/>
  <c r="R32" i="9" s="1"/>
  <c r="M17" i="3"/>
  <c r="R15" i="3"/>
  <c r="AK24" i="3"/>
  <c r="N63" i="3"/>
  <c r="AK15" i="3"/>
  <c r="M63" i="3"/>
  <c r="AK62" i="3"/>
  <c r="AK46" i="3"/>
  <c r="M22" i="3"/>
  <c r="D29" i="9"/>
  <c r="F29" i="9" s="1"/>
  <c r="AL6" i="3"/>
  <c r="P38" i="9"/>
  <c r="F31" i="3"/>
  <c r="AL31" i="3" s="1"/>
  <c r="M34" i="3"/>
  <c r="M41" i="3"/>
  <c r="R24" i="3"/>
  <c r="AL62" i="3"/>
  <c r="AP62" i="3" s="1"/>
  <c r="AK49" i="3"/>
  <c r="M13" i="3"/>
  <c r="AK61" i="3"/>
  <c r="V46" i="3"/>
  <c r="Z46" i="3" s="1"/>
  <c r="H39" i="9"/>
  <c r="J39" i="9" s="1"/>
  <c r="L52" i="9"/>
  <c r="N52" i="9" s="1"/>
  <c r="AK57" i="3"/>
  <c r="AK26" i="3"/>
  <c r="P31" i="9"/>
  <c r="N34" i="3"/>
  <c r="Z58" i="3"/>
  <c r="Z63" i="3" s="1"/>
  <c r="AL24" i="3"/>
  <c r="AK19" i="3"/>
  <c r="AK60" i="3"/>
  <c r="F53" i="3"/>
  <c r="L59" i="9"/>
  <c r="N59" i="9" s="1"/>
  <c r="U63" i="3"/>
  <c r="AK37" i="3"/>
  <c r="H32" i="9"/>
  <c r="H40" i="31"/>
  <c r="J40" i="31" s="1"/>
  <c r="N40" i="32"/>
  <c r="T7" i="32"/>
  <c r="L7" i="31"/>
  <c r="N7" i="31" s="1"/>
  <c r="AL26" i="1"/>
  <c r="AP26" i="1" s="1"/>
  <c r="U9" i="31"/>
  <c r="I32" i="9"/>
  <c r="U32" i="9" s="1"/>
  <c r="U51" i="9"/>
  <c r="X21" i="32"/>
  <c r="X22" i="32" s="1"/>
  <c r="Z22" i="32" s="1"/>
  <c r="J44" i="3"/>
  <c r="AJ17" i="1"/>
  <c r="R6" i="1"/>
  <c r="P27" i="32"/>
  <c r="AB25" i="32"/>
  <c r="Y22" i="1"/>
  <c r="Z31" i="3"/>
  <c r="I17" i="3"/>
  <c r="Q17" i="32"/>
  <c r="U26" i="31"/>
  <c r="R29" i="32"/>
  <c r="T29" i="32" s="1"/>
  <c r="F11" i="3"/>
  <c r="J11" i="3" s="1"/>
  <c r="AC25" i="32"/>
  <c r="K27" i="32"/>
  <c r="M49" i="9"/>
  <c r="M53" i="9" s="1"/>
  <c r="AN27" i="3"/>
  <c r="AB15" i="32"/>
  <c r="AD15" i="32" s="1"/>
  <c r="AF15" i="32" s="1"/>
  <c r="Y17" i="3"/>
  <c r="AB57" i="23"/>
  <c r="AB65" i="23" s="1"/>
  <c r="AB55" i="3"/>
  <c r="AB65" i="3" s="1"/>
  <c r="AN13" i="1"/>
  <c r="M13" i="31"/>
  <c r="I63" i="9"/>
  <c r="J21" i="1"/>
  <c r="J30" i="31"/>
  <c r="AC33" i="32"/>
  <c r="R17" i="1"/>
  <c r="AK58" i="3"/>
  <c r="AC41" i="3"/>
  <c r="E47" i="3"/>
  <c r="AL21" i="3"/>
  <c r="AP21" i="3" s="1"/>
  <c r="F17" i="3"/>
  <c r="J17" i="3" s="1"/>
  <c r="AK6" i="3"/>
  <c r="AL44" i="3"/>
  <c r="AP44" i="3" s="1"/>
  <c r="AK30" i="3"/>
  <c r="AC13" i="3"/>
  <c r="AK20" i="3"/>
  <c r="AK44" i="3"/>
  <c r="AK12" i="3"/>
  <c r="R17" i="32"/>
  <c r="T17" i="32" s="1"/>
  <c r="D16" i="31"/>
  <c r="F16" i="31" s="1"/>
  <c r="H39" i="31"/>
  <c r="J39" i="31" s="1"/>
  <c r="F17" i="32"/>
  <c r="H17" i="32" s="1"/>
  <c r="Z30" i="32"/>
  <c r="T11" i="34"/>
  <c r="V11" i="34" s="1"/>
  <c r="L13" i="34"/>
  <c r="N13" i="34" s="1"/>
  <c r="T46" i="34"/>
  <c r="V46" i="34" s="1"/>
  <c r="T29" i="34"/>
  <c r="V29" i="34" s="1"/>
  <c r="T9" i="34"/>
  <c r="V9" i="34" s="1"/>
  <c r="T32" i="34"/>
  <c r="V32" i="34" s="1"/>
  <c r="L41" i="34"/>
  <c r="N41" i="34" s="1"/>
  <c r="L37" i="31"/>
  <c r="N37" i="31" s="1"/>
  <c r="J27" i="34"/>
  <c r="H19" i="31"/>
  <c r="J19" i="31" s="1"/>
  <c r="V34" i="32"/>
  <c r="Z51" i="32"/>
  <c r="L20" i="31"/>
  <c r="N20" i="31" s="1"/>
  <c r="N30" i="32"/>
  <c r="D12" i="31"/>
  <c r="F12" i="31" s="1"/>
  <c r="H40" i="32"/>
  <c r="Z7" i="32"/>
  <c r="L21" i="31"/>
  <c r="N21" i="31" s="1"/>
  <c r="P12" i="31"/>
  <c r="R12" i="31" s="1"/>
  <c r="P33" i="31"/>
  <c r="R33" i="31" s="1"/>
  <c r="N15" i="32"/>
  <c r="H37" i="31"/>
  <c r="J37" i="31" s="1"/>
  <c r="F47" i="32"/>
  <c r="H47" i="32" s="1"/>
  <c r="N26" i="32"/>
  <c r="H15" i="31"/>
  <c r="L10" i="31"/>
  <c r="N10" i="31" s="1"/>
  <c r="F6" i="32"/>
  <c r="H6" i="32" s="1"/>
  <c r="H26" i="31"/>
  <c r="J26" i="31" s="1"/>
  <c r="AK29" i="3"/>
  <c r="V17" i="3"/>
  <c r="E27" i="3"/>
  <c r="AC22" i="3"/>
  <c r="AL59" i="3"/>
  <c r="AP59" i="3" s="1"/>
  <c r="AD22" i="3"/>
  <c r="AH22" i="3" s="1"/>
  <c r="AL33" i="3"/>
  <c r="AP33" i="3" s="1"/>
  <c r="E13" i="3"/>
  <c r="AL32" i="3"/>
  <c r="AP32" i="3" s="1"/>
  <c r="AC47" i="3"/>
  <c r="AK10" i="3"/>
  <c r="E41" i="3"/>
  <c r="AC34" i="3"/>
  <c r="E63" i="3"/>
  <c r="AK33" i="3"/>
  <c r="V12" i="3"/>
  <c r="Z12" i="3" s="1"/>
  <c r="AK59" i="3"/>
  <c r="AK25" i="3"/>
  <c r="AC27" i="3"/>
  <c r="E34" i="3"/>
  <c r="D52" i="9"/>
  <c r="AK52" i="3"/>
  <c r="AL10" i="3"/>
  <c r="AP10" i="3" s="1"/>
  <c r="AD34" i="3"/>
  <c r="AH34" i="3" s="1"/>
  <c r="E22" i="3"/>
  <c r="AL52" i="3"/>
  <c r="J38" i="3"/>
  <c r="AL38" i="3"/>
  <c r="P21" i="9"/>
  <c r="R21" i="9" s="1"/>
  <c r="AK43" i="3"/>
  <c r="AK40" i="3"/>
  <c r="AK32" i="3"/>
  <c r="AK36" i="3"/>
  <c r="AK38" i="3"/>
  <c r="F22" i="3"/>
  <c r="AD41" i="3"/>
  <c r="AK16" i="3"/>
  <c r="E17" i="3"/>
  <c r="AC63" i="3"/>
  <c r="AK21" i="3"/>
  <c r="D40" i="9"/>
  <c r="F40" i="9" s="1"/>
  <c r="P46" i="9"/>
  <c r="R46" i="9" s="1"/>
  <c r="D21" i="9"/>
  <c r="D59" i="9"/>
  <c r="F59" i="9" s="1"/>
  <c r="Z45" i="1"/>
  <c r="AH30" i="1"/>
  <c r="AF55" i="3"/>
  <c r="AF65" i="3" s="1"/>
  <c r="AF67" i="3" s="1"/>
  <c r="E13" i="32"/>
  <c r="E55" i="32" s="1"/>
  <c r="AL15" i="3"/>
  <c r="U57" i="23"/>
  <c r="U65" i="23" s="1"/>
  <c r="AN27" i="1"/>
  <c r="J12" i="1"/>
  <c r="AM17" i="3"/>
  <c r="U41" i="34"/>
  <c r="U60" i="9"/>
  <c r="AE41" i="32"/>
  <c r="E8" i="9"/>
  <c r="Z6" i="1"/>
  <c r="R6" i="3"/>
  <c r="AM41" i="1"/>
  <c r="AO33" i="1"/>
  <c r="J45" i="9"/>
  <c r="J33" i="1"/>
  <c r="D10" i="9"/>
  <c r="Q8" i="9"/>
  <c r="Z44" i="3"/>
  <c r="Q38" i="9"/>
  <c r="AH51" i="3"/>
  <c r="R46" i="3"/>
  <c r="P9" i="31"/>
  <c r="Z9" i="32"/>
  <c r="U16" i="31"/>
  <c r="J34" i="34"/>
  <c r="D11" i="31"/>
  <c r="F11" i="31" s="1"/>
  <c r="H11" i="32"/>
  <c r="L32" i="31"/>
  <c r="N32" i="31" s="1"/>
  <c r="AJ7" i="3"/>
  <c r="AJ13" i="3" s="1"/>
  <c r="M14" i="23"/>
  <c r="AJ27" i="3"/>
  <c r="AH53" i="3"/>
  <c r="U39" i="31"/>
  <c r="U10" i="31"/>
  <c r="AH11" i="1"/>
  <c r="C57" i="23"/>
  <c r="C65" i="23" s="1"/>
  <c r="I47" i="31"/>
  <c r="U45" i="9"/>
  <c r="P55" i="1"/>
  <c r="P65" i="1" s="1"/>
  <c r="P67" i="1" s="1"/>
  <c r="AO25" i="3"/>
  <c r="W13" i="32"/>
  <c r="L53" i="34"/>
  <c r="N53" i="34" s="1"/>
  <c r="N49" i="34"/>
  <c r="Q22" i="3"/>
  <c r="AO24" i="3"/>
  <c r="L27" i="34"/>
  <c r="N27" i="34" s="1"/>
  <c r="U20" i="9"/>
  <c r="D21" i="31"/>
  <c r="F21" i="31" s="1"/>
  <c r="H21" i="32"/>
  <c r="I47" i="3"/>
  <c r="D43" i="31"/>
  <c r="F43" i="31" s="1"/>
  <c r="N29" i="34"/>
  <c r="L34" i="34"/>
  <c r="N34" i="34" s="1"/>
  <c r="U25" i="31"/>
  <c r="J51" i="3"/>
  <c r="H33" i="31"/>
  <c r="N33" i="32"/>
  <c r="T37" i="34"/>
  <c r="M43" i="23"/>
  <c r="AD17" i="3"/>
  <c r="AH17" i="3" s="1"/>
  <c r="AO39" i="3"/>
  <c r="Q25" i="9"/>
  <c r="Q27" i="9" s="1"/>
  <c r="AO46" i="3"/>
  <c r="AO47" i="3" s="1"/>
  <c r="Z44" i="1"/>
  <c r="I27" i="3"/>
  <c r="E25" i="9"/>
  <c r="J25" i="3"/>
  <c r="I8" i="9"/>
  <c r="J40" i="3"/>
  <c r="N46" i="34"/>
  <c r="H32" i="31"/>
  <c r="J32" i="31" s="1"/>
  <c r="N32" i="32"/>
  <c r="J41" i="34"/>
  <c r="J40" i="1"/>
  <c r="P61" i="9"/>
  <c r="R61" i="9" s="1"/>
  <c r="L29" i="9"/>
  <c r="N29" i="9" s="1"/>
  <c r="D33" i="9"/>
  <c r="F33" i="9" s="1"/>
  <c r="H57" i="9"/>
  <c r="J57" i="9" s="1"/>
  <c r="L61" i="9"/>
  <c r="N61" i="9" s="1"/>
  <c r="L44" i="9"/>
  <c r="N44" i="9" s="1"/>
  <c r="R39" i="1"/>
  <c r="J10" i="1"/>
  <c r="J29" i="1"/>
  <c r="R40" i="1"/>
  <c r="L60" i="9"/>
  <c r="N60" i="9" s="1"/>
  <c r="AK6" i="1"/>
  <c r="AL6" i="1" s="1"/>
  <c r="E13" i="1"/>
  <c r="E55" i="1" s="1"/>
  <c r="E65" i="1" s="1"/>
  <c r="H51" i="9"/>
  <c r="J51" i="9" s="1"/>
  <c r="AJ41" i="1"/>
  <c r="Z10" i="1"/>
  <c r="P59" i="9"/>
  <c r="R59" i="9" s="1"/>
  <c r="L49" i="9"/>
  <c r="N49" i="9" s="1"/>
  <c r="P37" i="9"/>
  <c r="L51" i="9"/>
  <c r="N51" i="9" s="1"/>
  <c r="Z52" i="1"/>
  <c r="AJ63" i="1"/>
  <c r="N47" i="1"/>
  <c r="L6" i="9"/>
  <c r="AL58" i="1"/>
  <c r="AP58" i="1" s="1"/>
  <c r="AJ34" i="1"/>
  <c r="H6" i="9"/>
  <c r="J6" i="9" s="1"/>
  <c r="AL43" i="1"/>
  <c r="AP43" i="1" s="1"/>
  <c r="H60" i="9"/>
  <c r="J60" i="9" s="1"/>
  <c r="AL45" i="1"/>
  <c r="AP45" i="1" s="1"/>
  <c r="L31" i="9"/>
  <c r="N31" i="9" s="1"/>
  <c r="J36" i="1"/>
  <c r="H31" i="9"/>
  <c r="J31" i="9" s="1"/>
  <c r="H62" i="9"/>
  <c r="J62" i="9" s="1"/>
  <c r="H10" i="9"/>
  <c r="J10" i="9" s="1"/>
  <c r="L37" i="9"/>
  <c r="AH20" i="1"/>
  <c r="D6" i="9"/>
  <c r="F6" i="9" s="1"/>
  <c r="P24" i="9"/>
  <c r="R24" i="9" s="1"/>
  <c r="D61" i="9"/>
  <c r="AL49" i="1"/>
  <c r="AP49" i="1" s="1"/>
  <c r="H16" i="9"/>
  <c r="J16" i="9" s="1"/>
  <c r="AL46" i="1"/>
  <c r="AP46" i="1" s="1"/>
  <c r="Z26" i="1"/>
  <c r="P12" i="9"/>
  <c r="T55" i="1"/>
  <c r="T65" i="1" s="1"/>
  <c r="AB55" i="1"/>
  <c r="AB65" i="1" s="1"/>
  <c r="AJ53" i="1"/>
  <c r="AD17" i="1"/>
  <c r="AH17" i="1" s="1"/>
  <c r="P51" i="9"/>
  <c r="R51" i="9" s="1"/>
  <c r="J11" i="1"/>
  <c r="Z20" i="1"/>
  <c r="D9" i="9"/>
  <c r="F9" i="9" s="1"/>
  <c r="L39" i="9"/>
  <c r="N39" i="9" s="1"/>
  <c r="H15" i="9"/>
  <c r="AL24" i="1"/>
  <c r="AP24" i="1" s="1"/>
  <c r="P39" i="9"/>
  <c r="R39" i="9" s="1"/>
  <c r="R12" i="1"/>
  <c r="L57" i="9"/>
  <c r="AL39" i="1"/>
  <c r="AP39" i="1" s="1"/>
  <c r="P9" i="9"/>
  <c r="R9" i="9" s="1"/>
  <c r="H43" i="9"/>
  <c r="H49" i="9"/>
  <c r="J49" i="9" s="1"/>
  <c r="AL32" i="1"/>
  <c r="AL30" i="1"/>
  <c r="AP30" i="1" s="1"/>
  <c r="AJ13" i="1"/>
  <c r="AJ27" i="1"/>
  <c r="L55" i="1"/>
  <c r="L65" i="1" s="1"/>
  <c r="D25" i="9"/>
  <c r="F25" i="9" s="1"/>
  <c r="AL20" i="1"/>
  <c r="L40" i="9"/>
  <c r="AJ47" i="1"/>
  <c r="AJ22" i="1"/>
  <c r="AL50" i="1"/>
  <c r="N17" i="1"/>
  <c r="AH15" i="1"/>
  <c r="D58" i="9"/>
  <c r="F58" i="9" s="1"/>
  <c r="D12" i="9"/>
  <c r="F12" i="9" s="1"/>
  <c r="Z36" i="1"/>
  <c r="N63" i="1"/>
  <c r="D55" i="1"/>
  <c r="D65" i="1" s="1"/>
  <c r="P10" i="9"/>
  <c r="R10" i="9" s="1"/>
  <c r="P7" i="9"/>
  <c r="D44" i="9"/>
  <c r="F44" i="9" s="1"/>
  <c r="P29" i="9"/>
  <c r="R29" i="9" s="1"/>
  <c r="R33" i="1"/>
  <c r="AL44" i="1"/>
  <c r="P11" i="9"/>
  <c r="H36" i="9"/>
  <c r="J36" i="9" s="1"/>
  <c r="AL37" i="1"/>
  <c r="AP37" i="1" s="1"/>
  <c r="V41" i="1"/>
  <c r="R59" i="1"/>
  <c r="AL11" i="1"/>
  <c r="AP11" i="1" s="1"/>
  <c r="E31" i="9"/>
  <c r="I34" i="1"/>
  <c r="U24" i="31"/>
  <c r="U27" i="31" s="1"/>
  <c r="E27" i="31"/>
  <c r="Q44" i="9"/>
  <c r="U44" i="9" s="1"/>
  <c r="AG47" i="1"/>
  <c r="P11" i="31"/>
  <c r="R11" i="31" s="1"/>
  <c r="Z11" i="32"/>
  <c r="I22" i="3"/>
  <c r="AO19" i="3"/>
  <c r="AO22" i="3" s="1"/>
  <c r="M36" i="9"/>
  <c r="Y41" i="1"/>
  <c r="L40" i="31"/>
  <c r="N40" i="31" s="1"/>
  <c r="I15" i="9"/>
  <c r="Q17" i="1"/>
  <c r="T8" i="32"/>
  <c r="L8" i="31"/>
  <c r="N8" i="31" s="1"/>
  <c r="Z8" i="32"/>
  <c r="X49" i="32"/>
  <c r="AB49" i="32"/>
  <c r="V53" i="32"/>
  <c r="M6" i="9"/>
  <c r="Y13" i="1"/>
  <c r="W34" i="32"/>
  <c r="F63" i="1"/>
  <c r="V53" i="1"/>
  <c r="Z53" i="1" s="1"/>
  <c r="L9" i="9"/>
  <c r="N9" i="9" s="1"/>
  <c r="D20" i="9"/>
  <c r="F20" i="9" s="1"/>
  <c r="R61" i="1"/>
  <c r="L62" i="9"/>
  <c r="N62" i="9" s="1"/>
  <c r="O55" i="1"/>
  <c r="AJ47" i="3"/>
  <c r="AN34" i="1"/>
  <c r="H55" i="1"/>
  <c r="H65" i="1" s="1"/>
  <c r="H67" i="1" s="1"/>
  <c r="AF55" i="1"/>
  <c r="AF67" i="1" s="1"/>
  <c r="V13" i="32"/>
  <c r="AB10" i="32"/>
  <c r="AD10" i="32" s="1"/>
  <c r="AF10" i="32" s="1"/>
  <c r="T20" i="32"/>
  <c r="D30" i="9"/>
  <c r="F30" i="9" s="1"/>
  <c r="AL9" i="3"/>
  <c r="AH16" i="3"/>
  <c r="AK7" i="3"/>
  <c r="U45" i="31"/>
  <c r="AH31" i="1"/>
  <c r="AO31" i="3"/>
  <c r="AB11" i="32"/>
  <c r="E47" i="9"/>
  <c r="Q16" i="9"/>
  <c r="Q17" i="9" s="1"/>
  <c r="F7" i="3"/>
  <c r="AL7" i="3" s="1"/>
  <c r="X32" i="32"/>
  <c r="J19" i="3"/>
  <c r="J39" i="3"/>
  <c r="X37" i="32"/>
  <c r="AC8" i="32"/>
  <c r="AD8" i="32" s="1"/>
  <c r="AF8" i="32" s="1"/>
  <c r="AN17" i="1"/>
  <c r="I55" i="34"/>
  <c r="I38" i="9"/>
  <c r="Q41" i="1"/>
  <c r="L44" i="31"/>
  <c r="T44" i="32"/>
  <c r="E15" i="9"/>
  <c r="E17" i="9" s="1"/>
  <c r="I17" i="1"/>
  <c r="H37" i="32"/>
  <c r="D37" i="31"/>
  <c r="F37" i="31" s="1"/>
  <c r="F41" i="32"/>
  <c r="H41" i="32" s="1"/>
  <c r="P10" i="31"/>
  <c r="W27" i="32"/>
  <c r="X26" i="32"/>
  <c r="AB40" i="32"/>
  <c r="AD40" i="32" s="1"/>
  <c r="AF40" i="32" s="1"/>
  <c r="X40" i="32"/>
  <c r="W47" i="32"/>
  <c r="X45" i="32"/>
  <c r="Q31" i="9"/>
  <c r="Q34" i="9" s="1"/>
  <c r="AG34" i="1"/>
  <c r="Z46" i="32"/>
  <c r="P46" i="31"/>
  <c r="R46" i="31" s="1"/>
  <c r="AO7" i="3"/>
  <c r="E7" i="9"/>
  <c r="I13" i="3"/>
  <c r="AE57" i="23"/>
  <c r="AE65" i="23" s="1"/>
  <c r="AM55" i="3"/>
  <c r="AM65" i="3" s="1"/>
  <c r="AO27" i="3"/>
  <c r="U13" i="3"/>
  <c r="Y34" i="3"/>
  <c r="P55" i="3"/>
  <c r="P65" i="3" s="1"/>
  <c r="P67" i="3" s="1"/>
  <c r="Z30" i="3"/>
  <c r="AC26" i="32"/>
  <c r="U49" i="31"/>
  <c r="Y41" i="3"/>
  <c r="AN13" i="3"/>
  <c r="Q19" i="9"/>
  <c r="U19" i="9" s="1"/>
  <c r="J24" i="31"/>
  <c r="D19" i="31"/>
  <c r="F22" i="32"/>
  <c r="H22" i="32" s="1"/>
  <c r="H19" i="32"/>
  <c r="T9" i="32"/>
  <c r="L9" i="31"/>
  <c r="N9" i="31" s="1"/>
  <c r="H30" i="32"/>
  <c r="D30" i="31"/>
  <c r="F30" i="31" s="1"/>
  <c r="E21" i="9"/>
  <c r="E22" i="9" s="1"/>
  <c r="I22" i="1"/>
  <c r="AO38" i="3"/>
  <c r="AO41" i="3" s="1"/>
  <c r="J22" i="34"/>
  <c r="AO7" i="1"/>
  <c r="R46" i="1"/>
  <c r="AH19" i="3"/>
  <c r="AB50" i="32"/>
  <c r="AD50" i="32" s="1"/>
  <c r="AF50" i="32" s="1"/>
  <c r="AH25" i="3"/>
  <c r="P50" i="31"/>
  <c r="R50" i="31" s="1"/>
  <c r="N51" i="31"/>
  <c r="W22" i="32"/>
  <c r="M40" i="9"/>
  <c r="I41" i="31"/>
  <c r="U37" i="31"/>
  <c r="I27" i="1"/>
  <c r="E24" i="9"/>
  <c r="Z36" i="32"/>
  <c r="P36" i="31"/>
  <c r="R36" i="31" s="1"/>
  <c r="Z6" i="32"/>
  <c r="P6" i="31"/>
  <c r="Q13" i="31"/>
  <c r="N50" i="32"/>
  <c r="H50" i="31"/>
  <c r="E34" i="31"/>
  <c r="U30" i="31"/>
  <c r="R53" i="32"/>
  <c r="T53" i="32" s="1"/>
  <c r="L49" i="31"/>
  <c r="T49" i="32"/>
  <c r="T36" i="32"/>
  <c r="L36" i="31"/>
  <c r="N36" i="31" s="1"/>
  <c r="H49" i="31"/>
  <c r="N49" i="32"/>
  <c r="X16" i="32"/>
  <c r="Z16" i="32" s="1"/>
  <c r="AB16" i="32"/>
  <c r="V17" i="32"/>
  <c r="X43" i="32"/>
  <c r="AB43" i="32"/>
  <c r="V47" i="32"/>
  <c r="P15" i="31"/>
  <c r="R15" i="31" s="1"/>
  <c r="Z15" i="32"/>
  <c r="H49" i="32"/>
  <c r="Q47" i="9"/>
  <c r="G43" i="23"/>
  <c r="G57" i="23" s="1"/>
  <c r="G65" i="23" s="1"/>
  <c r="R32" i="3"/>
  <c r="L50" i="9"/>
  <c r="N50" i="9" s="1"/>
  <c r="AL7" i="1"/>
  <c r="J31" i="1"/>
  <c r="R32" i="1"/>
  <c r="Q53" i="31"/>
  <c r="AN41" i="3"/>
  <c r="M55" i="32"/>
  <c r="Y57" i="23"/>
  <c r="Y65" i="23" s="1"/>
  <c r="AO32" i="1"/>
  <c r="M15" i="9"/>
  <c r="U15" i="9" s="1"/>
  <c r="D13" i="32"/>
  <c r="F34" i="1"/>
  <c r="AH44" i="1"/>
  <c r="AK9" i="3"/>
  <c r="Q27" i="3"/>
  <c r="R45" i="1"/>
  <c r="U59" i="9"/>
  <c r="Z40" i="3"/>
  <c r="J46" i="3"/>
  <c r="AC31" i="32"/>
  <c r="U51" i="31"/>
  <c r="E39" i="9"/>
  <c r="AC45" i="32"/>
  <c r="I25" i="9"/>
  <c r="I27" i="9" s="1"/>
  <c r="AC22" i="32"/>
  <c r="AC37" i="32"/>
  <c r="F34" i="32"/>
  <c r="H34" i="32" s="1"/>
  <c r="V41" i="32"/>
  <c r="AM34" i="1"/>
  <c r="N13" i="3"/>
  <c r="D43" i="9"/>
  <c r="F43" i="9" s="1"/>
  <c r="P15" i="9"/>
  <c r="P8" i="9"/>
  <c r="R8" i="9" s="1"/>
  <c r="L25" i="9"/>
  <c r="AL26" i="3"/>
  <c r="AP26" i="3" s="1"/>
  <c r="H11" i="9"/>
  <c r="J11" i="9" s="1"/>
  <c r="AL25" i="3"/>
  <c r="H30" i="9"/>
  <c r="V27" i="3"/>
  <c r="Z27" i="3" s="1"/>
  <c r="AL37" i="3"/>
  <c r="F41" i="3"/>
  <c r="J41" i="3" s="1"/>
  <c r="V53" i="3"/>
  <c r="Z53" i="3" s="1"/>
  <c r="Z49" i="3"/>
  <c r="F27" i="3"/>
  <c r="J24" i="3"/>
  <c r="R11" i="3"/>
  <c r="AH63" i="3"/>
  <c r="H20" i="9"/>
  <c r="J20" i="9" s="1"/>
  <c r="AL58" i="3"/>
  <c r="AP58" i="3" s="1"/>
  <c r="AD63" i="3"/>
  <c r="F63" i="3"/>
  <c r="J57" i="3"/>
  <c r="J63" i="3" s="1"/>
  <c r="AL57" i="3"/>
  <c r="AP57" i="3" s="1"/>
  <c r="Z29" i="3"/>
  <c r="AL29" i="3"/>
  <c r="AP29" i="3" s="1"/>
  <c r="V34" i="3"/>
  <c r="Z34" i="3" s="1"/>
  <c r="D24" i="9"/>
  <c r="R20" i="1"/>
  <c r="L19" i="9"/>
  <c r="N19" i="9" s="1"/>
  <c r="J51" i="1"/>
  <c r="F47" i="1"/>
  <c r="J47" i="1" s="1"/>
  <c r="H26" i="9"/>
  <c r="J26" i="9" s="1"/>
  <c r="AH38" i="1"/>
  <c r="AH32" i="1"/>
  <c r="Z25" i="1"/>
  <c r="L38" i="9"/>
  <c r="N38" i="9" s="1"/>
  <c r="Z38" i="1"/>
  <c r="P26" i="9"/>
  <c r="R26" i="9" s="1"/>
  <c r="P40" i="9"/>
  <c r="R40" i="9" s="1"/>
  <c r="F17" i="1"/>
  <c r="J17" i="1" s="1"/>
  <c r="Z32" i="1"/>
  <c r="V34" i="1"/>
  <c r="AD63" i="1"/>
  <c r="AH63" i="1" s="1"/>
  <c r="P58" i="9"/>
  <c r="R58" i="9" s="1"/>
  <c r="D32" i="9"/>
  <c r="F32" i="9" s="1"/>
  <c r="J32" i="1"/>
  <c r="N22" i="1"/>
  <c r="H21" i="9"/>
  <c r="AH16" i="1"/>
  <c r="P33" i="9"/>
  <c r="R33" i="9" s="1"/>
  <c r="D46" i="9"/>
  <c r="AK53" i="1"/>
  <c r="W65" i="1"/>
  <c r="W67" i="1"/>
  <c r="R25" i="34"/>
  <c r="P27" i="34"/>
  <c r="R27" i="34" s="1"/>
  <c r="T25" i="34"/>
  <c r="U58" i="9"/>
  <c r="M63" i="9"/>
  <c r="O65" i="1"/>
  <c r="O67" i="1"/>
  <c r="AO11" i="3"/>
  <c r="Y13" i="3"/>
  <c r="U6" i="31"/>
  <c r="U13" i="31" s="1"/>
  <c r="E13" i="31"/>
  <c r="J45" i="1"/>
  <c r="U38" i="31"/>
  <c r="E41" i="31"/>
  <c r="U62" i="9"/>
  <c r="E63" i="9"/>
  <c r="Q53" i="1"/>
  <c r="I52" i="9"/>
  <c r="I53" i="9" s="1"/>
  <c r="AO44" i="1"/>
  <c r="AM47" i="1"/>
  <c r="AO47" i="1" s="1"/>
  <c r="H38" i="9"/>
  <c r="J38" i="9" s="1"/>
  <c r="R38" i="1"/>
  <c r="I41" i="9"/>
  <c r="E47" i="31"/>
  <c r="U44" i="31"/>
  <c r="AB20" i="32"/>
  <c r="L20" i="32"/>
  <c r="J22" i="32"/>
  <c r="J8" i="3"/>
  <c r="AL8" i="3"/>
  <c r="Z16" i="1"/>
  <c r="L16" i="9"/>
  <c r="N16" i="9" s="1"/>
  <c r="I30" i="9"/>
  <c r="R30" i="1"/>
  <c r="Q34" i="1"/>
  <c r="AM17" i="1"/>
  <c r="AO17" i="1" s="1"/>
  <c r="AO15" i="1"/>
  <c r="P19" i="31"/>
  <c r="Z19" i="32"/>
  <c r="F49" i="31"/>
  <c r="Q55" i="34"/>
  <c r="AN55" i="3"/>
  <c r="AN65" i="3" s="1"/>
  <c r="U34" i="34"/>
  <c r="U55" i="34" s="1"/>
  <c r="AO10" i="1"/>
  <c r="Q53" i="3"/>
  <c r="J52" i="1"/>
  <c r="M47" i="9"/>
  <c r="D50" i="9"/>
  <c r="J50" i="1"/>
  <c r="U19" i="31"/>
  <c r="Q22" i="31"/>
  <c r="Q50" i="9"/>
  <c r="AH50" i="1"/>
  <c r="AG53" i="1"/>
  <c r="I17" i="31"/>
  <c r="AH25" i="1"/>
  <c r="P25" i="9"/>
  <c r="I43" i="9"/>
  <c r="Q47" i="1"/>
  <c r="AH7" i="3"/>
  <c r="AD13" i="3"/>
  <c r="J49" i="1"/>
  <c r="D49" i="9"/>
  <c r="J15" i="1"/>
  <c r="D15" i="9"/>
  <c r="F15" i="9" s="1"/>
  <c r="K13" i="32"/>
  <c r="K55" i="32" s="1"/>
  <c r="L11" i="32"/>
  <c r="AC11" i="32"/>
  <c r="I9" i="9"/>
  <c r="Q13" i="1"/>
  <c r="AO6" i="1"/>
  <c r="AM13" i="1"/>
  <c r="AO13" i="1" s="1"/>
  <c r="N44" i="32"/>
  <c r="H44" i="31"/>
  <c r="J44" i="31" s="1"/>
  <c r="R49" i="3"/>
  <c r="N53" i="3"/>
  <c r="AL49" i="3"/>
  <c r="V49" i="34"/>
  <c r="L58" i="9"/>
  <c r="N58" i="9" s="1"/>
  <c r="AD27" i="1"/>
  <c r="AH27" i="1" s="1"/>
  <c r="L7" i="9"/>
  <c r="AD34" i="1"/>
  <c r="V63" i="1"/>
  <c r="Z63" i="1" s="1"/>
  <c r="L21" i="9"/>
  <c r="N21" i="9" s="1"/>
  <c r="F53" i="1"/>
  <c r="R19" i="1"/>
  <c r="Q37" i="9"/>
  <c r="X55" i="1"/>
  <c r="X65" i="1" s="1"/>
  <c r="X67" i="1" s="1"/>
  <c r="R52" i="1"/>
  <c r="Y47" i="1"/>
  <c r="AO16" i="3"/>
  <c r="AO17" i="3" s="1"/>
  <c r="Z11" i="3"/>
  <c r="R43" i="1"/>
  <c r="R16" i="34"/>
  <c r="P17" i="34"/>
  <c r="R17" i="34" s="1"/>
  <c r="AO50" i="1"/>
  <c r="AM53" i="1"/>
  <c r="Q34" i="3"/>
  <c r="AO30" i="3"/>
  <c r="AH37" i="3"/>
  <c r="AG41" i="3"/>
  <c r="AB12" i="32"/>
  <c r="AD12" i="32" s="1"/>
  <c r="AF12" i="32" s="1"/>
  <c r="L12" i="32"/>
  <c r="AG13" i="3"/>
  <c r="AH6" i="3"/>
  <c r="AO6" i="3"/>
  <c r="Q6" i="9"/>
  <c r="T38" i="32"/>
  <c r="L38" i="31"/>
  <c r="M25" i="9"/>
  <c r="Y27" i="1"/>
  <c r="H7" i="32"/>
  <c r="D7" i="31"/>
  <c r="AL30" i="3"/>
  <c r="R30" i="3"/>
  <c r="R20" i="3"/>
  <c r="N22" i="3"/>
  <c r="AL20" i="3"/>
  <c r="U52" i="31"/>
  <c r="R9" i="1"/>
  <c r="I13" i="31"/>
  <c r="Z46" i="1"/>
  <c r="J13" i="32"/>
  <c r="AE27" i="32"/>
  <c r="AE55" i="32" s="1"/>
  <c r="Z30" i="1"/>
  <c r="L30" i="9"/>
  <c r="N30" i="9" s="1"/>
  <c r="AH12" i="3"/>
  <c r="Q12" i="9"/>
  <c r="U12" i="9" s="1"/>
  <c r="M33" i="9"/>
  <c r="Z33" i="1"/>
  <c r="AO20" i="1"/>
  <c r="AM22" i="1"/>
  <c r="AO22" i="1" s="1"/>
  <c r="H24" i="9"/>
  <c r="J24" i="9" s="1"/>
  <c r="R24" i="1"/>
  <c r="Z11" i="1"/>
  <c r="L11" i="9"/>
  <c r="I17" i="9"/>
  <c r="R20" i="34"/>
  <c r="P20" i="31"/>
  <c r="R20" i="31" s="1"/>
  <c r="P22" i="34"/>
  <c r="R22" i="34" s="1"/>
  <c r="T20" i="34"/>
  <c r="V20" i="34" s="1"/>
  <c r="E50" i="9"/>
  <c r="I53" i="1"/>
  <c r="R9" i="3"/>
  <c r="AO9" i="3"/>
  <c r="Q13" i="3"/>
  <c r="Q41" i="31"/>
  <c r="Q55" i="31" s="1"/>
  <c r="U36" i="31"/>
  <c r="I22" i="31"/>
  <c r="U20" i="31"/>
  <c r="AN41" i="1"/>
  <c r="AO41" i="1" s="1"/>
  <c r="AO36" i="1"/>
  <c r="I41" i="1"/>
  <c r="E37" i="9"/>
  <c r="M17" i="9"/>
  <c r="T30" i="32"/>
  <c r="Q11" i="9"/>
  <c r="AG13" i="1"/>
  <c r="U26" i="9"/>
  <c r="H8" i="9"/>
  <c r="R8" i="1"/>
  <c r="AO25" i="1"/>
  <c r="AM27" i="1"/>
  <c r="AO27" i="1" s="1"/>
  <c r="E10" i="9"/>
  <c r="I13" i="1"/>
  <c r="F26" i="31"/>
  <c r="R43" i="3"/>
  <c r="N47" i="3"/>
  <c r="R47" i="3" s="1"/>
  <c r="AL43" i="3"/>
  <c r="AH45" i="1"/>
  <c r="V22" i="1"/>
  <c r="Z22" i="1" s="1"/>
  <c r="Y55" i="32"/>
  <c r="AE55" i="3"/>
  <c r="AE65" i="3" s="1"/>
  <c r="AE67" i="3" s="1"/>
  <c r="I57" i="23"/>
  <c r="I65" i="23" s="1"/>
  <c r="G55" i="32"/>
  <c r="I34" i="31"/>
  <c r="AO50" i="3"/>
  <c r="M11" i="9"/>
  <c r="U15" i="31"/>
  <c r="U17" i="31" s="1"/>
  <c r="Q17" i="3"/>
  <c r="R50" i="3"/>
  <c r="R52" i="31"/>
  <c r="Y34" i="1"/>
  <c r="R16" i="3"/>
  <c r="D16" i="9"/>
  <c r="J16" i="1"/>
  <c r="J19" i="1"/>
  <c r="D19" i="9"/>
  <c r="F19" i="9" s="1"/>
  <c r="M55" i="1"/>
  <c r="M65" i="1" s="1"/>
  <c r="F41" i="1"/>
  <c r="F22" i="1"/>
  <c r="AK17" i="1"/>
  <c r="AL15" i="1"/>
  <c r="AP15" i="1" s="1"/>
  <c r="AD53" i="1"/>
  <c r="AH49" i="1"/>
  <c r="P49" i="9"/>
  <c r="J39" i="1"/>
  <c r="D39" i="9"/>
  <c r="AD47" i="1"/>
  <c r="P43" i="9"/>
  <c r="AH43" i="1"/>
  <c r="P36" i="9"/>
  <c r="AD41" i="1"/>
  <c r="AH36" i="1"/>
  <c r="D26" i="9"/>
  <c r="J26" i="1"/>
  <c r="L43" i="9"/>
  <c r="V47" i="1"/>
  <c r="Z43" i="1"/>
  <c r="P19" i="9"/>
  <c r="AD22" i="1"/>
  <c r="AH22" i="1" s="1"/>
  <c r="AH19" i="1"/>
  <c r="R25" i="1"/>
  <c r="H25" i="9"/>
  <c r="R37" i="1"/>
  <c r="N41" i="1"/>
  <c r="H37" i="9"/>
  <c r="Z24" i="1"/>
  <c r="V27" i="1"/>
  <c r="L24" i="9"/>
  <c r="AL60" i="1"/>
  <c r="AP60" i="1" s="1"/>
  <c r="AK63" i="1"/>
  <c r="AH6" i="1"/>
  <c r="AD13" i="1"/>
  <c r="AH13" i="1" s="1"/>
  <c r="P6" i="9"/>
  <c r="D8" i="9"/>
  <c r="J8" i="1"/>
  <c r="F13" i="1"/>
  <c r="F27" i="1"/>
  <c r="J27" i="1" s="1"/>
  <c r="U55" i="1"/>
  <c r="U65" i="1" s="1"/>
  <c r="AC55" i="1"/>
  <c r="AC65" i="1" s="1"/>
  <c r="AL25" i="1"/>
  <c r="AK27" i="1"/>
  <c r="N34" i="1"/>
  <c r="R29" i="1"/>
  <c r="H29" i="9"/>
  <c r="AL36" i="1"/>
  <c r="AK41" i="1"/>
  <c r="H50" i="9"/>
  <c r="R50" i="1"/>
  <c r="N53" i="1"/>
  <c r="J37" i="1"/>
  <c r="D37" i="9"/>
  <c r="AK34" i="1"/>
  <c r="AL29" i="1"/>
  <c r="AP29" i="1" s="1"/>
  <c r="D38" i="9"/>
  <c r="J38" i="1"/>
  <c r="V17" i="1"/>
  <c r="Z15" i="1"/>
  <c r="L15" i="9"/>
  <c r="H44" i="9"/>
  <c r="R44" i="1"/>
  <c r="J60" i="1"/>
  <c r="J63" i="1" s="1"/>
  <c r="D60" i="9"/>
  <c r="AK22" i="1"/>
  <c r="AL19" i="1"/>
  <c r="AP19" i="1" s="1"/>
  <c r="Z8" i="1"/>
  <c r="L8" i="9"/>
  <c r="V13" i="1"/>
  <c r="Z13" i="1" s="1"/>
  <c r="H7" i="9"/>
  <c r="N13" i="1"/>
  <c r="R13" i="1" s="1"/>
  <c r="R7" i="1"/>
  <c r="AK47" i="1"/>
  <c r="N27" i="1"/>
  <c r="M57" i="23" l="1"/>
  <c r="M65" i="23" s="1"/>
  <c r="N32" i="9"/>
  <c r="N45" i="32"/>
  <c r="H45" i="31"/>
  <c r="J45" i="31" s="1"/>
  <c r="AP36" i="1"/>
  <c r="AO34" i="3"/>
  <c r="Z17" i="3"/>
  <c r="AD46" i="32"/>
  <c r="AF46" i="32" s="1"/>
  <c r="AG55" i="3"/>
  <c r="AG65" i="3" s="1"/>
  <c r="AP10" i="1"/>
  <c r="AP30" i="3"/>
  <c r="M55" i="31"/>
  <c r="M56" i="31" s="1"/>
  <c r="U16" i="9"/>
  <c r="R44" i="9"/>
  <c r="J9" i="9"/>
  <c r="AD33" i="32"/>
  <c r="AF33" i="32" s="1"/>
  <c r="Q55" i="32"/>
  <c r="U34" i="31"/>
  <c r="AD19" i="32"/>
  <c r="AF19" i="32" s="1"/>
  <c r="AP8" i="1"/>
  <c r="AJ55" i="3"/>
  <c r="AJ65" i="3" s="1"/>
  <c r="AP19" i="3"/>
  <c r="J46" i="9"/>
  <c r="AD32" i="32"/>
  <c r="AF32" i="32" s="1"/>
  <c r="J55" i="34"/>
  <c r="J53" i="34"/>
  <c r="T17" i="34"/>
  <c r="V17" i="34" s="1"/>
  <c r="P25" i="31"/>
  <c r="R25" i="31" s="1"/>
  <c r="D8" i="31"/>
  <c r="F8" i="31" s="1"/>
  <c r="AD38" i="32"/>
  <c r="AF38" i="32" s="1"/>
  <c r="X27" i="32"/>
  <c r="Z27" i="32" s="1"/>
  <c r="T53" i="34"/>
  <c r="V53" i="34" s="1"/>
  <c r="D55" i="34"/>
  <c r="F55" i="34" s="1"/>
  <c r="AB47" i="32"/>
  <c r="Z31" i="32"/>
  <c r="AD45" i="32"/>
  <c r="AF45" i="32" s="1"/>
  <c r="X34" i="32"/>
  <c r="Z34" i="32" s="1"/>
  <c r="L25" i="31"/>
  <c r="N25" i="31" s="1"/>
  <c r="AD31" i="32"/>
  <c r="AF31" i="32" s="1"/>
  <c r="F52" i="31"/>
  <c r="N38" i="32"/>
  <c r="AD24" i="32"/>
  <c r="AF24" i="32" s="1"/>
  <c r="P21" i="31"/>
  <c r="P22" i="31" s="1"/>
  <c r="R22" i="31" s="1"/>
  <c r="X13" i="32"/>
  <c r="Z13" i="32" s="1"/>
  <c r="L53" i="32"/>
  <c r="N53" i="32" s="1"/>
  <c r="H51" i="31"/>
  <c r="J51" i="31" s="1"/>
  <c r="AB27" i="32"/>
  <c r="Z21" i="32"/>
  <c r="H7" i="31"/>
  <c r="T7" i="31" s="1"/>
  <c r="V7" i="31" s="1"/>
  <c r="AB34" i="32"/>
  <c r="R34" i="32"/>
  <c r="T34" i="32" s="1"/>
  <c r="L6" i="31"/>
  <c r="N6" i="31" s="1"/>
  <c r="D55" i="32"/>
  <c r="N29" i="32"/>
  <c r="H16" i="31"/>
  <c r="J16" i="31" s="1"/>
  <c r="L17" i="31"/>
  <c r="N17" i="31" s="1"/>
  <c r="T39" i="31"/>
  <c r="V39" i="31" s="1"/>
  <c r="P55" i="32"/>
  <c r="R47" i="32"/>
  <c r="T47" i="32" s="1"/>
  <c r="L46" i="31"/>
  <c r="N46" i="31" s="1"/>
  <c r="L34" i="32"/>
  <c r="N34" i="32" s="1"/>
  <c r="D45" i="9"/>
  <c r="D47" i="9" s="1"/>
  <c r="F47" i="9" s="1"/>
  <c r="F47" i="3"/>
  <c r="J47" i="3" s="1"/>
  <c r="AL45" i="3"/>
  <c r="AP45" i="3" s="1"/>
  <c r="AD47" i="3"/>
  <c r="AH47" i="3" s="1"/>
  <c r="AL11" i="3"/>
  <c r="AP11" i="3" s="1"/>
  <c r="Z41" i="3"/>
  <c r="N36" i="9"/>
  <c r="AC41" i="32"/>
  <c r="AP52" i="3"/>
  <c r="AH41" i="1"/>
  <c r="J22" i="1"/>
  <c r="Z17" i="1"/>
  <c r="AL34" i="1"/>
  <c r="AP25" i="1"/>
  <c r="J55" i="32"/>
  <c r="R22" i="3"/>
  <c r="R41" i="32"/>
  <c r="AP6" i="3"/>
  <c r="AH34" i="1"/>
  <c r="AF65" i="1"/>
  <c r="J27" i="3"/>
  <c r="AP25" i="3"/>
  <c r="U39" i="9"/>
  <c r="N37" i="9"/>
  <c r="T41" i="34"/>
  <c r="V41" i="34" s="1"/>
  <c r="L11" i="31"/>
  <c r="N11" i="31" s="1"/>
  <c r="L12" i="31"/>
  <c r="N12" i="31" s="1"/>
  <c r="T25" i="32"/>
  <c r="L17" i="32"/>
  <c r="N17" i="32" s="1"/>
  <c r="D50" i="31"/>
  <c r="T50" i="31" s="1"/>
  <c r="V50" i="31" s="1"/>
  <c r="H50" i="32"/>
  <c r="F27" i="32"/>
  <c r="H27" i="32" s="1"/>
  <c r="D24" i="31"/>
  <c r="H24" i="32"/>
  <c r="N43" i="32"/>
  <c r="H43" i="31"/>
  <c r="J43" i="31" s="1"/>
  <c r="N21" i="32"/>
  <c r="H21" i="31"/>
  <c r="J21" i="31" s="1"/>
  <c r="U41" i="31"/>
  <c r="AE67" i="1"/>
  <c r="U47" i="31"/>
  <c r="F53" i="32"/>
  <c r="H53" i="32" s="1"/>
  <c r="U7" i="9"/>
  <c r="H52" i="32"/>
  <c r="J53" i="3"/>
  <c r="AH47" i="1"/>
  <c r="J8" i="9"/>
  <c r="U53" i="31"/>
  <c r="N7" i="9"/>
  <c r="L47" i="32"/>
  <c r="N47" i="32" s="1"/>
  <c r="F49" i="9"/>
  <c r="AP8" i="3"/>
  <c r="P17" i="9"/>
  <c r="R17" i="9" s="1"/>
  <c r="J34" i="1"/>
  <c r="U40" i="9"/>
  <c r="R13" i="32"/>
  <c r="T13" i="32" s="1"/>
  <c r="U38" i="9"/>
  <c r="R7" i="9"/>
  <c r="L41" i="32"/>
  <c r="N41" i="32" s="1"/>
  <c r="T39" i="32"/>
  <c r="AL22" i="1"/>
  <c r="AP22" i="1" s="1"/>
  <c r="AL17" i="1"/>
  <c r="AP17" i="1" s="1"/>
  <c r="T31" i="32"/>
  <c r="L31" i="31"/>
  <c r="N31" i="31" s="1"/>
  <c r="N31" i="32"/>
  <c r="H31" i="31"/>
  <c r="H34" i="31" s="1"/>
  <c r="J34" i="31" s="1"/>
  <c r="J13" i="1"/>
  <c r="AP7" i="1"/>
  <c r="E55" i="31"/>
  <c r="E56" i="31" s="1"/>
  <c r="Z27" i="1"/>
  <c r="Z47" i="1"/>
  <c r="U52" i="9"/>
  <c r="U17" i="9"/>
  <c r="AD25" i="32"/>
  <c r="AF25" i="32" s="1"/>
  <c r="J32" i="9"/>
  <c r="R38" i="9"/>
  <c r="AP31" i="3"/>
  <c r="Z38" i="32"/>
  <c r="P38" i="31"/>
  <c r="R38" i="31" s="1"/>
  <c r="J41" i="1"/>
  <c r="U21" i="9"/>
  <c r="U22" i="9" s="1"/>
  <c r="Q22" i="9"/>
  <c r="I55" i="3"/>
  <c r="I65" i="3" s="1"/>
  <c r="AP24" i="3"/>
  <c r="I55" i="31"/>
  <c r="I56" i="31" s="1"/>
  <c r="V52" i="31"/>
  <c r="F24" i="9"/>
  <c r="J52" i="9"/>
  <c r="AK17" i="3"/>
  <c r="AL17" i="3"/>
  <c r="AP17" i="3" s="1"/>
  <c r="L46" i="9"/>
  <c r="N46" i="9" s="1"/>
  <c r="R17" i="3"/>
  <c r="AH41" i="3"/>
  <c r="T52" i="9"/>
  <c r="AK27" i="3"/>
  <c r="R34" i="3"/>
  <c r="U55" i="3"/>
  <c r="U65" i="3" s="1"/>
  <c r="AK53" i="3"/>
  <c r="N41" i="3"/>
  <c r="R41" i="3" s="1"/>
  <c r="AL39" i="3"/>
  <c r="AL41" i="3" s="1"/>
  <c r="AP41" i="3" s="1"/>
  <c r="M55" i="3"/>
  <c r="M65" i="3" s="1"/>
  <c r="J31" i="3"/>
  <c r="R27" i="3"/>
  <c r="D31" i="9"/>
  <c r="F31" i="9" s="1"/>
  <c r="F34" i="3"/>
  <c r="J34" i="3" s="1"/>
  <c r="AK47" i="3"/>
  <c r="V47" i="3"/>
  <c r="Z47" i="3" s="1"/>
  <c r="AL46" i="3"/>
  <c r="AP46" i="3" s="1"/>
  <c r="F21" i="9"/>
  <c r="J22" i="3"/>
  <c r="AK63" i="3"/>
  <c r="U49" i="9"/>
  <c r="AP16" i="3"/>
  <c r="AP7" i="3"/>
  <c r="F10" i="9"/>
  <c r="D11" i="9"/>
  <c r="F11" i="9" s="1"/>
  <c r="L29" i="31"/>
  <c r="AP38" i="3"/>
  <c r="F13" i="3"/>
  <c r="J13" i="3" s="1"/>
  <c r="AK22" i="3"/>
  <c r="F52" i="9"/>
  <c r="AP9" i="3"/>
  <c r="AL27" i="3"/>
  <c r="AP27" i="3" s="1"/>
  <c r="AC55" i="3"/>
  <c r="AC65" i="3" s="1"/>
  <c r="AP15" i="3"/>
  <c r="D17" i="31"/>
  <c r="F17" i="31" s="1"/>
  <c r="D6" i="31"/>
  <c r="F6" i="31" s="1"/>
  <c r="T13" i="34"/>
  <c r="V13" i="34" s="1"/>
  <c r="T22" i="34"/>
  <c r="V22" i="34" s="1"/>
  <c r="L55" i="34"/>
  <c r="N55" i="34" s="1"/>
  <c r="T47" i="34"/>
  <c r="V47" i="34" s="1"/>
  <c r="T34" i="34"/>
  <c r="V34" i="34" s="1"/>
  <c r="T36" i="31"/>
  <c r="V36" i="31" s="1"/>
  <c r="V37" i="34"/>
  <c r="T33" i="31"/>
  <c r="V33" i="31" s="1"/>
  <c r="J15" i="31"/>
  <c r="T9" i="31"/>
  <c r="V9" i="31" s="1"/>
  <c r="F13" i="32"/>
  <c r="H13" i="32" s="1"/>
  <c r="AD43" i="32"/>
  <c r="AF43" i="32" s="1"/>
  <c r="P16" i="31"/>
  <c r="R9" i="31"/>
  <c r="T15" i="31"/>
  <c r="V15" i="31" s="1"/>
  <c r="D47" i="31"/>
  <c r="F47" i="31" s="1"/>
  <c r="X17" i="32"/>
  <c r="Z17" i="32" s="1"/>
  <c r="T19" i="31"/>
  <c r="V19" i="31" s="1"/>
  <c r="J33" i="31"/>
  <c r="AB41" i="32"/>
  <c r="D34" i="31"/>
  <c r="F34" i="31" s="1"/>
  <c r="L22" i="31"/>
  <c r="N22" i="31" s="1"/>
  <c r="H41" i="31"/>
  <c r="J41" i="31" s="1"/>
  <c r="D41" i="31"/>
  <c r="F41" i="31" s="1"/>
  <c r="H27" i="31"/>
  <c r="J27" i="31" s="1"/>
  <c r="L12" i="9"/>
  <c r="N12" i="9" s="1"/>
  <c r="V13" i="3"/>
  <c r="R13" i="3"/>
  <c r="AK13" i="3"/>
  <c r="E55" i="3"/>
  <c r="E65" i="3" s="1"/>
  <c r="AK34" i="3"/>
  <c r="AK41" i="3"/>
  <c r="AL12" i="3"/>
  <c r="AP12" i="3" s="1"/>
  <c r="V55" i="32"/>
  <c r="R11" i="9"/>
  <c r="AP32" i="1"/>
  <c r="N6" i="9"/>
  <c r="AP6" i="1"/>
  <c r="Z41" i="1"/>
  <c r="AP44" i="1"/>
  <c r="U8" i="9"/>
  <c r="J43" i="9"/>
  <c r="R12" i="9"/>
  <c r="T61" i="9"/>
  <c r="V61" i="9" s="1"/>
  <c r="H63" i="9"/>
  <c r="J63" i="9" s="1"/>
  <c r="T59" i="9"/>
  <c r="V59" i="9" s="1"/>
  <c r="T57" i="9"/>
  <c r="V57" i="9" s="1"/>
  <c r="T29" i="9"/>
  <c r="V29" i="9" s="1"/>
  <c r="AK13" i="1"/>
  <c r="AL13" i="1" s="1"/>
  <c r="AP13" i="1" s="1"/>
  <c r="H17" i="9"/>
  <c r="J17" i="9" s="1"/>
  <c r="H53" i="9"/>
  <c r="J53" i="9" s="1"/>
  <c r="T10" i="9"/>
  <c r="AL27" i="1"/>
  <c r="AP27" i="1" s="1"/>
  <c r="F61" i="9"/>
  <c r="L53" i="9"/>
  <c r="N53" i="9" s="1"/>
  <c r="AJ55" i="1"/>
  <c r="AJ65" i="1" s="1"/>
  <c r="AL41" i="1"/>
  <c r="AP41" i="1" s="1"/>
  <c r="AL53" i="1"/>
  <c r="N57" i="9"/>
  <c r="AP50" i="1"/>
  <c r="J15" i="9"/>
  <c r="T51" i="9"/>
  <c r="V51" i="9" s="1"/>
  <c r="AL47" i="1"/>
  <c r="AP47" i="1" s="1"/>
  <c r="AP20" i="1"/>
  <c r="T20" i="9"/>
  <c r="V20" i="9" s="1"/>
  <c r="T62" i="9"/>
  <c r="V62" i="9" s="1"/>
  <c r="T9" i="9"/>
  <c r="R63" i="1"/>
  <c r="AD16" i="32"/>
  <c r="AB17" i="32"/>
  <c r="Z40" i="32"/>
  <c r="P40" i="31"/>
  <c r="R10" i="31"/>
  <c r="T10" i="31"/>
  <c r="V10" i="31" s="1"/>
  <c r="N44" i="31"/>
  <c r="P37" i="31"/>
  <c r="Z37" i="32"/>
  <c r="X41" i="32"/>
  <c r="Z41" i="32" s="1"/>
  <c r="Z32" i="32"/>
  <c r="P32" i="31"/>
  <c r="P49" i="31"/>
  <c r="Z49" i="32"/>
  <c r="X53" i="32"/>
  <c r="E34" i="9"/>
  <c r="U31" i="9"/>
  <c r="AC34" i="32"/>
  <c r="R31" i="9"/>
  <c r="J49" i="31"/>
  <c r="F19" i="31"/>
  <c r="D22" i="31"/>
  <c r="F22" i="31" s="1"/>
  <c r="AD26" i="32"/>
  <c r="AC27" i="32"/>
  <c r="AD49" i="32"/>
  <c r="AB53" i="32"/>
  <c r="Q56" i="31"/>
  <c r="AC47" i="32"/>
  <c r="N40" i="9"/>
  <c r="P43" i="31"/>
  <c r="X47" i="32"/>
  <c r="Z47" i="32" s="1"/>
  <c r="Z43" i="32"/>
  <c r="N49" i="31"/>
  <c r="L53" i="31"/>
  <c r="N53" i="31" s="1"/>
  <c r="J50" i="31"/>
  <c r="R6" i="31"/>
  <c r="P13" i="31"/>
  <c r="R13" i="31" s="1"/>
  <c r="E27" i="9"/>
  <c r="U24" i="9"/>
  <c r="P45" i="31"/>
  <c r="Z45" i="32"/>
  <c r="P26" i="31"/>
  <c r="Z26" i="32"/>
  <c r="M41" i="9"/>
  <c r="U36" i="9"/>
  <c r="AD37" i="32"/>
  <c r="AF37" i="32" s="1"/>
  <c r="R16" i="9"/>
  <c r="J7" i="3"/>
  <c r="D7" i="9"/>
  <c r="F7" i="9" s="1"/>
  <c r="AO34" i="1"/>
  <c r="W55" i="32"/>
  <c r="AP63" i="3"/>
  <c r="R15" i="9"/>
  <c r="AL34" i="3"/>
  <c r="AP34" i="3" s="1"/>
  <c r="AP37" i="3"/>
  <c r="F46" i="9"/>
  <c r="AL63" i="3"/>
  <c r="R34" i="1"/>
  <c r="Z34" i="1"/>
  <c r="R22" i="1"/>
  <c r="D53" i="9"/>
  <c r="L22" i="9"/>
  <c r="N22" i="9" s="1"/>
  <c r="R53" i="1"/>
  <c r="T16" i="9"/>
  <c r="V16" i="9" s="1"/>
  <c r="L41" i="9"/>
  <c r="N41" i="9" s="1"/>
  <c r="T21" i="9"/>
  <c r="R41" i="1"/>
  <c r="P63" i="9"/>
  <c r="R63" i="9" s="1"/>
  <c r="R47" i="1"/>
  <c r="L34" i="9"/>
  <c r="T40" i="9"/>
  <c r="R27" i="1"/>
  <c r="T30" i="9"/>
  <c r="J21" i="9"/>
  <c r="H22" i="9"/>
  <c r="J22" i="9" s="1"/>
  <c r="T32" i="9"/>
  <c r="V32" i="9" s="1"/>
  <c r="L63" i="9"/>
  <c r="N63" i="9" s="1"/>
  <c r="P34" i="9"/>
  <c r="R34" i="9" s="1"/>
  <c r="T58" i="9"/>
  <c r="V58" i="9" s="1"/>
  <c r="T33" i="9"/>
  <c r="AP43" i="3"/>
  <c r="U10" i="9"/>
  <c r="E13" i="9"/>
  <c r="E41" i="9"/>
  <c r="U37" i="9"/>
  <c r="M27" i="9"/>
  <c r="U25" i="9"/>
  <c r="Q13" i="9"/>
  <c r="U6" i="9"/>
  <c r="H12" i="31"/>
  <c r="N12" i="32"/>
  <c r="AP49" i="3"/>
  <c r="AL53" i="3"/>
  <c r="I47" i="9"/>
  <c r="U43" i="9"/>
  <c r="U47" i="9" s="1"/>
  <c r="I34" i="9"/>
  <c r="U30" i="9"/>
  <c r="J30" i="9"/>
  <c r="AD20" i="32"/>
  <c r="AB22" i="32"/>
  <c r="Y55" i="3"/>
  <c r="Y65" i="3" s="1"/>
  <c r="I55" i="1"/>
  <c r="I65" i="1" s="1"/>
  <c r="Y55" i="1"/>
  <c r="Y65" i="1" s="1"/>
  <c r="T44" i="31"/>
  <c r="V44" i="31" s="1"/>
  <c r="Q55" i="3"/>
  <c r="Q65" i="3" s="1"/>
  <c r="N25" i="9"/>
  <c r="AO53" i="3"/>
  <c r="AP50" i="3"/>
  <c r="N11" i="9"/>
  <c r="H11" i="31"/>
  <c r="N11" i="32"/>
  <c r="Q53" i="9"/>
  <c r="R50" i="9"/>
  <c r="R19" i="31"/>
  <c r="N20" i="32"/>
  <c r="H20" i="31"/>
  <c r="L22" i="32"/>
  <c r="N22" i="32" s="1"/>
  <c r="V25" i="34"/>
  <c r="T27" i="34"/>
  <c r="V27" i="34" s="1"/>
  <c r="AN55" i="1"/>
  <c r="L13" i="32"/>
  <c r="N13" i="32" s="1"/>
  <c r="F50" i="9"/>
  <c r="U11" i="9"/>
  <c r="M13" i="9"/>
  <c r="U33" i="9"/>
  <c r="N33" i="9"/>
  <c r="M34" i="9"/>
  <c r="L41" i="31"/>
  <c r="N38" i="31"/>
  <c r="AO53" i="1"/>
  <c r="AM55" i="1"/>
  <c r="AD11" i="32"/>
  <c r="AC13" i="32"/>
  <c r="AC55" i="32" s="1"/>
  <c r="D41" i="9"/>
  <c r="J53" i="1"/>
  <c r="Q55" i="1"/>
  <c r="Q65" i="1" s="1"/>
  <c r="AF29" i="32"/>
  <c r="N30" i="31"/>
  <c r="T30" i="31"/>
  <c r="V30" i="31" s="1"/>
  <c r="U50" i="9"/>
  <c r="U53" i="9" s="1"/>
  <c r="E53" i="9"/>
  <c r="AL22" i="3"/>
  <c r="AP22" i="3" s="1"/>
  <c r="AP20" i="3"/>
  <c r="F7" i="31"/>
  <c r="Q41" i="9"/>
  <c r="R37" i="9"/>
  <c r="R53" i="3"/>
  <c r="I13" i="9"/>
  <c r="U9" i="9"/>
  <c r="AH13" i="3"/>
  <c r="P27" i="9"/>
  <c r="R27" i="9" s="1"/>
  <c r="R25" i="9"/>
  <c r="P55" i="34"/>
  <c r="R55" i="34" s="1"/>
  <c r="AO13" i="3"/>
  <c r="AB13" i="32"/>
  <c r="AG55" i="1"/>
  <c r="AG65" i="1" s="1"/>
  <c r="U22" i="31"/>
  <c r="U55" i="31" s="1"/>
  <c r="U56" i="31" s="1"/>
  <c r="U63" i="9"/>
  <c r="F16" i="9"/>
  <c r="D17" i="9"/>
  <c r="F17" i="9" s="1"/>
  <c r="F55" i="1"/>
  <c r="D22" i="9"/>
  <c r="F22" i="9" s="1"/>
  <c r="J25" i="9"/>
  <c r="T25" i="9"/>
  <c r="V25" i="9" s="1"/>
  <c r="H27" i="9"/>
  <c r="J27" i="9" s="1"/>
  <c r="H34" i="9"/>
  <c r="J29" i="9"/>
  <c r="L27" i="9"/>
  <c r="N24" i="9"/>
  <c r="T24" i="9"/>
  <c r="P41" i="9"/>
  <c r="R36" i="9"/>
  <c r="R49" i="9"/>
  <c r="P53" i="9"/>
  <c r="J44" i="9"/>
  <c r="T44" i="9"/>
  <c r="V44" i="9" s="1"/>
  <c r="N15" i="9"/>
  <c r="L17" i="9"/>
  <c r="N17" i="9" s="1"/>
  <c r="T15" i="9"/>
  <c r="F38" i="9"/>
  <c r="T38" i="9"/>
  <c r="V38" i="9" s="1"/>
  <c r="P13" i="9"/>
  <c r="R6" i="9"/>
  <c r="T6" i="9"/>
  <c r="T26" i="9"/>
  <c r="V26" i="9" s="1"/>
  <c r="F26" i="9"/>
  <c r="D27" i="9"/>
  <c r="F27" i="9" s="1"/>
  <c r="N55" i="1"/>
  <c r="N65" i="1" s="1"/>
  <c r="V55" i="1"/>
  <c r="H47" i="9"/>
  <c r="T49" i="9"/>
  <c r="T36" i="9"/>
  <c r="N43" i="9"/>
  <c r="T43" i="9"/>
  <c r="N8" i="9"/>
  <c r="J7" i="9"/>
  <c r="H13" i="9"/>
  <c r="F60" i="9"/>
  <c r="T60" i="9"/>
  <c r="V60" i="9" s="1"/>
  <c r="F37" i="9"/>
  <c r="T37" i="9"/>
  <c r="V37" i="9" s="1"/>
  <c r="J50" i="9"/>
  <c r="T50" i="9"/>
  <c r="T8" i="9"/>
  <c r="V8" i="9" s="1"/>
  <c r="F8" i="9"/>
  <c r="AL63" i="1"/>
  <c r="AP63" i="1" s="1"/>
  <c r="J37" i="9"/>
  <c r="H41" i="9"/>
  <c r="J41" i="9" s="1"/>
  <c r="P22" i="9"/>
  <c r="R22" i="9" s="1"/>
  <c r="R19" i="9"/>
  <c r="T19" i="9"/>
  <c r="P47" i="9"/>
  <c r="R47" i="9" s="1"/>
  <c r="R43" i="9"/>
  <c r="F39" i="9"/>
  <c r="T39" i="9"/>
  <c r="V39" i="9" s="1"/>
  <c r="AD55" i="1"/>
  <c r="AH53" i="1"/>
  <c r="D63" i="9"/>
  <c r="V21" i="9" l="1"/>
  <c r="N27" i="9"/>
  <c r="I55" i="9"/>
  <c r="I65" i="9" s="1"/>
  <c r="M55" i="9"/>
  <c r="M65" i="9" s="1"/>
  <c r="J47" i="9"/>
  <c r="F41" i="9"/>
  <c r="AP34" i="1"/>
  <c r="T51" i="31"/>
  <c r="V51" i="31" s="1"/>
  <c r="T8" i="31"/>
  <c r="V8" i="31" s="1"/>
  <c r="P27" i="31"/>
  <c r="R27" i="31" s="1"/>
  <c r="J7" i="31"/>
  <c r="T25" i="31"/>
  <c r="V25" i="31" s="1"/>
  <c r="AD34" i="32"/>
  <c r="AF34" i="32" s="1"/>
  <c r="H53" i="31"/>
  <c r="J53" i="31" s="1"/>
  <c r="L27" i="31"/>
  <c r="N27" i="31" s="1"/>
  <c r="AD47" i="32"/>
  <c r="AF47" i="32" s="1"/>
  <c r="R21" i="31"/>
  <c r="L47" i="31"/>
  <c r="N47" i="31" s="1"/>
  <c r="T16" i="31"/>
  <c r="V16" i="31" s="1"/>
  <c r="T46" i="31"/>
  <c r="V46" i="31" s="1"/>
  <c r="R55" i="32"/>
  <c r="T55" i="32" s="1"/>
  <c r="H17" i="31"/>
  <c r="J17" i="31" s="1"/>
  <c r="T21" i="31"/>
  <c r="V21" i="31" s="1"/>
  <c r="H47" i="31"/>
  <c r="J47" i="31" s="1"/>
  <c r="F45" i="9"/>
  <c r="T45" i="9"/>
  <c r="V45" i="9" s="1"/>
  <c r="AD55" i="3"/>
  <c r="AD65" i="3" s="1"/>
  <c r="D27" i="31"/>
  <c r="F27" i="31" s="1"/>
  <c r="F24" i="31"/>
  <c r="T24" i="31"/>
  <c r="V24" i="31" s="1"/>
  <c r="J13" i="9"/>
  <c r="U41" i="9"/>
  <c r="R13" i="9"/>
  <c r="J34" i="9"/>
  <c r="T41" i="32"/>
  <c r="L34" i="31"/>
  <c r="N34" i="31" s="1"/>
  <c r="L13" i="31"/>
  <c r="N13" i="31" s="1"/>
  <c r="F50" i="31"/>
  <c r="D53" i="31"/>
  <c r="F53" i="31" s="1"/>
  <c r="V50" i="9"/>
  <c r="T38" i="31"/>
  <c r="V38" i="31" s="1"/>
  <c r="U27" i="9"/>
  <c r="V40" i="9"/>
  <c r="V52" i="9"/>
  <c r="J31" i="31"/>
  <c r="T31" i="31"/>
  <c r="V31" i="31" s="1"/>
  <c r="R41" i="9"/>
  <c r="T46" i="9"/>
  <c r="V46" i="9" s="1"/>
  <c r="L47" i="9"/>
  <c r="N47" i="9" s="1"/>
  <c r="N55" i="3"/>
  <c r="N65" i="3" s="1"/>
  <c r="AP39" i="3"/>
  <c r="AH55" i="3"/>
  <c r="AH65" i="3" s="1"/>
  <c r="J55" i="3"/>
  <c r="J65" i="3" s="1"/>
  <c r="T11" i="9"/>
  <c r="V11" i="9" s="1"/>
  <c r="D34" i="9"/>
  <c r="F34" i="9" s="1"/>
  <c r="AL13" i="3"/>
  <c r="AP13" i="3" s="1"/>
  <c r="T31" i="9"/>
  <c r="V31" i="9" s="1"/>
  <c r="V55" i="3"/>
  <c r="V65" i="3" s="1"/>
  <c r="AL47" i="3"/>
  <c r="AP47" i="3" s="1"/>
  <c r="N29" i="31"/>
  <c r="T29" i="31"/>
  <c r="V29" i="31" s="1"/>
  <c r="R55" i="3"/>
  <c r="R65" i="3" s="1"/>
  <c r="F55" i="3"/>
  <c r="F65" i="3" s="1"/>
  <c r="Z13" i="3"/>
  <c r="Z55" i="3" s="1"/>
  <c r="Z65" i="3" s="1"/>
  <c r="AK55" i="3"/>
  <c r="AK65" i="3" s="1"/>
  <c r="R16" i="31"/>
  <c r="D13" i="31"/>
  <c r="F13" i="31" s="1"/>
  <c r="T6" i="31"/>
  <c r="V6" i="31" s="1"/>
  <c r="T55" i="34"/>
  <c r="V55" i="34" s="1"/>
  <c r="H13" i="31"/>
  <c r="J13" i="31" s="1"/>
  <c r="T17" i="31"/>
  <c r="V17" i="31" s="1"/>
  <c r="P17" i="31"/>
  <c r="R17" i="31" s="1"/>
  <c r="F55" i="32"/>
  <c r="H55" i="32" s="1"/>
  <c r="L13" i="9"/>
  <c r="N13" i="9" s="1"/>
  <c r="T12" i="9"/>
  <c r="V12" i="9" s="1"/>
  <c r="V30" i="9"/>
  <c r="V10" i="9"/>
  <c r="AP53" i="1"/>
  <c r="AK55" i="1"/>
  <c r="AL55" i="1" s="1"/>
  <c r="V9" i="9"/>
  <c r="T7" i="9"/>
  <c r="V7" i="9" s="1"/>
  <c r="D13" i="9"/>
  <c r="F13" i="9" s="1"/>
  <c r="R26" i="31"/>
  <c r="T26" i="31"/>
  <c r="V26" i="31" s="1"/>
  <c r="AF16" i="32"/>
  <c r="AD17" i="32"/>
  <c r="AF17" i="32" s="1"/>
  <c r="AF49" i="32"/>
  <c r="AD53" i="32"/>
  <c r="AF53" i="32" s="1"/>
  <c r="Z53" i="32"/>
  <c r="X55" i="32"/>
  <c r="Z55" i="32" s="1"/>
  <c r="T40" i="31"/>
  <c r="V40" i="31" s="1"/>
  <c r="R40" i="31"/>
  <c r="R45" i="31"/>
  <c r="T45" i="31"/>
  <c r="V45" i="31" s="1"/>
  <c r="R32" i="31"/>
  <c r="T32" i="31"/>
  <c r="V32" i="31" s="1"/>
  <c r="P34" i="31"/>
  <c r="R34" i="31" s="1"/>
  <c r="R37" i="31"/>
  <c r="P41" i="31"/>
  <c r="R41" i="31" s="1"/>
  <c r="T37" i="31"/>
  <c r="V37" i="31" s="1"/>
  <c r="AD41" i="32"/>
  <c r="AF41" i="32" s="1"/>
  <c r="R43" i="31"/>
  <c r="P47" i="31"/>
  <c r="R47" i="31" s="1"/>
  <c r="T43" i="31"/>
  <c r="V43" i="31" s="1"/>
  <c r="AF26" i="32"/>
  <c r="AD27" i="32"/>
  <c r="AF27" i="32" s="1"/>
  <c r="P53" i="31"/>
  <c r="R53" i="31" s="1"/>
  <c r="R49" i="31"/>
  <c r="T49" i="31"/>
  <c r="N34" i="9"/>
  <c r="AL55" i="3"/>
  <c r="AL65" i="3" s="1"/>
  <c r="R55" i="1"/>
  <c r="R65" i="1" s="1"/>
  <c r="V33" i="9"/>
  <c r="AM65" i="1"/>
  <c r="AO55" i="1"/>
  <c r="AM67" i="1"/>
  <c r="N41" i="31"/>
  <c r="AN67" i="1"/>
  <c r="AN65" i="1"/>
  <c r="J11" i="31"/>
  <c r="T11" i="31"/>
  <c r="V11" i="31" s="1"/>
  <c r="AF20" i="32"/>
  <c r="AD22" i="32"/>
  <c r="AF22" i="32" s="1"/>
  <c r="AO55" i="3"/>
  <c r="AO65" i="3" s="1"/>
  <c r="AF11" i="32"/>
  <c r="AD13" i="32"/>
  <c r="AF13" i="32" s="1"/>
  <c r="J20" i="31"/>
  <c r="T20" i="31"/>
  <c r="H22" i="31"/>
  <c r="AB55" i="32"/>
  <c r="E55" i="9"/>
  <c r="E65" i="9" s="1"/>
  <c r="E67" i="9" s="1"/>
  <c r="F53" i="9"/>
  <c r="Q55" i="9"/>
  <c r="Q65" i="9" s="1"/>
  <c r="U34" i="9"/>
  <c r="AP53" i="3"/>
  <c r="U13" i="9"/>
  <c r="J12" i="31"/>
  <c r="T12" i="31"/>
  <c r="V12" i="31" s="1"/>
  <c r="L55" i="32"/>
  <c r="N55" i="32" s="1"/>
  <c r="J55" i="1"/>
  <c r="J65" i="1" s="1"/>
  <c r="F65" i="1"/>
  <c r="V43" i="9"/>
  <c r="T53" i="9"/>
  <c r="V49" i="9"/>
  <c r="V36" i="9"/>
  <c r="T41" i="9"/>
  <c r="V41" i="9" s="1"/>
  <c r="V6" i="9"/>
  <c r="F63" i="9"/>
  <c r="H55" i="9"/>
  <c r="AH55" i="1"/>
  <c r="AD65" i="1"/>
  <c r="AH65" i="1" s="1"/>
  <c r="V15" i="9"/>
  <c r="T17" i="9"/>
  <c r="V17" i="9" s="1"/>
  <c r="Z55" i="1"/>
  <c r="V65" i="1"/>
  <c r="Z65" i="1" s="1"/>
  <c r="V19" i="9"/>
  <c r="T22" i="9"/>
  <c r="V22" i="9" s="1"/>
  <c r="P55" i="9"/>
  <c r="R53" i="9"/>
  <c r="V24" i="9"/>
  <c r="T27" i="9"/>
  <c r="T63" i="9"/>
  <c r="L55" i="31" l="1"/>
  <c r="L56" i="31" s="1"/>
  <c r="V27" i="9"/>
  <c r="T47" i="9"/>
  <c r="V47" i="9" s="1"/>
  <c r="T34" i="9"/>
  <c r="V34" i="9" s="1"/>
  <c r="AP55" i="1"/>
  <c r="L55" i="9"/>
  <c r="L65" i="9" s="1"/>
  <c r="D55" i="31"/>
  <c r="F55" i="31" s="1"/>
  <c r="F56" i="31" s="1"/>
  <c r="T34" i="31"/>
  <c r="V34" i="31" s="1"/>
  <c r="T27" i="31"/>
  <c r="V27" i="31" s="1"/>
  <c r="T47" i="31"/>
  <c r="V47" i="31" s="1"/>
  <c r="T41" i="31"/>
  <c r="V41" i="31" s="1"/>
  <c r="D55" i="9"/>
  <c r="F55" i="9" s="1"/>
  <c r="F65" i="9" s="1"/>
  <c r="T13" i="9"/>
  <c r="V13" i="9" s="1"/>
  <c r="P55" i="31"/>
  <c r="R55" i="31" s="1"/>
  <c r="R56" i="31" s="1"/>
  <c r="AK65" i="1"/>
  <c r="AL65" i="1" s="1"/>
  <c r="T53" i="31"/>
  <c r="V53" i="31" s="1"/>
  <c r="V49" i="31"/>
  <c r="AP55" i="3"/>
  <c r="AP65" i="3" s="1"/>
  <c r="U55" i="9"/>
  <c r="U65" i="9" s="1"/>
  <c r="AO65" i="1"/>
  <c r="V20" i="31"/>
  <c r="T22" i="31"/>
  <c r="V22" i="31" s="1"/>
  <c r="J22" i="31"/>
  <c r="H55" i="31"/>
  <c r="AD55" i="32"/>
  <c r="AF55" i="32" s="1"/>
  <c r="T13" i="31"/>
  <c r="V13" i="31" s="1"/>
  <c r="J55" i="9"/>
  <c r="J65" i="9" s="1"/>
  <c r="H65" i="9"/>
  <c r="V53" i="9"/>
  <c r="V63" i="9"/>
  <c r="R55" i="9"/>
  <c r="R65" i="9" s="1"/>
  <c r="P65" i="9"/>
  <c r="N55" i="31" l="1"/>
  <c r="N56" i="31" s="1"/>
  <c r="N55" i="9"/>
  <c r="N65" i="9" s="1"/>
  <c r="D56" i="31"/>
  <c r="P56" i="31"/>
  <c r="D65" i="9"/>
  <c r="D67" i="9" s="1"/>
  <c r="T55" i="9"/>
  <c r="V55" i="9" s="1"/>
  <c r="V65" i="9" s="1"/>
  <c r="AP65" i="1"/>
  <c r="U67" i="9"/>
  <c r="T55" i="31"/>
  <c r="J55" i="31"/>
  <c r="J56" i="31" s="1"/>
  <c r="H56" i="31"/>
  <c r="T65" i="9" l="1"/>
  <c r="T67" i="9" s="1"/>
  <c r="V55" i="31"/>
  <c r="V56" i="31" s="1"/>
  <c r="T56" i="31"/>
</calcChain>
</file>

<file path=xl/comments1.xml><?xml version="1.0" encoding="utf-8"?>
<comments xmlns="http://schemas.openxmlformats.org/spreadsheetml/2006/main">
  <authors>
    <author>Abby</author>
  </authors>
  <commentList>
    <comment ref="O6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调至直销</t>
        </r>
        <r>
          <rPr>
            <sz val="9"/>
            <color indexed="81"/>
            <rFont val="Tahoma"/>
            <family val="2"/>
          </rPr>
          <t>29.9</t>
        </r>
        <r>
          <rPr>
            <sz val="9"/>
            <color indexed="81"/>
            <rFont val="宋体"/>
            <family val="3"/>
            <charset val="134"/>
          </rPr>
          <t>万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调减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万至流量采购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调减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万至流量采购</t>
        </r>
      </text>
    </comment>
    <comment ref="P32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调整到机动费</t>
        </r>
      </text>
    </comment>
    <comment ref="X32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调整到机动费</t>
        </r>
      </text>
    </comment>
    <comment ref="AF32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调整到机动费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调减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万至</t>
        </r>
        <r>
          <rPr>
            <sz val="9"/>
            <color indexed="81"/>
            <rFont val="Tahoma"/>
            <family val="2"/>
          </rPr>
          <t>Q2SEM</t>
        </r>
      </text>
    </comment>
  </commentList>
</comments>
</file>

<file path=xl/comments2.xml><?xml version="1.0" encoding="utf-8"?>
<comments xmlns="http://schemas.openxmlformats.org/spreadsheetml/2006/main">
  <authors>
    <author>Abby</author>
  </authors>
  <commentList>
    <comment ref="P32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从活动成本调来</t>
        </r>
      </text>
    </comment>
    <comment ref="X32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从活动成本调来</t>
        </r>
      </text>
    </comment>
    <comment ref="AF32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从活动成本调来</t>
        </r>
      </text>
    </comment>
  </commentList>
</comments>
</file>

<file path=xl/comments3.xml><?xml version="1.0" encoding="utf-8"?>
<comments xmlns="http://schemas.openxmlformats.org/spreadsheetml/2006/main">
  <authors>
    <author>Windows 用户</author>
    <author>Focus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包含离职人员额度</t>
        </r>
        <r>
          <rPr>
            <sz val="9"/>
            <color indexed="81"/>
            <rFont val="Tahoma"/>
            <family val="2"/>
          </rPr>
          <t>1700</t>
        </r>
        <r>
          <rPr>
            <sz val="9"/>
            <color indexed="81"/>
            <rFont val="宋体"/>
            <family val="3"/>
            <charset val="134"/>
          </rPr>
          <t>元，助理代走焦点无额度报销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扣除直销额度</t>
        </r>
        <r>
          <rPr>
            <b/>
            <sz val="9"/>
            <color indexed="81"/>
            <rFont val="Tahoma"/>
            <family val="2"/>
          </rPr>
          <t>2500</t>
        </r>
      </text>
    </comment>
    <comment ref="D20" authorId="1">
      <text>
        <r>
          <rPr>
            <b/>
            <sz val="9"/>
            <color indexed="81"/>
            <rFont val="宋体"/>
            <family val="3"/>
            <charset val="134"/>
          </rPr>
          <t>扣除直销额度</t>
        </r>
        <r>
          <rPr>
            <b/>
            <sz val="9"/>
            <color indexed="81"/>
            <rFont val="Tahoma"/>
            <family val="2"/>
          </rPr>
          <t>3000</t>
        </r>
      </text>
    </comment>
    <comment ref="E20" authorId="1">
      <text>
        <r>
          <rPr>
            <sz val="9"/>
            <color indexed="81"/>
            <rFont val="宋体"/>
            <family val="3"/>
            <charset val="134"/>
          </rPr>
          <t>扣除直销额度</t>
        </r>
        <r>
          <rPr>
            <sz val="9"/>
            <color indexed="81"/>
            <rFont val="Tahoma"/>
            <family val="2"/>
          </rPr>
          <t xml:space="preserve">2500
</t>
        </r>
      </text>
    </comment>
  </commentList>
</comments>
</file>

<file path=xl/comments4.xml><?xml version="1.0" encoding="utf-8"?>
<comments xmlns="http://schemas.openxmlformats.org/spreadsheetml/2006/main">
  <authors>
    <author>Abby</author>
  </authors>
  <commentList>
    <comment ref="I6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从传统市场费调来</t>
        </r>
      </text>
    </comment>
  </commentList>
</comments>
</file>

<file path=xl/comments5.xml><?xml version="1.0" encoding="utf-8"?>
<comments xmlns="http://schemas.openxmlformats.org/spreadsheetml/2006/main">
  <authors>
    <author>Abby</author>
  </authors>
  <commentList>
    <comment ref="G19" authorId="0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从红包补贴调来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>万</t>
        </r>
      </text>
    </comment>
  </commentList>
</comments>
</file>

<file path=xl/comments6.xml><?xml version="1.0" encoding="utf-8"?>
<comments xmlns="http://schemas.openxmlformats.org/spreadsheetml/2006/main">
  <authors>
    <author>lihongya</author>
  </authors>
  <commentList>
    <comment ref="F26" authorId="0">
      <text>
        <r>
          <rPr>
            <sz val="9"/>
            <color indexed="81"/>
            <rFont val="宋体"/>
            <family val="3"/>
            <charset val="134"/>
          </rPr>
          <t>重庆线下购房人补贴不占用预算</t>
        </r>
      </text>
    </comment>
  </commentList>
</comments>
</file>

<file path=xl/comments7.xml><?xml version="1.0" encoding="utf-8"?>
<comments xmlns="http://schemas.openxmlformats.org/spreadsheetml/2006/main">
  <authors>
    <author>lihongya</author>
  </authors>
  <commentList>
    <comment ref="F26" authorId="0">
      <text>
        <r>
          <rPr>
            <sz val="9"/>
            <color indexed="81"/>
            <rFont val="宋体"/>
            <family val="3"/>
            <charset val="134"/>
          </rPr>
          <t>重庆线下购房人补贴不占用预算</t>
        </r>
      </text>
    </comment>
  </commentList>
</comments>
</file>

<file path=xl/sharedStrings.xml><?xml version="1.0" encoding="utf-8"?>
<sst xmlns="http://schemas.openxmlformats.org/spreadsheetml/2006/main" count="7325" uniqueCount="4004">
  <si>
    <t>广州</t>
  </si>
  <si>
    <t>昆明</t>
  </si>
  <si>
    <t>南京</t>
  </si>
  <si>
    <t>石家庄</t>
  </si>
  <si>
    <t>长沙</t>
  </si>
  <si>
    <t>上海</t>
  </si>
  <si>
    <t>重庆</t>
  </si>
  <si>
    <t>成都</t>
  </si>
  <si>
    <t>济南</t>
  </si>
  <si>
    <t>青岛</t>
  </si>
  <si>
    <t>武汉</t>
  </si>
  <si>
    <t>杭州</t>
  </si>
  <si>
    <t>深圳</t>
  </si>
  <si>
    <t>西安</t>
  </si>
  <si>
    <t>沈阳</t>
  </si>
  <si>
    <t>大连</t>
  </si>
  <si>
    <t>无锡</t>
  </si>
  <si>
    <t>苏州</t>
  </si>
  <si>
    <t>郑州</t>
  </si>
  <si>
    <t>常州</t>
  </si>
  <si>
    <t>合肥</t>
  </si>
  <si>
    <t>长春</t>
  </si>
  <si>
    <t>秦皇岛</t>
  </si>
  <si>
    <t>哈尔滨</t>
  </si>
  <si>
    <t>太原</t>
  </si>
  <si>
    <t>产业</t>
  </si>
  <si>
    <t>东莞</t>
  </si>
  <si>
    <t>南宁</t>
  </si>
  <si>
    <t>珠海</t>
  </si>
  <si>
    <t>威海</t>
  </si>
  <si>
    <t>(RMB)</t>
    <phoneticPr fontId="13" type="noConversion"/>
  </si>
  <si>
    <t>PR 金额</t>
    <phoneticPr fontId="13" type="noConversion"/>
  </si>
  <si>
    <t>PR 说明</t>
    <phoneticPr fontId="17" type="noConversion"/>
  </si>
  <si>
    <t>From</t>
  </si>
  <si>
    <t>To</t>
  </si>
  <si>
    <t>城市</t>
  </si>
  <si>
    <t>城市</t>
    <phoneticPr fontId="17" type="noConversion"/>
  </si>
  <si>
    <t>费用归属季度</t>
    <phoneticPr fontId="17" type="noConversion"/>
  </si>
  <si>
    <t>序号</t>
    <phoneticPr fontId="17" type="noConversion"/>
  </si>
  <si>
    <t>额度报销、机动费、团建费</t>
    <phoneticPr fontId="13" type="noConversion"/>
  </si>
  <si>
    <t>额度报销
实际</t>
  </si>
  <si>
    <t>机动+团建
实际</t>
    <phoneticPr fontId="13" type="noConversion"/>
  </si>
  <si>
    <t>实际申请</t>
    <phoneticPr fontId="15" type="noConversion"/>
  </si>
  <si>
    <t>差异</t>
  </si>
  <si>
    <t>差异</t>
    <phoneticPr fontId="15" type="noConversion"/>
  </si>
  <si>
    <t>机动团建费用</t>
    <phoneticPr fontId="13" type="noConversion"/>
  </si>
  <si>
    <t>实际申请</t>
  </si>
  <si>
    <t>北京</t>
  </si>
  <si>
    <t>海口</t>
  </si>
  <si>
    <t>三亚</t>
  </si>
  <si>
    <t>天津</t>
  </si>
  <si>
    <t>烟台</t>
  </si>
  <si>
    <t>地方站可控费用汇总</t>
    <phoneticPr fontId="13" type="noConversion"/>
  </si>
  <si>
    <t>(RMB)</t>
    <phoneticPr fontId="13" type="noConversion"/>
  </si>
  <si>
    <t>大理</t>
  </si>
  <si>
    <t>城市</t>
    <phoneticPr fontId="13" type="noConversion"/>
  </si>
  <si>
    <t>活动成本</t>
    <phoneticPr fontId="13" type="noConversion"/>
  </si>
  <si>
    <t>PRNo.</t>
  </si>
  <si>
    <t>大区负责人</t>
    <phoneticPr fontId="13" type="noConversion"/>
  </si>
  <si>
    <t>预计收入金额</t>
    <phoneticPr fontId="13" type="noConversion"/>
  </si>
  <si>
    <t>广告类型
(硬广/电商)</t>
    <phoneticPr fontId="13" type="noConversion"/>
  </si>
  <si>
    <t>项目名称</t>
    <phoneticPr fontId="13" type="noConversion"/>
  </si>
  <si>
    <t>PR 审批季度</t>
    <phoneticPr fontId="17" type="noConversion"/>
  </si>
  <si>
    <t>合同号</t>
    <phoneticPr fontId="13" type="noConversion"/>
  </si>
  <si>
    <t>成本申请比例
成本/收入</t>
    <phoneticPr fontId="13" type="noConversion"/>
  </si>
  <si>
    <t>成本超20%
原因</t>
    <phoneticPr fontId="13" type="noConversion"/>
  </si>
  <si>
    <t>实际申请
合计</t>
    <phoneticPr fontId="13" type="noConversion"/>
  </si>
  <si>
    <t>实际申请</t>
    <phoneticPr fontId="13" type="noConversion"/>
  </si>
  <si>
    <t>上传PR系统月报销额度总额</t>
    <phoneticPr fontId="13" type="noConversion"/>
  </si>
  <si>
    <t>市场推广费</t>
    <phoneticPr fontId="13" type="noConversion"/>
  </si>
  <si>
    <t>市场推广费</t>
    <phoneticPr fontId="13" type="noConversion"/>
  </si>
  <si>
    <t>首代确认</t>
    <phoneticPr fontId="15" type="noConversion"/>
  </si>
  <si>
    <t>乔戈里</t>
  </si>
  <si>
    <t>PR No.</t>
    <phoneticPr fontId="17" type="noConversion"/>
  </si>
  <si>
    <t>佛山</t>
  </si>
  <si>
    <t>家居合计</t>
  </si>
  <si>
    <t>PR No.</t>
    <phoneticPr fontId="13" type="noConversion"/>
  </si>
  <si>
    <t>首代确认报销额度</t>
  </si>
  <si>
    <t>首代确认报销额度</t>
    <phoneticPr fontId="13" type="noConversion"/>
  </si>
  <si>
    <t>首代确认</t>
  </si>
  <si>
    <t>首代确认</t>
    <phoneticPr fontId="13" type="noConversion"/>
  </si>
  <si>
    <t>首代确认</t>
    <phoneticPr fontId="13" type="noConversion"/>
  </si>
  <si>
    <t>RMB万元</t>
    <phoneticPr fontId="13" type="noConversion"/>
  </si>
  <si>
    <t>加盟站</t>
    <phoneticPr fontId="13" type="noConversion"/>
  </si>
  <si>
    <t>首代确认
机动费+团建</t>
    <phoneticPr fontId="13" type="noConversion"/>
  </si>
  <si>
    <t>首代确认
报销额度</t>
    <phoneticPr fontId="13" type="noConversion"/>
  </si>
  <si>
    <t>首代确认</t>
    <phoneticPr fontId="13" type="noConversion"/>
  </si>
  <si>
    <t>PR 说明</t>
    <phoneticPr fontId="17" type="noConversion"/>
  </si>
  <si>
    <t>备注</t>
    <phoneticPr fontId="13" type="noConversion"/>
  </si>
  <si>
    <t>可用余额
15.12.31</t>
    <phoneticPr fontId="13" type="noConversion"/>
  </si>
  <si>
    <t>2016 PR 明细</t>
    <phoneticPr fontId="13" type="noConversion"/>
  </si>
  <si>
    <t>2016 Q1</t>
    <phoneticPr fontId="13" type="noConversion"/>
  </si>
  <si>
    <t>2016 Q2</t>
    <phoneticPr fontId="13" type="noConversion"/>
  </si>
  <si>
    <t>2016 Q3</t>
    <phoneticPr fontId="13" type="noConversion"/>
  </si>
  <si>
    <t>2016 Q4</t>
    <phoneticPr fontId="13" type="noConversion"/>
  </si>
  <si>
    <t>2016 全年</t>
    <phoneticPr fontId="13" type="noConversion"/>
  </si>
  <si>
    <t>备注：费用归属季度请填写“2016 Q1”，“2016 Q2”等。</t>
    <phoneticPr fontId="17" type="noConversion"/>
  </si>
  <si>
    <t>备注：PR 审批季度请填写“2016 Q1”，“2016 Q2”等。</t>
    <phoneticPr fontId="17" type="noConversion"/>
  </si>
  <si>
    <t>2016 额度报销登记</t>
    <phoneticPr fontId="13" type="noConversion"/>
  </si>
  <si>
    <t>直销业务2016 实际vs预算统计</t>
    <phoneticPr fontId="13" type="noConversion"/>
  </si>
  <si>
    <t>2016 年度任务</t>
    <phoneticPr fontId="13" type="noConversion"/>
  </si>
  <si>
    <t>2016 目标净下单</t>
    <phoneticPr fontId="13" type="noConversion"/>
  </si>
  <si>
    <t>2016 目标净收入</t>
    <phoneticPr fontId="13" type="noConversion"/>
  </si>
  <si>
    <t>直销业务</t>
    <phoneticPr fontId="13" type="noConversion"/>
  </si>
  <si>
    <t>传统业务</t>
    <phoneticPr fontId="13" type="noConversion"/>
  </si>
  <si>
    <t>2016 Q1</t>
  </si>
  <si>
    <t>2016 Q2</t>
  </si>
  <si>
    <t>2016 Q3</t>
  </si>
  <si>
    <t>2016 Q4</t>
  </si>
  <si>
    <t>2016</t>
  </si>
  <si>
    <t>家居</t>
    <phoneticPr fontId="13" type="noConversion"/>
  </si>
  <si>
    <t>新房+家居合计</t>
  </si>
  <si>
    <t>城市</t>
    <phoneticPr fontId="13" type="noConversion"/>
  </si>
  <si>
    <t>大区负责人</t>
    <phoneticPr fontId="13" type="noConversion"/>
  </si>
  <si>
    <t>刘丽</t>
    <phoneticPr fontId="13" type="noConversion"/>
  </si>
  <si>
    <t>刘丽</t>
    <phoneticPr fontId="13" type="noConversion"/>
  </si>
  <si>
    <t>大连</t>
    <phoneticPr fontId="13" type="noConversion"/>
  </si>
  <si>
    <t>武汉</t>
    <phoneticPr fontId="13" type="noConversion"/>
  </si>
  <si>
    <t>常州</t>
    <phoneticPr fontId="13" type="noConversion"/>
  </si>
  <si>
    <t xml:space="preserve"> </t>
    <phoneticPr fontId="13" type="noConversion"/>
  </si>
  <si>
    <t xml:space="preserve"> </t>
    <phoneticPr fontId="13" type="noConversion"/>
  </si>
  <si>
    <t>大区负责人</t>
    <phoneticPr fontId="13" type="noConversion"/>
  </si>
  <si>
    <t>大区负责人</t>
    <phoneticPr fontId="15" type="noConversion"/>
  </si>
  <si>
    <t>石家庄</t>
    <phoneticPr fontId="13" type="noConversion"/>
  </si>
  <si>
    <t>主语城</t>
    <phoneticPr fontId="13" type="noConversion"/>
  </si>
  <si>
    <t>电商</t>
    <phoneticPr fontId="13" type="noConversion"/>
  </si>
  <si>
    <t xml:space="preserve">PR1601190025 </t>
    <phoneticPr fontId="13" type="noConversion"/>
  </si>
  <si>
    <t>石家庄站主语城案场费用</t>
    <phoneticPr fontId="13" type="noConversion"/>
  </si>
  <si>
    <t>F-FC-SJZ-CPA-15-03853</t>
    <phoneticPr fontId="13" type="noConversion"/>
  </si>
  <si>
    <t>石家庄</t>
    <phoneticPr fontId="13" type="noConversion"/>
  </si>
  <si>
    <t xml:space="preserve">PR1601180047 </t>
    <phoneticPr fontId="13" type="noConversion"/>
  </si>
  <si>
    <t>2016年Q1直销项目碧桂园线下费用</t>
  </si>
  <si>
    <t>大连</t>
    <phoneticPr fontId="13" type="noConversion"/>
  </si>
  <si>
    <t>大连天地悦龙居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</si>
  <si>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R1601040051</t>
    </r>
    <phoneticPr fontId="13" type="noConversion"/>
  </si>
  <si>
    <r>
      <t>大连房产F-FC-DL-CPA-15-04987悦龙居</t>
    </r>
    <r>
      <rPr>
        <sz val="9"/>
        <color theme="1"/>
        <rFont val="微软雅黑"/>
        <family val="2"/>
        <charset val="134"/>
      </rPr>
      <t>sales cost</t>
    </r>
    <phoneticPr fontId="13" type="noConversion"/>
  </si>
  <si>
    <t>F-FC-DL-CPA-15-04987</t>
    <phoneticPr fontId="13" type="noConversion"/>
  </si>
  <si>
    <t>大连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</si>
  <si>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R1601200001</t>
    </r>
    <phoneticPr fontId="13" type="noConversion"/>
  </si>
  <si>
    <t>大连房产F-FC-DL-CPA-16-00399悦龙居sales cost</t>
    <phoneticPr fontId="13" type="noConversion"/>
  </si>
  <si>
    <t>F-FC-DL-CPA-16-00399</t>
    <phoneticPr fontId="13" type="noConversion"/>
  </si>
  <si>
    <t>大连天地悦丽海湾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</si>
  <si>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R1601200003</t>
    </r>
    <phoneticPr fontId="13" type="noConversion"/>
  </si>
  <si>
    <t>大连房产F-FC-DL-CPA-15-03601大连天地sales cost</t>
    <phoneticPr fontId="13" type="noConversion"/>
  </si>
  <si>
    <t>F-FC-DL-CPA-15-03601</t>
  </si>
  <si>
    <r>
      <t>P</t>
    </r>
    <r>
      <rPr>
        <sz val="9"/>
        <color theme="1"/>
        <rFont val="微软雅黑"/>
        <family val="2"/>
        <charset val="134"/>
      </rPr>
      <t>R1601260010</t>
    </r>
    <phoneticPr fontId="17" type="noConversion"/>
  </si>
  <si>
    <t>顾家漫画展费用</t>
    <phoneticPr fontId="17" type="noConversion"/>
  </si>
  <si>
    <t>恒大雅苑</t>
  </si>
  <si>
    <t>硬广</t>
  </si>
  <si>
    <t>PR1601060026</t>
  </si>
  <si>
    <t>线下活动成本</t>
  </si>
  <si>
    <t>F-FC-TY-16-00283#001</t>
  </si>
  <si>
    <t>太原站看房车（2016.2.1-2016.4.30）</t>
  </si>
  <si>
    <t xml:space="preserve">PR1602010009 </t>
    <phoneticPr fontId="13" type="noConversion"/>
  </si>
  <si>
    <t>PR1601180001</t>
    <phoneticPr fontId="13" type="noConversion"/>
  </si>
  <si>
    <t>太原直销费用：太原站2016年1月兼职工资</t>
    <phoneticPr fontId="13" type="noConversion"/>
  </si>
  <si>
    <t xml:space="preserve">PR1601210003 </t>
    <phoneticPr fontId="13" type="noConversion"/>
  </si>
  <si>
    <t>太原</t>
    <phoneticPr fontId="13" type="noConversion"/>
  </si>
  <si>
    <t>太原站2016Q1机动费1</t>
    <phoneticPr fontId="13" type="noConversion"/>
  </si>
  <si>
    <t>额度报销、机动费</t>
  </si>
  <si>
    <t>额度报销、机动费</t>
    <phoneticPr fontId="13" type="noConversion"/>
  </si>
  <si>
    <t>额度报销+机动
实际</t>
  </si>
  <si>
    <t>首代确认
额度报销+机动</t>
  </si>
  <si>
    <t>房产合计</t>
  </si>
  <si>
    <t>房产+家居合计</t>
  </si>
  <si>
    <t>威海</t>
    <phoneticPr fontId="13" type="noConversion"/>
  </si>
  <si>
    <t>蔚海·新天地</t>
    <phoneticPr fontId="13" type="noConversion"/>
  </si>
  <si>
    <t>硬广</t>
    <phoneticPr fontId="13" type="noConversion"/>
  </si>
  <si>
    <t>PR1601180010</t>
    <phoneticPr fontId="13" type="noConversion"/>
  </si>
  <si>
    <t>蔚海·新天地F-FC-WEIH-15-02386第二笔线下费用</t>
    <phoneticPr fontId="13" type="noConversion"/>
  </si>
  <si>
    <t>F-FC-WEIH-15-02386</t>
  </si>
  <si>
    <t>城建崋庭</t>
  </si>
  <si>
    <t>PR1601220010</t>
    <phoneticPr fontId="13" type="noConversion"/>
  </si>
  <si>
    <t>城建崋庭F-FC-WEIH-15-04115线下成本</t>
    <phoneticPr fontId="13" type="noConversion"/>
  </si>
  <si>
    <t>F-FC-WEIH-15-04115</t>
  </si>
  <si>
    <t>PR1601040005</t>
  </si>
  <si>
    <t>PR1601110058</t>
  </si>
  <si>
    <t>深圳</t>
    <phoneticPr fontId="17" type="noConversion"/>
  </si>
  <si>
    <t>深圳站2015年客户答谢会部分费用</t>
  </si>
  <si>
    <t>2016年Q1深圳站市场费</t>
  </si>
  <si>
    <t>烟台</t>
    <phoneticPr fontId="13" type="noConversion"/>
  </si>
  <si>
    <t>电商</t>
    <phoneticPr fontId="13" type="noConversion"/>
  </si>
  <si>
    <t>PR1601190003</t>
    <phoneticPr fontId="13" type="noConversion"/>
  </si>
  <si>
    <t>保证金/力高海光海岸F-FC-YT-CPA-16-00413合同保证金5万元</t>
    <phoneticPr fontId="13" type="noConversion"/>
  </si>
  <si>
    <t>F-FC-YT-CPA-16-00413</t>
    <phoneticPr fontId="13" type="noConversion"/>
  </si>
  <si>
    <t>景枫法兰谷</t>
    <phoneticPr fontId="13" type="noConversion"/>
  </si>
  <si>
    <t>PR1601040040</t>
    <phoneticPr fontId="13" type="noConversion"/>
  </si>
  <si>
    <t>南京房产F-FC-NJ-CPA-15-03415景枫法兰谷sales cost</t>
    <phoneticPr fontId="13" type="noConversion"/>
  </si>
  <si>
    <t>F-FC-NJ-CPA-15-03415</t>
    <phoneticPr fontId="13" type="noConversion"/>
  </si>
  <si>
    <t>爱涛尚书云邸</t>
    <phoneticPr fontId="13" type="noConversion"/>
  </si>
  <si>
    <t>PR1601040042</t>
    <phoneticPr fontId="13" type="noConversion"/>
  </si>
  <si>
    <t>南京房产F-FC-NJ-CPA-15-04845爱涛尚书云邸sales cost</t>
    <phoneticPr fontId="13" type="noConversion"/>
  </si>
  <si>
    <t>F-FC-NJ-CPA-15-04845</t>
    <phoneticPr fontId="13" type="noConversion"/>
  </si>
  <si>
    <t>绿地悦峰公馆</t>
    <phoneticPr fontId="13" type="noConversion"/>
  </si>
  <si>
    <t>硬广</t>
    <phoneticPr fontId="13" type="noConversion"/>
  </si>
  <si>
    <t>PR1601040043</t>
    <phoneticPr fontId="13" type="noConversion"/>
  </si>
  <si>
    <t>南京房产F-FC-NJ-15-01386#006绿地悦峰公馆sales cost</t>
    <phoneticPr fontId="13" type="noConversion"/>
  </si>
  <si>
    <t>F-FC-NJ-15-01386#006</t>
    <phoneticPr fontId="13" type="noConversion"/>
  </si>
  <si>
    <t>明发江湾新城</t>
    <phoneticPr fontId="13" type="noConversion"/>
  </si>
  <si>
    <t>PR1601040044</t>
    <phoneticPr fontId="13" type="noConversion"/>
  </si>
  <si>
    <t>南京房产F-FC-NJ-15-04859#001明发江湾新城sales cost</t>
    <phoneticPr fontId="13" type="noConversion"/>
  </si>
  <si>
    <t>F-FC-NJ-15-04859#001</t>
    <phoneticPr fontId="13" type="noConversion"/>
  </si>
  <si>
    <t>碧桂园凤凰城</t>
    <phoneticPr fontId="13" type="noConversion"/>
  </si>
  <si>
    <t>PR1601110082</t>
    <phoneticPr fontId="13" type="noConversion"/>
  </si>
  <si>
    <t>南京房产F-FC-NJ-15-04999#001碧桂园凤凰城sales cost</t>
    <phoneticPr fontId="13" type="noConversion"/>
  </si>
  <si>
    <t>F-FC-NJ-15-04999#001</t>
    <phoneticPr fontId="13" type="noConversion"/>
  </si>
  <si>
    <t>PR1601120009</t>
    <phoneticPr fontId="13" type="noConversion"/>
  </si>
  <si>
    <t>PR1601130035</t>
    <phoneticPr fontId="13" type="noConversion"/>
  </si>
  <si>
    <t>中交锦?m荟</t>
    <phoneticPr fontId="13" type="noConversion"/>
  </si>
  <si>
    <t>PR1601130036</t>
    <phoneticPr fontId="13" type="noConversion"/>
  </si>
  <si>
    <t>南京房产F-FC-NJ-CPA-15-02768中交锦?m荟sales cost</t>
    <phoneticPr fontId="13" type="noConversion"/>
  </si>
  <si>
    <t>F-FC-NJ-CPA-15-02768</t>
    <phoneticPr fontId="13" type="noConversion"/>
  </si>
  <si>
    <t>启迪方洲</t>
    <phoneticPr fontId="13" type="noConversion"/>
  </si>
  <si>
    <t>PR1601180004</t>
    <phoneticPr fontId="13" type="noConversion"/>
  </si>
  <si>
    <t>南京房产F-FC-NJ-CPA-15-03428启迪方洲sales cost</t>
    <phoneticPr fontId="13" type="noConversion"/>
  </si>
  <si>
    <t>F-FC-NJ-CPA-15-03428</t>
    <phoneticPr fontId="13" type="noConversion"/>
  </si>
  <si>
    <t>PR1601190005</t>
    <phoneticPr fontId="13" type="noConversion"/>
  </si>
  <si>
    <t>南京碧桂园</t>
    <phoneticPr fontId="13" type="noConversion"/>
  </si>
  <si>
    <t>PR1601190006</t>
    <phoneticPr fontId="13" type="noConversion"/>
  </si>
  <si>
    <t>南京房产F-FC-NJ-15-05038#001南京碧桂园sales cost</t>
    <phoneticPr fontId="13" type="noConversion"/>
  </si>
  <si>
    <t>F-FC-NJ-15-05038#001</t>
    <phoneticPr fontId="13" type="noConversion"/>
  </si>
  <si>
    <t>PR1601210014</t>
    <phoneticPr fontId="13" type="noConversion"/>
  </si>
  <si>
    <t>旭辉九著</t>
    <phoneticPr fontId="13" type="noConversion"/>
  </si>
  <si>
    <t>PR1601250021</t>
    <phoneticPr fontId="13" type="noConversion"/>
  </si>
  <si>
    <t>南京房产F-FC-NJ-16-00478#001旭辉九著sales cost</t>
    <phoneticPr fontId="13" type="noConversion"/>
  </si>
  <si>
    <t>F-FC-NJ-16-00478#001</t>
    <phoneticPr fontId="13" type="noConversion"/>
  </si>
  <si>
    <t>升龙公园道</t>
    <phoneticPr fontId="13" type="noConversion"/>
  </si>
  <si>
    <t>PR1601260008</t>
    <phoneticPr fontId="13" type="noConversion"/>
  </si>
  <si>
    <t>南京房产F-FC-NJ-15-04931#001升龙公园道sales cost</t>
    <phoneticPr fontId="13" type="noConversion"/>
  </si>
  <si>
    <t>F-FC-NJ-15-04931#001</t>
    <phoneticPr fontId="13" type="noConversion"/>
  </si>
  <si>
    <t>朗诗未来街区</t>
    <phoneticPr fontId="13" type="noConversion"/>
  </si>
  <si>
    <t>PR1601270006</t>
    <phoneticPr fontId="13" type="noConversion"/>
  </si>
  <si>
    <t>南京房产F-FC-NJ-CPA-15-05005朗诗未来街区sales cost</t>
    <phoneticPr fontId="13" type="noConversion"/>
  </si>
  <si>
    <t>F-FC-NJ-CPA-15-05005</t>
    <phoneticPr fontId="13" type="noConversion"/>
  </si>
  <si>
    <t>PR1601270005</t>
    <phoneticPr fontId="13" type="noConversion"/>
  </si>
  <si>
    <t>PR1601270011</t>
    <phoneticPr fontId="13" type="noConversion"/>
  </si>
  <si>
    <t>PR1601270020</t>
    <phoneticPr fontId="13" type="noConversion"/>
  </si>
  <si>
    <t>南京</t>
    <phoneticPr fontId="13" type="noConversion"/>
  </si>
  <si>
    <t>F-FC-NJ-CPA-15-03415</t>
    <phoneticPr fontId="13" type="noConversion"/>
  </si>
  <si>
    <t>PR1601260027</t>
  </si>
  <si>
    <t>2015年Q4及2015年Q1线下拓客、看房团费用</t>
  </si>
  <si>
    <t>南京</t>
    <phoneticPr fontId="17" type="noConversion"/>
  </si>
  <si>
    <t>哈尔滨</t>
    <phoneticPr fontId="13" type="noConversion"/>
  </si>
  <si>
    <t>永安城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</si>
  <si>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</si>
  <si>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R1601080001</t>
    </r>
    <phoneticPr fontId="13" type="noConversion"/>
  </si>
  <si>
    <t>哈尔滨永安城派单活动成本</t>
    <phoneticPr fontId="13" type="noConversion"/>
  </si>
  <si>
    <t>F-FC-HEB-ZX-16-00598</t>
  </si>
  <si>
    <t>哈尔滨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</si>
  <si>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R1602170007</t>
    </r>
    <phoneticPr fontId="13" type="noConversion"/>
  </si>
  <si>
    <r>
      <t>哈尔滨2</t>
    </r>
    <r>
      <rPr>
        <sz val="9"/>
        <color theme="1"/>
        <rFont val="微软雅黑"/>
        <family val="2"/>
        <charset val="134"/>
      </rPr>
      <t>016Q1团建费</t>
    </r>
    <phoneticPr fontId="13" type="noConversion"/>
  </si>
  <si>
    <t>哈尔滨</t>
    <phoneticPr fontId="13" type="noConversion"/>
  </si>
  <si>
    <t>滨才城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</si>
  <si>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</si>
  <si>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R1602170005</t>
    </r>
    <phoneticPr fontId="13" type="noConversion"/>
  </si>
  <si>
    <t>哈尔滨换房滨才城补煤气初装费</t>
    <phoneticPr fontId="13" type="noConversion"/>
  </si>
  <si>
    <t>F-FC-HEB-HF-14-05396</t>
  </si>
  <si>
    <t>合肥</t>
    <phoneticPr fontId="13" type="noConversion"/>
  </si>
  <si>
    <t>中国铁建国际城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</si>
  <si>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</si>
  <si>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R1601070012</t>
    </r>
    <phoneticPr fontId="13" type="noConversion"/>
  </si>
  <si>
    <t>合肥房产中铁国际城线下成本</t>
    <phoneticPr fontId="13" type="noConversion"/>
  </si>
  <si>
    <t>中国铁建青秀城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</si>
  <si>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R1601070013</t>
    </r>
    <phoneticPr fontId="13" type="noConversion"/>
  </si>
  <si>
    <t>合肥房产中铁青秀城线下成本</t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</si>
  <si>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 Q1</t>
    </r>
    <phoneticPr fontId="13" type="noConversion"/>
  </si>
  <si>
    <t>F-FC-HF-15-01217#007、#011</t>
    <phoneticPr fontId="13" type="noConversion"/>
  </si>
  <si>
    <t>绿地新都会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</si>
  <si>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R1602010006</t>
    </r>
    <phoneticPr fontId="13" type="noConversion"/>
  </si>
  <si>
    <t>合肥房产绿地新都会线下成本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</si>
  <si>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-FC-HF-15-03591#001</t>
    </r>
    <phoneticPr fontId="13" type="noConversion"/>
  </si>
  <si>
    <t>蓝光雍锦半岛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</si>
  <si>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R1602010016</t>
    </r>
    <phoneticPr fontId="13" type="noConversion"/>
  </si>
  <si>
    <t>合肥蓝光雍锦半岛线下成本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</si>
  <si>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-FC-HF-15-04174#001</t>
    </r>
    <phoneticPr fontId="13" type="noConversion"/>
  </si>
  <si>
    <t>太原</t>
    <phoneticPr fontId="13" type="noConversion"/>
  </si>
  <si>
    <t>PR1602180003</t>
    <phoneticPr fontId="13" type="noConversion"/>
  </si>
  <si>
    <r>
      <t>太原站2016Q1机动费</t>
    </r>
    <r>
      <rPr>
        <sz val="9"/>
        <color theme="1"/>
        <rFont val="微软雅黑"/>
        <family val="2"/>
        <charset val="134"/>
      </rPr>
      <t>2</t>
    </r>
    <phoneticPr fontId="13" type="noConversion"/>
  </si>
  <si>
    <t>沈阳</t>
    <phoneticPr fontId="13" type="noConversion"/>
  </si>
  <si>
    <r>
      <t>沈阳站2</t>
    </r>
    <r>
      <rPr>
        <sz val="9"/>
        <color theme="1"/>
        <rFont val="微软雅黑"/>
        <family val="2"/>
        <charset val="134"/>
      </rPr>
      <t>016年Q1团建费</t>
    </r>
    <phoneticPr fontId="13" type="noConversion"/>
  </si>
  <si>
    <t>广州</t>
    <phoneticPr fontId="13" type="noConversion"/>
  </si>
  <si>
    <t>御湖名邸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</si>
  <si>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</si>
  <si>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R151230009</t>
    </r>
    <phoneticPr fontId="13" type="noConversion"/>
  </si>
  <si>
    <t>保利越秀·岭南林语</t>
    <phoneticPr fontId="13" type="noConversion"/>
  </si>
  <si>
    <t>香江国际金融中心</t>
    <phoneticPr fontId="13" type="noConversion"/>
  </si>
  <si>
    <t>奥园国际中心</t>
    <phoneticPr fontId="13" type="noConversion"/>
  </si>
  <si>
    <t>花都颐和山庄</t>
    <phoneticPr fontId="13" type="noConversion"/>
  </si>
  <si>
    <t>F-FC-GZ-CPA-15-05026</t>
    <phoneticPr fontId="13" type="noConversion"/>
  </si>
  <si>
    <t>F-FC-GZ-CPS-16-00128</t>
    <phoneticPr fontId="13" type="noConversion"/>
  </si>
  <si>
    <t>F-FC-GZ-CPA-15-05029</t>
    <phoneticPr fontId="13" type="noConversion"/>
  </si>
  <si>
    <t>F-FC-GZ-CPS-15-04241</t>
    <phoneticPr fontId="13" type="noConversion"/>
  </si>
  <si>
    <t>F-FC-GZ-HF-15-01775</t>
    <phoneticPr fontId="13" type="noConversion"/>
  </si>
  <si>
    <t>硬广</t>
    <phoneticPr fontId="13" type="noConversion"/>
  </si>
  <si>
    <t>F-FC-GZ-CPA-15-02901</t>
    <phoneticPr fontId="13" type="noConversion"/>
  </si>
  <si>
    <t>F-FC-GZ-15-04821</t>
    <phoneticPr fontId="13" type="noConversion"/>
  </si>
  <si>
    <t>F-FC-GZ-CPS-15-04593</t>
    <phoneticPr fontId="13" type="noConversion"/>
  </si>
  <si>
    <t>越秀滨海御城</t>
    <phoneticPr fontId="13" type="noConversion"/>
  </si>
  <si>
    <t>顺德碧桂园</t>
    <phoneticPr fontId="13" type="noConversion"/>
  </si>
  <si>
    <t>碧桂园城市花园</t>
    <phoneticPr fontId="13" type="noConversion"/>
  </si>
  <si>
    <t>PR1601050004</t>
    <phoneticPr fontId="13" type="noConversion"/>
  </si>
  <si>
    <t>PR1601110076</t>
    <phoneticPr fontId="13" type="noConversion"/>
  </si>
  <si>
    <t>PR1601110092</t>
    <phoneticPr fontId="13" type="noConversion"/>
  </si>
  <si>
    <t>PR1601110079</t>
    <phoneticPr fontId="13" type="noConversion"/>
  </si>
  <si>
    <t>PR1601140023</t>
    <phoneticPr fontId="13" type="noConversion"/>
  </si>
  <si>
    <t>PR1601130037</t>
    <phoneticPr fontId="13" type="noConversion"/>
  </si>
  <si>
    <t>PR1601220003</t>
    <phoneticPr fontId="13" type="noConversion"/>
  </si>
  <si>
    <t>珠海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</si>
  <si>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R1601260018</t>
    </r>
    <phoneticPr fontId="17" type="noConversion"/>
  </si>
  <si>
    <r>
      <t>珠海2</t>
    </r>
    <r>
      <rPr>
        <sz val="9"/>
        <color theme="1"/>
        <rFont val="微软雅黑"/>
        <family val="2"/>
        <charset val="134"/>
      </rPr>
      <t>016Q1市场费用</t>
    </r>
    <phoneticPr fontId="17" type="noConversion"/>
  </si>
  <si>
    <t>PR1512310036</t>
    <phoneticPr fontId="13" type="noConversion"/>
  </si>
  <si>
    <t>荔富湖畔</t>
    <phoneticPr fontId="13" type="noConversion"/>
  </si>
  <si>
    <t>F-FC-GZ-CPA-15-05039</t>
    <phoneticPr fontId="13" type="noConversion"/>
  </si>
  <si>
    <t>长沙</t>
    <phoneticPr fontId="13" type="noConversion"/>
  </si>
  <si>
    <t>天健壹平方英里</t>
    <phoneticPr fontId="13" type="noConversion"/>
  </si>
  <si>
    <t>硬广</t>
    <phoneticPr fontId="13" type="noConversion"/>
  </si>
  <si>
    <t>F-FC-CS-15-01858</t>
    <phoneticPr fontId="13" type="noConversion"/>
  </si>
  <si>
    <t>当代万国府</t>
    <phoneticPr fontId="13" type="noConversion"/>
  </si>
  <si>
    <t xml:space="preserve">PR1602020008 </t>
    <phoneticPr fontId="13" type="noConversion"/>
  </si>
  <si>
    <t>PR1601290001</t>
    <phoneticPr fontId="13" type="noConversion"/>
  </si>
  <si>
    <t>F-FC-CS-14-05341</t>
    <phoneticPr fontId="13" type="noConversion"/>
  </si>
  <si>
    <t>F-FC-CS-14-05341</t>
    <phoneticPr fontId="13" type="noConversion"/>
  </si>
  <si>
    <t xml:space="preserve">PR1601270030  </t>
    <phoneticPr fontId="13" type="noConversion"/>
  </si>
  <si>
    <t>润和之悦</t>
    <phoneticPr fontId="13" type="noConversion"/>
  </si>
  <si>
    <t>电商</t>
    <phoneticPr fontId="13" type="noConversion"/>
  </si>
  <si>
    <t>F-FC-CS-CPA-15-03901</t>
    <phoneticPr fontId="13" type="noConversion"/>
  </si>
  <si>
    <t xml:space="preserve">PR1601270048 </t>
    <phoneticPr fontId="13" type="noConversion"/>
  </si>
  <si>
    <t>新地东方明珠</t>
    <phoneticPr fontId="13" type="noConversion"/>
  </si>
  <si>
    <t xml:space="preserve">PR1601270001 </t>
    <phoneticPr fontId="13" type="noConversion"/>
  </si>
  <si>
    <t>F-FC-CS-CPA-16-00180</t>
    <phoneticPr fontId="13" type="noConversion"/>
  </si>
  <si>
    <t>时代倾城</t>
    <phoneticPr fontId="13" type="noConversion"/>
  </si>
  <si>
    <t>PR1601040015</t>
    <phoneticPr fontId="13" type="noConversion"/>
  </si>
  <si>
    <t>F-FC-CS-CPA-16-00198</t>
    <phoneticPr fontId="13" type="noConversion"/>
  </si>
  <si>
    <t xml:space="preserve">PR1601270045 </t>
    <phoneticPr fontId="13" type="noConversion"/>
  </si>
  <si>
    <t>F-FC-CS-CPA-15-02857</t>
    <phoneticPr fontId="13" type="noConversion"/>
  </si>
  <si>
    <t>龙湖湘风原著</t>
    <phoneticPr fontId="13" type="noConversion"/>
  </si>
  <si>
    <t>PR1601040013</t>
    <phoneticPr fontId="13" type="noConversion"/>
  </si>
  <si>
    <t>长城万富汇</t>
    <phoneticPr fontId="13" type="noConversion"/>
  </si>
  <si>
    <t>F-FC-CS-CPA-15-04603</t>
    <phoneticPr fontId="13" type="noConversion"/>
  </si>
  <si>
    <t xml:space="preserve">PR1601250003 </t>
    <phoneticPr fontId="13" type="noConversion"/>
  </si>
  <si>
    <t>F-FC-CS-15-01598</t>
    <phoneticPr fontId="13" type="noConversion"/>
  </si>
  <si>
    <t xml:space="preserve">PR1601110004 </t>
    <phoneticPr fontId="13" type="noConversion"/>
  </si>
  <si>
    <t>中建芙蓉嘉苑</t>
    <phoneticPr fontId="13" type="noConversion"/>
  </si>
  <si>
    <t>F-FC-CS-HF-15-01370</t>
    <phoneticPr fontId="13" type="noConversion"/>
  </si>
  <si>
    <t xml:space="preserve">PR1601110005 </t>
    <phoneticPr fontId="13" type="noConversion"/>
  </si>
  <si>
    <t>九峰远见</t>
    <phoneticPr fontId="13" type="noConversion"/>
  </si>
  <si>
    <t>F-FC-CS-CPA-15-04643</t>
    <phoneticPr fontId="13" type="noConversion"/>
  </si>
  <si>
    <t>PR1601200002</t>
    <phoneticPr fontId="13" type="noConversion"/>
  </si>
  <si>
    <t>中国铁建国际城</t>
    <phoneticPr fontId="13" type="noConversion"/>
  </si>
  <si>
    <t>F-FC-CS-CPA-16-00274</t>
    <phoneticPr fontId="13" type="noConversion"/>
  </si>
  <si>
    <t xml:space="preserve">PR1601190019 </t>
    <phoneticPr fontId="13" type="noConversion"/>
  </si>
  <si>
    <t>F-FC-CS-CPA-16-00162</t>
    <phoneticPr fontId="13" type="noConversion"/>
  </si>
  <si>
    <t xml:space="preserve">PR1601190020  </t>
    <phoneticPr fontId="13" type="noConversion"/>
  </si>
  <si>
    <t>新华联梦想城</t>
    <phoneticPr fontId="13" type="noConversion"/>
  </si>
  <si>
    <t>PR1601200031</t>
    <phoneticPr fontId="13" type="noConversion"/>
  </si>
  <si>
    <t xml:space="preserve">PR1601130005 </t>
    <phoneticPr fontId="13" type="noConversion"/>
  </si>
  <si>
    <t>PR1601080025</t>
    <phoneticPr fontId="13" type="noConversion"/>
  </si>
  <si>
    <t xml:space="preserve">PR1601110021 </t>
    <phoneticPr fontId="13" type="noConversion"/>
  </si>
  <si>
    <t>PR1601040016</t>
    <phoneticPr fontId="13" type="noConversion"/>
  </si>
  <si>
    <t>海口</t>
    <phoneticPr fontId="17" type="noConversion"/>
  </si>
  <si>
    <t>PR1512290052</t>
    <phoneticPr fontId="17" type="noConversion"/>
  </si>
  <si>
    <t>海口房产-2016年海口站年会费用3</t>
    <phoneticPr fontId="17" type="noConversion"/>
  </si>
  <si>
    <t>海口</t>
    <phoneticPr fontId="13" type="noConversion"/>
  </si>
  <si>
    <t>PR1601080031</t>
    <phoneticPr fontId="13" type="noConversion"/>
  </si>
  <si>
    <t>海口房产-2016年Q1机动费用明细</t>
    <phoneticPr fontId="13" type="noConversion"/>
  </si>
  <si>
    <t>PR1601270015</t>
    <phoneticPr fontId="13" type="noConversion"/>
  </si>
  <si>
    <t>2016年Q1直销部门市场费用</t>
    <phoneticPr fontId="13" type="noConversion"/>
  </si>
  <si>
    <t>海口房产-碧桂园东海岸线下活动成本PR申请</t>
  </si>
  <si>
    <t>海口房产-保利中央海岸线下活动成本PR申请</t>
  </si>
  <si>
    <t>海口房产-富力 盈溪谷线下活动成本</t>
  </si>
  <si>
    <t>海口房产-恒大线下活动费用下活动费用</t>
  </si>
  <si>
    <t>海口</t>
    <phoneticPr fontId="13" type="noConversion"/>
  </si>
  <si>
    <t>碧桂园东海岸</t>
    <phoneticPr fontId="13" type="noConversion"/>
  </si>
  <si>
    <t>PR1601180008</t>
    <phoneticPr fontId="13" type="noConversion"/>
  </si>
  <si>
    <t>保利中央海岸</t>
    <phoneticPr fontId="13" type="noConversion"/>
  </si>
  <si>
    <t xml:space="preserve">PR1601190024 </t>
    <phoneticPr fontId="13" type="noConversion"/>
  </si>
  <si>
    <t xml:space="preserve"> F-FC-HK-16-00098#001 </t>
    <phoneticPr fontId="13" type="noConversion"/>
  </si>
  <si>
    <t>富力盈溪谷</t>
    <phoneticPr fontId="13" type="noConversion"/>
  </si>
  <si>
    <t>PR1601210027</t>
    <phoneticPr fontId="13" type="noConversion"/>
  </si>
  <si>
    <t xml:space="preserve"> F-FC-HK-16-00099#001  </t>
    <phoneticPr fontId="13" type="noConversion"/>
  </si>
  <si>
    <t>恒大</t>
    <phoneticPr fontId="13" type="noConversion"/>
  </si>
  <si>
    <t xml:space="preserve">PR1601190026  </t>
    <phoneticPr fontId="13" type="noConversion"/>
  </si>
  <si>
    <t xml:space="preserve"> F-FC-HK-16-00130#001、F-FC-HK-16-00111#001、F-FC-HK-16-00230#001 </t>
    <phoneticPr fontId="13" type="noConversion"/>
  </si>
  <si>
    <t>百得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</si>
  <si>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R1602010015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</si>
  <si>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-HO-JJ33-16-00179</t>
    </r>
    <phoneticPr fontId="13" type="noConversion"/>
  </si>
  <si>
    <t>沈斌小计（7个）</t>
  </si>
  <si>
    <t>谢徽小计（2个）</t>
  </si>
  <si>
    <t>鲍全胜小计（3个）</t>
  </si>
  <si>
    <t>钱真小计（3个）</t>
  </si>
  <si>
    <t>房莉小计（5个）</t>
  </si>
  <si>
    <t>郑亨林小计（5个）</t>
  </si>
  <si>
    <t>许效忠小计（4个）</t>
  </si>
  <si>
    <t>唐勇小计（4个）</t>
  </si>
  <si>
    <t>广州</t>
    <phoneticPr fontId="13" type="noConversion"/>
  </si>
  <si>
    <t>电商</t>
    <phoneticPr fontId="13" type="noConversion"/>
  </si>
  <si>
    <t>岭南雅筑</t>
    <phoneticPr fontId="13" type="noConversion"/>
  </si>
  <si>
    <t>PR1602180002</t>
    <phoneticPr fontId="13" type="noConversion"/>
  </si>
  <si>
    <t>F-FC-GZ-CPS-16-00586</t>
    <phoneticPr fontId="13" type="noConversion"/>
  </si>
  <si>
    <t>仁安花园</t>
    <phoneticPr fontId="13" type="noConversion"/>
  </si>
  <si>
    <t>PR1602170004</t>
    <phoneticPr fontId="13" type="noConversion"/>
  </si>
  <si>
    <t>F-FC-GZ-CPA-15-03448</t>
    <phoneticPr fontId="13" type="noConversion"/>
  </si>
  <si>
    <t>云凯雅寓</t>
    <phoneticPr fontId="13" type="noConversion"/>
  </si>
  <si>
    <t>PR1602030003</t>
    <phoneticPr fontId="13" type="noConversion"/>
  </si>
  <si>
    <t>F-FC-GZ-CPA-15-05100</t>
    <phoneticPr fontId="13" type="noConversion"/>
  </si>
  <si>
    <t>广州</t>
    <phoneticPr fontId="13" type="noConversion"/>
  </si>
  <si>
    <t>金融街融穗澜湾</t>
    <phoneticPr fontId="13" type="noConversion"/>
  </si>
  <si>
    <t>电商</t>
    <phoneticPr fontId="13" type="noConversion"/>
  </si>
  <si>
    <t>PR1601260012</t>
    <phoneticPr fontId="13" type="noConversion"/>
  </si>
  <si>
    <t>F-FC-GZ-CPS-16-00331</t>
    <phoneticPr fontId="13" type="noConversion"/>
  </si>
  <si>
    <t>哈尔滨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</si>
  <si>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R1602180005</t>
    </r>
    <phoneticPr fontId="13" type="noConversion"/>
  </si>
  <si>
    <r>
      <t>哈尔滨2016Q1</t>
    </r>
    <r>
      <rPr>
        <sz val="9"/>
        <color theme="1"/>
        <rFont val="微软雅黑"/>
        <family val="2"/>
        <charset val="134"/>
      </rPr>
      <t>机动</t>
    </r>
    <r>
      <rPr>
        <sz val="9"/>
        <color theme="1"/>
        <rFont val="微软雅黑"/>
        <family val="2"/>
        <charset val="134"/>
      </rPr>
      <t>费</t>
    </r>
    <phoneticPr fontId="13" type="noConversion"/>
  </si>
  <si>
    <t>合肥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</si>
  <si>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R1602220019</t>
    </r>
    <phoneticPr fontId="13" type="noConversion"/>
  </si>
  <si>
    <t>合肥站2016Q1机动费</t>
    <phoneticPr fontId="13" type="noConversion"/>
  </si>
  <si>
    <t>合肥</t>
    <phoneticPr fontId="13" type="noConversion"/>
  </si>
  <si>
    <t>禹洲天玺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</si>
  <si>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</si>
  <si>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R1602190001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</si>
  <si>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 Q1</t>
    </r>
    <phoneticPr fontId="13" type="noConversion"/>
  </si>
  <si>
    <t>F-FC-HF-15-05201#001</t>
    <phoneticPr fontId="13" type="noConversion"/>
  </si>
  <si>
    <t>绿地新都会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</si>
  <si>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R1602170037</t>
    </r>
    <phoneticPr fontId="13" type="noConversion"/>
  </si>
  <si>
    <t>F-FC-HF-15-03591#001</t>
    <phoneticPr fontId="13" type="noConversion"/>
  </si>
  <si>
    <t>杭州</t>
    <phoneticPr fontId="13" type="noConversion"/>
  </si>
  <si>
    <t>天阳晴朗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</si>
  <si>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</si>
  <si>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R1602170006</t>
    </r>
    <phoneticPr fontId="13" type="noConversion"/>
  </si>
  <si>
    <t>F-FC-HZ-CPA-16-00200</t>
    <phoneticPr fontId="13" type="noConversion"/>
  </si>
  <si>
    <t>PR1602170017</t>
  </si>
  <si>
    <t>PR1602170016</t>
  </si>
  <si>
    <t>PR1602170018</t>
  </si>
  <si>
    <t>PR1602170019</t>
  </si>
  <si>
    <t>PR1602170025</t>
  </si>
  <si>
    <t>PR1602170026</t>
  </si>
  <si>
    <t>PR1602170031</t>
  </si>
  <si>
    <t>内容部总编室Q1部门机动费</t>
  </si>
  <si>
    <t>装修大学Q1机动费</t>
  </si>
  <si>
    <t>内容部频道组Q1部门机动费用</t>
  </si>
  <si>
    <t>内容部品格Q1部门机动费</t>
  </si>
  <si>
    <t>总部Q1机动费</t>
  </si>
  <si>
    <t>市场部Q1机动费</t>
  </si>
  <si>
    <t>2016 Q1销售部门机动费用PR</t>
  </si>
  <si>
    <t>2016 Q1策略部部门机动费用</t>
    <phoneticPr fontId="13" type="noConversion"/>
  </si>
  <si>
    <t>PR1602030002</t>
  </si>
  <si>
    <t>2016AWE家电展展位搭建</t>
  </si>
  <si>
    <t>星汇云城</t>
    <phoneticPr fontId="13" type="noConversion"/>
  </si>
  <si>
    <t>PR1511040044</t>
    <phoneticPr fontId="13" type="noConversion"/>
  </si>
  <si>
    <t>F-FC-GZ-CPS-15-01164</t>
    <phoneticPr fontId="13" type="noConversion"/>
  </si>
  <si>
    <t>广州</t>
    <phoneticPr fontId="13" type="noConversion"/>
  </si>
  <si>
    <t>实际申请-
市场费</t>
    <phoneticPr fontId="15" type="noConversion"/>
  </si>
  <si>
    <t>实际申请-
活动成本</t>
    <phoneticPr fontId="15" type="noConversion"/>
  </si>
  <si>
    <t>首代确认-
市场费</t>
    <phoneticPr fontId="15" type="noConversion"/>
  </si>
  <si>
    <t>首代确认-
活动成本</t>
    <phoneticPr fontId="15" type="noConversion"/>
  </si>
  <si>
    <t>首代确认-
合计</t>
    <phoneticPr fontId="15" type="noConversion"/>
  </si>
  <si>
    <t>实际申请-
合计</t>
    <phoneticPr fontId="15" type="noConversion"/>
  </si>
  <si>
    <t>2016 实际vs预算统计-传统业务</t>
    <phoneticPr fontId="13" type="noConversion"/>
  </si>
  <si>
    <t>实际申请-
市场费</t>
  </si>
  <si>
    <t>实际申请-
活动成本</t>
  </si>
  <si>
    <t>实际申请-
合计</t>
  </si>
  <si>
    <t>首代确认-
市场费</t>
  </si>
  <si>
    <t>首代确认-
活动成本</t>
  </si>
  <si>
    <t>首代确认-
合计</t>
  </si>
  <si>
    <t>2016 全年</t>
  </si>
  <si>
    <t>广州</t>
    <phoneticPr fontId="13" type="noConversion"/>
  </si>
  <si>
    <t>御峰国际</t>
    <phoneticPr fontId="13" type="noConversion"/>
  </si>
  <si>
    <t>硬广</t>
    <phoneticPr fontId="13" type="noConversion"/>
  </si>
  <si>
    <t>PR1602160011</t>
    <phoneticPr fontId="13" type="noConversion"/>
  </si>
  <si>
    <t>F-FC-QG-16-00500#004GZ</t>
    <phoneticPr fontId="13" type="noConversion"/>
  </si>
  <si>
    <t>东莞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</si>
  <si>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R1602140016</t>
    </r>
    <phoneticPr fontId="13" type="noConversion"/>
  </si>
  <si>
    <r>
      <t>东莞站2</t>
    </r>
    <r>
      <rPr>
        <sz val="9"/>
        <color theme="1"/>
        <rFont val="微软雅黑"/>
        <family val="2"/>
        <charset val="134"/>
      </rPr>
      <t>016年Q1机动费</t>
    </r>
    <phoneticPr fontId="13" type="noConversion"/>
  </si>
  <si>
    <t>广州房产F-FC-GZ-CPA-15-05026御湖名邸sales cost</t>
  </si>
  <si>
    <t>广州房产F-FC-GZ-CPS-16-00128保利越秀·岭南林语sales cost</t>
  </si>
  <si>
    <t>广州房产F-FC-GZ-CPA-15-05029香江国际金融中心sales cost</t>
  </si>
  <si>
    <t>广州房产F-FC-GZ-CPS-15-04241奥园国际中心sales cost</t>
  </si>
  <si>
    <t>广州房产F-FC-GZ-HF-15-01775花都颐和山庄sales cost</t>
  </si>
  <si>
    <t>广州房产F-FC-GZ-CPA-15-02901越秀滨海御城sales cost</t>
  </si>
  <si>
    <t>广州房产F-FC-GZ-15-04821顺德碧桂园sales cost</t>
  </si>
  <si>
    <t>广州房产F-FC-GZ-CPS-15-04593碧桂园城市花园sales cost</t>
  </si>
  <si>
    <t>广州房产F-FC-GZ-CPA-15-05039荔富湖畔sales cost</t>
  </si>
  <si>
    <t xml:space="preserve">PR1602140014 </t>
    <phoneticPr fontId="13" type="noConversion"/>
  </si>
  <si>
    <t>东莞站2016年Q1团建费</t>
    <phoneticPr fontId="13" type="noConversion"/>
  </si>
  <si>
    <t>昆明</t>
    <phoneticPr fontId="17" type="noConversion"/>
  </si>
  <si>
    <t>PR1601130002</t>
  </si>
  <si>
    <t>PR1602010008</t>
  </si>
  <si>
    <t>昆明房产2016年Q1营销策划中心市场费用预算</t>
  </si>
  <si>
    <t>2月27日、3月19日搜狐焦点大型看房团预算</t>
  </si>
  <si>
    <t>昆明</t>
    <phoneticPr fontId="13" type="noConversion"/>
  </si>
  <si>
    <t>山海湾</t>
  </si>
  <si>
    <t>PR1601180024</t>
  </si>
  <si>
    <t>昆明站“山海湾”线下活动成本</t>
  </si>
  <si>
    <t>中航云玺大宅</t>
  </si>
  <si>
    <t>电商</t>
  </si>
  <si>
    <t>PR1601280024</t>
  </si>
  <si>
    <t>昆明站“中航云玺大宅”线下活动成本</t>
  </si>
  <si>
    <t>PR1601200055</t>
  </si>
  <si>
    <t>2016年昆明站团建费</t>
  </si>
  <si>
    <t>PR1602040004</t>
  </si>
  <si>
    <t>2016年昆明房产Q1机动费</t>
  </si>
  <si>
    <t>PR1601200059</t>
  </si>
  <si>
    <t>俊发盛唐城线下费用F-FC-KM-ZX-15-03361#002</t>
  </si>
  <si>
    <t>南翔汽车智慧新城</t>
    <phoneticPr fontId="13" type="noConversion"/>
  </si>
  <si>
    <t>硬广</t>
    <phoneticPr fontId="13" type="noConversion"/>
  </si>
  <si>
    <t>F-FC-HF-16-00080#001</t>
    <phoneticPr fontId="13" type="noConversion"/>
  </si>
  <si>
    <t>合肥房产F-FC-HF-16-00080#001南翔汽车智慧新城线下费用</t>
    <phoneticPr fontId="13" type="noConversion"/>
  </si>
  <si>
    <t>合肥</t>
    <phoneticPr fontId="13" type="noConversion"/>
  </si>
  <si>
    <t xml:space="preserve"> PR1602230037 </t>
    <phoneticPr fontId="13" type="noConversion"/>
  </si>
  <si>
    <t>2016年2.27四线看房团费用&amp;2015品尚制作费&amp;1月份拓客费用</t>
  </si>
  <si>
    <t>PR1602240013</t>
  </si>
  <si>
    <t>南京</t>
    <phoneticPr fontId="13" type="noConversion"/>
  </si>
  <si>
    <t>莱蒙水榭阳光</t>
    <phoneticPr fontId="13" type="noConversion"/>
  </si>
  <si>
    <t>PR1602020006</t>
    <phoneticPr fontId="13" type="noConversion"/>
  </si>
  <si>
    <t>南京房产F-FC-NJ-CPS-15-01326莱蒙水榭阳光sales cost</t>
    <phoneticPr fontId="13" type="noConversion"/>
  </si>
  <si>
    <t>F-FC-NJ-CPS-15-01326</t>
    <phoneticPr fontId="13" type="noConversion"/>
  </si>
  <si>
    <t>爱涛尚书云邸</t>
    <phoneticPr fontId="13" type="noConversion"/>
  </si>
  <si>
    <t>PR1602150023</t>
    <phoneticPr fontId="13" type="noConversion"/>
  </si>
  <si>
    <t>南京房产F-FC-NJ-CPA-15-04845爱涛尚书云邸sales cost</t>
    <phoneticPr fontId="13" type="noConversion"/>
  </si>
  <si>
    <t>F-FC-NJ-CPA-15-04845</t>
    <phoneticPr fontId="13" type="noConversion"/>
  </si>
  <si>
    <t>朗诗未来街区</t>
    <phoneticPr fontId="13" type="noConversion"/>
  </si>
  <si>
    <t>PR1602220012</t>
    <phoneticPr fontId="13" type="noConversion"/>
  </si>
  <si>
    <t>南京房产F-FC-NJ-CPA-15-05005朗诗未来街区sales cost</t>
    <phoneticPr fontId="13" type="noConversion"/>
  </si>
  <si>
    <t>F-FC-NJ-CPA-15-05005</t>
    <phoneticPr fontId="13" type="noConversion"/>
  </si>
  <si>
    <t>绿国万象都荟</t>
    <phoneticPr fontId="13" type="noConversion"/>
  </si>
  <si>
    <t>PR1602240011</t>
    <phoneticPr fontId="13" type="noConversion"/>
  </si>
  <si>
    <t>南京房产F-FC-NJ-15-05218#001绿国sales cost</t>
    <phoneticPr fontId="13" type="noConversion"/>
  </si>
  <si>
    <t>南京碧桂园</t>
    <phoneticPr fontId="13" type="noConversion"/>
  </si>
  <si>
    <t>PR1602240010</t>
    <phoneticPr fontId="13" type="noConversion"/>
  </si>
  <si>
    <t>PR1602250001</t>
    <phoneticPr fontId="13" type="noConversion"/>
  </si>
  <si>
    <t>威尼斯水城</t>
    <phoneticPr fontId="13" type="noConversion"/>
  </si>
  <si>
    <t>PR1602250028</t>
    <phoneticPr fontId="13" type="noConversion"/>
  </si>
  <si>
    <t>南京房产F-FC-NJ-CPA-16-00853威尼斯水城sales cost</t>
    <phoneticPr fontId="13" type="noConversion"/>
  </si>
  <si>
    <t>F-FC-NJ-CPA-16-00853</t>
    <phoneticPr fontId="13" type="noConversion"/>
  </si>
  <si>
    <t>鲁能领秀城</t>
  </si>
  <si>
    <t>PR1601080028</t>
  </si>
  <si>
    <t>济南房产-鲁能领秀城-硬广成本费用</t>
  </si>
  <si>
    <t>F-FC-JN-15-01812</t>
  </si>
  <si>
    <t>龙湖名景台</t>
  </si>
  <si>
    <t>PR1601110057</t>
  </si>
  <si>
    <t>济南房产-龙湖名景台-硬广成本费用</t>
  </si>
  <si>
    <t>F-FC-JN-15-04019</t>
  </si>
  <si>
    <t>龙腾国际花园</t>
  </si>
  <si>
    <t>融汇城</t>
  </si>
  <si>
    <t>PR1601220007</t>
  </si>
  <si>
    <t>济南房产-融汇城-电商成本费用</t>
  </si>
  <si>
    <t>F-FC-JN-CPA-15-03091</t>
  </si>
  <si>
    <t>金科城</t>
  </si>
  <si>
    <t>PR1601250063</t>
  </si>
  <si>
    <t>济南房产-金科城-电商成本费用</t>
  </si>
  <si>
    <t>F-FC-JN-CPA-15-01751</t>
  </si>
  <si>
    <t>百步亭中国MALL</t>
  </si>
  <si>
    <t>PR1601070028</t>
  </si>
  <si>
    <t>济南房产-百步亭中国MALL-电商成本费用</t>
  </si>
  <si>
    <t>F-FC-JN-CPA-16-00199</t>
  </si>
  <si>
    <t>济水上苑</t>
  </si>
  <si>
    <t>PR1601070042</t>
  </si>
  <si>
    <t>济南房产-济水上苑-电商成本费用</t>
  </si>
  <si>
    <t>F-FC-JN-CPA-16-00349</t>
  </si>
  <si>
    <t>新城香溢紫郡</t>
  </si>
  <si>
    <t>PR1601070040</t>
  </si>
  <si>
    <t>济南房产-新城香溢紫郡-电商成本费用</t>
  </si>
  <si>
    <t>F-FC-JN-CPA-16-00202</t>
  </si>
  <si>
    <t>国华印象</t>
  </si>
  <si>
    <t>PR1601070025</t>
  </si>
  <si>
    <t>济南房产-国华印象-电商成本费用</t>
  </si>
  <si>
    <t>F-FC-JN-CPA-15-00876</t>
  </si>
  <si>
    <t>天齐奥东花园</t>
  </si>
  <si>
    <t>PR1601070046</t>
  </si>
  <si>
    <t>济南房产-天齐奥东花园-电商成本费用</t>
  </si>
  <si>
    <t>F-FC-JN-CPA-16-00185</t>
  </si>
  <si>
    <t>永大颐和园</t>
  </si>
  <si>
    <t>PR1601070048</t>
  </si>
  <si>
    <t>济南房产-永大颐和园-电商成本费用</t>
  </si>
  <si>
    <t>F-FC-JN-CPA-15-04861</t>
  </si>
  <si>
    <t>天鸿万象新天</t>
  </si>
  <si>
    <t>PR1601070041</t>
  </si>
  <si>
    <t>济南房产-天鸿万象新天-电商成本费用</t>
  </si>
  <si>
    <t>F-FC-JN-CPA-16-00285</t>
  </si>
  <si>
    <t>鑫苑鑫中心</t>
  </si>
  <si>
    <t>PR1601070027</t>
  </si>
  <si>
    <t>济南房产-鑫苑鑫中心-电商成本费用</t>
  </si>
  <si>
    <t>F-FC-JN-CPA-16-00204</t>
  </si>
  <si>
    <t>融创财富中心</t>
  </si>
  <si>
    <t>PR1601070022</t>
  </si>
  <si>
    <t>济南房产-融创财富中心-电商成本费用</t>
  </si>
  <si>
    <t>F-FC-JN-CPA-16-00182</t>
  </si>
  <si>
    <t>德润天玺</t>
  </si>
  <si>
    <t>PR1602240028</t>
  </si>
  <si>
    <t>济南房产-德润天玺-硬广成本费用</t>
  </si>
  <si>
    <t>FC-JN-15-04828</t>
  </si>
  <si>
    <t>济南房产-龙腾国际花园-电商成本费用</t>
    <phoneticPr fontId="13" type="noConversion"/>
  </si>
  <si>
    <t>沈阳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</si>
  <si>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R1602290012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</si>
  <si>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016沈阳站Q1机动费</t>
    </r>
    <phoneticPr fontId="13" type="noConversion"/>
  </si>
  <si>
    <t>PR1601080027</t>
    <phoneticPr fontId="13" type="noConversion"/>
  </si>
  <si>
    <t>东风汽车皇冠假日酒店场地费</t>
  </si>
  <si>
    <t>锦绣天下活动成本F-FC-XA-CPS-15-04591（焦点100%）</t>
  </si>
  <si>
    <t>保利曲江春天里活动成本F-FC-XA-CPA-15-04516（销使车）</t>
  </si>
  <si>
    <t>中渝国际城活动成本F-FC-XA-CPA-15-04277（车辆）</t>
  </si>
  <si>
    <t>阳光城西西安活动成本F-FC-XA-15-01372#001（销使）</t>
  </si>
  <si>
    <t>天琴湾活动成本F-FC-XA-CPA-15-02741（焦点100%）</t>
  </si>
  <si>
    <t>颐和盛世活动成本F-FC-XA-HF-15-03874#001（焦点100%）</t>
  </si>
  <si>
    <t>恒大帝景活动成本F-FC-QG-15-00344#146XA（销使）</t>
  </si>
  <si>
    <t>御笔华府活动成本F-FC-XA-16-00207#001（焦点100%）</t>
  </si>
  <si>
    <t>纽约城活动成本F-FC-XA-CPA-15-04280（焦点100%）</t>
  </si>
  <si>
    <t>曲江香都活动成本F-FC-XA-16-00313#001（焦点100%）</t>
  </si>
  <si>
    <t>国会山活动成本F-FC-XA-HF-15-04745#002（焦点100%）</t>
  </si>
  <si>
    <t>颐和盛世活动成本F-FC-XA-HF-15-03874#001（车辆）</t>
  </si>
  <si>
    <t>广厦水岸东方活动成本F-FC-XA-CPA-16-00149（车辆）</t>
  </si>
  <si>
    <t>广厦水岸东方活动成本F-FC-XA-CPA-16-00149（焦点100%）</t>
  </si>
  <si>
    <t>奥林匹克花园活动成本F-FC-XA-CPA-15-05295（焦点100%）</t>
  </si>
  <si>
    <t>保利曲江春天里活动成本F-FC-XA-CPA-15-01407（焦点100%）</t>
  </si>
  <si>
    <t>PR1512310029</t>
  </si>
  <si>
    <t>PR1512210002</t>
  </si>
  <si>
    <t>PR1601120029</t>
  </si>
  <si>
    <t>PR1601140014</t>
  </si>
  <si>
    <t>PR1601200037</t>
  </si>
  <si>
    <t>PR1601200036</t>
  </si>
  <si>
    <t>PR1601200038</t>
  </si>
  <si>
    <t>PR1601180020</t>
  </si>
  <si>
    <t>PR1601210008</t>
  </si>
  <si>
    <t>PR1601210007</t>
  </si>
  <si>
    <t>PR1601200039</t>
  </si>
  <si>
    <t>PR1601250001</t>
  </si>
  <si>
    <t>PR1601270025</t>
  </si>
  <si>
    <t>PR1601210018</t>
  </si>
  <si>
    <t>PR1602140009</t>
  </si>
  <si>
    <t>PR1601260016</t>
  </si>
  <si>
    <t>PR1601210006</t>
  </si>
  <si>
    <t>PR1602160005</t>
  </si>
  <si>
    <t>PR1602160004</t>
  </si>
  <si>
    <t>PR1602150005</t>
  </si>
  <si>
    <t>PR1602180004</t>
  </si>
  <si>
    <t>PR1602140017</t>
  </si>
  <si>
    <t>西安</t>
    <phoneticPr fontId="13" type="noConversion"/>
  </si>
  <si>
    <t>沈阳</t>
    <phoneticPr fontId="17" type="noConversion"/>
  </si>
  <si>
    <t>PR1602290028</t>
  </si>
  <si>
    <t>2016年Q1沈阳站市场费</t>
    <phoneticPr fontId="17" type="noConversion"/>
  </si>
  <si>
    <t>丁蓓</t>
    <phoneticPr fontId="13" type="noConversion"/>
  </si>
  <si>
    <t>丁蓓</t>
    <phoneticPr fontId="13" type="noConversion"/>
  </si>
  <si>
    <t>丁蓓</t>
    <phoneticPr fontId="13" type="noConversion"/>
  </si>
  <si>
    <t>PR1601130022</t>
    <phoneticPr fontId="13" type="noConversion"/>
  </si>
  <si>
    <t xml:space="preserve">海口房产-恒大·美丽沙线下成本预算申请 </t>
    <phoneticPr fontId="13" type="noConversion"/>
  </si>
  <si>
    <t>F-FC-HK-16-00130#001</t>
    <phoneticPr fontId="13" type="noConversion"/>
  </si>
  <si>
    <t>硬广</t>
    <phoneticPr fontId="13" type="noConversion"/>
  </si>
  <si>
    <t>恒大·美丽沙线下</t>
    <phoneticPr fontId="13" type="noConversion"/>
  </si>
  <si>
    <t>烟台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</si>
  <si>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R1602250017</t>
    </r>
    <phoneticPr fontId="13" type="noConversion"/>
  </si>
  <si>
    <t>烟台站2016年Q1团建费</t>
    <phoneticPr fontId="13" type="noConversion"/>
  </si>
  <si>
    <t>沈阳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</si>
  <si>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R1603010029</t>
    </r>
    <phoneticPr fontId="13" type="noConversion"/>
  </si>
  <si>
    <t>东亚优立方</t>
    <phoneticPr fontId="13" type="noConversion"/>
  </si>
  <si>
    <t>电商</t>
    <phoneticPr fontId="13" type="noConversion"/>
  </si>
  <si>
    <t>杭州</t>
    <phoneticPr fontId="13" type="noConversion"/>
  </si>
  <si>
    <t>越秀新汇城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</si>
  <si>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</si>
  <si>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R1602250030</t>
    </r>
    <phoneticPr fontId="13" type="noConversion"/>
  </si>
  <si>
    <t>杭州房产F-FC-HZ-16-00913#001越秀新汇城sales cost</t>
    <phoneticPr fontId="13" type="noConversion"/>
  </si>
  <si>
    <t>F-FC-HZ-16-00913</t>
  </si>
  <si>
    <t>威海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</si>
  <si>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R1603010020</t>
    </r>
    <phoneticPr fontId="17" type="noConversion"/>
  </si>
  <si>
    <t>2016年Q1威海站市场费</t>
    <phoneticPr fontId="17" type="noConversion"/>
  </si>
  <si>
    <t>杭州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</si>
  <si>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R1603030008</t>
    </r>
    <phoneticPr fontId="13" type="noConversion"/>
  </si>
  <si>
    <r>
      <t>杭州站2</t>
    </r>
    <r>
      <rPr>
        <sz val="9"/>
        <color theme="1"/>
        <rFont val="微软雅黑"/>
        <family val="2"/>
        <charset val="134"/>
      </rPr>
      <t>016年Q1机动费</t>
    </r>
    <phoneticPr fontId="13" type="noConversion"/>
  </si>
  <si>
    <t>广州</t>
    <phoneticPr fontId="13" type="noConversion"/>
  </si>
  <si>
    <t>香江国际金融中心</t>
    <phoneticPr fontId="13" type="noConversion"/>
  </si>
  <si>
    <t>电商</t>
    <phoneticPr fontId="13" type="noConversion"/>
  </si>
  <si>
    <t>PR1602040005</t>
    <phoneticPr fontId="13" type="noConversion"/>
  </si>
  <si>
    <t>F-FC-GZ-CPA-15-05029</t>
    <phoneticPr fontId="13" type="noConversion"/>
  </si>
  <si>
    <t>青岛</t>
    <phoneticPr fontId="17" type="noConversion"/>
  </si>
  <si>
    <t>PR1601270007</t>
  </si>
  <si>
    <t>2016年Q1青岛站市场费</t>
    <phoneticPr fontId="17" type="noConversion"/>
  </si>
  <si>
    <t>阳光·公园1号</t>
  </si>
  <si>
    <t xml:space="preserve">PR1602190018  </t>
  </si>
  <si>
    <t>阳光·公园1号线下PR</t>
  </si>
  <si>
    <t>世家御园</t>
  </si>
  <si>
    <t xml:space="preserve"> PR1602190019   </t>
  </si>
  <si>
    <t>世家御园线下PR</t>
  </si>
  <si>
    <t>金日唐郡</t>
  </si>
  <si>
    <t xml:space="preserve"> PR1602190020   </t>
  </si>
  <si>
    <t>金日唐郡线下PR</t>
  </si>
  <si>
    <t>卓越蔚蓝群岛</t>
  </si>
  <si>
    <t>PR1602190021</t>
  </si>
  <si>
    <t>卓越蔚蓝群岛线下PR</t>
  </si>
  <si>
    <t>世纪公馆</t>
  </si>
  <si>
    <t> PR1601130043 </t>
  </si>
  <si>
    <t>世纪公馆线下成本</t>
  </si>
  <si>
    <t>F-FC-QD-CPA-15-02560</t>
  </si>
  <si>
    <t>绿城紫薇广场</t>
  </si>
  <si>
    <t> PR1601130047 </t>
  </si>
  <si>
    <t>绿城紫薇广场线下成本</t>
  </si>
  <si>
    <t>F-FC-QD-CPA-15-03577</t>
  </si>
  <si>
    <t>水青花都</t>
  </si>
  <si>
    <t> PR1601130045 </t>
  </si>
  <si>
    <t>水青花都线下成本</t>
  </si>
  <si>
    <t>F-FC-QD-CPA-15-02092</t>
  </si>
  <si>
    <t>玫瑰兰庭</t>
  </si>
  <si>
    <t> PR1601130044 </t>
  </si>
  <si>
    <t>玫瑰兰庭线下成本</t>
  </si>
  <si>
    <t>F-FC-QD-CPA-15-03933</t>
  </si>
  <si>
    <t>华融望海</t>
  </si>
  <si>
    <t> PR1601130046 </t>
  </si>
  <si>
    <t>华融望海线下成本</t>
  </si>
  <si>
    <t>F-FC-QD-CPA-15-03263</t>
  </si>
  <si>
    <t>中海蓝庭</t>
  </si>
  <si>
    <t> PR1601130048 </t>
  </si>
  <si>
    <t>中海蓝庭线下成本</t>
  </si>
  <si>
    <t>F-FC-QD-CPS-15-04948</t>
  </si>
  <si>
    <t>中泰信·上景</t>
  </si>
  <si>
    <t>PR1512210024</t>
  </si>
  <si>
    <t>中泰信·上景线下PR</t>
  </si>
  <si>
    <t>F-FC-QD-15-05089#001</t>
  </si>
  <si>
    <t>银盛泰·德郡</t>
  </si>
  <si>
    <t>PR1512280068</t>
  </si>
  <si>
    <t>银盛泰·德郡线下PR</t>
  </si>
  <si>
    <t>F-FC-QD-15-05229#001</t>
  </si>
  <si>
    <t>PR1601220026</t>
  </si>
  <si>
    <t>青岛</t>
    <phoneticPr fontId="13" type="noConversion"/>
  </si>
  <si>
    <t>青岛站2016年Q1机动费</t>
    <phoneticPr fontId="13" type="noConversion"/>
  </si>
  <si>
    <t>PR1601180055</t>
  </si>
  <si>
    <t>青岛房产16年1月份直销线下费用</t>
    <phoneticPr fontId="13" type="noConversion"/>
  </si>
  <si>
    <t>PR1602180006</t>
  </si>
  <si>
    <t>长春</t>
    <phoneticPr fontId="13" type="noConversion"/>
  </si>
  <si>
    <t>PR1601210012</t>
  </si>
  <si>
    <t>2016年Q1常州站市场费</t>
    <phoneticPr fontId="17" type="noConversion"/>
  </si>
  <si>
    <t>常州</t>
    <phoneticPr fontId="17" type="noConversion"/>
  </si>
  <si>
    <t>PR1602220021</t>
  </si>
  <si>
    <t>秦皇岛</t>
    <phoneticPr fontId="13" type="noConversion"/>
  </si>
  <si>
    <t>秦皇岛站2016年Q1机动费</t>
    <phoneticPr fontId="13" type="noConversion"/>
  </si>
  <si>
    <t>秦皇岛</t>
    <phoneticPr fontId="13" type="noConversion"/>
  </si>
  <si>
    <t>PR1602180007</t>
  </si>
  <si>
    <t>2016年Q1秦皇岛站市场费</t>
    <phoneticPr fontId="17" type="noConversion"/>
  </si>
  <si>
    <t>秦皇岛</t>
    <phoneticPr fontId="17" type="noConversion"/>
  </si>
  <si>
    <t>郑州</t>
    <phoneticPr fontId="13" type="noConversion"/>
  </si>
  <si>
    <t>PR1602140003</t>
  </si>
  <si>
    <t>郑州站2016年2月直销费用</t>
  </si>
  <si>
    <t>PR1601140002</t>
  </si>
  <si>
    <t>PR1602290009</t>
  </si>
  <si>
    <t>PR1602290008</t>
  </si>
  <si>
    <t>秦皇岛站在水一方线下成本</t>
    <phoneticPr fontId="13" type="noConversion"/>
  </si>
  <si>
    <t>在水一方</t>
  </si>
  <si>
    <t>九号别墅线下成本</t>
    <phoneticPr fontId="13" type="noConversion"/>
  </si>
  <si>
    <t>富立秦皇半岛线下成本</t>
    <phoneticPr fontId="13" type="noConversion"/>
  </si>
  <si>
    <t>富立秦皇半岛</t>
  </si>
  <si>
    <t>PR1602140011</t>
  </si>
  <si>
    <t>PR1602140010</t>
  </si>
  <si>
    <t>PR1602140006</t>
  </si>
  <si>
    <t>PR1602140005</t>
  </si>
  <si>
    <t>PR1602140013</t>
  </si>
  <si>
    <t>莱蒙郡</t>
  </si>
  <si>
    <t>F-FC-ZZ-CPA-15-04480</t>
  </si>
  <si>
    <t>名门紫园</t>
  </si>
  <si>
    <t>F-FC-ZZ-CPA-15-01809</t>
  </si>
  <si>
    <t>开祥御龙城城</t>
  </si>
  <si>
    <t xml:space="preserve">PR1602140012  </t>
  </si>
  <si>
    <t>F-FC-ZZ-CPA-15-04574</t>
  </si>
  <si>
    <t>五龙新城</t>
  </si>
  <si>
    <t xml:space="preserve">PR1602140007  </t>
  </si>
  <si>
    <t>F-FC-ZZ-15-02634</t>
  </si>
  <si>
    <t>新芒果</t>
  </si>
  <si>
    <t>F-FC-ZZ-CPA-16-00499</t>
  </si>
  <si>
    <t>尚书房</t>
  </si>
  <si>
    <t xml:space="preserve">PR1602140008  </t>
  </si>
  <si>
    <t>F-FC-ZZ-CPS-16-00683</t>
  </si>
  <si>
    <t>亚星盛世</t>
  </si>
  <si>
    <t>F-FC-ZZ-CPA-16-00193</t>
  </si>
  <si>
    <t>汇泉西悦城</t>
  </si>
  <si>
    <t>F-FC-ZZ-CPA-16-00145</t>
  </si>
  <si>
    <t>郑州</t>
    <phoneticPr fontId="13" type="noConversion"/>
  </si>
  <si>
    <t>郑州站莱蒙郡线下活动成本（兼职）</t>
    <phoneticPr fontId="13" type="noConversion"/>
  </si>
  <si>
    <t>名门紫园兼职及物料线下成本</t>
    <phoneticPr fontId="13" type="noConversion"/>
  </si>
  <si>
    <t>郑州站开祥御龙城城兼职线下成本</t>
    <phoneticPr fontId="13" type="noConversion"/>
  </si>
  <si>
    <t>郑州站五龙新城活动租车线下成本</t>
    <phoneticPr fontId="13" type="noConversion"/>
  </si>
  <si>
    <t>郑州站新芒果活动线下成本</t>
    <phoneticPr fontId="13" type="noConversion"/>
  </si>
  <si>
    <t>郑州站尚书房线下成本</t>
    <phoneticPr fontId="13" type="noConversion"/>
  </si>
  <si>
    <t>郑州站亚星盛世线下成本</t>
    <phoneticPr fontId="13" type="noConversion"/>
  </si>
  <si>
    <t>郑州站汇泉西悦城线下成本</t>
    <phoneticPr fontId="13" type="noConversion"/>
  </si>
  <si>
    <t>常州</t>
    <phoneticPr fontId="13" type="noConversion"/>
  </si>
  <si>
    <t>PR1601110066</t>
  </si>
  <si>
    <t>PR1602030004</t>
  </si>
  <si>
    <t>PR1602030005</t>
  </si>
  <si>
    <t>常州藻江花园二期</t>
    <phoneticPr fontId="17" type="noConversion"/>
  </si>
  <si>
    <t>硬广</t>
    <phoneticPr fontId="17" type="noConversion"/>
  </si>
  <si>
    <t>F-FC-CZ-15-03400#001</t>
  </si>
  <si>
    <t>五星星悦花都</t>
    <phoneticPr fontId="17" type="noConversion"/>
  </si>
  <si>
    <t>电商</t>
    <phoneticPr fontId="17" type="noConversion"/>
  </si>
  <si>
    <t>F-FC-CZ-CPA-15-05008#001</t>
  </si>
  <si>
    <t>和平美景</t>
    <phoneticPr fontId="17" type="noConversion"/>
  </si>
  <si>
    <t>F-FC-CZ-CPA-16-00295#001</t>
  </si>
  <si>
    <t>牡丹祥龙湾</t>
    <phoneticPr fontId="17" type="noConversion"/>
  </si>
  <si>
    <t>PR1602040003</t>
    <phoneticPr fontId="17" type="noConversion"/>
  </si>
  <si>
    <t>F-FC-CZ-CPA-16-00262#001</t>
    <phoneticPr fontId="17" type="noConversion"/>
  </si>
  <si>
    <t>驻场人员工资</t>
    <phoneticPr fontId="13" type="noConversion"/>
  </si>
  <si>
    <t>PR1602150006</t>
    <phoneticPr fontId="13" type="noConversion"/>
  </si>
  <si>
    <t>线下活动成本</t>
    <phoneticPr fontId="13" type="noConversion"/>
  </si>
  <si>
    <t>F-FC-QHD-CPA-15-03629</t>
  </si>
  <si>
    <t>F-FC-QHD-CPA-14-03372</t>
  </si>
  <si>
    <t>九号别墅</t>
    <phoneticPr fontId="13" type="noConversion"/>
  </si>
  <si>
    <t>F-FC-CZ-CPA-15-05008</t>
  </si>
  <si>
    <t>F-FC-CZ-16-00069#001</t>
  </si>
  <si>
    <t>F-FC-CZ-15-04814#001</t>
  </si>
  <si>
    <t>常州湖港名城</t>
    <phoneticPr fontId="17" type="noConversion"/>
  </si>
  <si>
    <t>硬广</t>
    <phoneticPr fontId="17" type="noConversion"/>
  </si>
  <si>
    <t>常州牡丹领秀汇</t>
    <phoneticPr fontId="17" type="noConversion"/>
  </si>
  <si>
    <t>五星星悦花都</t>
    <phoneticPr fontId="17" type="noConversion"/>
  </si>
  <si>
    <t>电商</t>
    <phoneticPr fontId="17" type="noConversion"/>
  </si>
  <si>
    <t>PR1601180003</t>
    <phoneticPr fontId="13" type="noConversion"/>
  </si>
  <si>
    <t>线下活动费</t>
    <phoneticPr fontId="13" type="noConversion"/>
  </si>
  <si>
    <t>F-FC-CZ-15-04043</t>
  </si>
  <si>
    <t>F-FC-CZ-15-04435</t>
  </si>
  <si>
    <t>F-FC-CZ-CPA-15-04857</t>
  </si>
  <si>
    <t>F-FC-CZ-15-04471</t>
  </si>
  <si>
    <t>梧桐香郡</t>
    <phoneticPr fontId="17" type="noConversion"/>
  </si>
  <si>
    <t>线下活动费用</t>
    <phoneticPr fontId="13" type="noConversion"/>
  </si>
  <si>
    <t>牡丹祥龙湾</t>
    <phoneticPr fontId="17" type="noConversion"/>
  </si>
  <si>
    <t>新城春天里</t>
    <phoneticPr fontId="17" type="noConversion"/>
  </si>
  <si>
    <t>PR1601080040</t>
    <phoneticPr fontId="13" type="noConversion"/>
  </si>
  <si>
    <t>绿洲白马公馆</t>
    <phoneticPr fontId="17" type="noConversion"/>
  </si>
  <si>
    <t>PR1601080041</t>
    <phoneticPr fontId="13" type="noConversion"/>
  </si>
  <si>
    <t>九龙仓荣华里</t>
  </si>
  <si>
    <t>F-FC-CZ-16-00127</t>
  </si>
  <si>
    <t>下单的商务条件是进行派早餐并承担报销车票费用</t>
  </si>
  <si>
    <t>龙湖龙誉城</t>
  </si>
  <si>
    <t>F-FC-CZ-15-00773#005</t>
  </si>
  <si>
    <t>F-FC-CZ-16-00117#001</t>
  </si>
  <si>
    <t>PR1601250032</t>
    <phoneticPr fontId="13" type="noConversion"/>
  </si>
  <si>
    <t>F-FC-CZ-16-00371#001</t>
  </si>
  <si>
    <t>龙湖原山</t>
  </si>
  <si>
    <t>F-FC-QHD-CPA-16-00445</t>
    <phoneticPr fontId="17" type="noConversion"/>
  </si>
  <si>
    <t>苏州</t>
    <phoneticPr fontId="13" type="noConversion"/>
  </si>
  <si>
    <t>合肥</t>
    <phoneticPr fontId="13" type="noConversion"/>
  </si>
  <si>
    <t>合肥直销1月报销额度</t>
    <phoneticPr fontId="13" type="noConversion"/>
  </si>
  <si>
    <t>太原站2月份兼职工资</t>
    <phoneticPr fontId="13" type="noConversion"/>
  </si>
  <si>
    <t>太原站城南·都市嘉园案场奖励</t>
    <phoneticPr fontId="13" type="noConversion"/>
  </si>
  <si>
    <t>太原</t>
    <phoneticPr fontId="13" type="noConversion"/>
  </si>
  <si>
    <t>太原直销1月份报销额度</t>
    <phoneticPr fontId="13" type="noConversion"/>
  </si>
  <si>
    <t>太原直销2月份报销额度</t>
    <phoneticPr fontId="13" type="noConversion"/>
  </si>
  <si>
    <t>郑州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</si>
  <si>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R1603030002</t>
    </r>
    <phoneticPr fontId="13" type="noConversion"/>
  </si>
  <si>
    <r>
      <t>郑州站2016年</t>
    </r>
    <r>
      <rPr>
        <sz val="9"/>
        <color theme="1"/>
        <rFont val="微软雅黑"/>
        <family val="2"/>
        <charset val="134"/>
      </rPr>
      <t>3</t>
    </r>
    <r>
      <rPr>
        <sz val="9"/>
        <color theme="1"/>
        <rFont val="微软雅黑"/>
        <family val="2"/>
        <charset val="134"/>
      </rPr>
      <t>月直销费用</t>
    </r>
    <phoneticPr fontId="13" type="noConversion"/>
  </si>
  <si>
    <t>郑州</t>
    <phoneticPr fontId="17" type="noConversion"/>
  </si>
  <si>
    <t>PR1603030023</t>
  </si>
  <si>
    <t>PR1603030025</t>
    <phoneticPr fontId="17" type="noConversion"/>
  </si>
  <si>
    <t>PR1603030026</t>
    <phoneticPr fontId="17" type="noConversion"/>
  </si>
  <si>
    <t>PR1603030027</t>
    <phoneticPr fontId="17" type="noConversion"/>
  </si>
  <si>
    <t>PR1603030028</t>
    <phoneticPr fontId="17" type="noConversion"/>
  </si>
  <si>
    <t>PR1603030029</t>
    <phoneticPr fontId="17" type="noConversion"/>
  </si>
  <si>
    <t>PR1603030030</t>
    <phoneticPr fontId="17" type="noConversion"/>
  </si>
  <si>
    <t>PR1603030031</t>
    <phoneticPr fontId="17" type="noConversion"/>
  </si>
  <si>
    <t>PR1603030032</t>
    <phoneticPr fontId="17" type="noConversion"/>
  </si>
  <si>
    <t>电商</t>
    <phoneticPr fontId="17" type="noConversion"/>
  </si>
  <si>
    <t>天誉龙邸</t>
  </si>
  <si>
    <t>开祥御龙城</t>
  </si>
  <si>
    <t>茉莉公馆</t>
  </si>
  <si>
    <t>郑州站九龙城线下成本</t>
  </si>
  <si>
    <t>郑州站开祥御龙城城兼职线下成本</t>
  </si>
  <si>
    <t>郑州站名门紫园兼职线下成本</t>
  </si>
  <si>
    <t>郑州站五龙新城兼职线下成本</t>
  </si>
  <si>
    <t>郑州站新芒果兼职线下成本</t>
  </si>
  <si>
    <t>郑州站亚星盛世兼职线下成本</t>
  </si>
  <si>
    <t>郑州站汇泉西悦城兼职线下成本</t>
  </si>
  <si>
    <t>郑州站尚书房兼职线下成本</t>
  </si>
  <si>
    <t>郑州站茉莉公馆兼职线下成本</t>
  </si>
  <si>
    <t xml:space="preserve">F-FC-ZZ-CPA-15-04574
</t>
  </si>
  <si>
    <t>F-FC-ZZ-CPA-16-00196</t>
  </si>
  <si>
    <t>F-FC-ZZ-CPS-16-00841</t>
  </si>
  <si>
    <t>大连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</si>
  <si>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R1603010009</t>
    </r>
    <phoneticPr fontId="13" type="noConversion"/>
  </si>
  <si>
    <t>长春站2016年Q1机动费</t>
    <phoneticPr fontId="13" type="noConversion"/>
  </si>
  <si>
    <t>广州</t>
    <phoneticPr fontId="13" type="noConversion"/>
  </si>
  <si>
    <t>广州直销2月报销额度</t>
    <phoneticPr fontId="13" type="noConversion"/>
  </si>
  <si>
    <t>杭州</t>
    <phoneticPr fontId="13" type="noConversion"/>
  </si>
  <si>
    <t>杭州直销1月报销额度</t>
    <phoneticPr fontId="13" type="noConversion"/>
  </si>
  <si>
    <t>杭州直销2月报销额度</t>
    <phoneticPr fontId="13" type="noConversion"/>
  </si>
  <si>
    <t>杭州</t>
    <phoneticPr fontId="17" type="noConversion"/>
  </si>
  <si>
    <t>恒大水晶</t>
    <phoneticPr fontId="17" type="noConversion"/>
  </si>
  <si>
    <t>硬广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</si>
  <si>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R1603030007</t>
    </r>
    <phoneticPr fontId="17" type="noConversion"/>
  </si>
  <si>
    <t>F-FC-HZ-16-00997</t>
    <phoneticPr fontId="17" type="noConversion"/>
  </si>
  <si>
    <t>杭州站F-FC-HZ-16-00997#001&amp;002yd线下成本</t>
    <phoneticPr fontId="17" type="noConversion"/>
  </si>
  <si>
    <t>三亚</t>
    <phoneticPr fontId="13" type="noConversion"/>
  </si>
  <si>
    <t>昆明</t>
    <phoneticPr fontId="13" type="noConversion"/>
  </si>
  <si>
    <t>昆明直销1月报销额度</t>
    <phoneticPr fontId="13" type="noConversion"/>
  </si>
  <si>
    <t>差异</t>
    <phoneticPr fontId="15" type="noConversion"/>
  </si>
  <si>
    <t>苏州直销1月报销额度</t>
    <phoneticPr fontId="13" type="noConversion"/>
  </si>
  <si>
    <t>苏州直销2月报销额度</t>
    <phoneticPr fontId="13" type="noConversion"/>
  </si>
  <si>
    <t>闻靖</t>
    <phoneticPr fontId="13" type="noConversion"/>
  </si>
  <si>
    <t>禹洲天玺</t>
    <phoneticPr fontId="17" type="noConversion"/>
  </si>
  <si>
    <t>硬广</t>
    <phoneticPr fontId="17" type="noConversion"/>
  </si>
  <si>
    <t>PR1603030006</t>
    <phoneticPr fontId="17" type="noConversion"/>
  </si>
  <si>
    <t>合肥站禹洲天玺线下费用</t>
    <phoneticPr fontId="17" type="noConversion"/>
  </si>
  <si>
    <t>F-FC-HF-15-05201#001</t>
  </si>
  <si>
    <t>武汉</t>
    <phoneticPr fontId="17" type="noConversion"/>
  </si>
  <si>
    <r>
      <t>PR16012</t>
    </r>
    <r>
      <rPr>
        <sz val="9"/>
        <color theme="1"/>
        <rFont val="微软雅黑"/>
        <family val="2"/>
        <charset val="134"/>
      </rPr>
      <t>00050</t>
    </r>
    <phoneticPr fontId="17" type="noConversion"/>
  </si>
  <si>
    <t>2016年Q1武汉站市场费</t>
    <phoneticPr fontId="17" type="noConversion"/>
  </si>
  <si>
    <t>PR1602250014</t>
    <phoneticPr fontId="17" type="noConversion"/>
  </si>
  <si>
    <t>武汉</t>
    <phoneticPr fontId="13" type="noConversion"/>
  </si>
  <si>
    <t>百步亭金桥汇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</si>
  <si>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</si>
  <si>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R1601090002</t>
    </r>
    <phoneticPr fontId="13" type="noConversion"/>
  </si>
  <si>
    <t>武汉房产-电商线下费用-百步亭金桥汇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</si>
  <si>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-FC-WH-CPA-16-00357</t>
    </r>
    <phoneticPr fontId="13" type="noConversion"/>
  </si>
  <si>
    <t>碧桂园凰城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</si>
  <si>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R1601060015</t>
    </r>
    <phoneticPr fontId="13" type="noConversion"/>
  </si>
  <si>
    <t>武汉房产-电商线下费用-碧桂园凰城</t>
    <phoneticPr fontId="13" type="noConversion"/>
  </si>
  <si>
    <t>F-FC-WH-CPA-15-05193</t>
    <phoneticPr fontId="13" type="noConversion"/>
  </si>
  <si>
    <t>碧桂温泉城</t>
    <phoneticPr fontId="13" type="noConversion"/>
  </si>
  <si>
    <t>PR1601060014</t>
    <phoneticPr fontId="13" type="noConversion"/>
  </si>
  <si>
    <t>武汉房产-电商线下费用-碧桂温泉城</t>
    <phoneticPr fontId="13" type="noConversion"/>
  </si>
  <si>
    <t>F-FC-WH-CPA-15-03518</t>
    <phoneticPr fontId="13" type="noConversion"/>
  </si>
  <si>
    <t>越秀星汇云锦</t>
    <phoneticPr fontId="13" type="noConversion"/>
  </si>
  <si>
    <t>硬广</t>
    <phoneticPr fontId="13" type="noConversion"/>
  </si>
  <si>
    <t>PR1601060019</t>
    <phoneticPr fontId="13" type="noConversion"/>
  </si>
  <si>
    <t>武汉房产-硬广线下费用-越秀星汇云锦</t>
    <phoneticPr fontId="13" type="noConversion"/>
  </si>
  <si>
    <t>F-FC-WH-15-00297#006</t>
    <phoneticPr fontId="13" type="noConversion"/>
  </si>
  <si>
    <t>中国铁建国际城</t>
    <phoneticPr fontId="13" type="noConversion"/>
  </si>
  <si>
    <t>PR1601060020</t>
  </si>
  <si>
    <t>武汉房产-电商线下费用-中国铁建国际城</t>
    <phoneticPr fontId="13" type="noConversion"/>
  </si>
  <si>
    <t>F-FC-WH-CPA-15-04381</t>
    <phoneticPr fontId="13" type="noConversion"/>
  </si>
  <si>
    <t>东西湖广场</t>
    <phoneticPr fontId="13" type="noConversion"/>
  </si>
  <si>
    <t>PR1601060012</t>
    <phoneticPr fontId="13" type="noConversion"/>
  </si>
  <si>
    <t>武汉房产-电商线下费用-东西湖广场</t>
    <phoneticPr fontId="13" type="noConversion"/>
  </si>
  <si>
    <t>F-FC-WH-CPA-15-02056</t>
    <phoneticPr fontId="13" type="noConversion"/>
  </si>
  <si>
    <t>中建汤逊湖壹号</t>
    <phoneticPr fontId="13" type="noConversion"/>
  </si>
  <si>
    <t>PR1601060024</t>
    <phoneticPr fontId="13" type="noConversion"/>
  </si>
  <si>
    <t>武汉房产-电商线下费用-中建汤逊湖壹号</t>
    <phoneticPr fontId="13" type="noConversion"/>
  </si>
  <si>
    <t>F-FC-WH-CPA-16-00228</t>
    <phoneticPr fontId="13" type="noConversion"/>
  </si>
  <si>
    <t>中国铁建国际花园</t>
    <phoneticPr fontId="13" type="noConversion"/>
  </si>
  <si>
    <t>PR1601090001</t>
    <phoneticPr fontId="13" type="noConversion"/>
  </si>
  <si>
    <t>武汉房产-电商线下费用-中国铁建国际花园</t>
    <phoneticPr fontId="13" type="noConversion"/>
  </si>
  <si>
    <t>F-FC-WH-CPA-16-00175</t>
    <phoneticPr fontId="13" type="noConversion"/>
  </si>
  <si>
    <t>东原晴天见</t>
    <phoneticPr fontId="13" type="noConversion"/>
  </si>
  <si>
    <t>PR1601120056</t>
    <phoneticPr fontId="13" type="noConversion"/>
  </si>
  <si>
    <t>武汉房产-电商线下费用-东原晴天见</t>
    <phoneticPr fontId="13" type="noConversion"/>
  </si>
  <si>
    <t>F-FC-WH-CPA-16-00340</t>
    <phoneticPr fontId="13" type="noConversion"/>
  </si>
  <si>
    <t>武汉</t>
    <phoneticPr fontId="13" type="noConversion"/>
  </si>
  <si>
    <t>新华联青年城</t>
    <phoneticPr fontId="13" type="noConversion"/>
  </si>
  <si>
    <t>电商</t>
    <phoneticPr fontId="13" type="noConversion"/>
  </si>
  <si>
    <t>PR1601120053</t>
    <phoneticPr fontId="13" type="noConversion"/>
  </si>
  <si>
    <t>武汉房产-电商线下费用-新华联青年城</t>
    <phoneticPr fontId="13" type="noConversion"/>
  </si>
  <si>
    <t>F-FC-WH-CPA-16-00398</t>
    <phoneticPr fontId="13" type="noConversion"/>
  </si>
  <si>
    <t>越秀星汇君泊</t>
    <phoneticPr fontId="13" type="noConversion"/>
  </si>
  <si>
    <t>PR1601130011</t>
    <phoneticPr fontId="13" type="noConversion"/>
  </si>
  <si>
    <t>武汉房产-电商线下费用-越秀星汇君泊</t>
    <phoneticPr fontId="13" type="noConversion"/>
  </si>
  <si>
    <t>F-FC-WH-CPA-15-04195</t>
    <phoneticPr fontId="13" type="noConversion"/>
  </si>
  <si>
    <t>绿地悦澜湾</t>
    <phoneticPr fontId="13" type="noConversion"/>
  </si>
  <si>
    <t>PR1601200045</t>
    <phoneticPr fontId="13" type="noConversion"/>
  </si>
  <si>
    <t>武汉房产-电商线下费用-绿地悦澜湾</t>
    <phoneticPr fontId="13" type="noConversion"/>
  </si>
  <si>
    <t>F-FC-WH-CPA-15-03567</t>
    <phoneticPr fontId="13" type="noConversion"/>
  </si>
  <si>
    <t>东原晴天见</t>
    <phoneticPr fontId="13" type="noConversion"/>
  </si>
  <si>
    <t>PR1601200046</t>
  </si>
  <si>
    <t>F-FC-WH-CPA-15-02259</t>
    <phoneticPr fontId="13" type="noConversion"/>
  </si>
  <si>
    <t>东西湖广场</t>
    <phoneticPr fontId="13" type="noConversion"/>
  </si>
  <si>
    <t>PR1601260030</t>
    <phoneticPr fontId="13" type="noConversion"/>
  </si>
  <si>
    <t>武汉房产-电商线下费用-东西湖广场</t>
    <phoneticPr fontId="13" type="noConversion"/>
  </si>
  <si>
    <t>F-FC-WH-CPA-15-02056</t>
    <phoneticPr fontId="13" type="noConversion"/>
  </si>
  <si>
    <t>PR1602230036</t>
    <phoneticPr fontId="13" type="noConversion"/>
  </si>
  <si>
    <t>亿达云山湖</t>
    <phoneticPr fontId="13" type="noConversion"/>
  </si>
  <si>
    <t>PR1602250021</t>
    <phoneticPr fontId="13" type="noConversion"/>
  </si>
  <si>
    <t>武汉房产-电商线下费用-亿达云山湖</t>
    <phoneticPr fontId="13" type="noConversion"/>
  </si>
  <si>
    <t>F-FC-WH-CPA-16-00837</t>
    <phoneticPr fontId="13" type="noConversion"/>
  </si>
  <si>
    <t>PR1603020001</t>
    <phoneticPr fontId="13" type="noConversion"/>
  </si>
  <si>
    <t>碧桂园凰城</t>
    <phoneticPr fontId="13" type="noConversion"/>
  </si>
  <si>
    <t>PR1601060017</t>
    <phoneticPr fontId="13" type="noConversion"/>
  </si>
  <si>
    <t>武汉房产-电商垫付费用，后期分成冲抵-碧桂园凰城</t>
    <phoneticPr fontId="13" type="noConversion"/>
  </si>
  <si>
    <t>F-FC-WH-CPA-15-05193</t>
    <phoneticPr fontId="13" type="noConversion"/>
  </si>
  <si>
    <t>PR1601130012</t>
    <phoneticPr fontId="13" type="noConversion"/>
  </si>
  <si>
    <t>武汉房产-电商垫付费用，后期分成冲抵-越秀星汇君泊</t>
    <phoneticPr fontId="13" type="noConversion"/>
  </si>
  <si>
    <t>融科天域</t>
    <phoneticPr fontId="13" type="noConversion"/>
  </si>
  <si>
    <t>PR1601110034</t>
    <phoneticPr fontId="13" type="noConversion"/>
  </si>
  <si>
    <t>武汉房产-电商垫付费用，后期分成冲抵-融科天域</t>
    <phoneticPr fontId="13" type="noConversion"/>
  </si>
  <si>
    <t>F-FC-WH-CPA-15-02891</t>
    <phoneticPr fontId="13" type="noConversion"/>
  </si>
  <si>
    <t>PR1601120057</t>
    <phoneticPr fontId="13" type="noConversion"/>
  </si>
  <si>
    <t>武汉房产-电商垫付费用，后期分成冲抵-东原晴天见</t>
    <phoneticPr fontId="13" type="noConversion"/>
  </si>
  <si>
    <t>PR1602250022</t>
    <phoneticPr fontId="13" type="noConversion"/>
  </si>
  <si>
    <t>武汉房产-电商垫付费用，后期分成冲抵-亿达云山湖</t>
    <phoneticPr fontId="13" type="noConversion"/>
  </si>
  <si>
    <t>费用垫付，分成冲抵</t>
    <phoneticPr fontId="13" type="noConversion"/>
  </si>
  <si>
    <r>
      <t>PR160</t>
    </r>
    <r>
      <rPr>
        <sz val="9"/>
        <color theme="1"/>
        <rFont val="微软雅黑"/>
        <family val="2"/>
        <charset val="134"/>
      </rPr>
      <t>2240006</t>
    </r>
    <phoneticPr fontId="13" type="noConversion"/>
  </si>
  <si>
    <t>武汉站2016年Q1机动费</t>
    <phoneticPr fontId="13" type="noConversion"/>
  </si>
  <si>
    <t>PR1512250017</t>
    <phoneticPr fontId="13" type="noConversion"/>
  </si>
  <si>
    <t>深圳调整到武汉</t>
    <phoneticPr fontId="13" type="noConversion"/>
  </si>
  <si>
    <r>
      <t>PR160</t>
    </r>
    <r>
      <rPr>
        <sz val="9"/>
        <color theme="1"/>
        <rFont val="微软雅黑"/>
        <family val="2"/>
        <charset val="134"/>
      </rPr>
      <t>1200051</t>
    </r>
    <phoneticPr fontId="13" type="noConversion"/>
  </si>
  <si>
    <t>武汉房产16年1月份直销市场费</t>
    <phoneticPr fontId="13" type="noConversion"/>
  </si>
  <si>
    <t>PR1602250029</t>
    <phoneticPr fontId="13" type="noConversion"/>
  </si>
  <si>
    <t>武汉</t>
    <phoneticPr fontId="13" type="noConversion"/>
  </si>
  <si>
    <t>御峰国际</t>
    <phoneticPr fontId="13" type="noConversion"/>
  </si>
  <si>
    <t>广州</t>
    <phoneticPr fontId="17" type="noConversion"/>
  </si>
  <si>
    <t>F-FC-QG-16-00500#002GZ</t>
    <phoneticPr fontId="13" type="noConversion"/>
  </si>
  <si>
    <t>PR1603020030</t>
    <phoneticPr fontId="13" type="noConversion"/>
  </si>
  <si>
    <t>电商</t>
    <phoneticPr fontId="17" type="noConversion"/>
  </si>
  <si>
    <t>金融街融穗华府</t>
    <phoneticPr fontId="13" type="noConversion"/>
  </si>
  <si>
    <t>PR1603030010</t>
    <phoneticPr fontId="13" type="noConversion"/>
  </si>
  <si>
    <t>F-FC-GZ-CPS-16-00945</t>
    <phoneticPr fontId="13" type="noConversion"/>
  </si>
  <si>
    <t>广州</t>
    <phoneticPr fontId="13" type="noConversion"/>
  </si>
  <si>
    <t>广州直销1月报销额度</t>
    <phoneticPr fontId="13" type="noConversion"/>
  </si>
  <si>
    <t>沈阳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</si>
  <si>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R1603070021</t>
    </r>
    <phoneticPr fontId="13" type="noConversion"/>
  </si>
  <si>
    <r>
      <t>沈阳站2</t>
    </r>
    <r>
      <rPr>
        <sz val="9"/>
        <color theme="1"/>
        <rFont val="微软雅黑"/>
        <family val="2"/>
        <charset val="134"/>
      </rPr>
      <t>016年Q2团建费</t>
    </r>
    <phoneticPr fontId="13" type="noConversion"/>
  </si>
  <si>
    <r>
      <rPr>
        <sz val="9"/>
        <color theme="1"/>
        <rFont val="微软雅黑"/>
        <family val="2"/>
        <charset val="134"/>
      </rPr>
      <t xml:space="preserve">    </t>
    </r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R1601040018</t>
    </r>
    <phoneticPr fontId="13" type="noConversion"/>
  </si>
  <si>
    <t>广州</t>
    <phoneticPr fontId="17" type="noConversion"/>
  </si>
  <si>
    <t>保利南沙大都汇</t>
    <phoneticPr fontId="13" type="noConversion"/>
  </si>
  <si>
    <t>硬广</t>
    <phoneticPr fontId="17" type="noConversion"/>
  </si>
  <si>
    <t>PR1601280016</t>
    <phoneticPr fontId="13" type="noConversion"/>
  </si>
  <si>
    <t>F-FC-GZ-16-01011</t>
    <phoneticPr fontId="13" type="noConversion"/>
  </si>
  <si>
    <t>合肥直销2月报销额度</t>
    <phoneticPr fontId="13" type="noConversion"/>
  </si>
  <si>
    <t>长沙</t>
    <phoneticPr fontId="17" type="noConversion"/>
  </si>
  <si>
    <t xml:space="preserve">PR1603070004 </t>
    <phoneticPr fontId="17" type="noConversion"/>
  </si>
  <si>
    <t>2016年Q1长沙站市场费</t>
    <phoneticPr fontId="17" type="noConversion"/>
  </si>
  <si>
    <t>PR1602230028</t>
    <phoneticPr fontId="17" type="noConversion"/>
  </si>
  <si>
    <t>昆明</t>
    <phoneticPr fontId="17" type="noConversion"/>
  </si>
  <si>
    <t>龙斗壹号海岸城</t>
    <phoneticPr fontId="17" type="noConversion"/>
  </si>
  <si>
    <t>硬广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</si>
  <si>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R1603020013</t>
    </r>
    <phoneticPr fontId="17" type="noConversion"/>
  </si>
  <si>
    <t>昆明房产“龙斗壹号海岸城”项目儿童摄影活动费用</t>
    <phoneticPr fontId="17" type="noConversion"/>
  </si>
  <si>
    <r>
      <t>F</t>
    </r>
    <r>
      <rPr>
        <sz val="9"/>
        <color theme="1"/>
        <rFont val="微软雅黑"/>
        <family val="2"/>
        <charset val="134"/>
      </rPr>
      <t>-FC-KM-16-00704</t>
    </r>
    <phoneticPr fontId="17" type="noConversion"/>
  </si>
  <si>
    <t>昆明</t>
    <phoneticPr fontId="13" type="noConversion"/>
  </si>
  <si>
    <t>昆明直销2月报销额度</t>
    <phoneticPr fontId="13" type="noConversion"/>
  </si>
  <si>
    <t>广州</t>
    <phoneticPr fontId="17" type="noConversion"/>
  </si>
  <si>
    <t>远洋天娇</t>
    <phoneticPr fontId="13" type="noConversion"/>
  </si>
  <si>
    <t>硬广</t>
    <phoneticPr fontId="17" type="noConversion"/>
  </si>
  <si>
    <t>PR1603070060</t>
    <phoneticPr fontId="13" type="noConversion"/>
  </si>
  <si>
    <t>F-FC-GZ-16-00526</t>
    <phoneticPr fontId="13" type="noConversion"/>
  </si>
  <si>
    <t>广州</t>
    <phoneticPr fontId="17" type="noConversion"/>
  </si>
  <si>
    <t>越秀滨海御城</t>
    <phoneticPr fontId="13" type="noConversion"/>
  </si>
  <si>
    <t>电商</t>
    <phoneticPr fontId="17" type="noConversion"/>
  </si>
  <si>
    <t>PR1603090024</t>
    <phoneticPr fontId="13" type="noConversion"/>
  </si>
  <si>
    <t>F-FC-GZ-CPA-15-02901</t>
    <phoneticPr fontId="13" type="noConversion"/>
  </si>
  <si>
    <t>威海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</si>
  <si>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R1603010021</t>
    </r>
    <phoneticPr fontId="13" type="noConversion"/>
  </si>
  <si>
    <t>威海站2016年Q1团建费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</si>
  <si>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R1603010022</t>
    </r>
    <phoneticPr fontId="13" type="noConversion"/>
  </si>
  <si>
    <t>威海站2016年Q1机动费</t>
    <phoneticPr fontId="13" type="noConversion"/>
  </si>
  <si>
    <t>PR1602190013</t>
    <phoneticPr fontId="17" type="noConversion"/>
  </si>
  <si>
    <t>2016年活动组市场费用</t>
    <phoneticPr fontId="17" type="noConversion"/>
  </si>
  <si>
    <t>PR1602190011</t>
    <phoneticPr fontId="17" type="noConversion"/>
  </si>
  <si>
    <t>2016年会员中心全年市场费用</t>
    <phoneticPr fontId="17" type="noConversion"/>
  </si>
  <si>
    <t>PR1602190014</t>
    <phoneticPr fontId="17" type="noConversion"/>
  </si>
  <si>
    <t>2016年新闻市场费用</t>
    <phoneticPr fontId="17" type="noConversion"/>
  </si>
  <si>
    <t>PR1602190012</t>
    <phoneticPr fontId="17" type="noConversion"/>
  </si>
  <si>
    <t>2016年论坛&amp;媒体合作市场费用</t>
    <phoneticPr fontId="17" type="noConversion"/>
  </si>
  <si>
    <t>PR1602170029</t>
    <phoneticPr fontId="17" type="noConversion"/>
  </si>
  <si>
    <t>2016年电商市场费用</t>
    <phoneticPr fontId="17" type="noConversion"/>
  </si>
  <si>
    <t>PR1602190010</t>
    <phoneticPr fontId="17" type="noConversion"/>
  </si>
  <si>
    <t>2016年策划市场费用</t>
    <phoneticPr fontId="17" type="noConversion"/>
  </si>
  <si>
    <t xml:space="preserve">PR1512240046 </t>
    <phoneticPr fontId="17" type="noConversion"/>
  </si>
  <si>
    <t>2016年1039合作费用</t>
    <phoneticPr fontId="17" type="noConversion"/>
  </si>
  <si>
    <t>PR1603020034</t>
    <phoneticPr fontId="17" type="noConversion"/>
  </si>
  <si>
    <t>北京密码直销保证金</t>
    <phoneticPr fontId="17" type="noConversion"/>
  </si>
  <si>
    <t>北京</t>
    <phoneticPr fontId="17" type="noConversion"/>
  </si>
  <si>
    <t>PR1603010031</t>
    <phoneticPr fontId="13" type="noConversion"/>
  </si>
  <si>
    <t>渠道销售部市场费</t>
    <phoneticPr fontId="13" type="noConversion"/>
  </si>
  <si>
    <t xml:space="preserve">PR1603030009 </t>
    <phoneticPr fontId="13" type="noConversion"/>
  </si>
  <si>
    <t>渠道销售部市场费用</t>
    <phoneticPr fontId="13" type="noConversion"/>
  </si>
  <si>
    <t>北京</t>
    <phoneticPr fontId="13" type="noConversion"/>
  </si>
  <si>
    <t>PR1602170028</t>
    <phoneticPr fontId="13" type="noConversion"/>
  </si>
  <si>
    <t>2016机动费</t>
    <phoneticPr fontId="13" type="noConversion"/>
  </si>
  <si>
    <t>PR1603010033</t>
    <phoneticPr fontId="13" type="noConversion"/>
  </si>
  <si>
    <t>2015 Q2</t>
  </si>
  <si>
    <t>乔戈里</t>
    <phoneticPr fontId="13" type="noConversion"/>
  </si>
  <si>
    <t>中欧国际城</t>
  </si>
  <si>
    <t xml:space="preserve">PR1603110004   </t>
  </si>
  <si>
    <t>中欧国际城线下PR</t>
  </si>
  <si>
    <t xml:space="preserve"> F-FC-QD-16-01074#001</t>
  </si>
  <si>
    <t>协信中心</t>
  </si>
  <si>
    <t xml:space="preserve">PR1603110005  </t>
  </si>
  <si>
    <t>协信中心线下PR</t>
  </si>
  <si>
    <t xml:space="preserve">F-FC-QD-16-00908#001 </t>
  </si>
  <si>
    <t>长沙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</si>
  <si>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R1603090034</t>
    </r>
    <phoneticPr fontId="17" type="noConversion"/>
  </si>
  <si>
    <t>PR1602290038</t>
    <phoneticPr fontId="17" type="noConversion"/>
  </si>
  <si>
    <t>卢浮原著</t>
    <phoneticPr fontId="17" type="noConversion"/>
  </si>
  <si>
    <t>F-FC-CS-CPA-16-00767</t>
    <phoneticPr fontId="17" type="noConversion"/>
  </si>
  <si>
    <t>F-FC-CS-CPA-16-00629</t>
    <phoneticPr fontId="17" type="noConversion"/>
  </si>
  <si>
    <t xml:space="preserve">PR1602290039  </t>
    <phoneticPr fontId="17" type="noConversion"/>
  </si>
  <si>
    <t>湘熙水郡</t>
    <phoneticPr fontId="17" type="noConversion"/>
  </si>
  <si>
    <t>F-FC-CS-CPA-15-02920</t>
    <phoneticPr fontId="17" type="noConversion"/>
  </si>
  <si>
    <t>恒大御景半岛</t>
    <phoneticPr fontId="17" type="noConversion"/>
  </si>
  <si>
    <t>PR1603040034</t>
    <phoneticPr fontId="17" type="noConversion"/>
  </si>
  <si>
    <t>F-FC-CS-CPA-16-00984</t>
    <phoneticPr fontId="17" type="noConversion"/>
  </si>
  <si>
    <t xml:space="preserve">PR1603040035 </t>
    <phoneticPr fontId="17" type="noConversion"/>
  </si>
  <si>
    <t>杭州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</si>
  <si>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R1602290047</t>
    </r>
    <phoneticPr fontId="13" type="noConversion"/>
  </si>
  <si>
    <r>
      <t>杭州2</t>
    </r>
    <r>
      <rPr>
        <sz val="9"/>
        <color theme="1"/>
        <rFont val="微软雅黑"/>
        <family val="2"/>
        <charset val="134"/>
      </rPr>
      <t>016年Q1直销市场费</t>
    </r>
    <phoneticPr fontId="13" type="noConversion"/>
  </si>
  <si>
    <t>杭州</t>
    <phoneticPr fontId="17" type="noConversion"/>
  </si>
  <si>
    <t>融科东南海</t>
    <phoneticPr fontId="17" type="noConversion"/>
  </si>
  <si>
    <t>硬广</t>
    <phoneticPr fontId="17" type="noConversion"/>
  </si>
  <si>
    <t>PR1603140016</t>
    <phoneticPr fontId="17" type="noConversion"/>
  </si>
  <si>
    <t>杭州站F-FC-HZ-16-01220#001线下成本</t>
    <phoneticPr fontId="17" type="noConversion"/>
  </si>
  <si>
    <r>
      <t>F</t>
    </r>
    <r>
      <rPr>
        <sz val="9"/>
        <color theme="1"/>
        <rFont val="微软雅黑"/>
        <family val="2"/>
        <charset val="134"/>
      </rPr>
      <t>-FC-HZ-16-01220</t>
    </r>
    <phoneticPr fontId="17" type="noConversion"/>
  </si>
  <si>
    <t>融信蓝孔雀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</si>
  <si>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R1603140011</t>
    </r>
    <phoneticPr fontId="17" type="noConversion"/>
  </si>
  <si>
    <t>杭州站F-FC-HZ-16-00940#001线下成本</t>
    <phoneticPr fontId="17" type="noConversion"/>
  </si>
  <si>
    <t>F-FC-HZ-16-00940</t>
    <phoneticPr fontId="17" type="noConversion"/>
  </si>
  <si>
    <t>电商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</si>
  <si>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R1603140021</t>
    </r>
    <phoneticPr fontId="17" type="noConversion"/>
  </si>
  <si>
    <t>杭州站F-FC-HZ-CPA-16-01191天阳明朗住宅线下成本</t>
    <phoneticPr fontId="17" type="noConversion"/>
  </si>
  <si>
    <t>天阳明朗住宅</t>
    <phoneticPr fontId="17" type="noConversion"/>
  </si>
  <si>
    <t>F-FC-HZ-CPA-16-01191</t>
    <phoneticPr fontId="17" type="noConversion"/>
  </si>
  <si>
    <t>万通时尚公馆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</si>
  <si>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R1603140014</t>
    </r>
    <phoneticPr fontId="17" type="noConversion"/>
  </si>
  <si>
    <t>杭州站F-FC-HZ-CPA-16-05140万通时尚公馆线下成本（第二次）</t>
    <phoneticPr fontId="17" type="noConversion"/>
  </si>
  <si>
    <t>F-FC-HZ-CPA-16-05140</t>
    <phoneticPr fontId="17" type="noConversion"/>
  </si>
  <si>
    <t>万达维多利亚湾</t>
  </si>
  <si>
    <t xml:space="preserve">PR1603150007   </t>
  </si>
  <si>
    <t>万达维多利亚湾线下成本</t>
  </si>
  <si>
    <t>F-FC-QD-16-00901#001</t>
  </si>
  <si>
    <t>世茂诺沙湾</t>
  </si>
  <si>
    <t xml:space="preserve"> PR1603150006   </t>
  </si>
  <si>
    <t>世茂诺沙湾线下成本</t>
  </si>
  <si>
    <t>2016/3/29  </t>
  </si>
  <si>
    <t>F-FC-QD-16-01111#001</t>
  </si>
  <si>
    <t>海口</t>
    <phoneticPr fontId="17" type="noConversion"/>
  </si>
  <si>
    <t>中南•森海湾</t>
    <phoneticPr fontId="17" type="noConversion"/>
  </si>
  <si>
    <t>硬广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</si>
  <si>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R163150003</t>
    </r>
    <phoneticPr fontId="17" type="noConversion"/>
  </si>
  <si>
    <t>F-FC-HK-15-04940#001</t>
    <phoneticPr fontId="17" type="noConversion"/>
  </si>
  <si>
    <t>海口站F-FC-HK-15-04940#001中南•森海湾线下成本</t>
    <phoneticPr fontId="17" type="noConversion"/>
  </si>
  <si>
    <t>PR1603160041</t>
  </si>
  <si>
    <t>创维巡展场地租赁押金</t>
  </si>
  <si>
    <t>广州</t>
    <phoneticPr fontId="17" type="noConversion"/>
  </si>
  <si>
    <t>合生广场</t>
    <phoneticPr fontId="13" type="noConversion"/>
  </si>
  <si>
    <t>电商</t>
    <phoneticPr fontId="17" type="noConversion"/>
  </si>
  <si>
    <t>PR1603140009</t>
    <phoneticPr fontId="13" type="noConversion"/>
  </si>
  <si>
    <t>F-FC-GZ-CPA-16-00388</t>
    <phoneticPr fontId="13" type="noConversion"/>
  </si>
  <si>
    <t xml:space="preserve"> PR1603160004   </t>
  </si>
  <si>
    <t>F-FC-QD-15-05266#001</t>
  </si>
  <si>
    <t>启迪协信青岛科技城</t>
  </si>
  <si>
    <t>PR1603160018</t>
  </si>
  <si>
    <t>启迪协信青岛科技城线下成本</t>
  </si>
  <si>
    <t>F-FC-QD-CPA-16-00761</t>
  </si>
  <si>
    <t>中铁·青岛中心</t>
  </si>
  <si>
    <t>PR1603160019</t>
  </si>
  <si>
    <t>青岛中心线下成本</t>
  </si>
  <si>
    <t>F-FC-QD-CPA-16-00928</t>
  </si>
  <si>
    <t>卓越皇后道</t>
  </si>
  <si>
    <t>PR1603160020</t>
  </si>
  <si>
    <t>皇后道线下成本</t>
  </si>
  <si>
    <t>F-FC-QD-CPA-16-01070</t>
  </si>
  <si>
    <t>伟东湖山美地</t>
  </si>
  <si>
    <t>PR1603160021</t>
  </si>
  <si>
    <t>湖山美地线下成本</t>
  </si>
  <si>
    <t>F-FC-QD-CPA-16-00881</t>
  </si>
  <si>
    <t>御景尚都</t>
  </si>
  <si>
    <t>PR1603160023</t>
  </si>
  <si>
    <t>御景尚都线下成本</t>
  </si>
  <si>
    <t>F-FC-QD-CPA-16-00930</t>
  </si>
  <si>
    <t>杭州</t>
    <phoneticPr fontId="17" type="noConversion"/>
  </si>
  <si>
    <t>广夏天都城</t>
    <phoneticPr fontId="17" type="noConversion"/>
  </si>
  <si>
    <t>硬广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</si>
  <si>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R1603170028</t>
    </r>
    <phoneticPr fontId="17" type="noConversion"/>
  </si>
  <si>
    <r>
      <t>杭州广夏天都城F</t>
    </r>
    <r>
      <rPr>
        <sz val="9"/>
        <color theme="1"/>
        <rFont val="微软雅黑"/>
        <family val="2"/>
        <charset val="134"/>
      </rPr>
      <t>-FC-HZ-16-01044#001线下成本</t>
    </r>
    <phoneticPr fontId="17" type="noConversion"/>
  </si>
  <si>
    <t>F-FC-HZ-16-01044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</si>
  <si>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R1603080016</t>
    </r>
    <phoneticPr fontId="13" type="noConversion"/>
  </si>
  <si>
    <t>武汉站2016年Q1机动费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</si>
  <si>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R1603080003</t>
    </r>
    <phoneticPr fontId="17" type="noConversion"/>
  </si>
  <si>
    <t>武汉</t>
    <phoneticPr fontId="17" type="noConversion"/>
  </si>
  <si>
    <t>越秀星汇云锦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</si>
  <si>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R1603080017</t>
    </r>
    <phoneticPr fontId="17" type="noConversion"/>
  </si>
  <si>
    <r>
      <t>F</t>
    </r>
    <r>
      <rPr>
        <sz val="9"/>
        <color theme="1"/>
        <rFont val="微软雅黑"/>
        <family val="2"/>
        <charset val="134"/>
      </rPr>
      <t>-FC-WH-16-01000#004</t>
    </r>
    <phoneticPr fontId="17" type="noConversion"/>
  </si>
  <si>
    <t>越秀国际金融汇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</si>
  <si>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R1603080018</t>
    </r>
    <phoneticPr fontId="17" type="noConversion"/>
  </si>
  <si>
    <t>F-FC-WH-16-01000#001</t>
    <phoneticPr fontId="17" type="noConversion"/>
  </si>
  <si>
    <t>福星惠誉红桥城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</si>
  <si>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R1603080004</t>
    </r>
    <phoneticPr fontId="17" type="noConversion"/>
  </si>
  <si>
    <t>武汉房产-硬广线下费用-越秀国际金融汇</t>
    <phoneticPr fontId="13" type="noConversion"/>
  </si>
  <si>
    <t>武汉房产-硬广线下费用-福星惠誉红桥城</t>
    <phoneticPr fontId="13" type="noConversion"/>
  </si>
  <si>
    <t>F-FC-WH-15-01744#008</t>
    <phoneticPr fontId="17" type="noConversion"/>
  </si>
  <si>
    <t>武汉</t>
    <phoneticPr fontId="17" type="noConversion"/>
  </si>
  <si>
    <t>越秀星汇云锦</t>
    <phoneticPr fontId="17" type="noConversion"/>
  </si>
  <si>
    <t>硬广</t>
    <phoneticPr fontId="17" type="noConversion"/>
  </si>
  <si>
    <t>PR1603150009</t>
    <phoneticPr fontId="17" type="noConversion"/>
  </si>
  <si>
    <t>武汉房产-硬广线下费用-越秀星汇云锦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</si>
  <si>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-FC-WH-16-01000#004</t>
    </r>
    <phoneticPr fontId="17" type="noConversion"/>
  </si>
  <si>
    <t>武汉</t>
    <phoneticPr fontId="13" type="noConversion"/>
  </si>
  <si>
    <t>东原晴天见</t>
    <phoneticPr fontId="13" type="noConversion"/>
  </si>
  <si>
    <t>电商</t>
    <phoneticPr fontId="13" type="noConversion"/>
  </si>
  <si>
    <t>PR1603170029</t>
    <phoneticPr fontId="13" type="noConversion"/>
  </si>
  <si>
    <t>武汉房产-电商垫付费用，后期分成冲抵-东原晴天见</t>
    <phoneticPr fontId="13" type="noConversion"/>
  </si>
  <si>
    <t>F-FC-WH-CPA-16-00340</t>
    <phoneticPr fontId="13" type="noConversion"/>
  </si>
  <si>
    <t>费用垫付，分成冲抵</t>
    <phoneticPr fontId="13" type="noConversion"/>
  </si>
  <si>
    <t>中建汤逊湖壹号</t>
    <phoneticPr fontId="13" type="noConversion"/>
  </si>
  <si>
    <t>PR1603150049</t>
    <phoneticPr fontId="13" type="noConversion"/>
  </si>
  <si>
    <t>武汉房产-电商线下费用-中建汤逊湖壹号</t>
    <phoneticPr fontId="13" type="noConversion"/>
  </si>
  <si>
    <t>F-FC-WH-CPA-16-00228</t>
    <phoneticPr fontId="13" type="noConversion"/>
  </si>
  <si>
    <t>东西湖中心广场</t>
    <phoneticPr fontId="17" type="noConversion"/>
  </si>
  <si>
    <t>电商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</si>
  <si>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R1603150044</t>
    </r>
    <phoneticPr fontId="17" type="noConversion"/>
  </si>
  <si>
    <t>武汉房产-电商线下费用-东西湖广场</t>
    <phoneticPr fontId="13" type="noConversion"/>
  </si>
  <si>
    <t>F-FC-WH-CPA-15-02056</t>
    <phoneticPr fontId="13" type="noConversion"/>
  </si>
  <si>
    <t>百瑞景中央生活区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</si>
  <si>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R1603150005</t>
    </r>
    <phoneticPr fontId="17" type="noConversion"/>
  </si>
  <si>
    <t>武汉房产-硬广线下费用-百瑞景中央生活区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</si>
  <si>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-FC-WH-16-01110#001</t>
    </r>
    <phoneticPr fontId="17" type="noConversion"/>
  </si>
  <si>
    <t>人信汇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</si>
  <si>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R1603130002</t>
    </r>
    <phoneticPr fontId="17" type="noConversion"/>
  </si>
  <si>
    <t>F-FC-WH-16-00370#001</t>
    <phoneticPr fontId="17" type="noConversion"/>
  </si>
  <si>
    <t>盛德金地差额发票</t>
    <phoneticPr fontId="17" type="noConversion"/>
  </si>
  <si>
    <t>保利首开四季怡园项目摇号礼品和背板</t>
    <phoneticPr fontId="17" type="noConversion"/>
  </si>
  <si>
    <t>PR1601040003</t>
    <phoneticPr fontId="17" type="noConversion"/>
  </si>
  <si>
    <t>天恒乐do线下成本费用</t>
    <phoneticPr fontId="17" type="noConversion"/>
  </si>
  <si>
    <t>龙熙旭辉六号院线下成本</t>
    <phoneticPr fontId="17" type="noConversion"/>
  </si>
  <si>
    <t>PR1601040039</t>
    <phoneticPr fontId="17" type="noConversion"/>
  </si>
  <si>
    <t>恒大未来城线下成本费用</t>
    <phoneticPr fontId="17" type="noConversion"/>
  </si>
  <si>
    <t>PR1601060036</t>
    <phoneticPr fontId="17" type="noConversion"/>
  </si>
  <si>
    <t>万和8号、天著春秋联合骑行活动</t>
    <phoneticPr fontId="17" type="noConversion"/>
  </si>
  <si>
    <t>PR1601070015</t>
    <phoneticPr fontId="17" type="noConversion"/>
  </si>
  <si>
    <t>使馆壹号院营销费用支出。</t>
    <phoneticPr fontId="17" type="noConversion"/>
  </si>
  <si>
    <t>PR1512310060</t>
    <phoneticPr fontId="17" type="noConversion"/>
  </si>
  <si>
    <t>鸿坤京东区域12月营销</t>
    <phoneticPr fontId="17" type="noConversion"/>
  </si>
  <si>
    <t>PR1601110020</t>
    <phoneticPr fontId="17" type="noConversion"/>
  </si>
  <si>
    <t>汇福悦榕湾12月线下活动代收代付</t>
    <phoneticPr fontId="17" type="noConversion"/>
  </si>
  <si>
    <t>PR1601080022</t>
    <phoneticPr fontId="17" type="noConversion"/>
  </si>
  <si>
    <t>首开熙悦汇十一期间派单+截客</t>
    <phoneticPr fontId="17" type="noConversion"/>
  </si>
  <si>
    <t>PR1601110035</t>
    <phoneticPr fontId="17" type="noConversion"/>
  </si>
  <si>
    <t>路劲国际城外部公司带客看房活动支持</t>
    <phoneticPr fontId="17" type="noConversion"/>
  </si>
  <si>
    <t>PR1601110059</t>
    <phoneticPr fontId="17" type="noConversion"/>
  </si>
  <si>
    <t>冠城大通百旺府巡展费用</t>
    <phoneticPr fontId="17" type="noConversion"/>
  </si>
  <si>
    <t>PR1601110081</t>
    <phoneticPr fontId="17" type="noConversion"/>
  </si>
  <si>
    <t>东亚12月市场费用</t>
    <phoneticPr fontId="17" type="noConversion"/>
  </si>
  <si>
    <t>PR1601140034</t>
    <phoneticPr fontId="17" type="noConversion"/>
  </si>
  <si>
    <t>世华龙樾渠道带客成交费用</t>
    <phoneticPr fontId="17" type="noConversion"/>
  </si>
  <si>
    <t>PR1601110050</t>
    <phoneticPr fontId="17" type="noConversion"/>
  </si>
  <si>
    <t>顺鑫汇 外部短信</t>
    <phoneticPr fontId="17" type="noConversion"/>
  </si>
  <si>
    <t>PR1601130021</t>
    <phoneticPr fontId="17" type="noConversion"/>
  </si>
  <si>
    <t>远洋香奈外部短信</t>
    <phoneticPr fontId="17" type="noConversion"/>
  </si>
  <si>
    <t>PR1601130018</t>
    <phoneticPr fontId="17" type="noConversion"/>
  </si>
  <si>
    <t>山语城外部短信</t>
    <phoneticPr fontId="17" type="noConversion"/>
  </si>
  <si>
    <t>PR1601130020</t>
    <phoneticPr fontId="17" type="noConversion"/>
  </si>
  <si>
    <t>新世界丽樽给客户购买年会奖品</t>
    <phoneticPr fontId="17" type="noConversion"/>
  </si>
  <si>
    <t>PR1601210011</t>
    <phoneticPr fontId="17" type="noConversion"/>
  </si>
  <si>
    <t>尚城汇 外部短信</t>
    <phoneticPr fontId="17" type="noConversion"/>
  </si>
  <si>
    <t>PR1601130019</t>
    <phoneticPr fontId="17" type="noConversion"/>
  </si>
  <si>
    <t>冠城大通百旺府答谢会</t>
    <phoneticPr fontId="17" type="noConversion"/>
  </si>
  <si>
    <t>PR1602010017</t>
    <phoneticPr fontId="17" type="noConversion"/>
  </si>
  <si>
    <t>拉斐水岸DIY</t>
    <phoneticPr fontId="17" type="noConversion"/>
  </si>
  <si>
    <t>PR1602150002</t>
    <phoneticPr fontId="17" type="noConversion"/>
  </si>
  <si>
    <t>拉斐水案DIY</t>
    <phoneticPr fontId="17" type="noConversion"/>
  </si>
  <si>
    <t>PR1601270042</t>
    <phoneticPr fontId="17" type="noConversion"/>
  </si>
  <si>
    <t>合景领峰渠道分佣</t>
    <phoneticPr fontId="17" type="noConversion"/>
  </si>
  <si>
    <t>PR1602180021</t>
    <phoneticPr fontId="17" type="noConversion"/>
  </si>
  <si>
    <t>北京城建上悦居 摇号背版制作费</t>
    <phoneticPr fontId="17" type="noConversion"/>
  </si>
  <si>
    <t>PR1602180031</t>
    <phoneticPr fontId="17" type="noConversion"/>
  </si>
  <si>
    <t>原香漫谷客户补贴及老带新费用</t>
    <phoneticPr fontId="17" type="noConversion"/>
  </si>
  <si>
    <t>PR1602220020</t>
    <phoneticPr fontId="17" type="noConversion"/>
  </si>
  <si>
    <t>卓达镜湖15年活动费用</t>
    <phoneticPr fontId="17" type="noConversion"/>
  </si>
  <si>
    <t>PR1602250024</t>
    <phoneticPr fontId="17" type="noConversion"/>
  </si>
  <si>
    <t>天恒金融街公园懿府购房大学费用</t>
    <phoneticPr fontId="17" type="noConversion"/>
  </si>
  <si>
    <t>PR1603040012</t>
    <phoneticPr fontId="17" type="noConversion"/>
  </si>
  <si>
    <t>首开国风美唐置业顾问奖励申请费用</t>
    <phoneticPr fontId="17" type="noConversion"/>
  </si>
  <si>
    <t>PR1603070034</t>
    <phoneticPr fontId="17" type="noConversion"/>
  </si>
  <si>
    <t>申请大厂香河孔雀城折扣税点费用</t>
    <phoneticPr fontId="17" type="noConversion"/>
  </si>
  <si>
    <t>PR1603100010</t>
    <phoneticPr fontId="17" type="noConversion"/>
  </si>
  <si>
    <t>首创国际半岛线下巡展费用</t>
    <phoneticPr fontId="17" type="noConversion"/>
  </si>
  <si>
    <t>PR1603100021</t>
    <phoneticPr fontId="17" type="noConversion"/>
  </si>
  <si>
    <t>亦庄金茂悦线下巡展费用</t>
    <phoneticPr fontId="17" type="noConversion"/>
  </si>
  <si>
    <t>PR1603110033</t>
    <phoneticPr fontId="17" type="noConversion"/>
  </si>
  <si>
    <t>汇福悦榕湾3月线下活动</t>
    <phoneticPr fontId="17" type="noConversion"/>
  </si>
  <si>
    <t>东亚尚品&amp;环球&amp;五环电商 线下活动费用</t>
    <phoneticPr fontId="17" type="noConversion"/>
  </si>
  <si>
    <t>PR1603150033</t>
    <phoneticPr fontId="17" type="noConversion"/>
  </si>
  <si>
    <t>盛德金地</t>
    <phoneticPr fontId="17" type="noConversion"/>
  </si>
  <si>
    <t>保利首开</t>
    <phoneticPr fontId="17" type="noConversion"/>
  </si>
  <si>
    <t>天恒乐do</t>
    <phoneticPr fontId="17" type="noConversion"/>
  </si>
  <si>
    <t>龙熙旭辉六号院</t>
    <phoneticPr fontId="17" type="noConversion"/>
  </si>
  <si>
    <t>恒大未来城</t>
    <phoneticPr fontId="17" type="noConversion"/>
  </si>
  <si>
    <t>万和8号</t>
    <phoneticPr fontId="17" type="noConversion"/>
  </si>
  <si>
    <t>使馆壹号院</t>
    <phoneticPr fontId="17" type="noConversion"/>
  </si>
  <si>
    <t>鸿坤</t>
    <phoneticPr fontId="17" type="noConversion"/>
  </si>
  <si>
    <t>汇福悦榕湾</t>
    <phoneticPr fontId="17" type="noConversion"/>
  </si>
  <si>
    <t>首开熙悦汇</t>
    <phoneticPr fontId="17" type="noConversion"/>
  </si>
  <si>
    <t>路劲国际城</t>
    <phoneticPr fontId="17" type="noConversion"/>
  </si>
  <si>
    <t>冠城大通</t>
    <phoneticPr fontId="17" type="noConversion"/>
  </si>
  <si>
    <t>东亚</t>
    <phoneticPr fontId="17" type="noConversion"/>
  </si>
  <si>
    <t>世华龙樾</t>
    <phoneticPr fontId="17" type="noConversion"/>
  </si>
  <si>
    <t>顺鑫汇</t>
    <phoneticPr fontId="17" type="noConversion"/>
  </si>
  <si>
    <t>远洋香奈</t>
    <phoneticPr fontId="17" type="noConversion"/>
  </si>
  <si>
    <t>山语城</t>
    <phoneticPr fontId="17" type="noConversion"/>
  </si>
  <si>
    <t>新世界丽樽</t>
    <phoneticPr fontId="17" type="noConversion"/>
  </si>
  <si>
    <t>尚城汇</t>
    <phoneticPr fontId="17" type="noConversion"/>
  </si>
  <si>
    <t>冠城大通百旺</t>
    <phoneticPr fontId="17" type="noConversion"/>
  </si>
  <si>
    <t>拉斐水岸</t>
    <phoneticPr fontId="17" type="noConversion"/>
  </si>
  <si>
    <t>拉斐水案</t>
    <phoneticPr fontId="17" type="noConversion"/>
  </si>
  <si>
    <t>合景领峰</t>
    <phoneticPr fontId="17" type="noConversion"/>
  </si>
  <si>
    <t>北京城建上悦居</t>
    <phoneticPr fontId="17" type="noConversion"/>
  </si>
  <si>
    <t>原香漫谷</t>
    <phoneticPr fontId="17" type="noConversion"/>
  </si>
  <si>
    <t>卓达镜湖</t>
    <phoneticPr fontId="17" type="noConversion"/>
  </si>
  <si>
    <t>天恒金融街</t>
    <phoneticPr fontId="17" type="noConversion"/>
  </si>
  <si>
    <t>首开国风美唐</t>
    <phoneticPr fontId="17" type="noConversion"/>
  </si>
  <si>
    <t>孔雀城</t>
    <phoneticPr fontId="17" type="noConversion"/>
  </si>
  <si>
    <t>首创国际半岛</t>
    <phoneticPr fontId="17" type="noConversion"/>
  </si>
  <si>
    <t>亦庄金茂悦</t>
    <phoneticPr fontId="17" type="noConversion"/>
  </si>
  <si>
    <t>东亚尚品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</si>
  <si>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R1602220004</t>
    </r>
    <phoneticPr fontId="17" type="noConversion"/>
  </si>
  <si>
    <t>3月装修服务中心团队人员费用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</si>
  <si>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R1602220006</t>
    </r>
    <phoneticPr fontId="17" type="noConversion"/>
  </si>
  <si>
    <t>3月装修服务中心市场费</t>
    <phoneticPr fontId="17" type="noConversion"/>
  </si>
  <si>
    <t>中国铁建青秀城</t>
    <phoneticPr fontId="13" type="noConversion"/>
  </si>
  <si>
    <t>硬广</t>
    <phoneticPr fontId="13" type="noConversion"/>
  </si>
  <si>
    <t>中国铁建青秀城、中国铁建国际城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</si>
  <si>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R1603180010</t>
    </r>
    <phoneticPr fontId="13" type="noConversion"/>
  </si>
  <si>
    <t>PR1603180009</t>
    <phoneticPr fontId="13" type="noConversion"/>
  </si>
  <si>
    <t>合肥中国铁建青秀城线下成本</t>
    <phoneticPr fontId="13" type="noConversion"/>
  </si>
  <si>
    <t>合肥中国铁建青秀城、中国铁建国际城线下成本</t>
    <phoneticPr fontId="13" type="noConversion"/>
  </si>
  <si>
    <t>F-FC-HF-16-00986#001</t>
    <phoneticPr fontId="0" type="Hiragana"/>
  </si>
  <si>
    <t>2016 Q1</t>
    <phoneticPr fontId="13" type="noConversion"/>
  </si>
  <si>
    <t>PR1603180020</t>
    <phoneticPr fontId="13" type="noConversion"/>
  </si>
  <si>
    <t>珠海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</si>
  <si>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R1603170003</t>
    </r>
    <phoneticPr fontId="13" type="noConversion"/>
  </si>
  <si>
    <t>2016 Q1</t>
    <phoneticPr fontId="13" type="noConversion"/>
  </si>
  <si>
    <t>F-FC-ZH-CPS-16-01271</t>
    <phoneticPr fontId="13" type="noConversion"/>
  </si>
  <si>
    <t>电商</t>
    <phoneticPr fontId="13" type="noConversion"/>
  </si>
  <si>
    <t>华发又一城</t>
    <phoneticPr fontId="13" type="noConversion"/>
  </si>
  <si>
    <t>大连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</si>
  <si>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</si>
  <si>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R1603170006</t>
    </r>
    <phoneticPr fontId="13" type="noConversion"/>
  </si>
  <si>
    <t>F-FC-DL-CPA-16-00399</t>
    <phoneticPr fontId="13" type="noConversion"/>
  </si>
  <si>
    <t>PR1603160011</t>
    <phoneticPr fontId="17" type="noConversion"/>
  </si>
  <si>
    <r>
      <t>2</t>
    </r>
    <r>
      <rPr>
        <sz val="9"/>
        <color theme="1"/>
        <rFont val="微软雅黑"/>
        <family val="2"/>
        <charset val="134"/>
      </rPr>
      <t>016年Q1数据流量采购</t>
    </r>
    <phoneticPr fontId="17" type="noConversion"/>
  </si>
  <si>
    <t>远洋新天地</t>
  </si>
  <si>
    <t>创客梦工厂</t>
  </si>
  <si>
    <t>东亚五环国际</t>
  </si>
  <si>
    <t>中铁梧桐汇</t>
  </si>
  <si>
    <t>金第梦想山</t>
  </si>
  <si>
    <t>京科北京郡（张家口）</t>
  </si>
  <si>
    <t>富力新城</t>
  </si>
  <si>
    <t>路劲世界城</t>
  </si>
  <si>
    <t>国际城</t>
  </si>
  <si>
    <t>晟世北京时代</t>
  </si>
  <si>
    <t>碧桂园时代城</t>
  </si>
  <si>
    <t>春辉时代</t>
  </si>
  <si>
    <t>蜜码空间</t>
  </si>
  <si>
    <t>观唐云鼎</t>
  </si>
  <si>
    <t>汤山树</t>
  </si>
  <si>
    <t>崇礼四级小镇（北京）</t>
  </si>
  <si>
    <t>美泉园墅</t>
  </si>
  <si>
    <t>金玉府</t>
  </si>
  <si>
    <t>北京新天地</t>
  </si>
  <si>
    <t>长安王府</t>
  </si>
  <si>
    <t>万年广阳郡九号</t>
  </si>
  <si>
    <t>原乡梦得惜诺</t>
  </si>
  <si>
    <t>碧桂园九龙湾</t>
  </si>
  <si>
    <t>红玺台</t>
  </si>
  <si>
    <t>嘉都</t>
  </si>
  <si>
    <t>八达岭孔雀城</t>
  </si>
  <si>
    <t>首开常青藤</t>
  </si>
  <si>
    <t>廊坊孔雀城公园海</t>
  </si>
  <si>
    <t>空港家园</t>
  </si>
  <si>
    <t>潮白家园</t>
  </si>
  <si>
    <t>永定河孔雀城英国宫</t>
  </si>
  <si>
    <t>廊坊尚品商业街</t>
  </si>
  <si>
    <t>卢卡新天地</t>
  </si>
  <si>
    <t>紫晶七星广场</t>
  </si>
  <si>
    <t>琨御府玲珑阁</t>
  </si>
  <si>
    <t>天洋城4代</t>
  </si>
  <si>
    <r>
      <t>PR</t>
    </r>
    <r>
      <rPr>
        <sz val="9"/>
        <color theme="1"/>
        <rFont val="微软雅黑"/>
        <family val="2"/>
        <charset val="134"/>
      </rPr>
      <t>1603180004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</si>
  <si>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015.12、2016.1、2016.2</t>
    </r>
    <r>
      <rPr>
        <sz val="9"/>
        <color theme="1"/>
        <rFont val="微软雅黑"/>
        <family val="2"/>
        <charset val="134"/>
      </rPr>
      <t>月电商兼职费用走销售成本部分</t>
    </r>
    <phoneticPr fontId="13" type="noConversion"/>
  </si>
  <si>
    <t>F-FC-BJ-CPS-15-01423</t>
  </si>
  <si>
    <t>F-FC-BJ-CPS-15-04068</t>
  </si>
  <si>
    <t>F-FC-BJ-CPA-15-01952</t>
  </si>
  <si>
    <t>F-FC-BJ-CPA-15-01497</t>
  </si>
  <si>
    <t>F-FC-BJ-CPA-15-03114</t>
  </si>
  <si>
    <t>F-FC-BJ-CPS-15-03894</t>
  </si>
  <si>
    <t>F-FC-BJ-CPA-16-00338</t>
  </si>
  <si>
    <t>F-FC-BJ-CPA-12-00247</t>
  </si>
  <si>
    <t>F-FC-BJ-CPS-15-02892</t>
  </si>
  <si>
    <t>F-FC-BJ-CPA-15-03374</t>
  </si>
  <si>
    <t>F-FC-BJ-CPA-15-04077</t>
  </si>
  <si>
    <t>F-FC-BJ-CPS-15-04343</t>
  </si>
  <si>
    <t>F-FC-BJ-CPA-15-04355</t>
  </si>
  <si>
    <t>F-FC-BJ-CPA-15-04118</t>
  </si>
  <si>
    <t>F-FC-BJ-CPA-15-00135</t>
  </si>
  <si>
    <t>F-FC-BJ-CPA-15-02323</t>
  </si>
  <si>
    <t>F-FC-BJ-CPA-15-04062</t>
  </si>
  <si>
    <t>F-FC-BJ-CPA-14-02569</t>
  </si>
  <si>
    <t>F-FC-BJ-CPS-15-03087</t>
  </si>
  <si>
    <t>F-FC-BJ-CPA-16-00493</t>
  </si>
  <si>
    <t>F-FC-BJ-CPA-15-02921</t>
  </si>
  <si>
    <t>F-FC-BJ-CPA-16-00754</t>
  </si>
  <si>
    <t>F-FC-BJ-CPA-15-02490</t>
  </si>
  <si>
    <t>F-FC-BJ-CPA-15-02111</t>
  </si>
  <si>
    <t>F-FC-BJ-CPA-15-01977</t>
  </si>
  <si>
    <t>F-FC-BJ-CPA-15-00659</t>
  </si>
  <si>
    <t>F-FC-BJ-CPA-15-00440</t>
  </si>
  <si>
    <t>F-FC-BJ-CPA-15-00225</t>
  </si>
  <si>
    <t>F-FC-BJ-CPA-15-04091</t>
  </si>
  <si>
    <t>F-FC-BJ-CPA-15-04532</t>
  </si>
  <si>
    <t>F-FC-BJ-CPA-15-04531</t>
  </si>
  <si>
    <t>F-FC-BJ-CPA-15-01979</t>
  </si>
  <si>
    <t>F-FC-BJ-CPA-15-04213</t>
  </si>
  <si>
    <t>北京</t>
    <phoneticPr fontId="13" type="noConversion"/>
  </si>
  <si>
    <t>鸿坤京东区3月份营销费用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</si>
  <si>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</si>
  <si>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R1603170001</t>
    </r>
    <phoneticPr fontId="13" type="noConversion"/>
  </si>
  <si>
    <t>鸿坤京东区</t>
    <phoneticPr fontId="13" type="noConversion"/>
  </si>
  <si>
    <t>F-FC-BJ-CPS-16-00163</t>
    <phoneticPr fontId="13" type="noConversion"/>
  </si>
  <si>
    <t>东亚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</si>
  <si>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R1603150032</t>
    </r>
    <phoneticPr fontId="13" type="noConversion"/>
  </si>
  <si>
    <t>东亚线下资源 公交车广告费</t>
    <phoneticPr fontId="13" type="noConversion"/>
  </si>
  <si>
    <t>F-FC-BJ-16-00182</t>
    <phoneticPr fontId="13" type="noConversion"/>
  </si>
  <si>
    <t>杭州</t>
    <phoneticPr fontId="13" type="noConversion"/>
  </si>
  <si>
    <t>北辰奥园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</si>
  <si>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</si>
  <si>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R1603210047</t>
    </r>
    <phoneticPr fontId="13" type="noConversion"/>
  </si>
  <si>
    <r>
      <t>杭州北辰奥园F</t>
    </r>
    <r>
      <rPr>
        <sz val="9"/>
        <color theme="1"/>
        <rFont val="微软雅黑"/>
        <family val="2"/>
        <charset val="134"/>
      </rPr>
      <t>-FC-HZ-16-01224#001线下成本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</si>
  <si>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-FC-HZ-16-01224</t>
    </r>
    <phoneticPr fontId="13" type="noConversion"/>
  </si>
  <si>
    <t>青岛站2016年4月份直销线下费用</t>
  </si>
  <si>
    <t>广州</t>
    <phoneticPr fontId="13" type="noConversion"/>
  </si>
  <si>
    <t>沁园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</si>
  <si>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</si>
  <si>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R1603170024</t>
    </r>
    <phoneticPr fontId="13" type="noConversion"/>
  </si>
  <si>
    <r>
      <t>201</t>
    </r>
    <r>
      <rPr>
        <sz val="9"/>
        <color theme="1"/>
        <rFont val="微软雅黑"/>
        <family val="2"/>
        <charset val="134"/>
      </rPr>
      <t>6</t>
    </r>
    <r>
      <rPr>
        <sz val="9"/>
        <color theme="1"/>
        <rFont val="微软雅黑"/>
        <family val="2"/>
        <charset val="134"/>
      </rPr>
      <t xml:space="preserve"> Q1</t>
    </r>
    <phoneticPr fontId="13" type="noConversion"/>
  </si>
  <si>
    <t>F-FC-GZ-CPA-16-00814</t>
    <phoneticPr fontId="13" type="noConversion"/>
  </si>
  <si>
    <t>保利中央公园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</si>
  <si>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</si>
  <si>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R1603100037</t>
    </r>
    <phoneticPr fontId="13" type="noConversion"/>
  </si>
  <si>
    <t>F-FC-GZ-CPA-16-00900</t>
    <phoneticPr fontId="13" type="noConversion"/>
  </si>
  <si>
    <t>硬广</t>
    <phoneticPr fontId="13" type="noConversion"/>
  </si>
  <si>
    <t>碧桂园森林城市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</si>
  <si>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R1603220004</t>
    </r>
    <phoneticPr fontId="13" type="noConversion"/>
  </si>
  <si>
    <r>
      <t>2016</t>
    </r>
    <r>
      <rPr>
        <sz val="9"/>
        <color theme="1"/>
        <rFont val="微软雅黑"/>
        <family val="2"/>
        <charset val="134"/>
      </rPr>
      <t xml:space="preserve"> Q1</t>
    </r>
    <phoneticPr fontId="13" type="noConversion"/>
  </si>
  <si>
    <t>F-FZ-GZ-16-00076</t>
    <phoneticPr fontId="13" type="noConversion"/>
  </si>
  <si>
    <t>沈阳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</si>
  <si>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R1603220022</t>
    </r>
    <phoneticPr fontId="13" type="noConversion"/>
  </si>
  <si>
    <t>PR1603210016</t>
    <phoneticPr fontId="13" type="noConversion"/>
  </si>
  <si>
    <t>2016沈阳站Q2机动费</t>
    <phoneticPr fontId="13" type="noConversion"/>
  </si>
  <si>
    <t>东亚翰林世家</t>
    <phoneticPr fontId="13" type="noConversion"/>
  </si>
  <si>
    <t>沈阳房产F-FC-SY-CPA-15-03466#002翰林世家sales cost</t>
    <phoneticPr fontId="13" type="noConversion"/>
  </si>
  <si>
    <t>硬广</t>
    <phoneticPr fontId="13" type="noConversion"/>
  </si>
  <si>
    <t>F-FC-SY-CPA-15-03466#002</t>
    <phoneticPr fontId="13" type="noConversion"/>
  </si>
  <si>
    <r>
      <t>沈阳房产F</t>
    </r>
    <r>
      <rPr>
        <sz val="9"/>
        <color theme="1"/>
        <rFont val="微软雅黑"/>
        <family val="2"/>
        <charset val="134"/>
      </rPr>
      <t>-FC-SY-CPA-15-03117#J001优立方线下成本</t>
    </r>
    <phoneticPr fontId="13" type="noConversion"/>
  </si>
  <si>
    <t>F-FC-SY-CPA-15-03117#J001</t>
    <phoneticPr fontId="13" type="noConversion"/>
  </si>
  <si>
    <t>杭州</t>
    <phoneticPr fontId="13" type="noConversion"/>
  </si>
  <si>
    <r>
      <t>杭州Q</t>
    </r>
    <r>
      <rPr>
        <sz val="9"/>
        <color theme="1"/>
        <rFont val="微软雅黑"/>
        <family val="2"/>
        <charset val="134"/>
      </rPr>
      <t>1机动费</t>
    </r>
    <phoneticPr fontId="13" type="noConversion"/>
  </si>
  <si>
    <t>南宁</t>
    <phoneticPr fontId="17" type="noConversion"/>
  </si>
  <si>
    <t>2016年Q1南宁站市场费</t>
    <phoneticPr fontId="17" type="noConversion"/>
  </si>
  <si>
    <t>PR1603170016</t>
    <phoneticPr fontId="17" type="noConversion"/>
  </si>
  <si>
    <t>南宁</t>
    <phoneticPr fontId="13" type="noConversion"/>
  </si>
  <si>
    <t>PR1603170019</t>
    <phoneticPr fontId="13" type="noConversion"/>
  </si>
  <si>
    <r>
      <t>2016南宁Q</t>
    </r>
    <r>
      <rPr>
        <sz val="9"/>
        <color theme="1"/>
        <rFont val="微软雅黑"/>
        <family val="2"/>
        <charset val="134"/>
      </rPr>
      <t>1</t>
    </r>
    <r>
      <rPr>
        <sz val="9"/>
        <color theme="1"/>
        <rFont val="微软雅黑"/>
        <family val="2"/>
        <charset val="134"/>
      </rPr>
      <t>机动费</t>
    </r>
    <phoneticPr fontId="13" type="noConversion"/>
  </si>
  <si>
    <t>PR1603220048</t>
    <phoneticPr fontId="13" type="noConversion"/>
  </si>
  <si>
    <t>海口</t>
    <phoneticPr fontId="13" type="noConversion"/>
  </si>
  <si>
    <t>万达广场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</si>
  <si>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R1603220032</t>
    </r>
    <phoneticPr fontId="13" type="noConversion"/>
  </si>
  <si>
    <t>海口房产-F-FC-HK-16-01345#001万达广场sales cost</t>
    <phoneticPr fontId="13" type="noConversion"/>
  </si>
  <si>
    <t>F-FC-HK-16-01345#001</t>
    <phoneticPr fontId="13" type="noConversion"/>
  </si>
  <si>
    <t>PR1601060009</t>
  </si>
  <si>
    <t>PR1512170002</t>
  </si>
  <si>
    <t>上海站新房2015年底答谢市场费</t>
  </si>
  <si>
    <t>10-11月地方站会员中心和兼职费</t>
  </si>
  <si>
    <t>上海</t>
    <phoneticPr fontId="17" type="noConversion"/>
  </si>
  <si>
    <t>上海</t>
    <phoneticPr fontId="13" type="noConversion"/>
  </si>
  <si>
    <t>禹洲老城里</t>
  </si>
  <si>
    <t>PR1601060018</t>
  </si>
  <si>
    <t>上海新房电商禹州老城里线下成本费用</t>
  </si>
  <si>
    <t>PR1601250041</t>
  </si>
  <si>
    <t>上海新房电商禹州老城里线下成本</t>
  </si>
  <si>
    <t>F-FC-SH-CPA-15-03205</t>
    <phoneticPr fontId="13" type="noConversion"/>
  </si>
  <si>
    <t>PR1601070051</t>
  </si>
  <si>
    <t>PR1602230001</t>
  </si>
  <si>
    <t>上海新房2016年Q1机动费</t>
  </si>
  <si>
    <t>焦点合计</t>
    <phoneticPr fontId="13" type="noConversion"/>
  </si>
  <si>
    <t>珠海</t>
    <phoneticPr fontId="13" type="noConversion"/>
  </si>
  <si>
    <t>马赛公馆项目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</si>
  <si>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</si>
  <si>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R1602180035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</si>
  <si>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-FC-ZH-CPA-16-00584</t>
    </r>
    <phoneticPr fontId="13" type="noConversion"/>
  </si>
  <si>
    <t>丹田牛津公馆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</si>
  <si>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R1603170007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</si>
  <si>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-FC-ZH-CPA-16-00208</t>
    </r>
    <phoneticPr fontId="13" type="noConversion"/>
  </si>
  <si>
    <t>广州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</si>
  <si>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R1603110009</t>
    </r>
    <phoneticPr fontId="13" type="noConversion"/>
  </si>
  <si>
    <t>广州房产2016年Q1机动费</t>
    <phoneticPr fontId="13" type="noConversion"/>
  </si>
  <si>
    <t>大连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</si>
  <si>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R1603240011</t>
    </r>
    <phoneticPr fontId="13" type="noConversion"/>
  </si>
  <si>
    <t>上海新房2016年Q1团建费</t>
    <phoneticPr fontId="13" type="noConversion"/>
  </si>
  <si>
    <t>广州</t>
    <phoneticPr fontId="13" type="noConversion"/>
  </si>
  <si>
    <t>恒大银湖城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</si>
  <si>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</si>
  <si>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R1603150050</t>
    </r>
    <phoneticPr fontId="13" type="noConversion"/>
  </si>
  <si>
    <t>F-FC-GZ-16-00816</t>
    <phoneticPr fontId="13" type="noConversion"/>
  </si>
  <si>
    <t>碧桂园温泉城</t>
  </si>
  <si>
    <t>PR1603150008</t>
  </si>
  <si>
    <t>武汉房产-电商线下费用-碧桂园温泉城</t>
  </si>
  <si>
    <t xml:space="preserve"> F-FC-WH-CPA-16-01050 </t>
  </si>
  <si>
    <t>苏州</t>
    <phoneticPr fontId="13" type="noConversion"/>
  </si>
  <si>
    <t xml:space="preserve"> PR1603210054   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</si>
  <si>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R1603220034</t>
    </r>
    <phoneticPr fontId="13" type="noConversion"/>
  </si>
  <si>
    <t>合同保证金</t>
    <phoneticPr fontId="13" type="noConversion"/>
  </si>
  <si>
    <t>PR1603230039</t>
    <phoneticPr fontId="13" type="noConversion"/>
  </si>
  <si>
    <t>建博会活动费用</t>
    <phoneticPr fontId="17" type="noConversion"/>
  </si>
  <si>
    <t>建博会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</si>
  <si>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</si>
  <si>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R1603220016</t>
    </r>
    <phoneticPr fontId="13" type="noConversion"/>
  </si>
  <si>
    <t>F-HO-JJ33-15-04835</t>
    <phoneticPr fontId="13" type="noConversion"/>
  </si>
  <si>
    <t>PR1603220017</t>
    <phoneticPr fontId="13" type="noConversion"/>
  </si>
  <si>
    <t>F-HO-JJ33-15-04894</t>
    <phoneticPr fontId="13" type="noConversion"/>
  </si>
  <si>
    <t>PR1603230022</t>
  </si>
  <si>
    <t>穗宝</t>
    <phoneticPr fontId="13" type="noConversion"/>
  </si>
  <si>
    <t>穗宝线下活动报道费用</t>
    <phoneticPr fontId="13" type="noConversion"/>
  </si>
  <si>
    <t>F-HO-JJ22-16-01278</t>
    <phoneticPr fontId="13" type="noConversion"/>
  </si>
  <si>
    <t>烟台</t>
    <phoneticPr fontId="17" type="noConversion"/>
  </si>
  <si>
    <t>PR1603240018</t>
    <phoneticPr fontId="17" type="noConversion"/>
  </si>
  <si>
    <t>2016年Q1烟台站市场费</t>
    <phoneticPr fontId="17" type="noConversion"/>
  </si>
  <si>
    <t>PR1603110023</t>
    <phoneticPr fontId="13" type="noConversion"/>
  </si>
  <si>
    <t>威海</t>
    <phoneticPr fontId="13" type="noConversion"/>
  </si>
  <si>
    <t>保利红叶谷</t>
    <phoneticPr fontId="13" type="noConversion"/>
  </si>
  <si>
    <t>电商</t>
    <phoneticPr fontId="13" type="noConversion"/>
  </si>
  <si>
    <r>
      <t>威海房产F</t>
    </r>
    <r>
      <rPr>
        <sz val="9"/>
        <color theme="1"/>
        <rFont val="微软雅黑"/>
        <family val="2"/>
        <charset val="134"/>
      </rPr>
      <t>-FC-WEIH-CPA-15-03759保利红叶谷</t>
    </r>
    <phoneticPr fontId="13" type="noConversion"/>
  </si>
  <si>
    <t>F-FC-WEIH-CPA-15-03759</t>
    <phoneticPr fontId="13" type="noConversion"/>
  </si>
  <si>
    <t>PR1603240012</t>
    <phoneticPr fontId="13" type="noConversion"/>
  </si>
  <si>
    <t>PR1603240014</t>
    <phoneticPr fontId="13" type="noConversion"/>
  </si>
  <si>
    <t>PR1603240013</t>
    <phoneticPr fontId="13" type="noConversion"/>
  </si>
  <si>
    <t>哈尔滨</t>
    <phoneticPr fontId="13" type="noConversion"/>
  </si>
  <si>
    <t>永安城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</si>
  <si>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</si>
  <si>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R1603280004</t>
    </r>
    <phoneticPr fontId="13" type="noConversion"/>
  </si>
  <si>
    <t>永安城派单费</t>
    <phoneticPr fontId="13" type="noConversion"/>
  </si>
  <si>
    <t>广州</t>
    <phoneticPr fontId="13" type="noConversion"/>
  </si>
  <si>
    <t>硬广</t>
    <phoneticPr fontId="13" type="noConversion"/>
  </si>
  <si>
    <t>F-FC-GZ-16-01025</t>
    <phoneticPr fontId="13" type="noConversion"/>
  </si>
  <si>
    <t>保利房展</t>
    <phoneticPr fontId="13" type="noConversion"/>
  </si>
  <si>
    <t>PR1603250051</t>
    <phoneticPr fontId="13" type="noConversion"/>
  </si>
  <si>
    <t>御湖名邸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</si>
  <si>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</si>
  <si>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R1603240016</t>
    </r>
    <phoneticPr fontId="13" type="noConversion"/>
  </si>
  <si>
    <t>F-FC-GZ-CPA-16-00861</t>
    <phoneticPr fontId="13" type="noConversion"/>
  </si>
  <si>
    <t>广晟圣淘沙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</si>
  <si>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R1603240017</t>
    </r>
    <phoneticPr fontId="13" type="noConversion"/>
  </si>
  <si>
    <t>F-FC-GZ-CPS-16-00381</t>
    <phoneticPr fontId="13" type="noConversion"/>
  </si>
  <si>
    <t>合肥</t>
    <phoneticPr fontId="17" type="noConversion"/>
  </si>
  <si>
    <t>PR1603240031</t>
    <phoneticPr fontId="17" type="noConversion"/>
  </si>
  <si>
    <t>2016Q1合肥站市场费</t>
    <phoneticPr fontId="17" type="noConversion"/>
  </si>
  <si>
    <t>合肥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</si>
  <si>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R1603250011</t>
    </r>
    <phoneticPr fontId="13" type="noConversion"/>
  </si>
  <si>
    <r>
      <t>合肥房产2</t>
    </r>
    <r>
      <rPr>
        <sz val="9"/>
        <color theme="1"/>
        <rFont val="微软雅黑"/>
        <family val="2"/>
        <charset val="134"/>
      </rPr>
      <t>016Q1团建费</t>
    </r>
    <phoneticPr fontId="13" type="noConversion"/>
  </si>
  <si>
    <t>合肥站2016Q1团建费</t>
    <phoneticPr fontId="13" type="noConversion"/>
  </si>
  <si>
    <t>PR1603280045</t>
    <phoneticPr fontId="17" type="noConversion"/>
  </si>
  <si>
    <r>
      <t>补提2</t>
    </r>
    <r>
      <rPr>
        <sz val="9"/>
        <color theme="1"/>
        <rFont val="微软雅黑"/>
        <family val="2"/>
        <charset val="134"/>
      </rPr>
      <t>016年Q1深圳站市场费</t>
    </r>
    <phoneticPr fontId="17" type="noConversion"/>
  </si>
  <si>
    <t>龙樾湾</t>
  </si>
  <si>
    <t xml:space="preserve">PR1603290006   </t>
  </si>
  <si>
    <t>龙樾湾线下PR</t>
  </si>
  <si>
    <t>F-FC-QD-16-00939#001</t>
  </si>
  <si>
    <t>晓港名城</t>
  </si>
  <si>
    <t xml:space="preserve">PR1603290008  </t>
  </si>
  <si>
    <t>晓港名城线下PR</t>
  </si>
  <si>
    <t>F-FC-QD-16-00774#001</t>
  </si>
  <si>
    <t>广州</t>
    <phoneticPr fontId="13" type="noConversion"/>
  </si>
  <si>
    <t>保利联展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</si>
  <si>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</si>
  <si>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R1603170004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</si>
  <si>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-FC-GZ-HF-14-05392#033</t>
    </r>
    <phoneticPr fontId="13" type="noConversion"/>
  </si>
  <si>
    <t>金融街融穗澜湾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</si>
  <si>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</si>
  <si>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R1603230041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</si>
  <si>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-FC-GZ-CPS-16-00331</t>
    </r>
    <phoneticPr fontId="13" type="noConversion"/>
  </si>
  <si>
    <t>天韵瑚璟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</si>
  <si>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R1603230023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</si>
  <si>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-FC-GZ-16-00904</t>
    </r>
    <phoneticPr fontId="13" type="noConversion"/>
  </si>
  <si>
    <t>沈阳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</si>
  <si>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R1603280050</t>
    </r>
    <phoneticPr fontId="17" type="noConversion"/>
  </si>
  <si>
    <r>
      <t>2</t>
    </r>
    <r>
      <rPr>
        <sz val="9"/>
        <color theme="1"/>
        <rFont val="微软雅黑"/>
        <family val="2"/>
        <charset val="134"/>
      </rPr>
      <t>016沈阳站Q2市场费</t>
    </r>
    <phoneticPr fontId="17" type="noConversion"/>
  </si>
  <si>
    <t>昆明</t>
    <phoneticPr fontId="13" type="noConversion"/>
  </si>
  <si>
    <t>硬广</t>
    <phoneticPr fontId="13" type="noConversion"/>
  </si>
  <si>
    <t>龙湾1号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</si>
  <si>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R1603280053</t>
    </r>
    <phoneticPr fontId="13" type="noConversion"/>
  </si>
  <si>
    <t>用于支付龙湾1号换房房源置业顾问佣金</t>
    <phoneticPr fontId="13" type="noConversion"/>
  </si>
  <si>
    <t>F-FC-KM-13-00607，F-FC-KM-14-02574，F-FC-KM-HF-15-01759</t>
    <phoneticPr fontId="13" type="noConversion"/>
  </si>
  <si>
    <t>大连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</si>
  <si>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R1603290009</t>
    </r>
    <phoneticPr fontId="17" type="noConversion"/>
  </si>
  <si>
    <r>
      <t>2016大连站Q</t>
    </r>
    <r>
      <rPr>
        <sz val="9"/>
        <color theme="1"/>
        <rFont val="微软雅黑"/>
        <family val="2"/>
        <charset val="134"/>
      </rPr>
      <t>1</t>
    </r>
    <r>
      <rPr>
        <sz val="9"/>
        <color theme="1"/>
        <rFont val="微软雅黑"/>
        <family val="2"/>
        <charset val="134"/>
      </rPr>
      <t>市场费</t>
    </r>
    <phoneticPr fontId="17" type="noConversion"/>
  </si>
  <si>
    <t>大连</t>
    <phoneticPr fontId="13" type="noConversion"/>
  </si>
  <si>
    <t>大连天地悦丽海湾</t>
  </si>
  <si>
    <t>润德良城·春柳公园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</si>
  <si>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</si>
  <si>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R1603290011</t>
    </r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</si>
  <si>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R1603290010</t>
    </r>
    <phoneticPr fontId="13" type="noConversion"/>
  </si>
  <si>
    <t>大连房产F-FC-DL-CPA-16-01210悦丽海湾sales cost</t>
    <phoneticPr fontId="13" type="noConversion"/>
  </si>
  <si>
    <t>F-FC-DL-CPA-16-01210</t>
    <phoneticPr fontId="13" type="noConversion"/>
  </si>
  <si>
    <t>F-FC-DL-16-01147</t>
    <phoneticPr fontId="13" type="noConversion"/>
  </si>
  <si>
    <t>大连房产 F-FC-DL-16-01147春柳公园sales cost</t>
    <phoneticPr fontId="13" type="noConversion"/>
  </si>
  <si>
    <t>银城</t>
    <phoneticPr fontId="13" type="noConversion"/>
  </si>
  <si>
    <t>PR1602240030</t>
    <phoneticPr fontId="13" type="noConversion"/>
  </si>
  <si>
    <t>南京房产F-FC-NJ-15-04586#001银城sales cost</t>
    <phoneticPr fontId="13" type="noConversion"/>
  </si>
  <si>
    <t>F-FC-NJ-15-04586#001</t>
    <phoneticPr fontId="13" type="noConversion"/>
  </si>
  <si>
    <t>PR1603010039</t>
    <phoneticPr fontId="13" type="noConversion"/>
  </si>
  <si>
    <t>南京房产F-FC-NJ-CPA-16-00167景枫法兰谷sales cost</t>
    <phoneticPr fontId="13" type="noConversion"/>
  </si>
  <si>
    <t>F-FC-NJ-CPA-16-00167</t>
    <phoneticPr fontId="13" type="noConversion"/>
  </si>
  <si>
    <t>PR1603040003</t>
    <phoneticPr fontId="13" type="noConversion"/>
  </si>
  <si>
    <t>PR1603140041</t>
    <phoneticPr fontId="13" type="noConversion"/>
  </si>
  <si>
    <t>远洋国际中心</t>
    <phoneticPr fontId="13" type="noConversion"/>
  </si>
  <si>
    <t>PR1603140038</t>
    <phoneticPr fontId="13" type="noConversion"/>
  </si>
  <si>
    <t>南京房产F-FC-NJ-16-00051#001远洋国际中心sales cost</t>
    <phoneticPr fontId="13" type="noConversion"/>
  </si>
  <si>
    <t>F-FC-NJ-16-00051#001</t>
    <phoneticPr fontId="13" type="noConversion"/>
  </si>
  <si>
    <t>PR1603140042</t>
    <phoneticPr fontId="13" type="noConversion"/>
  </si>
  <si>
    <t>PR1603150038</t>
    <phoneticPr fontId="13" type="noConversion"/>
  </si>
  <si>
    <t>PR1603160048</t>
    <phoneticPr fontId="13" type="noConversion"/>
  </si>
  <si>
    <t>钟山朝阳府</t>
    <phoneticPr fontId="13" type="noConversion"/>
  </si>
  <si>
    <t>PR1603210060</t>
    <phoneticPr fontId="13" type="noConversion"/>
  </si>
  <si>
    <t>南京房产F-FC-NJ-CPA-16-00916钟山朝阳府sales cost</t>
    <phoneticPr fontId="13" type="noConversion"/>
  </si>
  <si>
    <t>F-FC-NJ-CPA-16-00916</t>
    <phoneticPr fontId="13" type="noConversion"/>
  </si>
  <si>
    <t>PR1603210025</t>
    <phoneticPr fontId="13" type="noConversion"/>
  </si>
  <si>
    <t>南京房产F-FC-NJ-16-00876#001绿国万象都荟sales cost</t>
    <phoneticPr fontId="13" type="noConversion"/>
  </si>
  <si>
    <t>F-FC-NJ-16-00876#001</t>
    <phoneticPr fontId="13" type="noConversion"/>
  </si>
  <si>
    <t>PR1603210036</t>
    <phoneticPr fontId="13" type="noConversion"/>
  </si>
  <si>
    <t>PR1603250041</t>
    <phoneticPr fontId="13" type="noConversion"/>
  </si>
  <si>
    <t>PR1603280002</t>
    <phoneticPr fontId="13" type="noConversion"/>
  </si>
  <si>
    <t>PR1603280005</t>
    <phoneticPr fontId="13" type="noConversion"/>
  </si>
  <si>
    <t>中垠紫金观邸</t>
    <phoneticPr fontId="13" type="noConversion"/>
  </si>
  <si>
    <t>PR1603280007</t>
    <phoneticPr fontId="13" type="noConversion"/>
  </si>
  <si>
    <t>中交锦蘭荟</t>
    <phoneticPr fontId="13" type="noConversion"/>
  </si>
  <si>
    <t>硬广</t>
    <phoneticPr fontId="13" type="noConversion"/>
  </si>
  <si>
    <t>电商</t>
    <phoneticPr fontId="13" type="noConversion"/>
  </si>
  <si>
    <t>PR1603140051</t>
    <phoneticPr fontId="13" type="noConversion"/>
  </si>
  <si>
    <t>南京房产2016年Q1团建费</t>
    <phoneticPr fontId="13" type="noConversion"/>
  </si>
  <si>
    <t>PR1603280011</t>
    <phoneticPr fontId="13" type="noConversion"/>
  </si>
  <si>
    <t>南京房产16年度车辆使用费</t>
    <phoneticPr fontId="13" type="noConversion"/>
  </si>
  <si>
    <t>PR1603140053</t>
    <phoneticPr fontId="17" type="noConversion"/>
  </si>
  <si>
    <t>南京房产2016年Q1市场费</t>
    <phoneticPr fontId="17" type="noConversion"/>
  </si>
  <si>
    <t>南京站F-FC-NJ-CPA-15-03939中垠紫金观邸sales cost</t>
    <phoneticPr fontId="13" type="noConversion"/>
  </si>
  <si>
    <t>F-FC-NJ-CPA-15-03939</t>
    <phoneticPr fontId="13" type="noConversion"/>
  </si>
  <si>
    <t>广州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</si>
  <si>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</si>
  <si>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R1603290024</t>
    </r>
    <phoneticPr fontId="13" type="noConversion"/>
  </si>
  <si>
    <t>F-FC-GZ-16-00869</t>
    <phoneticPr fontId="13" type="noConversion"/>
  </si>
  <si>
    <t>实地·常春藤</t>
    <phoneticPr fontId="13" type="noConversion"/>
  </si>
  <si>
    <t>珠光品牌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</si>
  <si>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R1603290005</t>
    </r>
    <phoneticPr fontId="13" type="noConversion"/>
  </si>
  <si>
    <t>F-FC-GZ-16-01174</t>
    <phoneticPr fontId="13" type="noConversion"/>
  </si>
  <si>
    <t>尚东阳光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</si>
  <si>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R1603290023</t>
    </r>
    <phoneticPr fontId="13" type="noConversion"/>
  </si>
  <si>
    <t>第二次申请</t>
    <phoneticPr fontId="13" type="noConversion"/>
  </si>
  <si>
    <t>广州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</si>
  <si>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R1603240037</t>
    </r>
    <phoneticPr fontId="13" type="noConversion"/>
  </si>
  <si>
    <t>广州房产2016年Q1团建费</t>
    <phoneticPr fontId="13" type="noConversion"/>
  </si>
  <si>
    <t>PR1602220026</t>
  </si>
  <si>
    <t>重庆站2016Q1市场费（1）</t>
  </si>
  <si>
    <t>PR1603010032</t>
  </si>
  <si>
    <t>重庆站补补商城费用</t>
  </si>
  <si>
    <t>PR1603280031</t>
  </si>
  <si>
    <t>重庆站购房管家Polo文化衫费用</t>
  </si>
  <si>
    <t>PR1603280032</t>
  </si>
  <si>
    <t>补补商城活动系列费用</t>
  </si>
  <si>
    <t>金科品牌</t>
  </si>
  <si>
    <t>PR1601120018</t>
  </si>
  <si>
    <t>南方玫瑰城</t>
  </si>
  <si>
    <t>PR1601120019</t>
  </si>
  <si>
    <t>信达滨江蓝庭</t>
  </si>
  <si>
    <t>PR1601120016</t>
  </si>
  <si>
    <t>瑞安雍江翠湖</t>
  </si>
  <si>
    <t>PR1601120017</t>
  </si>
  <si>
    <t>恒大</t>
  </si>
  <si>
    <t>PR1601120020</t>
  </si>
  <si>
    <t>中航小镇</t>
  </si>
  <si>
    <t>PR1601070020</t>
  </si>
  <si>
    <t>斌鑫江南御府</t>
  </si>
  <si>
    <t>PR1601040038</t>
  </si>
  <si>
    <t>PR1601070059</t>
  </si>
  <si>
    <t>金茂珑悦</t>
  </si>
  <si>
    <t>PR1601180009</t>
  </si>
  <si>
    <t>华润电商观影</t>
  </si>
  <si>
    <t>PR1602160013</t>
  </si>
  <si>
    <t>富力红树湾</t>
  </si>
  <si>
    <t>PR1602290023</t>
  </si>
  <si>
    <t>富州北郡</t>
  </si>
  <si>
    <t>PR1602290022</t>
  </si>
  <si>
    <t>天成郦湖</t>
  </si>
  <si>
    <t>PR1603010006</t>
  </si>
  <si>
    <t>重庆站巴比亚半山</t>
  </si>
  <si>
    <t>PR1603010024</t>
  </si>
  <si>
    <t>美每家</t>
  </si>
  <si>
    <t>PR1603150020</t>
  </si>
  <si>
    <t>九鼎</t>
  </si>
  <si>
    <t>PR1603150021</t>
  </si>
  <si>
    <t>PR1603010008</t>
  </si>
  <si>
    <t>PR1603280035</t>
  </si>
  <si>
    <t>金科抵房确定房源的会员费F-FC-CQ-15-01942</t>
  </si>
  <si>
    <t>F-FC-CQ-15-01942</t>
  </si>
  <si>
    <t>关于南方抵房差额发票税金</t>
  </si>
  <si>
    <t>F-FC-CQ-14-01192</t>
  </si>
  <si>
    <t>信达滨江蓝庭活动费用F-FC-CQ-CPA-15-02888</t>
  </si>
  <si>
    <t>F-FC-CQ-CPA-15-02888</t>
  </si>
  <si>
    <t>瑞安雍江翠湖活动费用F-FC-CQ-15-03768</t>
  </si>
  <si>
    <t>F-FC-CQ-15-03768</t>
  </si>
  <si>
    <t>恒大活动费用F-FC-CQ-16-00277</t>
  </si>
  <si>
    <t>F-FC-CQ-16-00277</t>
  </si>
  <si>
    <t>中航12月手套diy活动F-FC-CQ-HF-15-00872#002</t>
  </si>
  <si>
    <t>F-FC-CQ-HF-15-00872</t>
  </si>
  <si>
    <t>斌鑫江南御府活动费用F-FC-CQ-CPA-15-03371</t>
  </si>
  <si>
    <t>F-FC-CQ-CPA-15-03371</t>
  </si>
  <si>
    <t>南方玫瑰城抵款房税金F-FC-CQ-13-01956</t>
  </si>
  <si>
    <t>F-FC-CQ-13-01956</t>
  </si>
  <si>
    <t>金茂珑悦电商线下活动费用F-FC-CQ-CPA-15-02167</t>
  </si>
  <si>
    <t>F-FC-CQ-CPA-15-02167</t>
  </si>
  <si>
    <t>华润电商观影活动F-FC-CQ-CPA-15-04466</t>
  </si>
  <si>
    <t>F-FC-CQ-CPA-15-04466</t>
  </si>
  <si>
    <t>关于富力红树湾成本费用F-FC-CQ-16-00741</t>
  </si>
  <si>
    <t>F-FC-CQ-16-00741</t>
  </si>
  <si>
    <t>富州北郡1-3月合作线下活动成本F-FC-CQ-CPA-15-04925</t>
  </si>
  <si>
    <t>F-FC-CQ-CPA-15-04925</t>
  </si>
  <si>
    <t>天成郦湖国际社区线下活动费用F-FC-CQ-CPA-15-04443</t>
  </si>
  <si>
    <t>F-FC-CQ-CPA-15-04443</t>
  </si>
  <si>
    <t>重庆站巴比亚半山项目代收代付款</t>
  </si>
  <si>
    <t>F-FC-CQ-CPA-15-00931</t>
  </si>
  <si>
    <t>美每家小蜜蜂成交奖励</t>
  </si>
  <si>
    <t>F-FC-CQ-CPA-13-03237</t>
  </si>
  <si>
    <t>九鼎重庆艺展中心活动费用</t>
  </si>
  <si>
    <t>F-FC-CQ-HF-15-01472</t>
  </si>
  <si>
    <t>九鼎重庆艺展中心活动费用（1）</t>
  </si>
  <si>
    <t>PR1601060038</t>
  </si>
  <si>
    <t>购房者线下补贴</t>
  </si>
  <si>
    <t>PR1601060039</t>
  </si>
  <si>
    <t>PR1601060044</t>
  </si>
  <si>
    <t>PR1601060045</t>
  </si>
  <si>
    <t>PR1601060047</t>
  </si>
  <si>
    <t>PR1601060043</t>
  </si>
  <si>
    <t>购房人线下补贴</t>
  </si>
  <si>
    <t>PR1601120015</t>
  </si>
  <si>
    <t>PR1601130029</t>
  </si>
  <si>
    <t>PR1601180054</t>
  </si>
  <si>
    <t>PR1601180045</t>
  </si>
  <si>
    <t>PR1601200049</t>
  </si>
  <si>
    <t>PR1601210029</t>
  </si>
  <si>
    <t>PR1602010021</t>
  </si>
  <si>
    <t>PR1602160009</t>
  </si>
  <si>
    <t>PR1602250006</t>
  </si>
  <si>
    <t>购房者线下补贴发票税金</t>
  </si>
  <si>
    <t>PR1602220027</t>
  </si>
  <si>
    <t>重庆站2016Q1直销市场费</t>
  </si>
  <si>
    <t>PR1603100022</t>
  </si>
  <si>
    <t>PR1603140039</t>
  </si>
  <si>
    <t>直销客户线下补贴发票税金</t>
  </si>
  <si>
    <t>PR1602030021</t>
  </si>
  <si>
    <t>团建费（2016年1月直销销冠奖金）</t>
  </si>
  <si>
    <t>PR1602250012</t>
  </si>
  <si>
    <t>重庆站2016Q1直销周奖</t>
  </si>
  <si>
    <t>重庆直销1月报销额度</t>
  </si>
  <si>
    <t>重庆直销2月报销额度</t>
  </si>
  <si>
    <t>成都</t>
    <phoneticPr fontId="13" type="noConversion"/>
  </si>
  <si>
    <t>绿地锦天府</t>
    <phoneticPr fontId="13" type="noConversion"/>
  </si>
  <si>
    <t>PR1512310046</t>
    <phoneticPr fontId="13" type="noConversion"/>
  </si>
  <si>
    <t>成都房产硬广项目“绿地锦天府”线下执行费</t>
    <phoneticPr fontId="13" type="noConversion"/>
  </si>
  <si>
    <t>F-FC-CD-15-04912</t>
    <phoneticPr fontId="13" type="noConversion"/>
  </si>
  <si>
    <t>中铁子悦台</t>
    <phoneticPr fontId="13" type="noConversion"/>
  </si>
  <si>
    <t>PR1601070064</t>
    <phoneticPr fontId="13" type="noConversion"/>
  </si>
  <si>
    <t>成都房产硬广项目“中铁子悦台”线下执行费</t>
    <phoneticPr fontId="13" type="noConversion"/>
  </si>
  <si>
    <t>F-FC-CD-15-04433</t>
  </si>
  <si>
    <t>复地御香山</t>
    <phoneticPr fontId="13" type="noConversion"/>
  </si>
  <si>
    <t>PR1601110072</t>
    <phoneticPr fontId="13" type="noConversion"/>
  </si>
  <si>
    <t>成都房产硬广项目“复地御香山”线下执行费</t>
    <phoneticPr fontId="13" type="noConversion"/>
  </si>
  <si>
    <t>F-FC-CD-15-05051</t>
    <phoneticPr fontId="13" type="noConversion"/>
  </si>
  <si>
    <t>铁建广场</t>
    <phoneticPr fontId="13" type="noConversion"/>
  </si>
  <si>
    <t>PR1601140004</t>
    <phoneticPr fontId="13" type="noConversion"/>
  </si>
  <si>
    <t>成都房产硬广项目“铁建广场”线下执行费</t>
    <phoneticPr fontId="13" type="noConversion"/>
  </si>
  <si>
    <t>F-FC-CD-15-05055</t>
    <phoneticPr fontId="13" type="noConversion"/>
  </si>
  <si>
    <t>嘉裕第六洲</t>
    <phoneticPr fontId="13" type="noConversion"/>
  </si>
  <si>
    <t>PR1601180014</t>
    <phoneticPr fontId="13" type="noConversion"/>
  </si>
  <si>
    <t>成都房产硬广项目“嘉裕第六洲”线下执行费</t>
    <phoneticPr fontId="13" type="noConversion"/>
  </si>
  <si>
    <t>F-FC-CD-16-00157</t>
    <phoneticPr fontId="13" type="noConversion"/>
  </si>
  <si>
    <t>泰合国际财富中心</t>
    <phoneticPr fontId="13" type="noConversion"/>
  </si>
  <si>
    <t>电商</t>
    <phoneticPr fontId="13" type="noConversion"/>
  </si>
  <si>
    <t>PR1601180065</t>
    <phoneticPr fontId="13" type="noConversion"/>
  </si>
  <si>
    <t>成都房产电商项目“泰合国际财富中心”行销费补提</t>
    <phoneticPr fontId="13" type="noConversion"/>
  </si>
  <si>
    <t>F-FC-CD-CPA-15-02961/F-FC-CD-CPA-16-00680/F-FC-CD-CPA-15-04307</t>
    <phoneticPr fontId="13" type="noConversion"/>
  </si>
  <si>
    <t>成都</t>
    <phoneticPr fontId="13" type="noConversion"/>
  </si>
  <si>
    <t>东村528</t>
    <phoneticPr fontId="13" type="noConversion"/>
  </si>
  <si>
    <t>硬广</t>
    <phoneticPr fontId="13" type="noConversion"/>
  </si>
  <si>
    <t>PR1601250027</t>
    <phoneticPr fontId="13" type="noConversion"/>
  </si>
  <si>
    <t>成都房产硬广项目“东村528”线下执行费</t>
    <phoneticPr fontId="13" type="noConversion"/>
  </si>
  <si>
    <t>F-FC-CD-15-05243</t>
    <phoneticPr fontId="13" type="noConversion"/>
  </si>
  <si>
    <t>万达城</t>
    <phoneticPr fontId="13" type="noConversion"/>
  </si>
  <si>
    <t>PR1602020020</t>
    <phoneticPr fontId="13" type="noConversion"/>
  </si>
  <si>
    <t>成都房产“万达城”电商投标保证金</t>
    <phoneticPr fontId="13" type="noConversion"/>
  </si>
  <si>
    <t>F-FC-CD-15-03101</t>
    <phoneticPr fontId="13" type="noConversion"/>
  </si>
  <si>
    <t>百维广场</t>
    <phoneticPr fontId="13" type="noConversion"/>
  </si>
  <si>
    <t>PR1602030007</t>
    <phoneticPr fontId="13" type="noConversion"/>
  </si>
  <si>
    <t>成都房产硬广项目“百维广场”线下执行费</t>
    <phoneticPr fontId="13" type="noConversion"/>
  </si>
  <si>
    <t>F-FC-CD-16-00415</t>
    <phoneticPr fontId="13" type="noConversion"/>
  </si>
  <si>
    <t>华宇天府花城</t>
    <phoneticPr fontId="13" type="noConversion"/>
  </si>
  <si>
    <t>PR1602180030</t>
    <phoneticPr fontId="13" type="noConversion"/>
  </si>
  <si>
    <t>成都房产硬广项目“华宇天府花城”线下执行费</t>
    <phoneticPr fontId="13" type="noConversion"/>
  </si>
  <si>
    <t>F-FC-CD-14-04896</t>
  </si>
  <si>
    <t>PR1603020018</t>
    <phoneticPr fontId="13" type="noConversion"/>
  </si>
  <si>
    <t>成都房产电商项目“泰合国际财富中心”线下执行费2-3月补提</t>
    <phoneticPr fontId="13" type="noConversion"/>
  </si>
  <si>
    <t>PR1603100003</t>
    <phoneticPr fontId="13" type="noConversion"/>
  </si>
  <si>
    <t>成都房产电商项目“泰合国际财富中心”线下执行费补提</t>
    <phoneticPr fontId="13" type="noConversion"/>
  </si>
  <si>
    <t>恒大新城</t>
  </si>
  <si>
    <t>PR1603180003</t>
    <phoneticPr fontId="13" type="noConversion"/>
  </si>
  <si>
    <t>成都房产恒大新城16年3月线下执行费</t>
    <phoneticPr fontId="13" type="noConversion"/>
  </si>
  <si>
    <t>F-FC-QG-14-02973</t>
  </si>
  <si>
    <t>泰博理想城</t>
    <phoneticPr fontId="13" type="noConversion"/>
  </si>
  <si>
    <t>PR1603210053</t>
    <phoneticPr fontId="13" type="noConversion"/>
  </si>
  <si>
    <t>成都房产硬广项目“泰博理想城”线下执行费</t>
    <phoneticPr fontId="13" type="noConversion"/>
  </si>
  <si>
    <t>F-FC-CD-15-03856</t>
    <phoneticPr fontId="13" type="noConversion"/>
  </si>
  <si>
    <t>SG珊顿道</t>
    <phoneticPr fontId="13" type="noConversion"/>
  </si>
  <si>
    <t>PR1603230024</t>
    <phoneticPr fontId="13" type="noConversion"/>
  </si>
  <si>
    <t>成都房产硬广项目“SG珊顿道”线下执行费补提</t>
    <phoneticPr fontId="13" type="noConversion"/>
  </si>
  <si>
    <t>F-FC-CD-15-04909</t>
    <phoneticPr fontId="13" type="noConversion"/>
  </si>
  <si>
    <t>PR1601260009</t>
    <phoneticPr fontId="13" type="noConversion"/>
  </si>
  <si>
    <t>恒大新城置业顾问卖房奖励</t>
    <phoneticPr fontId="13" type="noConversion"/>
  </si>
  <si>
    <t>成都</t>
    <phoneticPr fontId="13" type="noConversion"/>
  </si>
  <si>
    <t>PR1601080019</t>
  </si>
  <si>
    <t>成都站2016年机动补充</t>
  </si>
  <si>
    <t>PR1601180018</t>
    <phoneticPr fontId="13" type="noConversion"/>
  </si>
  <si>
    <t>成都房产2016年Q1看房团费用</t>
    <phoneticPr fontId="13" type="noConversion"/>
  </si>
  <si>
    <t>PR1601180063</t>
    <phoneticPr fontId="13" type="noConversion"/>
  </si>
  <si>
    <t>成都房产2016年Q1滴滴专车和快车费用</t>
    <phoneticPr fontId="13" type="noConversion"/>
  </si>
  <si>
    <t>PR1601190009</t>
    <phoneticPr fontId="13" type="noConversion"/>
  </si>
  <si>
    <t>成都房产直销线下红包2016年Q1</t>
    <phoneticPr fontId="13" type="noConversion"/>
  </si>
  <si>
    <t>PR1601140011</t>
    <phoneticPr fontId="13" type="noConversion"/>
  </si>
  <si>
    <t>成都房产1月直销销冠奖金</t>
    <phoneticPr fontId="13" type="noConversion"/>
  </si>
  <si>
    <t>PR1602220017</t>
    <phoneticPr fontId="13" type="noConversion"/>
  </si>
  <si>
    <t>成都房产直销销冠奖励1月11日-1月31日</t>
    <phoneticPr fontId="13" type="noConversion"/>
  </si>
  <si>
    <t>成都房产直销1月额度报销</t>
    <phoneticPr fontId="13" type="noConversion"/>
  </si>
  <si>
    <t>成都房产直销2月额度报销</t>
    <phoneticPr fontId="13" type="noConversion"/>
  </si>
  <si>
    <t>石家庄</t>
    <phoneticPr fontId="13" type="noConversion"/>
  </si>
  <si>
    <t>石家庄</t>
    <phoneticPr fontId="13" type="noConversion"/>
  </si>
  <si>
    <t>PR1603030015</t>
    <phoneticPr fontId="13" type="noConversion"/>
  </si>
  <si>
    <t>2016年Q1直销3月市场费</t>
    <phoneticPr fontId="13" type="noConversion"/>
  </si>
  <si>
    <t>PR1603100001</t>
    <phoneticPr fontId="13" type="noConversion"/>
  </si>
  <si>
    <t>直销部看房车2016年租车费</t>
    <phoneticPr fontId="13" type="noConversion"/>
  </si>
  <si>
    <t>PR1603230007</t>
    <phoneticPr fontId="13" type="noConversion"/>
  </si>
  <si>
    <t>石家庄站Q1直销项目案场费用</t>
    <phoneticPr fontId="13" type="noConversion"/>
  </si>
  <si>
    <t>2016 Q2</t>
    <phoneticPr fontId="13" type="noConversion"/>
  </si>
  <si>
    <t>2016 Q3</t>
    <phoneticPr fontId="13" type="noConversion"/>
  </si>
  <si>
    <t>2016 Q4</t>
    <phoneticPr fontId="13" type="noConversion"/>
  </si>
  <si>
    <t>PR1603010015</t>
    <phoneticPr fontId="13" type="noConversion"/>
  </si>
  <si>
    <t>石家庄站Q1直销赫石府项目费用</t>
    <phoneticPr fontId="13" type="noConversion"/>
  </si>
  <si>
    <t>石家庄站Q1直销学府名城项目费用</t>
    <phoneticPr fontId="13" type="noConversion"/>
  </si>
  <si>
    <t>PR1603180049</t>
    <phoneticPr fontId="13" type="noConversion"/>
  </si>
  <si>
    <t>石家庄直销项目学府名城案场费用F-FC-SJZ-ZX-15-04744#J002</t>
    <phoneticPr fontId="13" type="noConversion"/>
  </si>
  <si>
    <t>石家庄直销项目主语城案场费用F-FC-SJZ-CPA-15-03853#J001</t>
    <phoneticPr fontId="13" type="noConversion"/>
  </si>
  <si>
    <t>石家庄直销项目主语城案场费用F-FC-SJZ-CPA-15-05083#J001</t>
    <phoneticPr fontId="13" type="noConversion"/>
  </si>
  <si>
    <t>PR1601080009</t>
    <phoneticPr fontId="13" type="noConversion"/>
  </si>
  <si>
    <t>石家庄同祥城9-11月案场费用</t>
    <phoneticPr fontId="13" type="noConversion"/>
  </si>
  <si>
    <t>F-FC-SJZ-CPA-15-01772</t>
    <phoneticPr fontId="13" type="noConversion"/>
  </si>
  <si>
    <t>同祥城</t>
    <phoneticPr fontId="13" type="noConversion"/>
  </si>
  <si>
    <t>F-FC-SJZ-CPA-15-02610</t>
    <phoneticPr fontId="13" type="noConversion"/>
  </si>
  <si>
    <t>F-FC-SJZ-CPA-15-03853</t>
    <phoneticPr fontId="13" type="noConversion"/>
  </si>
  <si>
    <t>石家庄站国仕山项目案场费用</t>
    <phoneticPr fontId="13" type="noConversion"/>
  </si>
  <si>
    <t>国仕山</t>
    <phoneticPr fontId="13" type="noConversion"/>
  </si>
  <si>
    <t>主语城</t>
    <phoneticPr fontId="13" type="noConversion"/>
  </si>
  <si>
    <t>PR1602160002</t>
    <phoneticPr fontId="13" type="noConversion"/>
  </si>
  <si>
    <t>PR1603030055</t>
    <phoneticPr fontId="13" type="noConversion"/>
  </si>
  <si>
    <t>碧桂园</t>
    <phoneticPr fontId="13" type="noConversion"/>
  </si>
  <si>
    <t>盛紫中央公园</t>
    <phoneticPr fontId="13" type="noConversion"/>
  </si>
  <si>
    <t>翠屏龙苑</t>
    <phoneticPr fontId="13" type="noConversion"/>
  </si>
  <si>
    <t>盛景八方</t>
    <phoneticPr fontId="13" type="noConversion"/>
  </si>
  <si>
    <t>学府名城</t>
    <phoneticPr fontId="13" type="noConversion"/>
  </si>
  <si>
    <t>福邸</t>
    <phoneticPr fontId="13" type="noConversion"/>
  </si>
  <si>
    <t>铂宫时代</t>
    <phoneticPr fontId="13" type="noConversion"/>
  </si>
  <si>
    <t>紫林湾</t>
    <phoneticPr fontId="13" type="noConversion"/>
  </si>
  <si>
    <t>秀水名邸</t>
    <phoneticPr fontId="13" type="noConversion"/>
  </si>
  <si>
    <t>宝能中心</t>
    <phoneticPr fontId="13" type="noConversion"/>
  </si>
  <si>
    <t>润江臻园</t>
    <phoneticPr fontId="13" type="noConversion"/>
  </si>
  <si>
    <t>汇君城</t>
    <phoneticPr fontId="13" type="noConversion"/>
  </si>
  <si>
    <t>林荫大院</t>
    <phoneticPr fontId="13" type="noConversion"/>
  </si>
  <si>
    <t>保利西悦春天</t>
    <phoneticPr fontId="13" type="noConversion"/>
  </si>
  <si>
    <t>想象国际</t>
    <phoneticPr fontId="13" type="noConversion"/>
  </si>
  <si>
    <t>PR1603020004</t>
    <phoneticPr fontId="13" type="noConversion"/>
  </si>
  <si>
    <t>PR1603020050</t>
    <phoneticPr fontId="13" type="noConversion"/>
  </si>
  <si>
    <t>PR1603030016</t>
    <phoneticPr fontId="13" type="noConversion"/>
  </si>
  <si>
    <t>PR1603030017</t>
    <phoneticPr fontId="13" type="noConversion"/>
  </si>
  <si>
    <t>PR1603030022</t>
    <phoneticPr fontId="13" type="noConversion"/>
  </si>
  <si>
    <t>PR1603030024</t>
    <phoneticPr fontId="13" type="noConversion"/>
  </si>
  <si>
    <t>PR1603030038</t>
    <phoneticPr fontId="13" type="noConversion"/>
  </si>
  <si>
    <t>PR1603100002</t>
    <phoneticPr fontId="13" type="noConversion"/>
  </si>
  <si>
    <t>PR1603160055</t>
    <phoneticPr fontId="13" type="noConversion"/>
  </si>
  <si>
    <t>PR1603160034</t>
    <phoneticPr fontId="13" type="noConversion"/>
  </si>
  <si>
    <t>PR1603160029</t>
    <phoneticPr fontId="13" type="noConversion"/>
  </si>
  <si>
    <t>PR1603030021</t>
    <phoneticPr fontId="13" type="noConversion"/>
  </si>
  <si>
    <t>石家庄站主语城案场费用</t>
    <phoneticPr fontId="13" type="noConversion"/>
  </si>
  <si>
    <t>石家庄2015年12月碧桂园线下费用成本</t>
    <phoneticPr fontId="13" type="noConversion"/>
  </si>
  <si>
    <t>石家庄同祥城1月电商线下成本</t>
    <phoneticPr fontId="13" type="noConversion"/>
  </si>
  <si>
    <t>石家庄盛紫中央公园1月-2月电商线下成本</t>
    <phoneticPr fontId="13" type="noConversion"/>
  </si>
  <si>
    <t>石家庄翠屏龙苑3月线下成本</t>
    <phoneticPr fontId="13" type="noConversion"/>
  </si>
  <si>
    <t>石家庄盛景八方3月线下成本</t>
    <phoneticPr fontId="13" type="noConversion"/>
  </si>
  <si>
    <t>石家庄学府名城3月线下费用</t>
    <phoneticPr fontId="13" type="noConversion"/>
  </si>
  <si>
    <t>石家庄福邸1月线下费用</t>
    <phoneticPr fontId="13" type="noConversion"/>
  </si>
  <si>
    <t>石家庄站3月19日、20日“购房大惠战”费用</t>
    <phoneticPr fontId="13" type="noConversion"/>
  </si>
  <si>
    <t>石家庄主语城电商1-2月线下成本</t>
    <phoneticPr fontId="13" type="noConversion"/>
  </si>
  <si>
    <t>石家庄润江臻园3月电商成本</t>
    <phoneticPr fontId="13" type="noConversion"/>
  </si>
  <si>
    <t>石家庄铂宫时代电商3月线下费用</t>
    <phoneticPr fontId="13" type="noConversion"/>
  </si>
  <si>
    <t>石家庄紫林湾电商1月线下成本</t>
    <phoneticPr fontId="13" type="noConversion"/>
  </si>
  <si>
    <t>F-FC-SJZ-HF-16-00667</t>
  </si>
  <si>
    <t>F-FC-SJZ-16-00976</t>
  </si>
  <si>
    <t>F-FC-SJZ-14-02747</t>
  </si>
  <si>
    <t>F-FC-SJZ-16-01081</t>
    <phoneticPr fontId="13" type="noConversion"/>
  </si>
  <si>
    <t>F-FC-SJZ-15-05009</t>
    <phoneticPr fontId="13" type="noConversion"/>
  </si>
  <si>
    <t>F-FC-SJZ-16-00859</t>
    <phoneticPr fontId="13" type="noConversion"/>
  </si>
  <si>
    <t>F-FC-SJZ-HF-15-00791</t>
    <phoneticPr fontId="13" type="noConversion"/>
  </si>
  <si>
    <t>F-FC-SJZ-16-00418</t>
    <phoneticPr fontId="13" type="noConversion"/>
  </si>
  <si>
    <t>F-FC-SJZ-CPA-15-05171</t>
  </si>
  <si>
    <t>F-FC-SJZ-CPA-15-04715</t>
  </si>
  <si>
    <t>F-FC-SJZ-CPA-16-00981</t>
  </si>
  <si>
    <t>F-FC-SJZ-CPA-16-00805</t>
  </si>
  <si>
    <t>F-FC-SJZ-CPA-16-00820</t>
  </si>
  <si>
    <t>F-FC-SJZ-CPA-16-00779</t>
  </si>
  <si>
    <t>F-FC-SJZ-CPA-15-05083</t>
  </si>
  <si>
    <t>F-FC-SJZ-CPA-16-00968</t>
  </si>
  <si>
    <t>F-FC-SJZ-CPA-15-04424</t>
  </si>
  <si>
    <t>F-FC-SJZ-CPA-16-01107</t>
  </si>
  <si>
    <t>石家庄房产直销1月额度报销</t>
    <phoneticPr fontId="13" type="noConversion"/>
  </si>
  <si>
    <t>石家庄房产直销2月额度报销</t>
    <phoneticPr fontId="13" type="noConversion"/>
  </si>
  <si>
    <t>东莞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</si>
  <si>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R1603280022</t>
    </r>
    <phoneticPr fontId="17" type="noConversion"/>
  </si>
  <si>
    <t>2016Q1东莞站市场费</t>
    <phoneticPr fontId="17" type="noConversion"/>
  </si>
  <si>
    <t>松果产品开发运营费用</t>
  </si>
  <si>
    <t>秦皇岛</t>
    <phoneticPr fontId="17" type="noConversion"/>
  </si>
  <si>
    <t>PR1603070013</t>
  </si>
  <si>
    <t>2016年Q1市场费2</t>
    <phoneticPr fontId="17" type="noConversion"/>
  </si>
  <si>
    <t>PR1603100019</t>
  </si>
  <si>
    <t>PR1603030011</t>
  </si>
  <si>
    <t>常州站2016年Q1首代机动费</t>
  </si>
  <si>
    <t>常州站2016年Q1团建费</t>
  </si>
  <si>
    <t>常州</t>
    <phoneticPr fontId="13" type="noConversion"/>
  </si>
  <si>
    <t>PR1603230015</t>
    <phoneticPr fontId="13" type="noConversion"/>
  </si>
  <si>
    <t>2016年直销市场费</t>
    <phoneticPr fontId="13" type="noConversion"/>
  </si>
  <si>
    <t>PR1603030005</t>
    <phoneticPr fontId="13" type="noConversion"/>
  </si>
  <si>
    <t>PR1601110045</t>
    <phoneticPr fontId="13" type="noConversion"/>
  </si>
  <si>
    <t>PR1601080042</t>
  </si>
  <si>
    <t>PR1601080039</t>
  </si>
  <si>
    <t>PR1601110051</t>
    <phoneticPr fontId="13" type="noConversion"/>
  </si>
  <si>
    <t>PR1601210015</t>
    <phoneticPr fontId="13" type="noConversion"/>
  </si>
  <si>
    <t>PR1601110027</t>
    <phoneticPr fontId="13" type="noConversion"/>
  </si>
  <si>
    <t>F-FC-CZ-16-01020#001</t>
  </si>
  <si>
    <t>F-FC-QG-16-01001#018CZ</t>
  </si>
  <si>
    <t>F-FC-CZ-16-00929#001</t>
    <phoneticPr fontId="13" type="noConversion"/>
  </si>
  <si>
    <t>F-FC-CZ-15-04421#001</t>
    <phoneticPr fontId="13" type="noConversion"/>
  </si>
  <si>
    <t>F-FC-CZ-16-01127#001</t>
    <phoneticPr fontId="13" type="noConversion"/>
  </si>
  <si>
    <t>常州</t>
    <phoneticPr fontId="13" type="noConversion"/>
  </si>
  <si>
    <t>深业华府</t>
    <phoneticPr fontId="13" type="noConversion"/>
  </si>
  <si>
    <t>硬广</t>
    <phoneticPr fontId="13" type="noConversion"/>
  </si>
  <si>
    <t>PR1603070010</t>
    <phoneticPr fontId="13" type="noConversion"/>
  </si>
  <si>
    <t>常州深业华府F-FC-CZ-16-01020#001线下费用申请</t>
    <phoneticPr fontId="13" type="noConversion"/>
  </si>
  <si>
    <t>恒大翡翠华庭</t>
    <phoneticPr fontId="13" type="noConversion"/>
  </si>
  <si>
    <t>PR1603170012</t>
    <phoneticPr fontId="13" type="noConversion"/>
  </si>
  <si>
    <t>常州站恒大翡翠华庭项目F-FC-QG-16-01001#018CZ线下活动费用</t>
    <phoneticPr fontId="13" type="noConversion"/>
  </si>
  <si>
    <t>璞丽湾</t>
    <phoneticPr fontId="13" type="noConversion"/>
  </si>
  <si>
    <t>PR1603110011</t>
    <phoneticPr fontId="13" type="noConversion"/>
  </si>
  <si>
    <t>常州站璞丽湾项目F-FC-CZ-16-00929#001线下活动费用</t>
    <phoneticPr fontId="13" type="noConversion"/>
  </si>
  <si>
    <t>路劲城</t>
    <phoneticPr fontId="13" type="noConversion"/>
  </si>
  <si>
    <t>PR1603110010</t>
    <phoneticPr fontId="13" type="noConversion"/>
  </si>
  <si>
    <t>常州路劲城F-FC-CZ-15-04421线下费用</t>
    <phoneticPr fontId="13" type="noConversion"/>
  </si>
  <si>
    <t>绿洲白马公馆</t>
    <phoneticPr fontId="13" type="noConversion"/>
  </si>
  <si>
    <t>PR1603220018</t>
    <phoneticPr fontId="13" type="noConversion"/>
  </si>
  <si>
    <t>常州绿洲白马公馆F-FC-CZ-16-01127线下费用</t>
    <phoneticPr fontId="13" type="noConversion"/>
  </si>
  <si>
    <t>PR1603180011</t>
    <phoneticPr fontId="13" type="noConversion"/>
  </si>
  <si>
    <t>石家庄直销项目赫石府案场费用F-FC-SJZ-ZX-15-05255#J002</t>
    <phoneticPr fontId="13" type="noConversion"/>
  </si>
  <si>
    <t>合景领峰渠道合作罚款F-FC-BJ-ZX-15-03234</t>
    <phoneticPr fontId="13" type="noConversion"/>
  </si>
  <si>
    <t>常州</t>
    <phoneticPr fontId="13" type="noConversion"/>
  </si>
  <si>
    <t>长春</t>
    <phoneticPr fontId="13" type="noConversion"/>
  </si>
  <si>
    <t>秦皇岛</t>
    <phoneticPr fontId="13" type="noConversion"/>
  </si>
  <si>
    <t>直销1月报销额度</t>
    <phoneticPr fontId="13" type="noConversion"/>
  </si>
  <si>
    <t>直销2月报销额度</t>
    <phoneticPr fontId="13" type="noConversion"/>
  </si>
  <si>
    <t>南京直销1月报销额度</t>
    <phoneticPr fontId="13" type="noConversion"/>
  </si>
  <si>
    <t>南京直销2月报销额度</t>
    <phoneticPr fontId="13" type="noConversion"/>
  </si>
  <si>
    <t>珠海</t>
    <phoneticPr fontId="13" type="noConversion"/>
  </si>
  <si>
    <t>东方润园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</si>
  <si>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</si>
  <si>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R1603240038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</si>
  <si>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-FC-ZH-CPA-15-03588</t>
    </r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</si>
  <si>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R1603170005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</si>
  <si>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-FC-ZH-CPA-16-00987</t>
    </r>
    <phoneticPr fontId="13" type="noConversion"/>
  </si>
  <si>
    <t>F-FC-GZ-16-01007</t>
    <phoneticPr fontId="13" type="noConversion"/>
  </si>
  <si>
    <t>天津</t>
    <phoneticPr fontId="13" type="noConversion"/>
  </si>
  <si>
    <t>翰澜苑</t>
  </si>
  <si>
    <t>金侨宸公馆</t>
  </si>
  <si>
    <t>鲁能公馆</t>
  </si>
  <si>
    <t>京基·嶺墅</t>
  </si>
  <si>
    <t>远洋香奈</t>
  </si>
  <si>
    <t>天房意境</t>
  </si>
  <si>
    <t>路劲太阳城</t>
  </si>
  <si>
    <t>海尔格林小镇</t>
  </si>
  <si>
    <t>富贾花园</t>
  </si>
  <si>
    <t>远洋国际中心</t>
  </si>
  <si>
    <t>海河原筑</t>
  </si>
  <si>
    <t>大都会</t>
  </si>
  <si>
    <t>东亚风尚国际</t>
  </si>
  <si>
    <t>大地十二城</t>
  </si>
  <si>
    <t>天津绿荫里</t>
  </si>
  <si>
    <t>PR1601080024</t>
  </si>
  <si>
    <t>PR1601070023</t>
  </si>
  <si>
    <t>PR1601130001</t>
  </si>
  <si>
    <t>PR1601110022</t>
  </si>
  <si>
    <t>PR1601180002</t>
  </si>
  <si>
    <t>PR1601180043</t>
  </si>
  <si>
    <t>PR1601180016</t>
  </si>
  <si>
    <t>PR1601220015</t>
  </si>
  <si>
    <t>PR1601260013</t>
  </si>
  <si>
    <t>PR1602010007</t>
  </si>
  <si>
    <t>PR1602020010</t>
  </si>
  <si>
    <t>PR1602030001</t>
  </si>
  <si>
    <t>PR1602240001</t>
  </si>
  <si>
    <t>PR1601110031</t>
  </si>
  <si>
    <t>PR1602240002</t>
  </si>
  <si>
    <t>PR1602250015</t>
  </si>
  <si>
    <t>PR1603040015</t>
  </si>
  <si>
    <t>PR1603030003</t>
  </si>
  <si>
    <t>PR1603080011</t>
  </si>
  <si>
    <t>PR1603160053</t>
  </si>
  <si>
    <t>PR1603160056</t>
  </si>
  <si>
    <t>PR1603210002</t>
  </si>
  <si>
    <t>PR1603230013</t>
  </si>
  <si>
    <t>PR1603240030</t>
  </si>
  <si>
    <t>天津房产电商项目“翰澜苑”摇号费、公证处人员劳务费、进社区费用、花篮费、奖牌费</t>
  </si>
  <si>
    <t>天津房产电商项目“金侨宸公馆”驻场工资</t>
  </si>
  <si>
    <t>天津房产电商项目“鲁能公馆”押金、驻场工资、水客费用、案场活动费用</t>
  </si>
  <si>
    <t>天津房产电商项目“京基·嶺墅”驻场工资和短信费用</t>
  </si>
  <si>
    <t>天津房产电商项目“远洋香奈”驻场工资</t>
  </si>
  <si>
    <t>天津房产电商项目“天房意境”驻场、蜜蜂、派单工资，9场案场活动、胸科医院外展费用</t>
  </si>
  <si>
    <t>天津房产电商项目“路劲太阳城”看房团费用</t>
  </si>
  <si>
    <t>天津房产电商项目“海尔格林小镇”12月驻场工资</t>
  </si>
  <si>
    <t>天津房产电商项目“富贾花园”驻场工资及派单费用</t>
  </si>
  <si>
    <t>天津房产电商项目“鲁能公馆”押金、驻场工资、水客费用、短信、电开、派单费用</t>
  </si>
  <si>
    <t>天津房产电商项目“天房意境”老带新、驻场、外展场、派单费用</t>
  </si>
  <si>
    <t>天津房产电商项目“鲁能公馆”押金</t>
  </si>
  <si>
    <t>天津房产电商项目“远洋国际中心”驻场、派单、带看奖</t>
  </si>
  <si>
    <t>天津房产电商项目“海河原筑”驻场工资</t>
  </si>
  <si>
    <t>天津房产电商项目“大都会”驻场工资</t>
  </si>
  <si>
    <t>天津房产电商项目“东亚风尚国际”驻场工资、电开费用</t>
  </si>
  <si>
    <t>天津房产电商项目“大都会”驻场工资、派单、带看奖</t>
  </si>
  <si>
    <t>天津房产电商项目“天房意境”驻场工资、蜜蜂派单</t>
  </si>
  <si>
    <t>天津房产电商项目“大地十二城”蜜蜂派单、驻场工资</t>
  </si>
  <si>
    <t>天津房产电商项目“天津绿荫里”、登岛费用、替票税点</t>
  </si>
  <si>
    <t>天津房产电商项目“天房意境”外展费用</t>
  </si>
  <si>
    <t>天津房产电商项目“远洋国际中心”派单费用</t>
  </si>
  <si>
    <t>天津房产电商项目“富贾花园”驻场工资和应酬费</t>
  </si>
  <si>
    <t>F-FC-TJ-CPA-15-02468</t>
  </si>
  <si>
    <t>F-FC-TJ-CPA-15-04356</t>
  </si>
  <si>
    <t>F-FC-TJ-CPA-15-04862</t>
  </si>
  <si>
    <t>F-FC-TJ-CPA-15-02736</t>
  </si>
  <si>
    <t>F-FC-TJ-CPA-15-03353</t>
  </si>
  <si>
    <t>F-FC-TJ-CPA-15-03836</t>
  </si>
  <si>
    <t>F-FC-TJ-15-03750</t>
  </si>
  <si>
    <t>F-FC-TJ-CPA-15-05032</t>
  </si>
  <si>
    <t>F-FC-TJ-CPA-15-04841</t>
  </si>
  <si>
    <t>F-FC-TJ-CPA-15-04866</t>
  </si>
  <si>
    <t>F-FC-TJ-CPA-15-01329</t>
  </si>
  <si>
    <t>F-FC-TJ-CPA-15-04444</t>
  </si>
  <si>
    <t>F-FC-TJ-CPA-14-04566</t>
  </si>
  <si>
    <t>F-FC-TJ-16-00764</t>
  </si>
  <si>
    <t>天津</t>
    <phoneticPr fontId="13" type="noConversion"/>
  </si>
  <si>
    <t>PR1601040006</t>
  </si>
  <si>
    <t>PR1603020006</t>
  </si>
  <si>
    <t>天津房产2016年云南团建</t>
  </si>
  <si>
    <t>天津房产2016年Q1机动费</t>
  </si>
  <si>
    <t>PR1603040036</t>
  </si>
  <si>
    <t>PR1603040037</t>
  </si>
  <si>
    <t>天津房产2016年Q1直销部市场费（包含物料制作、答谢客户、兼职工资、走进社区和企业费用）</t>
  </si>
  <si>
    <t>天津房产2016年Q1直销部市场费（Q1直销员工奖励费用）</t>
  </si>
  <si>
    <t>直销3月报销额度</t>
    <phoneticPr fontId="13" type="noConversion"/>
  </si>
  <si>
    <t>深圳</t>
    <phoneticPr fontId="13" type="noConversion"/>
  </si>
  <si>
    <t>星河丹堤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</si>
  <si>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</si>
  <si>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R1603300011</t>
    </r>
    <phoneticPr fontId="13" type="noConversion"/>
  </si>
  <si>
    <t>深圳站星河丹堤家博会线下活动费用</t>
    <phoneticPr fontId="13" type="noConversion"/>
  </si>
  <si>
    <t>昆明</t>
    <phoneticPr fontId="13" type="noConversion"/>
  </si>
  <si>
    <t>山海湾</t>
    <phoneticPr fontId="13" type="noConversion"/>
  </si>
  <si>
    <t>硬广</t>
    <phoneticPr fontId="13" type="noConversion"/>
  </si>
  <si>
    <t>昆明站“山海湾”线下活动成本</t>
    <phoneticPr fontId="13" type="noConversion"/>
  </si>
  <si>
    <t>盛世豪庭</t>
  </si>
  <si>
    <t xml:space="preserve">PR1603290004 </t>
  </si>
  <si>
    <t>盛世豪庭线下成本</t>
  </si>
  <si>
    <t>F-FC-QD-CPA-15-03752</t>
  </si>
  <si>
    <r>
      <t>P</t>
    </r>
    <r>
      <rPr>
        <sz val="9"/>
        <color theme="1"/>
        <rFont val="微软雅黑"/>
        <family val="2"/>
        <charset val="134"/>
      </rPr>
      <t>R1603280003</t>
    </r>
    <phoneticPr fontId="17" type="noConversion"/>
  </si>
  <si>
    <r>
      <t>2</t>
    </r>
    <r>
      <rPr>
        <sz val="9"/>
        <color theme="1"/>
        <rFont val="微软雅黑"/>
        <family val="2"/>
        <charset val="134"/>
      </rPr>
      <t>016Q1设计服务外包费</t>
    </r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</si>
  <si>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R1603290028</t>
    </r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</si>
  <si>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R1603290031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</si>
  <si>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016年上半年区域团建费</t>
    </r>
    <phoneticPr fontId="13" type="noConversion"/>
  </si>
  <si>
    <t>2016年上半年部门团建费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</si>
  <si>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R1603280047</t>
    </r>
    <phoneticPr fontId="17" type="noConversion"/>
  </si>
  <si>
    <t>PR1603030012</t>
  </si>
  <si>
    <t>PR1603070040</t>
  </si>
  <si>
    <t>PR1603310019</t>
  </si>
  <si>
    <t>PR1603300018</t>
  </si>
  <si>
    <t>上海</t>
    <phoneticPr fontId="17" type="noConversion"/>
  </si>
  <si>
    <t>上海新房3月7日三八妇女节禅茶会</t>
  </si>
  <si>
    <t>新房上海站2015年Q1日常推广市场费</t>
  </si>
  <si>
    <t>上海站新视角出国费用</t>
  </si>
  <si>
    <t>新房上海站2016年Q2日常推广市场费</t>
  </si>
  <si>
    <t>PR1601060001</t>
  </si>
  <si>
    <t>PR1603070036</t>
  </si>
  <si>
    <t>PR1602260016</t>
  </si>
  <si>
    <t>PR1603110019</t>
  </si>
  <si>
    <t>PR1603110024</t>
  </si>
  <si>
    <t>上海站we share 我享度假线下成本</t>
  </si>
  <si>
    <t>上海新房荣信虹桥世嘉线下成本</t>
  </si>
  <si>
    <t>上海新房电商农房D9空间线下成本申请</t>
  </si>
  <si>
    <t>焦点新房上海站泷湾线下活动费用</t>
  </si>
  <si>
    <t>焦点新房上海站紫竹半岛线下成本费用</t>
  </si>
  <si>
    <t>上海</t>
    <phoneticPr fontId="13" type="noConversion"/>
  </si>
  <si>
    <t>weshare我享度假</t>
  </si>
  <si>
    <t>荣信虹桥世嘉</t>
    <phoneticPr fontId="13" type="noConversion"/>
  </si>
  <si>
    <r>
      <t>农房D</t>
    </r>
    <r>
      <rPr>
        <sz val="9"/>
        <color theme="1"/>
        <rFont val="微软雅黑"/>
        <family val="2"/>
        <charset val="134"/>
      </rPr>
      <t>9空间</t>
    </r>
    <phoneticPr fontId="13" type="noConversion"/>
  </si>
  <si>
    <t>泷湾</t>
  </si>
  <si>
    <t>紫竹半岛</t>
    <phoneticPr fontId="13" type="noConversion"/>
  </si>
  <si>
    <t>F-FC-SH-CPA-16-00352</t>
    <phoneticPr fontId="13" type="noConversion"/>
  </si>
  <si>
    <t>F-FC-SH-16-00800</t>
    <phoneticPr fontId="13" type="noConversion"/>
  </si>
  <si>
    <t>F-FC-SH-16-00988</t>
    <phoneticPr fontId="13" type="noConversion"/>
  </si>
  <si>
    <t>F-FC-SH-15-05143</t>
    <phoneticPr fontId="13" type="noConversion"/>
  </si>
  <si>
    <t>F-FC-SH-15-04950</t>
    <phoneticPr fontId="13" type="noConversion"/>
  </si>
  <si>
    <t>PR1603300015</t>
  </si>
  <si>
    <t>上海新房2016年Q2机动费</t>
  </si>
  <si>
    <t>济南</t>
    <phoneticPr fontId="17" type="noConversion"/>
  </si>
  <si>
    <t>PR1603160007</t>
  </si>
  <si>
    <t>济南房产-市场费用-2016Q1</t>
  </si>
  <si>
    <t>PR1603300014</t>
  </si>
  <si>
    <t>济南直销2016Q1市场费</t>
  </si>
  <si>
    <t>PR1603070008</t>
  </si>
  <si>
    <t>PR1603090031</t>
  </si>
  <si>
    <t>PR1603210058</t>
  </si>
  <si>
    <t>济南</t>
    <phoneticPr fontId="13" type="noConversion"/>
  </si>
  <si>
    <t>济南房产-龙腾国际花园-电商成本费用</t>
  </si>
  <si>
    <t>济南房产-黄金山水郡-电商成本费用</t>
  </si>
  <si>
    <t>龙腾国际花园</t>
    <phoneticPr fontId="13" type="noConversion"/>
  </si>
  <si>
    <t>黄金山水郡</t>
    <phoneticPr fontId="13" type="noConversion"/>
  </si>
  <si>
    <t>龙湖名景台</t>
    <phoneticPr fontId="13" type="noConversion"/>
  </si>
  <si>
    <t>F-FC-JN-16-01047</t>
  </si>
  <si>
    <t>F-FC-JN-CPA-15-04264</t>
  </si>
  <si>
    <t>甲方比较注重线下派单及外展</t>
  </si>
  <si>
    <t>F-FC-JN-CPS-15-02485</t>
  </si>
  <si>
    <t>PR1603160008</t>
  </si>
  <si>
    <t>济南房产-机动费用-2016Q1</t>
  </si>
  <si>
    <t>济南</t>
    <phoneticPr fontId="13" type="noConversion"/>
  </si>
  <si>
    <t>为下单成功和甲方达成一致，赠送搜狐焦点合作自媒体大V推广四次</t>
    <phoneticPr fontId="13" type="noConversion"/>
  </si>
  <si>
    <t>东风汽车皇冠假日酒店场地</t>
  </si>
  <si>
    <t>国润城</t>
  </si>
  <si>
    <t>锦绣天下</t>
  </si>
  <si>
    <t>保利曲江春天里</t>
  </si>
  <si>
    <t>中渝国际城</t>
  </si>
  <si>
    <t>阳光城西西安</t>
  </si>
  <si>
    <t>天琴湾</t>
  </si>
  <si>
    <t>颐和盛世</t>
  </si>
  <si>
    <t>恒大帝景</t>
  </si>
  <si>
    <t>御笔华庭</t>
  </si>
  <si>
    <t>纽约城</t>
  </si>
  <si>
    <t>曲江香都</t>
  </si>
  <si>
    <t>国会山</t>
  </si>
  <si>
    <t>广厦水岸东方</t>
  </si>
  <si>
    <t>奥林匹克花园</t>
  </si>
  <si>
    <t>天朗大兴郡活动成本 F-FC-XA-CPA-15-04191(销使费用)</t>
    <phoneticPr fontId="13" type="noConversion"/>
  </si>
  <si>
    <t>天朗大兴郡</t>
  </si>
  <si>
    <t>御锦城活动成本F-FC-XA-CPA-15-04283（销使车辆）</t>
    <phoneticPr fontId="13" type="noConversion"/>
  </si>
  <si>
    <t>御锦城</t>
  </si>
  <si>
    <t>保利曲江春天里活动成本F-FC-XA-CPA-15-04516（焦点100%）</t>
    <phoneticPr fontId="13" type="noConversion"/>
  </si>
  <si>
    <t>置换</t>
    <phoneticPr fontId="13" type="noConversion"/>
  </si>
  <si>
    <t>开发商要求</t>
    <phoneticPr fontId="13" type="noConversion"/>
  </si>
  <si>
    <t>F-FC-XA-CPA-15-04543</t>
  </si>
  <si>
    <t>F-FC-XA-CPS-15-04591</t>
  </si>
  <si>
    <t>F-FC-XA-CPA-15-04516</t>
  </si>
  <si>
    <t>F-FC-XA-CPA-15-04277</t>
  </si>
  <si>
    <t>F-FC-XA-15-01372#001</t>
  </si>
  <si>
    <t>F-FC-XA-CPA-15-02741</t>
  </si>
  <si>
    <t>F-FC-QG-15-00344#146XA</t>
  </si>
  <si>
    <t>F-FC-XA-16-00207#001</t>
  </si>
  <si>
    <t>F-FC-XA-CPA-15-04280</t>
  </si>
  <si>
    <t>F-FC-XA-16-00313#001</t>
  </si>
  <si>
    <t>F-FC-XA-HF-15-04745#002</t>
  </si>
  <si>
    <t>F-FC-XA-CPA-16-00149</t>
  </si>
  <si>
    <t>F-FC-XA-CPA-15-05295</t>
  </si>
  <si>
    <t>F-FC-XA-CPA-15-01407</t>
  </si>
  <si>
    <t>国润城活动成本F-FC-XA-CPA-15-04543（焦点100%）</t>
    <phoneticPr fontId="13" type="noConversion"/>
  </si>
  <si>
    <t>F-FC-XA-CPA-15-04191</t>
  </si>
  <si>
    <t>F-FC-XA-CPA-15-04283</t>
  </si>
  <si>
    <t>F-FC-XA-HF-15-03874</t>
    <phoneticPr fontId="13" type="noConversion"/>
  </si>
  <si>
    <t>西安站2016年Q1机动费</t>
    <phoneticPr fontId="13" type="noConversion"/>
  </si>
  <si>
    <t>PR1603040031</t>
  </si>
  <si>
    <t>PR1602250016</t>
  </si>
  <si>
    <t>融公馆渠道费用F-FC-XA-ZX-15-03982（渠道）</t>
  </si>
  <si>
    <t>德裕天下渠道费用F-FC-XA-ZX-15-04483(渠道)</t>
  </si>
  <si>
    <t>中航华府渠道费用F-FC-XA-ZX-15-04124(渠道)</t>
  </si>
  <si>
    <t>绿地与湖渠道费用F-FC-XA-ZX-15-04459（销使）</t>
  </si>
  <si>
    <t>绿地国际花都渠道费用F-FC-XA-ZX-15-04461（销使）</t>
  </si>
  <si>
    <t>金地西沣公元渠道费用F-FC-XA-CPS-15-00812（销使）</t>
  </si>
  <si>
    <t>德裕天下渠道费用F-FC-XA-ZX-15-04483（销使+车）</t>
  </si>
  <si>
    <t>秦岭北麓渠道费用F-FC-XA-ZX-15-04350（车辆）</t>
  </si>
  <si>
    <t>中建开元城渠道费用F-FC-XA-ZX-15-04262（销使）</t>
  </si>
  <si>
    <t>十年城活动成本F-FC-XA-16-00480#001（车辆）</t>
  </si>
  <si>
    <t>十年城活动成本F-FC-XA-16-00480#001（焦点100%）</t>
  </si>
  <si>
    <t>海亮新英里渠道费用F-FC-XA-ZX-15-04321（渠道费用）</t>
  </si>
  <si>
    <t>PR1601040009</t>
  </si>
  <si>
    <t>PR1601040008</t>
  </si>
  <si>
    <t>PR1601040007</t>
  </si>
  <si>
    <t>PR1601200052</t>
  </si>
  <si>
    <t>PR1601200054</t>
  </si>
  <si>
    <t>PR1601200053</t>
  </si>
  <si>
    <t>PR1602020013</t>
  </si>
  <si>
    <t>PR1602140001</t>
  </si>
  <si>
    <t>PR1602140002</t>
  </si>
  <si>
    <t>PR1601210001</t>
  </si>
  <si>
    <t>PR1601220022</t>
  </si>
  <si>
    <t>PR1601220021</t>
  </si>
  <si>
    <t>PR1602160017</t>
  </si>
  <si>
    <t>PR1602160006</t>
  </si>
  <si>
    <t>PR1601180011</t>
  </si>
  <si>
    <t>2016年1月份三亚直销部门直销费用</t>
  </si>
  <si>
    <t>三亚</t>
    <phoneticPr fontId="13" type="noConversion"/>
  </si>
  <si>
    <t>三亚直销1月报销额度</t>
    <phoneticPr fontId="13" type="noConversion"/>
  </si>
  <si>
    <t>三亚直销3月报销额度</t>
    <phoneticPr fontId="13" type="noConversion"/>
  </si>
  <si>
    <t>三亚直销2月报销额度</t>
    <phoneticPr fontId="13" type="noConversion"/>
  </si>
  <si>
    <t>PR1601190015</t>
  </si>
  <si>
    <t>三亚2016Q1机动费用</t>
  </si>
  <si>
    <t>三亚</t>
    <phoneticPr fontId="13" type="noConversion"/>
  </si>
  <si>
    <t>PR1512300066</t>
  </si>
  <si>
    <t>PR1602010020</t>
  </si>
  <si>
    <t>PR1603070045</t>
  </si>
  <si>
    <t>PR1603170013</t>
  </si>
  <si>
    <t>PR1603180030</t>
  </si>
  <si>
    <t>PR1603180031</t>
  </si>
  <si>
    <t>合景汀澜渠道费用</t>
  </si>
  <si>
    <t>一山湖线下活动视频制作</t>
  </si>
  <si>
    <t>三亚棕榈滩三月八日线下活动费用</t>
  </si>
  <si>
    <t>三亚公园88号2月租车费用</t>
  </si>
  <si>
    <t>三亚未名湖走进名企线下活动费用</t>
  </si>
  <si>
    <t>三亚未名湖北京推介会线下活动费用</t>
  </si>
  <si>
    <t>为客户线下拍摄视频，我方条件不够，寻找第三方拍摄</t>
    <phoneticPr fontId="13" type="noConversion"/>
  </si>
  <si>
    <t>F-FC-SANY-14-04791、F-FC-SANY-15-00037、F-FC-SANY-15-00459、F-FC-SANY-15-00805</t>
    <phoneticPr fontId="13" type="noConversion"/>
  </si>
  <si>
    <t>F-FC-SANY-16-00670</t>
  </si>
  <si>
    <t>F-FC-SANY-HF-15-02508</t>
  </si>
  <si>
    <t>F-FC-SANY-16-00081</t>
  </si>
  <si>
    <t>F-FC-SANY-15-04868</t>
  </si>
  <si>
    <t>西安</t>
    <phoneticPr fontId="13" type="noConversion"/>
  </si>
  <si>
    <t>十年城活动成本F-FC-XA-16-00480#001（车辆）</t>
    <phoneticPr fontId="13" type="noConversion"/>
  </si>
  <si>
    <t>F-FC-XA-16-00480</t>
  </si>
  <si>
    <r>
      <t>P</t>
    </r>
    <r>
      <rPr>
        <sz val="9"/>
        <color theme="1"/>
        <rFont val="微软雅黑"/>
        <family val="2"/>
        <charset val="134"/>
      </rPr>
      <t>R1603310027</t>
    </r>
  </si>
  <si>
    <t>珠海房产2016年Q1团建费</t>
  </si>
  <si>
    <r>
      <t>P</t>
    </r>
    <r>
      <rPr>
        <sz val="9"/>
        <color theme="1"/>
        <rFont val="微软雅黑"/>
        <family val="2"/>
        <charset val="134"/>
      </rPr>
      <t>R1603310026</t>
    </r>
  </si>
  <si>
    <t>珠海房产2016年Q1机动费</t>
  </si>
  <si>
    <t>PR1601280003</t>
    <phoneticPr fontId="13" type="noConversion"/>
  </si>
  <si>
    <t>海口</t>
    <phoneticPr fontId="17" type="noConversion"/>
  </si>
  <si>
    <t>海口房产-2016年Q1市场费用第二笔</t>
    <phoneticPr fontId="17" type="noConversion"/>
  </si>
  <si>
    <t>PR1602170003</t>
  </si>
  <si>
    <t>搜狐焦点海口站2016年团建费用预算</t>
  </si>
  <si>
    <t>PR1603230001</t>
  </si>
  <si>
    <t>2016Q1海口站团建费</t>
  </si>
  <si>
    <t>PR1603220049</t>
  </si>
  <si>
    <t>海口房产—2016年Q1第二笔机动费用</t>
  </si>
  <si>
    <t>海口</t>
    <phoneticPr fontId="13" type="noConversion"/>
  </si>
  <si>
    <t>长沙</t>
    <phoneticPr fontId="13" type="noConversion"/>
  </si>
  <si>
    <t>新地·东方明珠</t>
    <phoneticPr fontId="13" type="noConversion"/>
  </si>
  <si>
    <t>长城万富汇</t>
    <phoneticPr fontId="13" type="noConversion"/>
  </si>
  <si>
    <t>F-FC-CS-CPA-16-00198</t>
    <phoneticPr fontId="13" type="noConversion"/>
  </si>
  <si>
    <t>F-FC-CS-CPA-15-04603</t>
    <phoneticPr fontId="13" type="noConversion"/>
  </si>
  <si>
    <t>PR1603220001</t>
    <phoneticPr fontId="13" type="noConversion"/>
  </si>
  <si>
    <t>PR1603280041</t>
    <phoneticPr fontId="13" type="noConversion"/>
  </si>
  <si>
    <t>融汇城</t>
    <phoneticPr fontId="13" type="noConversion"/>
  </si>
  <si>
    <t>保证金（先占用成本，返还后释放）</t>
    <phoneticPr fontId="13" type="noConversion"/>
  </si>
  <si>
    <t>济南</t>
    <phoneticPr fontId="13" type="noConversion"/>
  </si>
  <si>
    <t>电商</t>
    <phoneticPr fontId="13" type="noConversion"/>
  </si>
  <si>
    <t>PR1603210066</t>
    <phoneticPr fontId="13" type="noConversion"/>
  </si>
  <si>
    <t>F-FC-JN-CPA-16-01268</t>
    <phoneticPr fontId="13" type="noConversion"/>
  </si>
  <si>
    <t>海口</t>
    <phoneticPr fontId="13" type="noConversion"/>
  </si>
  <si>
    <t>海口直销1月报销额度</t>
    <phoneticPr fontId="13" type="noConversion"/>
  </si>
  <si>
    <t>海口直销2月报销额度</t>
    <phoneticPr fontId="13" type="noConversion"/>
  </si>
  <si>
    <t>扣减Q1奖金基数</t>
    <phoneticPr fontId="13" type="noConversion"/>
  </si>
  <si>
    <t>PR1603040039</t>
  </si>
  <si>
    <t>2016上半年销售中心部门团建</t>
  </si>
  <si>
    <t>家居_管理组</t>
  </si>
  <si>
    <t>家居_策略部</t>
  </si>
  <si>
    <t>家居_广告媒体中心</t>
  </si>
  <si>
    <t>家居_内容部</t>
  </si>
  <si>
    <t>家居_内容部</t>
    <phoneticPr fontId="13" type="noConversion"/>
  </si>
  <si>
    <t>家居_装修服务中心</t>
  </si>
  <si>
    <t>家居_市场部</t>
  </si>
  <si>
    <t>北京</t>
    <phoneticPr fontId="13" type="noConversion"/>
  </si>
  <si>
    <t>孔雀城</t>
    <phoneticPr fontId="13" type="noConversion"/>
  </si>
  <si>
    <t>电商</t>
    <phoneticPr fontId="13" type="noConversion"/>
  </si>
  <si>
    <t>孔雀城确认函制作费用</t>
    <phoneticPr fontId="13" type="noConversion"/>
  </si>
  <si>
    <t>Isoho</t>
    <phoneticPr fontId="13" type="noConversion"/>
  </si>
  <si>
    <t>孙铎东 ISOHO退卡</t>
    <phoneticPr fontId="13" type="noConversion"/>
  </si>
  <si>
    <t>观澜墅</t>
    <phoneticPr fontId="13" type="noConversion"/>
  </si>
  <si>
    <t>观澜墅线下走进</t>
    <phoneticPr fontId="13" type="noConversion"/>
  </si>
  <si>
    <t>合景领峰</t>
    <phoneticPr fontId="13" type="noConversion"/>
  </si>
  <si>
    <t>合景领峰渠道合作罚款</t>
    <phoneticPr fontId="13" type="noConversion"/>
  </si>
  <si>
    <t>PR1601050005</t>
    <phoneticPr fontId="17" type="noConversion"/>
  </si>
  <si>
    <t>F-FC-BJ-HF-14-04883</t>
    <phoneticPr fontId="13" type="noConversion"/>
  </si>
  <si>
    <t>F-FC-BJ-16-02506</t>
    <phoneticPr fontId="13" type="noConversion"/>
  </si>
  <si>
    <t>PR1601060037</t>
    <phoneticPr fontId="17" type="noConversion"/>
  </si>
  <si>
    <t>F-FC-BJ-CPS-15-04434</t>
  </si>
  <si>
    <t>F-FC-BJ-CPS-15-04434</t>
    <phoneticPr fontId="13" type="noConversion"/>
  </si>
  <si>
    <t>F-FC-BJ-15-02981</t>
    <phoneticPr fontId="13" type="noConversion"/>
  </si>
  <si>
    <t>F-FC-QG-15-00344#124BJ</t>
    <phoneticPr fontId="13" type="noConversion"/>
  </si>
  <si>
    <t>F-FC-BJ-15-03412</t>
    <phoneticPr fontId="13" type="noConversion"/>
  </si>
  <si>
    <t>F-FC-BJ-15-00404</t>
    <phoneticPr fontId="13" type="noConversion"/>
  </si>
  <si>
    <t>F-FC-BJ-CPA-15-05258</t>
  </si>
  <si>
    <t>F-FC-BJ-CPA-15-05258</t>
    <phoneticPr fontId="13" type="noConversion"/>
  </si>
  <si>
    <t>F-FC-BJ-CPS-15-03912</t>
  </si>
  <si>
    <t>F-FC-BJ-CPS-15-03912</t>
    <phoneticPr fontId="13" type="noConversion"/>
  </si>
  <si>
    <t>F-FC-BJ-CPA-15-01737</t>
  </si>
  <si>
    <t>F-FC-BJ-CPA-15-01737</t>
    <phoneticPr fontId="13" type="noConversion"/>
  </si>
  <si>
    <t>F-FC-BJ-CPS-15-02892</t>
    <phoneticPr fontId="13" type="noConversion"/>
  </si>
  <si>
    <t>F-FC-BJ-CPS-15-02277</t>
  </si>
  <si>
    <t>F-FC-BJ-CPS-15-02277</t>
    <phoneticPr fontId="13" type="noConversion"/>
  </si>
  <si>
    <t>F-FC-BJ-15-00622#019</t>
    <phoneticPr fontId="13" type="noConversion"/>
  </si>
  <si>
    <t>F-FC-BJ-CPA-15-02439#J001</t>
    <phoneticPr fontId="13" type="noConversion"/>
  </si>
  <si>
    <t>F-FC-BJ-CPA-15-03404</t>
  </si>
  <si>
    <t>F-FC-BJ-CPA-15-03404</t>
    <phoneticPr fontId="13" type="noConversion"/>
  </si>
  <si>
    <t>F-FC-BJ-CPA-15-02198</t>
  </si>
  <si>
    <t>F-FC-BJ-CPA-15-02198</t>
    <phoneticPr fontId="13" type="noConversion"/>
  </si>
  <si>
    <t>F-FC-BJ-14-00188</t>
    <phoneticPr fontId="13" type="noConversion"/>
  </si>
  <si>
    <t>F-FC-BJ-15-00013</t>
  </si>
  <si>
    <t>F-FC-BJ-CPA-15-02974</t>
  </si>
  <si>
    <t>F-FC-BJ-CPA-15-02974</t>
    <phoneticPr fontId="13" type="noConversion"/>
  </si>
  <si>
    <t>F-FC-BJ-CPA-16-00153</t>
  </si>
  <si>
    <t>F-FC-BJ-CPA-16-00153</t>
    <phoneticPr fontId="13" type="noConversion"/>
  </si>
  <si>
    <t>F-FC-BJ-CPA-14-04193</t>
  </si>
  <si>
    <t>F-FC-BJ-CPA-14-04193</t>
    <phoneticPr fontId="13" type="noConversion"/>
  </si>
  <si>
    <t>F-FC-BJ-15-02674</t>
    <phoneticPr fontId="13" type="noConversion"/>
  </si>
  <si>
    <t>F-FC-BJ-ZX-15-03435</t>
  </si>
  <si>
    <t>F-FC-BJ-ZX-15-03435</t>
    <phoneticPr fontId="13" type="noConversion"/>
  </si>
  <si>
    <t>F-FC-BJ-15-03751</t>
    <phoneticPr fontId="13" type="noConversion"/>
  </si>
  <si>
    <t>F-FC-BJ-CPS-15-05217</t>
  </si>
  <si>
    <t>F-FC-BJ-CPS-15-05217</t>
    <phoneticPr fontId="13" type="noConversion"/>
  </si>
  <si>
    <t>F-FC-BJ-CPA-15-04876</t>
  </si>
  <si>
    <t>F-FC-BJ-CPA-15-04876</t>
    <phoneticPr fontId="13" type="noConversion"/>
  </si>
  <si>
    <t>F-FC-BJ-HF-15-02525</t>
    <phoneticPr fontId="13" type="noConversion"/>
  </si>
  <si>
    <t>F-FC-BJ-16-00236</t>
    <phoneticPr fontId="13" type="noConversion"/>
  </si>
  <si>
    <t>F-FC-BJ-CPS-15-01276</t>
  </si>
  <si>
    <t>F-FC-BJ-CPS-15-01276</t>
    <phoneticPr fontId="13" type="noConversion"/>
  </si>
  <si>
    <t>PR1603140022</t>
    <phoneticPr fontId="17" type="noConversion"/>
  </si>
  <si>
    <t>F-FC-BJ-16-00782</t>
    <phoneticPr fontId="13" type="noConversion"/>
  </si>
  <si>
    <t>PR1603250038</t>
    <phoneticPr fontId="13" type="noConversion"/>
  </si>
  <si>
    <t>F-FC-BJ-CPA-16-00234</t>
  </si>
  <si>
    <t>F-FC-BJ-CPA-16-00234</t>
    <phoneticPr fontId="13" type="noConversion"/>
  </si>
  <si>
    <t>F-FC-BJ-CPA-15-02726</t>
  </si>
  <si>
    <t>F-FC-BJ-CPA-15-02726</t>
    <phoneticPr fontId="13" type="noConversion"/>
  </si>
  <si>
    <t>PR1603230034</t>
    <phoneticPr fontId="13" type="noConversion"/>
  </si>
  <si>
    <t>F-FC-BJ-CPA-15-01114</t>
  </si>
  <si>
    <t>F-FC-BJ-ZX-15-03234</t>
  </si>
  <si>
    <t>F-FC-BJ-ZX-15-03234</t>
    <phoneticPr fontId="13" type="noConversion"/>
  </si>
  <si>
    <t>合同编号</t>
  </si>
  <si>
    <t>预估收入</t>
  </si>
  <si>
    <t>F-FC-BJ-14-05029</t>
  </si>
  <si>
    <t>F-FC-BJ-15-00588</t>
  </si>
  <si>
    <t>F-FC-BJ-15-01109</t>
  </si>
  <si>
    <t>F-FC-BJ-15-01179</t>
  </si>
  <si>
    <t>F-FC-BJ-CPA-12-01315</t>
  </si>
  <si>
    <t>F-FC-BJ-CPA-12-01647</t>
  </si>
  <si>
    <t>F-FC-BJ-CPA-12-02114</t>
  </si>
  <si>
    <t>F-FC-BJ-CPA-13-00009</t>
  </si>
  <si>
    <t>F-FC-BJ-CPA-13-00143</t>
  </si>
  <si>
    <t>F-FC-BJ-CPA-13-00238</t>
  </si>
  <si>
    <t>F-FC-BJ-CPA-13-00239</t>
  </si>
  <si>
    <t>F-FC-BJ-CPA-13-00269</t>
  </si>
  <si>
    <t>F-FC-BJ-CPA-13-00273</t>
  </si>
  <si>
    <t>F-FC-BJ-CPA-13-00359</t>
  </si>
  <si>
    <t>F-FC-BJ-CPA-13-00367</t>
  </si>
  <si>
    <t>F-FC-BJ-CPA-13-00388</t>
  </si>
  <si>
    <t>F-FC-BJ-CPA-13-00467</t>
  </si>
  <si>
    <t>F-FC-BJ-CPA-13-00490</t>
  </si>
  <si>
    <t>F-FC-BJ-CPA-13-00619</t>
  </si>
  <si>
    <t>F-FC-BJ-CPA-13-00647</t>
  </si>
  <si>
    <t>F-FC-BJ-CPA-13-00753</t>
  </si>
  <si>
    <t>F-FC-BJ-CPA-13-00764</t>
  </si>
  <si>
    <t>F-FC-BJ-CPA-13-00818</t>
  </si>
  <si>
    <t>F-FC-BJ-CPA-13-00844</t>
  </si>
  <si>
    <t>F-FC-BJ-CPA-13-00871</t>
  </si>
  <si>
    <t>F-FC-BJ-CPA-13-00889</t>
  </si>
  <si>
    <t>F-FC-BJ-CPA-13-00902</t>
  </si>
  <si>
    <t>F-FC-BJ-CPA-13-01075</t>
  </si>
  <si>
    <t>F-FC-BJ-CPA-13-01164</t>
  </si>
  <si>
    <t>F-FC-BJ-CPA-13-01177</t>
  </si>
  <si>
    <t>F-FC-BJ-CPA-13-01181</t>
  </si>
  <si>
    <t>F-FC-BJ-CPA-13-01215</t>
  </si>
  <si>
    <t>F-FC-BJ-CPA-13-01216</t>
  </si>
  <si>
    <t>F-FC-BJ-CPA-13-01227</t>
  </si>
  <si>
    <t>F-FC-BJ-CPA-13-01261</t>
  </si>
  <si>
    <t>F-FC-BJ-CPA-13-01340</t>
  </si>
  <si>
    <t>F-FC-BJ-CPA-13-01447</t>
  </si>
  <si>
    <t>F-FC-BJ-CPA-13-01572</t>
  </si>
  <si>
    <t>F-FC-BJ-CPA-13-01624</t>
  </si>
  <si>
    <t>F-FC-BJ-CPA-13-01732</t>
  </si>
  <si>
    <t>F-FC-BJ-CPA-13-01749</t>
  </si>
  <si>
    <t>F-FC-BJ-CPA-13-01854</t>
  </si>
  <si>
    <t>F-FC-BJ-CPA-13-01871</t>
  </si>
  <si>
    <t>F-FC-BJ-CPA-13-01960</t>
  </si>
  <si>
    <t>F-FC-BJ-CPA-13-01968</t>
  </si>
  <si>
    <t>F-FC-BJ-CPA-13-01981</t>
  </si>
  <si>
    <t>F-FC-BJ-CPA-13-01994</t>
  </si>
  <si>
    <t>F-FC-BJ-CPA-13-02012</t>
  </si>
  <si>
    <t>F-FC-BJ-CPA-13-02097</t>
  </si>
  <si>
    <t>F-FC-BJ-CPA-13-02112</t>
  </si>
  <si>
    <t>F-FC-BJ-CPA-13-02166</t>
  </si>
  <si>
    <t>F-FC-BJ-CPA-13-02177</t>
  </si>
  <si>
    <t>F-FC-BJ-CPA-13-02204</t>
  </si>
  <si>
    <t>F-FC-BJ-CPA-13-02316</t>
  </si>
  <si>
    <t>F-FC-BJ-CPA-13-02319</t>
  </si>
  <si>
    <t>F-FC-BJ-CPA-13-02351</t>
  </si>
  <si>
    <t>F-FC-BJ-CPA-13-02367</t>
  </si>
  <si>
    <t>F-FC-BJ-CPA-13-02400</t>
  </si>
  <si>
    <t>F-FC-BJ-CPA-13-02519</t>
  </si>
  <si>
    <t>F-FC-BJ-CPA-13-02550</t>
  </si>
  <si>
    <t>F-FC-BJ-CPA-13-02607</t>
  </si>
  <si>
    <t>F-FC-BJ-CPA-13-02632</t>
  </si>
  <si>
    <t>F-FC-BJ-CPA-13-02658</t>
  </si>
  <si>
    <t>F-FC-BJ-CPA-13-02659</t>
  </si>
  <si>
    <t>F-FC-BJ-CPA-13-02675</t>
  </si>
  <si>
    <t>F-FC-BJ-CPA-13-02699</t>
  </si>
  <si>
    <t>F-FC-BJ-CPA-13-02769</t>
  </si>
  <si>
    <t>F-FC-BJ-CPA-13-02899</t>
  </si>
  <si>
    <t>F-FC-BJ-CPA-13-03059</t>
  </si>
  <si>
    <t>F-FC-BJ-CPA-13-03140</t>
  </si>
  <si>
    <t>F-FC-BJ-CPA-13-03143</t>
  </si>
  <si>
    <t>F-FC-BJ-CPA-13-03159</t>
  </si>
  <si>
    <t>F-FC-BJ-CPA-13-03267</t>
  </si>
  <si>
    <t>F-FC-BJ-CPA-13-03292</t>
  </si>
  <si>
    <t>F-FC-BJ-CPA-13-03367</t>
  </si>
  <si>
    <t>F-FC-BJ-CPA-13-03391</t>
  </si>
  <si>
    <t>F-FC-BJ-CPA-13-03411</t>
  </si>
  <si>
    <t>F-FC-BJ-CPA-13-03467</t>
  </si>
  <si>
    <t>F-FC-BJ-CPA-13-03483</t>
  </si>
  <si>
    <t>F-FC-BJ-CPA-13-03510</t>
  </si>
  <si>
    <t>F-FC-BJ-CPA-13-03652</t>
  </si>
  <si>
    <t>F-FC-BJ-CPA-13-03661</t>
  </si>
  <si>
    <t>F-FC-BJ-CPA-13-03705</t>
  </si>
  <si>
    <t>F-FC-BJ-CPA-13-03713</t>
  </si>
  <si>
    <t>F-FC-BJ-CPA-13-03803</t>
  </si>
  <si>
    <t>F-FC-BJ-CPA-13-03859</t>
  </si>
  <si>
    <t>F-FC-BJ-CPA-13-03907</t>
  </si>
  <si>
    <t>F-FC-BJ-CPA-13-03914</t>
  </si>
  <si>
    <t>F-FC-BJ-CPA-13-04012</t>
  </si>
  <si>
    <t>F-FC-BJ-CPA-13-04034</t>
  </si>
  <si>
    <t>F-FC-BJ-CPA-13-04057</t>
  </si>
  <si>
    <t>F-FC-BJ-CPA-13-04060</t>
  </si>
  <si>
    <t>F-FC-BJ-CPA-13-04124</t>
  </si>
  <si>
    <t>F-FC-BJ-CPA-13-04140</t>
  </si>
  <si>
    <t>F-FC-BJ-CPA-13-04143</t>
  </si>
  <si>
    <t>F-FC-BJ-CPA-13-04162</t>
  </si>
  <si>
    <t>F-FC-BJ-CPA-13-04175</t>
  </si>
  <si>
    <t>F-FC-BJ-CPA-13-04204</t>
  </si>
  <si>
    <t>F-FC-BJ-CPA-13-04217</t>
  </si>
  <si>
    <t>F-FC-BJ-CPA-13-04253</t>
  </si>
  <si>
    <t>F-FC-BJ-CPA-13-04327</t>
  </si>
  <si>
    <t>F-FC-BJ-CPA-13-04366</t>
  </si>
  <si>
    <t>F-FC-BJ-CPA-13-04372</t>
  </si>
  <si>
    <t>F-FC-BJ-CPA-13-04373</t>
  </si>
  <si>
    <t>F-FC-BJ-CPA-13-04376</t>
  </si>
  <si>
    <t>F-FC-BJ-CPA-13-04403</t>
  </si>
  <si>
    <t>F-FC-BJ-CPA-13-04529</t>
  </si>
  <si>
    <t>F-FC-BJ-CPA-13-04548</t>
  </si>
  <si>
    <t>F-FC-BJ-CPA-13-04604</t>
  </si>
  <si>
    <t>F-FC-BJ-CPA-13-04626</t>
  </si>
  <si>
    <t>F-FC-BJ-CPA-13-04670</t>
  </si>
  <si>
    <t>F-FC-BJ-CPA-13-04681</t>
  </si>
  <si>
    <t>F-FC-BJ-CPA-13-04737</t>
  </si>
  <si>
    <t>F-FC-BJ-CPA-13-04763</t>
  </si>
  <si>
    <t>F-FC-BJ-CPA-13-04796</t>
  </si>
  <si>
    <t>F-FC-BJ-CPA-13-04804</t>
  </si>
  <si>
    <t>F-FC-BJ-CPA-13-04853</t>
  </si>
  <si>
    <t>F-FC-BJ-CPA-14-00136</t>
  </si>
  <si>
    <t>F-FC-BJ-CPA-14-00163</t>
  </si>
  <si>
    <t>F-FC-BJ-CPA-14-00178</t>
  </si>
  <si>
    <t>F-FC-BJ-CPA-14-00273</t>
  </si>
  <si>
    <t>F-FC-BJ-CPA-14-00332</t>
  </si>
  <si>
    <t>F-FC-BJ-CPA-14-00335</t>
  </si>
  <si>
    <t>F-FC-BJ-CPA-14-00353</t>
  </si>
  <si>
    <t>F-FC-BJ-CPA-14-00361</t>
  </si>
  <si>
    <t>F-FC-BJ-CPA-14-00415</t>
  </si>
  <si>
    <t>F-FC-BJ-CPA-14-00439</t>
  </si>
  <si>
    <t>F-FC-BJ-CPA-14-00450</t>
  </si>
  <si>
    <t>F-FC-BJ-CPA-14-00521</t>
  </si>
  <si>
    <t>F-FC-BJ-CPA-14-00548</t>
  </si>
  <si>
    <t>F-FC-BJ-CPA-14-00563</t>
  </si>
  <si>
    <t>F-FC-BJ-CPA-14-00610</t>
  </si>
  <si>
    <t>F-FC-BJ-CPA-14-00612</t>
  </si>
  <si>
    <t>F-FC-BJ-CPA-14-00634</t>
  </si>
  <si>
    <t>F-FC-BJ-CPA-14-00667</t>
  </si>
  <si>
    <t>F-FC-BJ-CPA-14-00695</t>
  </si>
  <si>
    <t>F-FC-BJ-CPA-14-00709</t>
  </si>
  <si>
    <t>F-FC-BJ-CPA-14-00723</t>
  </si>
  <si>
    <t>F-FC-BJ-CPA-14-00755</t>
  </si>
  <si>
    <t>F-FC-BJ-CPA-14-00796</t>
  </si>
  <si>
    <t>F-FC-BJ-CPA-14-00798</t>
  </si>
  <si>
    <t>F-FC-BJ-CPA-14-00828</t>
  </si>
  <si>
    <t>F-FC-BJ-CPA-14-00839</t>
  </si>
  <si>
    <t>F-FC-BJ-CPA-14-00885</t>
  </si>
  <si>
    <t>F-FC-BJ-CPA-14-00902</t>
  </si>
  <si>
    <t>F-FC-BJ-CPA-14-00927</t>
  </si>
  <si>
    <t>F-FC-BJ-CPA-14-00932</t>
  </si>
  <si>
    <t>F-FC-BJ-CPA-14-00968</t>
  </si>
  <si>
    <t>F-FC-BJ-CPA-14-00994</t>
  </si>
  <si>
    <t>F-FC-BJ-CPA-14-01005</t>
  </si>
  <si>
    <t>F-FC-BJ-CPA-14-01006</t>
  </si>
  <si>
    <t>F-FC-BJ-CPA-14-01214</t>
  </si>
  <si>
    <t>F-FC-BJ-CPA-14-01255</t>
  </si>
  <si>
    <t>F-FC-BJ-CPA-14-01292</t>
  </si>
  <si>
    <t>F-FC-BJ-CPA-14-01302</t>
  </si>
  <si>
    <t>F-FC-BJ-CPA-14-01305</t>
  </si>
  <si>
    <t>F-FC-BJ-CPA-14-01357</t>
  </si>
  <si>
    <t>F-FC-BJ-CPA-14-01403</t>
  </si>
  <si>
    <t>F-FC-BJ-CPA-14-01431</t>
  </si>
  <si>
    <t>F-FC-BJ-CPA-14-01470</t>
  </si>
  <si>
    <t>F-FC-BJ-CPA-14-01547</t>
  </si>
  <si>
    <t>F-FC-BJ-CPA-14-01588</t>
  </si>
  <si>
    <t>F-FC-BJ-CPA-14-01614</t>
  </si>
  <si>
    <t>F-FC-BJ-CPA-14-01733</t>
  </si>
  <si>
    <t>F-FC-BJ-CPA-14-01749</t>
  </si>
  <si>
    <t>F-FC-BJ-CPA-14-01784</t>
  </si>
  <si>
    <t>F-FC-BJ-CPA-14-01809</t>
  </si>
  <si>
    <t>F-FC-BJ-CPA-14-01815</t>
  </si>
  <si>
    <t>F-FC-BJ-CPA-14-01839</t>
  </si>
  <si>
    <t>F-FC-BJ-CPA-14-01846</t>
  </si>
  <si>
    <t>F-FC-BJ-CPA-14-01852</t>
  </si>
  <si>
    <t>F-FC-BJ-CPA-14-01890</t>
  </si>
  <si>
    <t>F-FC-BJ-CPA-14-01926</t>
  </si>
  <si>
    <t>F-FC-BJ-CPA-14-01949</t>
  </si>
  <si>
    <t>F-FC-BJ-CPA-14-01958</t>
  </si>
  <si>
    <t>F-FC-BJ-CPA-14-01961</t>
  </si>
  <si>
    <t>F-FC-BJ-CPA-14-01978</t>
  </si>
  <si>
    <t>F-FC-BJ-CPA-14-01986</t>
  </si>
  <si>
    <t>F-FC-BJ-CPA-14-02033</t>
  </si>
  <si>
    <t>F-FC-BJ-CPA-14-02038</t>
  </si>
  <si>
    <t>F-FC-BJ-CPA-14-02060</t>
  </si>
  <si>
    <t>F-FC-BJ-CPA-14-02091</t>
  </si>
  <si>
    <t>F-FC-BJ-CPA-14-02150</t>
  </si>
  <si>
    <t>F-FC-BJ-CPA-14-02186</t>
  </si>
  <si>
    <t>F-FC-BJ-CPA-14-02207</t>
  </si>
  <si>
    <t>F-FC-BJ-CPA-14-02216</t>
  </si>
  <si>
    <t>F-FC-BJ-CPA-14-02220</t>
  </si>
  <si>
    <t>F-FC-BJ-CPA-14-02221</t>
  </si>
  <si>
    <t>F-FC-BJ-CPA-14-02240</t>
  </si>
  <si>
    <t>F-FC-BJ-CPA-14-02251</t>
  </si>
  <si>
    <t>F-FC-BJ-CPA-14-02310</t>
  </si>
  <si>
    <t>F-FC-BJ-CPA-14-02318</t>
  </si>
  <si>
    <t>F-FC-BJ-CPA-14-02359</t>
  </si>
  <si>
    <t>F-FC-BJ-CPA-14-02375</t>
  </si>
  <si>
    <t>F-FC-BJ-CPA-14-02404</t>
  </si>
  <si>
    <t>F-FC-BJ-CPA-14-02417</t>
  </si>
  <si>
    <t>F-FC-BJ-CPA-14-02455</t>
  </si>
  <si>
    <t>F-FC-BJ-CPA-14-02546</t>
  </si>
  <si>
    <t>F-FC-BJ-CPA-14-02551</t>
  </si>
  <si>
    <t>F-FC-BJ-CPA-14-02654</t>
  </si>
  <si>
    <t>F-FC-BJ-CPA-14-02697</t>
  </si>
  <si>
    <t>F-FC-BJ-CPA-14-02701</t>
  </si>
  <si>
    <t>F-FC-BJ-CPA-14-02716</t>
  </si>
  <si>
    <t>F-FC-BJ-CPA-14-02808</t>
  </si>
  <si>
    <t>F-FC-BJ-CPA-14-02814</t>
  </si>
  <si>
    <t>F-FC-BJ-CPA-14-02836</t>
  </si>
  <si>
    <t>F-FC-BJ-CPA-14-02882</t>
  </si>
  <si>
    <t>F-FC-BJ-CPA-14-02885</t>
  </si>
  <si>
    <t>F-FC-BJ-CPA-14-02896</t>
  </si>
  <si>
    <t>F-FC-BJ-CPA-14-02922</t>
  </si>
  <si>
    <t>F-FC-BJ-CPA-14-02923</t>
  </si>
  <si>
    <t>F-FC-BJ-CPA-14-02945</t>
  </si>
  <si>
    <t>F-FC-BJ-CPA-14-02950</t>
  </si>
  <si>
    <t>F-FC-BJ-CPA-14-02993</t>
  </si>
  <si>
    <t>F-FC-BJ-CPA-14-03052</t>
  </si>
  <si>
    <t>F-FC-BJ-CPA-14-03060</t>
  </si>
  <si>
    <t>F-FC-BJ-CPA-14-03065</t>
  </si>
  <si>
    <t>F-FC-BJ-CPA-14-03074</t>
  </si>
  <si>
    <t>F-FC-BJ-CPA-14-03076</t>
  </si>
  <si>
    <t>F-FC-BJ-CPA-14-03085</t>
  </si>
  <si>
    <t>F-FC-BJ-CPA-14-03100</t>
  </si>
  <si>
    <t>F-FC-BJ-CPA-14-03113</t>
  </si>
  <si>
    <t>F-FC-BJ-CPA-14-03141</t>
  </si>
  <si>
    <t>F-FC-BJ-CPA-14-03153</t>
  </si>
  <si>
    <t>F-FC-BJ-CPA-14-03164</t>
  </si>
  <si>
    <t>F-FC-BJ-CPA-14-03165</t>
  </si>
  <si>
    <t>F-FC-BJ-CPA-14-03174</t>
  </si>
  <si>
    <t>F-FC-BJ-CPA-14-03183</t>
  </si>
  <si>
    <t>F-FC-BJ-CPA-14-03205</t>
  </si>
  <si>
    <t>F-FC-BJ-CPA-14-03213</t>
  </si>
  <si>
    <t>F-FC-BJ-CPA-14-03225</t>
  </si>
  <si>
    <t>F-FC-BJ-CPA-14-03228</t>
  </si>
  <si>
    <t>F-FC-BJ-CPA-14-03251</t>
  </si>
  <si>
    <t>F-FC-BJ-CPA-14-03255</t>
  </si>
  <si>
    <t>F-FC-BJ-CPA-14-03276</t>
  </si>
  <si>
    <t>F-FC-BJ-CPA-14-03303</t>
  </si>
  <si>
    <t>F-FC-BJ-CPA-14-03308</t>
  </si>
  <si>
    <t>F-FC-BJ-CPA-14-03331</t>
  </si>
  <si>
    <t>F-FC-BJ-CPA-14-03376</t>
  </si>
  <si>
    <t>F-FC-BJ-CPA-14-03384</t>
  </si>
  <si>
    <t>F-FC-BJ-CPA-14-03389</t>
  </si>
  <si>
    <t>F-FC-BJ-CPA-14-03428</t>
  </si>
  <si>
    <t>F-FC-BJ-CPA-14-03451</t>
  </si>
  <si>
    <t>F-FC-BJ-CPA-14-03458</t>
  </si>
  <si>
    <t>F-FC-BJ-CPA-14-03478</t>
  </si>
  <si>
    <t>F-FC-BJ-CPA-14-03480</t>
  </si>
  <si>
    <t>F-FC-BJ-CPA-14-03487</t>
  </si>
  <si>
    <t>F-FC-BJ-CPA-14-03495</t>
  </si>
  <si>
    <t>F-FC-BJ-CPA-14-03582</t>
  </si>
  <si>
    <t>F-FC-BJ-CPA-14-03638</t>
  </si>
  <si>
    <t>F-FC-BJ-CPA-14-03651</t>
  </si>
  <si>
    <t>F-FC-BJ-CPA-14-03658</t>
  </si>
  <si>
    <t>F-FC-BJ-CPA-14-03672</t>
  </si>
  <si>
    <t>F-FC-BJ-CPA-14-03709</t>
  </si>
  <si>
    <t>F-FC-BJ-CPA-14-03726</t>
  </si>
  <si>
    <t>F-FC-BJ-CPA-14-03754</t>
  </si>
  <si>
    <t>F-FC-BJ-CPA-14-03802</t>
  </si>
  <si>
    <t>F-FC-BJ-CPA-14-03824</t>
  </si>
  <si>
    <t>F-FC-BJ-CPA-14-03838</t>
  </si>
  <si>
    <t>F-FC-BJ-CPA-14-03899</t>
  </si>
  <si>
    <t>F-FC-BJ-CPA-14-03920</t>
  </si>
  <si>
    <t>F-FC-BJ-CPA-14-03961</t>
  </si>
  <si>
    <t>F-FC-BJ-CPA-14-04014</t>
  </si>
  <si>
    <t>F-FC-BJ-CPA-14-04046</t>
  </si>
  <si>
    <t>F-FC-BJ-CPA-14-04063</t>
  </si>
  <si>
    <t>F-FC-BJ-CPA-14-04065</t>
  </si>
  <si>
    <t>F-FC-BJ-CPA-14-04099</t>
  </si>
  <si>
    <t>F-FC-BJ-CPA-14-04154</t>
  </si>
  <si>
    <t>F-FC-BJ-CPA-14-04186</t>
  </si>
  <si>
    <t>F-FC-BJ-CPA-14-04188</t>
  </si>
  <si>
    <t>F-FC-BJ-CPA-14-04240</t>
  </si>
  <si>
    <t>F-FC-BJ-CPA-14-04245</t>
  </si>
  <si>
    <t>F-FC-BJ-CPA-14-04256</t>
  </si>
  <si>
    <t>F-FC-BJ-CPA-14-04399</t>
  </si>
  <si>
    <t>F-FC-BJ-CPA-14-04411</t>
  </si>
  <si>
    <t>F-FC-BJ-CPA-14-04419</t>
  </si>
  <si>
    <t>F-FC-BJ-CPA-14-04481</t>
  </si>
  <si>
    <t>F-FC-BJ-CPA-14-04487</t>
  </si>
  <si>
    <t>F-FC-BJ-CPA-14-04520</t>
  </si>
  <si>
    <t>F-FC-BJ-CPA-14-04528</t>
  </si>
  <si>
    <t>F-FC-BJ-CPA-14-04563</t>
  </si>
  <si>
    <t>F-FC-BJ-CPA-14-04565</t>
  </si>
  <si>
    <t>F-FC-BJ-CPA-14-04583</t>
  </si>
  <si>
    <t>F-FC-BJ-CPA-14-04586</t>
  </si>
  <si>
    <t>F-FC-BJ-CPA-14-04613</t>
  </si>
  <si>
    <t>F-FC-BJ-CPA-14-04629</t>
  </si>
  <si>
    <t>F-FC-BJ-CPA-14-04665</t>
  </si>
  <si>
    <t>F-FC-BJ-CPA-14-04683</t>
  </si>
  <si>
    <t>F-FC-BJ-CPA-14-04700</t>
  </si>
  <si>
    <t>F-FC-BJ-CPA-14-04713</t>
  </si>
  <si>
    <t>F-FC-BJ-CPA-14-04809</t>
  </si>
  <si>
    <t>F-FC-BJ-CPA-14-04886</t>
  </si>
  <si>
    <t>F-FC-BJ-CPA-14-04952</t>
  </si>
  <si>
    <t>F-FC-BJ-CPA-14-04968</t>
  </si>
  <si>
    <t>F-FC-BJ-CPA-14-04969</t>
  </si>
  <si>
    <t>F-FC-BJ-CPA-14-05010</t>
  </si>
  <si>
    <t>F-FC-BJ-CPA-14-05022</t>
  </si>
  <si>
    <t>F-FC-BJ-CPA-14-05025</t>
  </si>
  <si>
    <t>F-FC-BJ-CPA-14-05030</t>
  </si>
  <si>
    <t>F-FC-BJ-CPA-14-05167</t>
  </si>
  <si>
    <t>F-FC-BJ-CPA-14-05205</t>
  </si>
  <si>
    <t>F-FC-BJ-CPA-14-05294</t>
  </si>
  <si>
    <t>F-FC-BJ-CPA-15-00100</t>
  </si>
  <si>
    <t>F-FC-BJ-CPA-15-00112</t>
  </si>
  <si>
    <t>F-FC-BJ-CPA-15-00113</t>
  </si>
  <si>
    <t>F-FC-BJ-CPA-15-00128</t>
  </si>
  <si>
    <t>F-FC-BJ-CPA-15-00131</t>
  </si>
  <si>
    <t>F-FC-BJ-CPA-15-00148</t>
  </si>
  <si>
    <t>F-FC-BJ-CPA-15-00174</t>
  </si>
  <si>
    <t>F-FC-BJ-CPA-15-00187</t>
  </si>
  <si>
    <t>F-FC-BJ-CPA-15-00194</t>
  </si>
  <si>
    <t>F-FC-BJ-CPA-15-00264</t>
  </si>
  <si>
    <t>F-FC-BJ-CPA-15-00268</t>
  </si>
  <si>
    <t>F-FC-BJ-CPA-15-00269</t>
  </si>
  <si>
    <t>F-FC-BJ-CPA-15-00270</t>
  </si>
  <si>
    <t>F-FC-BJ-CPA-15-00283</t>
  </si>
  <si>
    <t>F-FC-BJ-CPA-15-00313</t>
  </si>
  <si>
    <t>F-FC-BJ-CPA-15-00370</t>
  </si>
  <si>
    <t>F-FC-BJ-CPA-15-00385</t>
  </si>
  <si>
    <t>F-FC-BJ-CPA-15-00387</t>
  </si>
  <si>
    <t>F-FC-BJ-CPA-15-00405</t>
  </si>
  <si>
    <t>F-FC-BJ-CPA-15-00410</t>
  </si>
  <si>
    <t>F-FC-BJ-CPA-15-00418</t>
  </si>
  <si>
    <t>F-FC-BJ-CPA-15-00424</t>
  </si>
  <si>
    <t>F-FC-BJ-CPA-15-00437</t>
  </si>
  <si>
    <t>F-FC-BJ-CPA-15-00503</t>
  </si>
  <si>
    <t>F-FC-BJ-CPA-15-00506</t>
  </si>
  <si>
    <t>F-FC-BJ-CPA-15-00542</t>
  </si>
  <si>
    <t>F-FC-BJ-CPA-15-00548</t>
  </si>
  <si>
    <t>F-FC-BJ-CPA-15-00585</t>
  </si>
  <si>
    <t>F-FC-BJ-CPA-15-00589</t>
  </si>
  <si>
    <t>F-FC-BJ-CPA-15-00616</t>
  </si>
  <si>
    <t>F-FC-BJ-CPA-15-00657</t>
  </si>
  <si>
    <t>F-FC-BJ-CPA-15-00699</t>
  </si>
  <si>
    <t>F-FC-BJ-CPA-15-00704</t>
  </si>
  <si>
    <t>F-FC-BJ-CPA-15-00771</t>
  </si>
  <si>
    <t>F-FC-BJ-CPA-15-00900</t>
  </si>
  <si>
    <t>F-FC-BJ-CPA-15-00922</t>
  </si>
  <si>
    <t>F-FC-BJ-CPA-15-00937</t>
  </si>
  <si>
    <t>F-FC-BJ-CPA-15-01053</t>
  </si>
  <si>
    <t>F-FC-BJ-CPA-15-01063</t>
  </si>
  <si>
    <t>F-FC-BJ-CPA-15-01090</t>
  </si>
  <si>
    <t>F-FC-BJ-CPA-15-01103</t>
  </si>
  <si>
    <t>F-FC-BJ-CPA-15-01107</t>
  </si>
  <si>
    <t>F-FC-BJ-CPA-15-01168</t>
  </si>
  <si>
    <t>F-FC-BJ-CPA-15-01184</t>
  </si>
  <si>
    <t>F-FC-BJ-CPA-15-01216</t>
  </si>
  <si>
    <t>F-FC-BJ-CPA-15-01230</t>
  </si>
  <si>
    <t>F-FC-BJ-CPA-15-01269</t>
  </si>
  <si>
    <t>F-FC-BJ-CPA-15-01273</t>
  </si>
  <si>
    <t>F-FC-BJ-CPA-15-01320</t>
  </si>
  <si>
    <t>F-FC-BJ-CPA-15-01324</t>
  </si>
  <si>
    <t>F-FC-BJ-CPA-15-01440</t>
  </si>
  <si>
    <t>F-FC-BJ-CPA-15-01451</t>
  </si>
  <si>
    <t>F-FC-BJ-CPA-15-01477</t>
  </si>
  <si>
    <t>F-FC-BJ-CPA-15-01496</t>
  </si>
  <si>
    <t>F-FC-BJ-CPA-15-01608</t>
  </si>
  <si>
    <t>F-FC-BJ-CPA-15-01673</t>
  </si>
  <si>
    <t>F-FC-BJ-CPA-15-01681</t>
  </si>
  <si>
    <t>F-FC-BJ-CPA-15-01692</t>
  </si>
  <si>
    <t>F-FC-BJ-CPA-15-01718</t>
  </si>
  <si>
    <t>F-FC-BJ-CPA-15-01853</t>
  </si>
  <si>
    <t>F-FC-BJ-CPA-15-01881</t>
  </si>
  <si>
    <t>F-FC-BJ-CPA-15-01967</t>
  </si>
  <si>
    <t>F-FC-BJ-CPA-15-01973</t>
  </si>
  <si>
    <t>F-FC-BJ-CPA-15-01980</t>
  </si>
  <si>
    <t>F-FC-BJ-CPA-15-02002</t>
  </si>
  <si>
    <t>F-FC-BJ-CPA-15-02032</t>
  </si>
  <si>
    <t>F-FC-BJ-CPA-15-02080</t>
  </si>
  <si>
    <t>F-FC-BJ-CPA-15-02122</t>
  </si>
  <si>
    <t>F-FC-BJ-CPA-15-02143</t>
  </si>
  <si>
    <t>F-FC-BJ-CPA-15-02160</t>
  </si>
  <si>
    <t>F-FC-BJ-CPA-15-02163</t>
  </si>
  <si>
    <t>F-FC-BJ-CPA-15-02183</t>
  </si>
  <si>
    <t>F-FC-BJ-CPA-15-02211</t>
  </si>
  <si>
    <t>F-FC-BJ-CPA-15-02293</t>
  </si>
  <si>
    <t>F-FC-BJ-CPA-15-02335</t>
  </si>
  <si>
    <t>F-FC-BJ-CPA-15-02376</t>
  </si>
  <si>
    <t>F-FC-BJ-CPA-15-02385</t>
  </si>
  <si>
    <t>F-FC-BJ-CPA-15-02437</t>
  </si>
  <si>
    <t>F-FC-BJ-CPA-15-02439</t>
  </si>
  <si>
    <t>F-FC-BJ-CPA-15-02444</t>
  </si>
  <si>
    <t>F-FC-BJ-CPA-15-02448</t>
  </si>
  <si>
    <t>F-FC-BJ-CPA-15-02461</t>
  </si>
  <si>
    <t>F-FC-BJ-CPA-15-02462</t>
  </si>
  <si>
    <t>F-FC-BJ-CPA-15-02463</t>
  </si>
  <si>
    <t>F-FC-BJ-CPA-15-02480</t>
  </si>
  <si>
    <t>F-FC-BJ-CPA-15-02518</t>
  </si>
  <si>
    <t>F-FC-BJ-CPA-15-02532</t>
  </si>
  <si>
    <t>F-FC-BJ-CPA-15-02572</t>
  </si>
  <si>
    <t>F-FC-BJ-CPA-15-02575</t>
  </si>
  <si>
    <t>F-FC-BJ-CPA-15-02577</t>
  </si>
  <si>
    <t>F-FC-BJ-CPA-15-02622</t>
  </si>
  <si>
    <t>F-FC-BJ-CPA-15-02624</t>
  </si>
  <si>
    <t>F-FC-BJ-CPA-15-02625</t>
  </si>
  <si>
    <t>F-FC-BJ-CPA-15-02628</t>
  </si>
  <si>
    <t>F-FC-BJ-CPA-15-02700</t>
  </si>
  <si>
    <t>F-FC-BJ-CPA-15-02775</t>
  </si>
  <si>
    <t>F-FC-BJ-CPA-15-02790</t>
  </si>
  <si>
    <t>F-FC-BJ-CPA-15-02859</t>
  </si>
  <si>
    <t>F-FC-BJ-CPA-15-02899</t>
  </si>
  <si>
    <t>F-FC-BJ-CPA-15-02903</t>
  </si>
  <si>
    <t>F-FC-BJ-CPA-15-02934</t>
  </si>
  <si>
    <t>F-FC-BJ-CPA-15-03011</t>
  </si>
  <si>
    <t>F-FC-BJ-CPA-15-03102</t>
  </si>
  <si>
    <t>F-FC-BJ-CPA-15-03174</t>
  </si>
  <si>
    <t>F-FC-BJ-CPA-15-03212</t>
  </si>
  <si>
    <t>F-FC-BJ-CPA-15-03277</t>
  </si>
  <si>
    <t>F-FC-BJ-CPA-15-03330</t>
  </si>
  <si>
    <t>F-FC-BJ-CPA-15-03331</t>
  </si>
  <si>
    <t>F-FC-BJ-CPA-15-03332</t>
  </si>
  <si>
    <t>F-FC-BJ-CPA-15-03333</t>
  </si>
  <si>
    <t>F-FC-BJ-CPA-15-03337</t>
  </si>
  <si>
    <t>F-FC-BJ-CPA-15-03357</t>
  </si>
  <si>
    <t>F-FC-BJ-CPA-15-03389</t>
  </si>
  <si>
    <t>F-FC-BJ-CPA-15-03391</t>
  </si>
  <si>
    <t>F-FC-BJ-CPA-15-03439</t>
  </si>
  <si>
    <t>F-FC-BJ-CPA-15-03554</t>
  </si>
  <si>
    <t>F-FC-BJ-CPA-15-03589</t>
  </si>
  <si>
    <t>F-FC-BJ-CPA-15-03707</t>
  </si>
  <si>
    <t>F-FC-BJ-CPA-15-03727</t>
  </si>
  <si>
    <t>F-FC-BJ-CPA-15-03778</t>
  </si>
  <si>
    <t>F-FC-BJ-CPA-15-03886</t>
  </si>
  <si>
    <t>F-FC-BJ-CPA-15-03910</t>
  </si>
  <si>
    <t>F-FC-BJ-CPA-15-03932</t>
  </si>
  <si>
    <t>F-FC-BJ-CPA-15-04086</t>
  </si>
  <si>
    <t>F-FC-BJ-CPA-15-04110</t>
  </si>
  <si>
    <t>F-FC-BJ-CPA-15-04229</t>
  </si>
  <si>
    <t>F-FC-BJ-CPA-15-04231</t>
  </si>
  <si>
    <t>F-FC-BJ-CPA-15-04232</t>
  </si>
  <si>
    <t>F-FC-BJ-CPA-15-04376</t>
  </si>
  <si>
    <t>F-FC-BJ-CPA-15-04377</t>
  </si>
  <si>
    <t>F-FC-BJ-CPA-15-04378</t>
  </si>
  <si>
    <t>F-FC-BJ-CPA-15-04379</t>
  </si>
  <si>
    <t>F-FC-BJ-CPA-15-04517</t>
  </si>
  <si>
    <t>F-FC-BJ-CPA-15-04595</t>
  </si>
  <si>
    <t>F-FC-BJ-CPA-15-04739</t>
  </si>
  <si>
    <t>F-FC-BJ-CPA-15-04965</t>
  </si>
  <si>
    <t>F-FC-BJ-CPA-15-04967</t>
  </si>
  <si>
    <t>F-FC-BJ-CPA-15-05071</t>
  </si>
  <si>
    <t>F-FC-BJ-CPA-15-05260</t>
  </si>
  <si>
    <t>F-FC-BJ-CPA-15-05262</t>
  </si>
  <si>
    <t>F-FC-BJ-CPA-16-00094</t>
  </si>
  <si>
    <t>F-FC-BJ-CPA-16-00096</t>
  </si>
  <si>
    <t>F-FC-BJ-CPA-16-00114</t>
  </si>
  <si>
    <t>F-FC-BJ-CPA-16-00209</t>
  </si>
  <si>
    <t>F-FC-BJ-CPA-16-00213</t>
  </si>
  <si>
    <t>F-FC-BJ-CPA-16-00546</t>
  </si>
  <si>
    <t>F-FC-BJ-CPA-16-00574</t>
  </si>
  <si>
    <t>F-FC-BJ-CPA-16-00622</t>
  </si>
  <si>
    <t>F-FC-BJ-CPA-16-00623</t>
  </si>
  <si>
    <t>F-FC-BJ-CPA-16-00624</t>
  </si>
  <si>
    <t>F-FC-BJ-CPA-16-00718</t>
  </si>
  <si>
    <t>F-FC-BJ-CPA-16-00780</t>
  </si>
  <si>
    <t>F-FC-BJ-CPA-16-00787</t>
  </si>
  <si>
    <t>F-FC-BJ-CPA-16-00792</t>
  </si>
  <si>
    <t>F-FC-BJ-CPA-16-00793</t>
  </si>
  <si>
    <t>F-FC-BJ-CPA-16-00828</t>
  </si>
  <si>
    <t>F-FC-BJ-CPA-16-00958</t>
  </si>
  <si>
    <t>F-FC-BJ-CPA-16-01022</t>
  </si>
  <si>
    <t>F-FC-BJ-CPA-16-01033</t>
  </si>
  <si>
    <t>F-FC-BJ-CPA-16-01139</t>
  </si>
  <si>
    <t>F-FC-BJ-CPA-16-01170</t>
  </si>
  <si>
    <t>F-FC-BJ-CPA-16-01190</t>
  </si>
  <si>
    <t>F-FC-BJ-CPA-16-01206</t>
  </si>
  <si>
    <t>F-FC-BJ-CPA-16-01216</t>
  </si>
  <si>
    <t>F-FC-BJ-CPA-16-01303</t>
  </si>
  <si>
    <t>F-FC-BJ-CPA-16-01352</t>
  </si>
  <si>
    <t>F-FC-BJ-CPA-16-01378</t>
  </si>
  <si>
    <t>F-FC-BJ-CPA-16-01416</t>
  </si>
  <si>
    <t>F-FC-BJ-CPA-16-01420</t>
  </si>
  <si>
    <t>F-FC-BJ-CPA-16-01506</t>
  </si>
  <si>
    <t>F-FC-BJ-CPA-16-01521</t>
  </si>
  <si>
    <t>F-FC-BJ-CPA-16-01535</t>
  </si>
  <si>
    <t>F-FC-BJ-CPA-16-01559</t>
  </si>
  <si>
    <t>F-FC-BJ-CPA-16-01572</t>
  </si>
  <si>
    <t>F-FC-BJ-CPA-16-01696</t>
  </si>
  <si>
    <t>F-FC-BJ-CPA-16-01706</t>
  </si>
  <si>
    <t>F-FC-BJ-CPS-13-00672</t>
  </si>
  <si>
    <t>F-FC-BJ-CPS-13-01265</t>
  </si>
  <si>
    <t>F-FC-BJ-CPS-13-01320</t>
  </si>
  <si>
    <t>F-FC-BJ-CPS-13-01746</t>
  </si>
  <si>
    <t>F-FC-BJ-CPS-13-01949</t>
  </si>
  <si>
    <t>F-FC-BJ-CPS-13-02048</t>
  </si>
  <si>
    <t>F-FC-BJ-CPS-13-02108</t>
  </si>
  <si>
    <t>F-FC-BJ-CPS-13-02362</t>
  </si>
  <si>
    <t>F-FC-BJ-CPS-13-02566</t>
  </si>
  <si>
    <t>F-FC-BJ-CPS-13-02638</t>
  </si>
  <si>
    <t>F-FC-BJ-CPS-13-02650</t>
  </si>
  <si>
    <t>F-FC-BJ-CPS-13-02766</t>
  </si>
  <si>
    <t>F-FC-BJ-CPS-13-02788</t>
  </si>
  <si>
    <t>F-FC-BJ-CPS-13-02941</t>
  </si>
  <si>
    <t>F-FC-BJ-CPS-13-02960</t>
  </si>
  <si>
    <t>F-FC-BJ-CPS-13-03008</t>
  </si>
  <si>
    <t>F-FC-BJ-CPS-13-03035</t>
  </si>
  <si>
    <t>F-FC-BJ-CPS-13-03054</t>
  </si>
  <si>
    <t>F-FC-BJ-CPS-13-03169</t>
  </si>
  <si>
    <t>F-FC-BJ-CPS-13-03173</t>
  </si>
  <si>
    <t>F-FC-BJ-CPS-13-03194</t>
  </si>
  <si>
    <t>F-FC-BJ-CPS-13-03284</t>
  </si>
  <si>
    <t>F-FC-BJ-CPS-13-03320</t>
  </si>
  <si>
    <t>F-FC-BJ-CPS-13-03445</t>
  </si>
  <si>
    <t>F-FC-BJ-CPS-13-03610</t>
  </si>
  <si>
    <t>F-FC-BJ-CPS-13-03715</t>
  </si>
  <si>
    <t>F-FC-BJ-CPS-13-03851</t>
  </si>
  <si>
    <t>F-FC-BJ-CPS-13-03913</t>
  </si>
  <si>
    <t>F-FC-BJ-CPS-13-03964</t>
  </si>
  <si>
    <t>F-FC-BJ-CPS-13-04009</t>
  </si>
  <si>
    <t>F-FC-BJ-CPS-13-04024</t>
  </si>
  <si>
    <t>F-FC-BJ-CPS-13-04092</t>
  </si>
  <si>
    <t>F-FC-BJ-CPS-13-04280</t>
  </si>
  <si>
    <t>F-FC-BJ-CPS-13-04377</t>
  </si>
  <si>
    <t>F-FC-BJ-CPS-13-04652</t>
  </si>
  <si>
    <t>F-FC-BJ-CPS-13-04690</t>
  </si>
  <si>
    <t>F-FC-BJ-CPS-13-04815</t>
  </si>
  <si>
    <t>F-FC-BJ-CPS-13-04819</t>
  </si>
  <si>
    <t>F-FC-BJ-CPS-14-00459</t>
  </si>
  <si>
    <t>F-FC-BJ-CPS-14-00496</t>
  </si>
  <si>
    <t>F-FC-BJ-CPS-14-00575</t>
  </si>
  <si>
    <t>F-FC-BJ-CPS-14-00639</t>
  </si>
  <si>
    <t>F-FC-BJ-CPS-14-00766</t>
  </si>
  <si>
    <t>F-FC-BJ-CPS-14-00825</t>
  </si>
  <si>
    <t>F-FC-BJ-CPS-14-00827</t>
  </si>
  <si>
    <t>F-FC-BJ-CPS-14-00856</t>
  </si>
  <si>
    <t>F-FC-BJ-CPS-14-00919</t>
  </si>
  <si>
    <t>F-FC-BJ-CPS-14-00931</t>
  </si>
  <si>
    <t>F-FC-BJ-CPS-14-00996</t>
  </si>
  <si>
    <t>F-FC-BJ-CPS-14-01066</t>
  </si>
  <si>
    <t>F-FC-BJ-CPS-14-01069</t>
  </si>
  <si>
    <t>F-FC-BJ-CPS-14-01187</t>
  </si>
  <si>
    <t>F-FC-BJ-CPS-14-01345</t>
  </si>
  <si>
    <t>F-FC-BJ-CPS-14-01440</t>
  </si>
  <si>
    <t>F-FC-BJ-CPS-14-01531</t>
  </si>
  <si>
    <t>F-FC-BJ-CPS-14-01678</t>
  </si>
  <si>
    <t>F-FC-BJ-CPS-14-01693</t>
  </si>
  <si>
    <t>F-FC-BJ-CPS-14-01755</t>
  </si>
  <si>
    <t>F-FC-BJ-CPS-14-01781</t>
  </si>
  <si>
    <t>F-FC-BJ-CPS-14-01843</t>
  </si>
  <si>
    <t>F-FC-BJ-CPS-14-01886</t>
  </si>
  <si>
    <t>F-FC-BJ-CPS-14-01941</t>
  </si>
  <si>
    <t>F-FC-BJ-CPS-14-02247</t>
  </si>
  <si>
    <t>F-FC-BJ-CPS-14-02351</t>
  </si>
  <si>
    <t>F-FC-BJ-CPS-14-02663</t>
  </si>
  <si>
    <t>F-FC-BJ-CPS-14-02835</t>
  </si>
  <si>
    <t>F-FC-BJ-CPS-14-02876</t>
  </si>
  <si>
    <t>F-FC-BJ-CPS-14-02904</t>
  </si>
  <si>
    <t>F-FC-BJ-CPS-14-02986</t>
  </si>
  <si>
    <t>F-FC-BJ-CPS-14-03090</t>
  </si>
  <si>
    <t>F-FC-BJ-CPS-14-03286</t>
  </si>
  <si>
    <t>F-FC-BJ-CPS-14-03292</t>
  </si>
  <si>
    <t>F-FC-BJ-CPS-14-03312</t>
  </si>
  <si>
    <t>F-FC-BJ-CPS-14-03430</t>
  </si>
  <si>
    <t>F-FC-BJ-CPS-14-03529</t>
  </si>
  <si>
    <t>F-FC-BJ-CPS-14-03530</t>
  </si>
  <si>
    <t>F-FC-BJ-CPS-14-03559</t>
  </si>
  <si>
    <t>F-FC-BJ-CPS-14-03592</t>
  </si>
  <si>
    <t>F-FC-BJ-CPS-14-03637</t>
  </si>
  <si>
    <t>F-FC-BJ-CPS-14-03656</t>
  </si>
  <si>
    <t>F-FC-BJ-CPS-14-03724</t>
  </si>
  <si>
    <t>F-FC-BJ-CPS-14-03884</t>
  </si>
  <si>
    <t>F-FC-BJ-CPS-14-03963</t>
  </si>
  <si>
    <t>F-FC-BJ-CPS-14-03973</t>
  </si>
  <si>
    <t>F-FC-BJ-CPS-14-03977</t>
  </si>
  <si>
    <t>F-FC-BJ-CPS-14-04091</t>
  </si>
  <si>
    <t>F-FC-BJ-CPS-14-04146</t>
  </si>
  <si>
    <t>F-FC-BJ-CPS-14-04202</t>
  </si>
  <si>
    <t>F-FC-BJ-CPS-14-04267</t>
  </si>
  <si>
    <t>F-FC-BJ-CPS-14-04286</t>
  </si>
  <si>
    <t>F-FC-BJ-CPS-14-04733</t>
  </si>
  <si>
    <t>F-FC-BJ-CPS-14-04766</t>
  </si>
  <si>
    <t>F-FC-BJ-CPS-14-04807</t>
  </si>
  <si>
    <t>F-FC-BJ-CPS-14-05012</t>
  </si>
  <si>
    <t>F-FC-BJ-CPS-14-05116</t>
  </si>
  <si>
    <t>F-FC-BJ-CPS-14-05342</t>
  </si>
  <si>
    <t>F-FC-BJ-CPS-14-05345</t>
  </si>
  <si>
    <t>F-FC-BJ-CPS-14-05379</t>
  </si>
  <si>
    <t>F-FC-BJ-CPS-15-00101</t>
  </si>
  <si>
    <t>F-FC-BJ-CPS-15-00103</t>
  </si>
  <si>
    <t>F-FC-BJ-CPS-15-00143</t>
  </si>
  <si>
    <t>F-FC-BJ-CPS-15-00218</t>
  </si>
  <si>
    <t>F-FC-BJ-CPS-15-00233</t>
  </si>
  <si>
    <t>F-FC-BJ-CPS-15-00349</t>
  </si>
  <si>
    <t>F-FC-BJ-CPS-15-00468</t>
  </si>
  <si>
    <t>F-FC-BJ-CPS-15-00720</t>
  </si>
  <si>
    <t>F-FC-BJ-CPS-15-00740</t>
  </si>
  <si>
    <t>F-FC-BJ-CPS-15-00779</t>
  </si>
  <si>
    <t>F-FC-BJ-CPS-15-00839</t>
  </si>
  <si>
    <t>F-FC-BJ-CPS-15-00858</t>
  </si>
  <si>
    <t>F-FC-BJ-CPS-15-00977</t>
  </si>
  <si>
    <t>F-FC-BJ-CPS-15-01028</t>
  </si>
  <si>
    <t>F-FC-BJ-CPS-15-01037</t>
  </si>
  <si>
    <t>F-FC-BJ-CPS-15-01426</t>
  </si>
  <si>
    <t>F-FC-BJ-CPS-15-01435</t>
  </si>
  <si>
    <t>F-FC-BJ-CPS-15-01508</t>
  </si>
  <si>
    <t>F-FC-BJ-CPS-15-01540</t>
  </si>
  <si>
    <t>F-FC-BJ-CPS-15-01703</t>
  </si>
  <si>
    <t>F-FC-BJ-CPS-15-01768</t>
  </si>
  <si>
    <t>F-FC-BJ-CPS-15-01810</t>
  </si>
  <si>
    <t>F-FC-BJ-CPS-15-01884</t>
  </si>
  <si>
    <t>F-FC-BJ-CPS-15-01889</t>
  </si>
  <si>
    <t>F-FC-BJ-CPS-15-02344</t>
  </si>
  <si>
    <t>F-FC-BJ-CPS-15-02354</t>
  </si>
  <si>
    <t>F-FC-BJ-CPS-15-02381</t>
  </si>
  <si>
    <t>F-FC-BJ-CPS-15-02482</t>
  </si>
  <si>
    <t>F-FC-BJ-CPS-15-02503</t>
  </si>
  <si>
    <t>F-FC-BJ-CPS-15-02529</t>
  </si>
  <si>
    <t>F-FC-BJ-CPS-15-02574</t>
  </si>
  <si>
    <t>F-FC-BJ-CPS-15-02589</t>
  </si>
  <si>
    <t>F-FC-BJ-CPS-15-02598</t>
  </si>
  <si>
    <t>F-FC-BJ-CPS-15-02630</t>
  </si>
  <si>
    <t>F-FC-BJ-CPS-15-02731</t>
  </si>
  <si>
    <t>F-FC-BJ-CPS-15-02777</t>
  </si>
  <si>
    <t>F-FC-BJ-CPS-15-02805</t>
  </si>
  <si>
    <t>F-FC-BJ-CPS-15-02997</t>
  </si>
  <si>
    <t>F-FC-BJ-CPS-15-03017</t>
  </si>
  <si>
    <t>F-FC-BJ-CPS-15-03022</t>
  </si>
  <si>
    <t>F-FC-BJ-CPS-15-03111</t>
  </si>
  <si>
    <t>F-FC-BJ-CPS-15-03202</t>
  </si>
  <si>
    <t>F-FC-BJ-CPS-15-03542</t>
  </si>
  <si>
    <t>F-FC-BJ-CPS-15-03850</t>
  </si>
  <si>
    <t>F-FC-BJ-CPS-15-03880</t>
  </si>
  <si>
    <t>F-FC-BJ-CPS-15-03893</t>
  </si>
  <si>
    <t>F-FC-BJ-CPS-15-03909</t>
  </si>
  <si>
    <t>F-FC-BJ-CPS-15-04348</t>
  </si>
  <si>
    <t>F-FC-BJ-CPS-15-04438</t>
  </si>
  <si>
    <t>F-FC-BJ-CPS-15-04597</t>
  </si>
  <si>
    <t>F-FC-BJ-CPS-15-04645</t>
  </si>
  <si>
    <t>F-FC-BJ-CPS-15-04717</t>
  </si>
  <si>
    <t>F-FC-BJ-CPS-15-04872</t>
  </si>
  <si>
    <t>F-FC-BJ-CPS-15-05036</t>
  </si>
  <si>
    <t>F-FC-BJ-CPS-15-05044</t>
  </si>
  <si>
    <t>F-FC-BJ-CPS-15-05149</t>
  </si>
  <si>
    <t>F-FC-BJ-CPS-16-00064</t>
  </si>
  <si>
    <t>F-FC-BJ-CPS-16-00065</t>
  </si>
  <si>
    <t>F-FC-BJ-CPS-16-00112</t>
  </si>
  <si>
    <t>F-FC-BJ-CPS-16-00163</t>
  </si>
  <si>
    <t>F-FC-BJ-CPS-16-00206</t>
  </si>
  <si>
    <t>F-FC-BJ-CPS-16-00254</t>
  </si>
  <si>
    <t>F-FC-BJ-CPS-16-00703</t>
  </si>
  <si>
    <t>F-FC-BJ-CPS-16-00865</t>
  </si>
  <si>
    <t>F-FC-BJ-CPS-16-00947</t>
  </si>
  <si>
    <t>F-FC-BJ-OUT-15-04946</t>
  </si>
  <si>
    <t>F-FC-BJ-ZX-15-01859</t>
  </si>
  <si>
    <t>F-FC-BJ-ZX-15-02443</t>
  </si>
  <si>
    <t>F-FC-BJ-ZX-15-02629</t>
  </si>
  <si>
    <t>F-FC-BJ-ZX-15-02713</t>
  </si>
  <si>
    <t>F-FC-BJ-ZX-15-02897</t>
  </si>
  <si>
    <t>F-FC-BJ-ZX-15-03032</t>
  </si>
  <si>
    <t>F-FC-BJ-ZX-15-03086</t>
  </si>
  <si>
    <t>F-FC-BJ-ZX-15-03118</t>
  </si>
  <si>
    <t>F-FC-BJ-ZX-15-03119</t>
  </si>
  <si>
    <t>F-FC-BJ-ZX-15-03129</t>
  </si>
  <si>
    <t>F-FC-BJ-ZX-15-03198</t>
  </si>
  <si>
    <t>F-FC-BJ-ZX-15-03221</t>
  </si>
  <si>
    <t>F-FC-BJ-ZX-15-03352</t>
  </si>
  <si>
    <t>F-FC-BJ-ZX-15-03436</t>
  </si>
  <si>
    <t>F-FC-BJ-ZX-15-03450</t>
  </si>
  <si>
    <t>F-FC-BJ-ZX-15-03480</t>
  </si>
  <si>
    <t>F-FC-BJ-ZX-15-03576</t>
  </si>
  <si>
    <t>F-FC-BJ-ZX-15-03815</t>
  </si>
  <si>
    <t>F-FC-BJ-ZX-15-03846</t>
  </si>
  <si>
    <t>F-FC-BJ-ZX-15-03920</t>
  </si>
  <si>
    <t>F-FC-BJ-ZX-15-04142</t>
  </si>
  <si>
    <t>F-FC-BJ-ZX-15-04158</t>
  </si>
  <si>
    <t>F-FC-BJ-ZX-15-04167</t>
  </si>
  <si>
    <t>F-FC-BJ-ZX-15-04430</t>
  </si>
  <si>
    <t>F-FC-BJ-ZX-15-04570</t>
  </si>
  <si>
    <t>F-FC-BJ-ZX-15-04791</t>
  </si>
  <si>
    <t>F-FC-BJ-ZX-15-04878</t>
  </si>
  <si>
    <t>F-FC-BJ-ZX-15-04879</t>
  </si>
  <si>
    <t>F-FC-BJ-ZX-15-04880</t>
  </si>
  <si>
    <t>F-FC-BJ-ZX-15-04945</t>
  </si>
  <si>
    <t>F-FC-BJ-ZX-15-04988</t>
  </si>
  <si>
    <t>F-FC-BJ-ZX-15-05034</t>
  </si>
  <si>
    <t>F-FC-BJ-ZX-15-05037</t>
  </si>
  <si>
    <t>F-FC-BJ-ZX-15-05097</t>
  </si>
  <si>
    <t>F-FC-BJ-ZX-15-05101</t>
  </si>
  <si>
    <t>F-FC-BJ-ZX-15-05106</t>
  </si>
  <si>
    <t>F-FC-BJ-ZX-15-05108</t>
  </si>
  <si>
    <t>F-FC-BJ-ZX-15-05109</t>
  </si>
  <si>
    <t>F-FC-BJ-ZX-15-05110</t>
  </si>
  <si>
    <t>F-FC-BJ-ZX-15-05111</t>
  </si>
  <si>
    <t>F-FC-BJ-ZX-15-05112</t>
  </si>
  <si>
    <t>F-FC-BJ-ZX-15-05114</t>
  </si>
  <si>
    <t>F-FC-BJ-ZX-15-05116</t>
  </si>
  <si>
    <t>F-FC-BJ-ZX-15-05122</t>
  </si>
  <si>
    <t>F-FC-BJ-ZX-15-05135</t>
  </si>
  <si>
    <t>F-FC-BJ-ZX-15-05186</t>
  </si>
  <si>
    <t>F-FC-BJ-ZX-15-05192</t>
  </si>
  <si>
    <t>F-FC-BJ-ZX-15-05248</t>
  </si>
  <si>
    <t>F-FC-BJ-ZX-15-05264</t>
  </si>
  <si>
    <t>F-FC-BJ-ZX-15-05270</t>
  </si>
  <si>
    <t>F-FC-BJ-ZX-15-05281</t>
  </si>
  <si>
    <t>F-FC-BJ-ZX-15-05289</t>
  </si>
  <si>
    <t>F-FC-BJ-ZX-15-05298</t>
  </si>
  <si>
    <t>F-FC-BJ-ZX-15-05384</t>
  </si>
  <si>
    <t>F-FC-BJ-ZX-16-00084</t>
  </si>
  <si>
    <t>F-FC-BJ-ZX-16-00140</t>
  </si>
  <si>
    <t>F-FC-BJ-ZX-16-00141</t>
  </si>
  <si>
    <t>F-FC-BJ-ZX-16-00144</t>
  </si>
  <si>
    <t>F-FC-BJ-ZX-16-00150</t>
  </si>
  <si>
    <t>F-FC-BJ-ZX-16-00152</t>
  </si>
  <si>
    <t>F-FC-BJ-ZX-16-00159</t>
  </si>
  <si>
    <t>F-FC-BJ-ZX-16-00160</t>
  </si>
  <si>
    <t>F-FC-BJ-ZX-16-00161</t>
  </si>
  <si>
    <t>F-FC-BJ-ZX-16-00168</t>
  </si>
  <si>
    <t>F-FC-BJ-ZX-16-00169</t>
  </si>
  <si>
    <t>F-FC-BJ-ZX-16-00173</t>
  </si>
  <si>
    <t>F-FC-BJ-ZX-16-00177</t>
  </si>
  <si>
    <t>F-FC-BJ-ZX-16-00183</t>
  </si>
  <si>
    <t>F-FC-BJ-ZX-16-00186</t>
  </si>
  <si>
    <t>F-FC-BJ-ZX-16-00187</t>
  </si>
  <si>
    <t>F-FC-BJ-ZX-16-00188</t>
  </si>
  <si>
    <t>F-FC-BJ-ZX-16-00197</t>
  </si>
  <si>
    <t>F-FC-BJ-ZX-16-00210</t>
  </si>
  <si>
    <t>F-FC-BJ-ZX-16-00214</t>
  </si>
  <si>
    <t>F-FC-BJ-ZX-16-00215</t>
  </si>
  <si>
    <t>F-FC-BJ-ZX-16-00216</t>
  </si>
  <si>
    <t>F-FC-BJ-ZX-16-00218</t>
  </si>
  <si>
    <t>F-FC-BJ-ZX-16-00219</t>
  </si>
  <si>
    <t>F-FC-BJ-ZX-16-00307</t>
  </si>
  <si>
    <t>F-FC-BJ-ZX-16-00446</t>
  </si>
  <si>
    <t>F-FC-BJ-ZX-16-00490</t>
  </si>
  <si>
    <t>F-FC-BJ-ZX-16-00566</t>
  </si>
  <si>
    <t>F-FC-BJ-ZX-16-00597</t>
  </si>
  <si>
    <t>F-FC-BJ-ZX-16-00734</t>
  </si>
  <si>
    <t>F-FC-BJ-ZX-16-00773</t>
  </si>
  <si>
    <t>F-FC-BJ-ZX-16-00915</t>
  </si>
  <si>
    <t>F-FC-BJ-ZX-16-00937</t>
  </si>
  <si>
    <t>F-FC-BJ-ZX-16-00953</t>
  </si>
  <si>
    <t>F-FC-BJ-ZX-16-00966</t>
  </si>
  <si>
    <t>F-FC-BJ-ZX-16-00998</t>
  </si>
  <si>
    <t>F-FC-BJ-ZX-16-01034</t>
  </si>
  <si>
    <t>F-FC-BJ-ZX-16-01076</t>
  </si>
  <si>
    <t>F-FC-BJ-ZX-16-01103</t>
  </si>
  <si>
    <t>F-FC-BJ-ZX-16-01208</t>
  </si>
  <si>
    <t>F-FC-BJ-ZX-16-01242</t>
  </si>
  <si>
    <t>F-FC-BJ-ZX-16-01245</t>
  </si>
  <si>
    <t>F-FC-BJ-ZX-16-01276</t>
  </si>
  <si>
    <t>F-FC-BJ-ZX-16-01287</t>
  </si>
  <si>
    <t>F-FC-BJ-ZX-16-01293</t>
  </si>
  <si>
    <t>F-FC-BJ-ZX-16-01308</t>
  </si>
  <si>
    <t>F-FC-BJ-ZX-16-01338</t>
  </si>
  <si>
    <t>F-FC-BJ-ZX-16-01341</t>
  </si>
  <si>
    <t>F-FC-BJ-ZX-16-01387</t>
  </si>
  <si>
    <t>F-FC-BJ-ZX-16-01397</t>
  </si>
  <si>
    <t>F-FC-BJ-ZX-16-01412</t>
  </si>
  <si>
    <t>F-FC-BJ-ZX-16-01433</t>
  </si>
  <si>
    <t>F-FC-BJ-ZX-16-01461</t>
  </si>
  <si>
    <t>F-FC-BJ-ZX-16-01540</t>
  </si>
  <si>
    <t>F-FC-BJ-ZX-16-01541</t>
  </si>
  <si>
    <t>F-FC-BJ-ZX-16-01598</t>
  </si>
  <si>
    <t>F-FC-BJ-ZX-16-01609</t>
  </si>
  <si>
    <t>F-FC-BJ-ZX-16-01678</t>
  </si>
  <si>
    <t>PR1510130078</t>
    <phoneticPr fontId="13" type="noConversion"/>
  </si>
  <si>
    <t>PR1509220055</t>
    <phoneticPr fontId="13" type="noConversion"/>
  </si>
  <si>
    <t>PR1510290009</t>
    <phoneticPr fontId="13" type="noConversion"/>
  </si>
  <si>
    <t>武汉-电商碧桂园生态城-线下成本预支-后期分成冲抵</t>
    <phoneticPr fontId="13" type="noConversion"/>
  </si>
  <si>
    <t>2015垫付费用，2016分成冲回</t>
    <phoneticPr fontId="13" type="noConversion"/>
  </si>
  <si>
    <t>碧桂园生态城</t>
    <phoneticPr fontId="13" type="noConversion"/>
  </si>
  <si>
    <t>PR1508270010</t>
    <phoneticPr fontId="13" type="noConversion"/>
  </si>
  <si>
    <t>F-FC-WH-CPA-15-03505</t>
    <phoneticPr fontId="13" type="noConversion"/>
  </si>
  <si>
    <t>PR1509080078</t>
    <phoneticPr fontId="13" type="noConversion"/>
  </si>
  <si>
    <t>力高海光海岸</t>
  </si>
  <si>
    <t>16Q1奖金已扣减</t>
    <phoneticPr fontId="13" type="noConversion"/>
  </si>
  <si>
    <t>哈尔滨</t>
    <phoneticPr fontId="13" type="noConversion"/>
  </si>
  <si>
    <t>永安城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</si>
  <si>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</si>
  <si>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R1603310001</t>
    </r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</si>
  <si>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2</t>
    </r>
    <phoneticPr fontId="13" type="noConversion"/>
  </si>
  <si>
    <t>万达城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</si>
  <si>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R1603310029</t>
    </r>
    <phoneticPr fontId="13" type="noConversion"/>
  </si>
  <si>
    <t>万达城活动成本</t>
    <phoneticPr fontId="13" type="noConversion"/>
  </si>
  <si>
    <t>F-FC-HEB-16-01026</t>
  </si>
  <si>
    <t>碧桂园</t>
    <phoneticPr fontId="13" type="noConversion"/>
  </si>
  <si>
    <t>PR1604010002</t>
    <phoneticPr fontId="13" type="noConversion"/>
  </si>
  <si>
    <r>
      <t> F-FC-HK-15-05082#001 使用</t>
    </r>
    <r>
      <rPr>
        <sz val="9"/>
        <color theme="1"/>
        <rFont val="微软雅黑"/>
        <family val="2"/>
        <charset val="134"/>
      </rPr>
      <t>2.5万</t>
    </r>
    <phoneticPr fontId="13" type="noConversion"/>
  </si>
  <si>
    <t>F-FC-HK-15-05082#001使用7.5万</t>
    <phoneticPr fontId="13" type="noConversion"/>
  </si>
  <si>
    <r>
      <t>海口房产-碧桂园线下活动成本</t>
    </r>
    <r>
      <rPr>
        <sz val="9"/>
        <color theme="1"/>
        <rFont val="微软雅黑"/>
        <family val="2"/>
        <charset val="134"/>
      </rPr>
      <t>PR申请</t>
    </r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</si>
  <si>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2</t>
    </r>
    <phoneticPr fontId="13" type="noConversion"/>
  </si>
  <si>
    <r>
      <t>2016/</t>
    </r>
    <r>
      <rPr>
        <sz val="9"/>
        <color theme="1"/>
        <rFont val="微软雅黑"/>
        <family val="2"/>
        <charset val="134"/>
      </rPr>
      <t>6</t>
    </r>
    <r>
      <rPr>
        <sz val="9"/>
        <color theme="1"/>
        <rFont val="微软雅黑"/>
        <family val="2"/>
        <charset val="134"/>
      </rPr>
      <t>/31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</si>
  <si>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-FC-HF-15-01217#008-#010</t>
    </r>
    <phoneticPr fontId="13" type="noConversion"/>
  </si>
  <si>
    <t>F-FC-HF-15-01217#012-#016</t>
    <phoneticPr fontId="0" type="Hiragana"/>
  </si>
  <si>
    <t>烟台</t>
    <phoneticPr fontId="13" type="noConversion"/>
  </si>
  <si>
    <t>3月额度报销超1100元扣减T&amp;E</t>
    <phoneticPr fontId="13" type="noConversion"/>
  </si>
  <si>
    <t>沈阳</t>
    <phoneticPr fontId="13" type="noConversion"/>
  </si>
  <si>
    <t>PR1603090008</t>
    <phoneticPr fontId="13" type="noConversion"/>
  </si>
  <si>
    <r>
      <t>沈阳房产F</t>
    </r>
    <r>
      <rPr>
        <sz val="9"/>
        <color theme="1"/>
        <rFont val="微软雅黑"/>
        <family val="2"/>
        <charset val="134"/>
      </rPr>
      <t>-FC-SY-CPA-15-02070#J001乾豪sales cost</t>
    </r>
    <phoneticPr fontId="13" type="noConversion"/>
  </si>
  <si>
    <t>华府丹郡乾豪</t>
    <phoneticPr fontId="13" type="noConversion"/>
  </si>
  <si>
    <t>成交3套有一套已退，剩下两套仍然做线下活动</t>
    <phoneticPr fontId="13" type="noConversion"/>
  </si>
  <si>
    <t>F-FC-SY-CPA-15-02070#J001</t>
    <phoneticPr fontId="13" type="noConversion"/>
  </si>
  <si>
    <t>苏州直销3月报销额度</t>
    <phoneticPr fontId="13" type="noConversion"/>
  </si>
  <si>
    <t>F-FC-NJ-15-05038#001</t>
  </si>
  <si>
    <t>F-FC-NJ-15-05218#001</t>
    <phoneticPr fontId="13" type="noConversion"/>
  </si>
  <si>
    <t>合肥直销3月报销额度</t>
    <phoneticPr fontId="13" type="noConversion"/>
  </si>
  <si>
    <t>深圳</t>
    <phoneticPr fontId="13" type="noConversion"/>
  </si>
  <si>
    <t>深圳直销3月报销额度</t>
    <phoneticPr fontId="13" type="noConversion"/>
  </si>
  <si>
    <r>
      <t>PR</t>
    </r>
    <r>
      <rPr>
        <sz val="9"/>
        <color theme="1"/>
        <rFont val="微软雅黑"/>
        <family val="2"/>
        <charset val="134"/>
      </rPr>
      <t>1604060045</t>
    </r>
    <phoneticPr fontId="17" type="noConversion"/>
  </si>
  <si>
    <t>2016年北京房产市场费</t>
    <phoneticPr fontId="17" type="noConversion"/>
  </si>
  <si>
    <t>广州</t>
    <phoneticPr fontId="13" type="noConversion"/>
  </si>
  <si>
    <t>敏捷御峰国际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</si>
  <si>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</si>
  <si>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R1603250050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</si>
  <si>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-FC-GZ-CPS-16-01277</t>
    </r>
    <phoneticPr fontId="13" type="noConversion"/>
  </si>
  <si>
    <t>太原</t>
    <phoneticPr fontId="13" type="noConversion"/>
  </si>
  <si>
    <t>太原直销3月份报销额度</t>
    <phoneticPr fontId="13" type="noConversion"/>
  </si>
  <si>
    <t>郑州</t>
    <phoneticPr fontId="13" type="noConversion"/>
  </si>
  <si>
    <t xml:space="preserve">PR1604060004 </t>
    <phoneticPr fontId="13" type="noConversion"/>
  </si>
  <si>
    <t>PR1604060005</t>
    <phoneticPr fontId="13" type="noConversion"/>
  </si>
  <si>
    <t xml:space="preserve">PR1604060006 </t>
    <phoneticPr fontId="13" type="noConversion"/>
  </si>
  <si>
    <t xml:space="preserve">PR1604060007  </t>
    <phoneticPr fontId="13" type="noConversion"/>
  </si>
  <si>
    <t xml:space="preserve">PR1604060008 </t>
    <phoneticPr fontId="13" type="noConversion"/>
  </si>
  <si>
    <t>PR1604060010</t>
    <phoneticPr fontId="13" type="noConversion"/>
  </si>
  <si>
    <t>PR1604060009</t>
    <phoneticPr fontId="13" type="noConversion"/>
  </si>
  <si>
    <t>PR1604060011</t>
    <phoneticPr fontId="13" type="noConversion"/>
  </si>
  <si>
    <t xml:space="preserve">PR1604060012  </t>
    <phoneticPr fontId="13" type="noConversion"/>
  </si>
  <si>
    <t>西郡原著</t>
  </si>
  <si>
    <t>阳光城</t>
  </si>
  <si>
    <t>润城时光里</t>
  </si>
  <si>
    <t>茉莉公馆</t>
    <phoneticPr fontId="13" type="noConversion"/>
  </si>
  <si>
    <t>名门紫园</t>
    <phoneticPr fontId="13" type="noConversion"/>
  </si>
  <si>
    <t>郑州站西郡原著兼职成本</t>
  </si>
  <si>
    <t>郑州站亚星盛世兼职及线下活动成本</t>
  </si>
  <si>
    <t>郑州站阳光城兼职及活动成本</t>
  </si>
  <si>
    <t>郑州站润城时光里驻场成本</t>
  </si>
  <si>
    <t>F-FC-ZZ-CPA-16-00956</t>
  </si>
  <si>
    <t>F-FC-ZZ-CPA-16-01323</t>
  </si>
  <si>
    <t>F-FC-ZZ-CPA-16-00753</t>
  </si>
  <si>
    <t>太原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</si>
  <si>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R1603030039</t>
    </r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</si>
  <si>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R1603030040</t>
    </r>
    <r>
      <rPr>
        <sz val="11"/>
        <color theme="1"/>
        <rFont val="宋体"/>
        <family val="2"/>
        <charset val="134"/>
        <scheme val="minor"/>
      </rPr>
      <t/>
    </r>
    <phoneticPr fontId="13" type="noConversion"/>
  </si>
  <si>
    <t>PR1604070004</t>
    <phoneticPr fontId="13" type="noConversion"/>
  </si>
  <si>
    <r>
      <t>太原直销费用：太原站2016年</t>
    </r>
    <r>
      <rPr>
        <sz val="9"/>
        <color theme="1"/>
        <rFont val="微软雅黑"/>
        <family val="2"/>
        <charset val="134"/>
      </rPr>
      <t>3</t>
    </r>
    <r>
      <rPr>
        <sz val="9"/>
        <color theme="1"/>
        <rFont val="微软雅黑"/>
        <family val="2"/>
        <charset val="134"/>
      </rPr>
      <t>月兼职工资</t>
    </r>
    <phoneticPr fontId="13" type="noConversion"/>
  </si>
  <si>
    <t>杭州</t>
    <phoneticPr fontId="13" type="noConversion"/>
  </si>
  <si>
    <t>九龙仓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</si>
  <si>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</si>
  <si>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R1604060022</t>
    </r>
    <phoneticPr fontId="13" type="noConversion"/>
  </si>
  <si>
    <r>
      <t>杭州站-</t>
    </r>
    <r>
      <rPr>
        <sz val="9"/>
        <color theme="1"/>
        <rFont val="微软雅黑"/>
        <family val="2"/>
        <charset val="134"/>
      </rPr>
      <t>F-FC-HZ-01424#001线下成本</t>
    </r>
    <phoneticPr fontId="13" type="noConversion"/>
  </si>
  <si>
    <t>F-FC-HZ-01424</t>
    <phoneticPr fontId="13" type="noConversion"/>
  </si>
  <si>
    <t>广州直销3月报销额度</t>
    <phoneticPr fontId="13" type="noConversion"/>
  </si>
  <si>
    <t>广州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</si>
  <si>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R1603300057</t>
    </r>
    <phoneticPr fontId="13" type="noConversion"/>
  </si>
  <si>
    <t>广州直销推广费用</t>
    <phoneticPr fontId="13" type="noConversion"/>
  </si>
  <si>
    <t>安华卫浴</t>
  </si>
  <si>
    <r>
      <t>P</t>
    </r>
    <r>
      <rPr>
        <sz val="9"/>
        <color theme="1"/>
        <rFont val="微软雅黑"/>
        <family val="2"/>
        <charset val="134"/>
      </rPr>
      <t>R1603344423</t>
    </r>
  </si>
  <si>
    <t>F-HO-JJ22-16-00067</t>
  </si>
  <si>
    <t>家居F-HO-JJ22-16-00067安华卫浴sales cost</t>
    <phoneticPr fontId="13" type="noConversion"/>
  </si>
  <si>
    <t>郑州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</si>
  <si>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R1604070027</t>
    </r>
    <phoneticPr fontId="13" type="noConversion"/>
  </si>
  <si>
    <t>PR1604070026</t>
    <phoneticPr fontId="13" type="noConversion"/>
  </si>
  <si>
    <t>郑州站2016年Q1机动费</t>
    <phoneticPr fontId="13" type="noConversion"/>
  </si>
  <si>
    <t>郑州站2016年Q1团建费</t>
    <phoneticPr fontId="13" type="noConversion"/>
  </si>
  <si>
    <r>
      <t>郑州Q</t>
    </r>
    <r>
      <rPr>
        <sz val="9"/>
        <color theme="1"/>
        <rFont val="微软雅黑"/>
        <family val="2"/>
        <charset val="134"/>
      </rPr>
      <t>1机动费</t>
    </r>
    <phoneticPr fontId="13" type="noConversion"/>
  </si>
  <si>
    <t>PR1604070028</t>
    <phoneticPr fontId="13" type="noConversion"/>
  </si>
  <si>
    <r>
      <t>郑州站2016年</t>
    </r>
    <r>
      <rPr>
        <sz val="9"/>
        <color theme="1"/>
        <rFont val="微软雅黑"/>
        <family val="2"/>
        <charset val="134"/>
      </rPr>
      <t>4月直销费用</t>
    </r>
    <phoneticPr fontId="13" type="noConversion"/>
  </si>
  <si>
    <t>北京</t>
    <phoneticPr fontId="13" type="noConversion"/>
  </si>
  <si>
    <t>北京房产电商项目“远洋香奈”驻场工资</t>
  </si>
  <si>
    <t>杭州直销3月报销额度</t>
    <phoneticPr fontId="13" type="noConversion"/>
  </si>
  <si>
    <t>杭州</t>
    <phoneticPr fontId="13" type="noConversion"/>
  </si>
  <si>
    <t>金地广场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</si>
  <si>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</si>
  <si>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R1604070036</t>
    </r>
    <phoneticPr fontId="13" type="noConversion"/>
  </si>
  <si>
    <t>F-FC-HZ-01772</t>
    <phoneticPr fontId="13" type="noConversion"/>
  </si>
  <si>
    <r>
      <t>杭州站F</t>
    </r>
    <r>
      <rPr>
        <sz val="9"/>
        <color theme="1"/>
        <rFont val="微软雅黑"/>
        <family val="2"/>
        <charset val="134"/>
      </rPr>
      <t>-FC-HZ-01772#001线下成本</t>
    </r>
    <phoneticPr fontId="13" type="noConversion"/>
  </si>
  <si>
    <t>F-FC-TJ-CPA-15-03353</t>
    <phoneticPr fontId="13" type="noConversion"/>
  </si>
  <si>
    <t>F-FC-BJ-CPA-15-01114</t>
    <phoneticPr fontId="13" type="noConversion"/>
  </si>
  <si>
    <t>PR1603280027</t>
    <phoneticPr fontId="13" type="noConversion"/>
  </si>
  <si>
    <t>万年广阳郡9号</t>
    <phoneticPr fontId="13" type="noConversion"/>
  </si>
  <si>
    <t>PR1604070024</t>
    <phoneticPr fontId="13" type="noConversion"/>
  </si>
  <si>
    <r>
      <t>万年广阳郡4</t>
    </r>
    <r>
      <rPr>
        <sz val="9"/>
        <color theme="1"/>
        <rFont val="微软雅黑"/>
        <family val="2"/>
        <charset val="134"/>
      </rPr>
      <t>-5月营销费用</t>
    </r>
    <phoneticPr fontId="13" type="noConversion"/>
  </si>
  <si>
    <t>F-FC-BJ-CPA-16-00493</t>
    <phoneticPr fontId="13" type="noConversion"/>
  </si>
  <si>
    <t>北京</t>
    <phoneticPr fontId="13" type="noConversion"/>
  </si>
  <si>
    <t>天恒乐墅</t>
    <phoneticPr fontId="13" type="noConversion"/>
  </si>
  <si>
    <t>电商</t>
    <phoneticPr fontId="13" type="noConversion"/>
  </si>
  <si>
    <t xml:space="preserve">F-FC-BJ-CPA-16-01535 </t>
  </si>
  <si>
    <t>PR1604070009</t>
    <phoneticPr fontId="13" type="noConversion"/>
  </si>
  <si>
    <t>九龙湾</t>
    <phoneticPr fontId="13" type="noConversion"/>
  </si>
  <si>
    <t>F-FC-BJ-CPA-15-02628</t>
    <phoneticPr fontId="13" type="noConversion"/>
  </si>
  <si>
    <t>PR1604080035</t>
    <phoneticPr fontId="13" type="noConversion"/>
  </si>
  <si>
    <t>武汉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</si>
  <si>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R1604050027</t>
    </r>
    <phoneticPr fontId="13" type="noConversion"/>
  </si>
  <si>
    <r>
      <t>武汉站2016年Q</t>
    </r>
    <r>
      <rPr>
        <sz val="9"/>
        <color theme="1"/>
        <rFont val="微软雅黑"/>
        <family val="2"/>
        <charset val="134"/>
      </rPr>
      <t>2</t>
    </r>
    <r>
      <rPr>
        <sz val="9"/>
        <color theme="1"/>
        <rFont val="微软雅黑"/>
        <family val="2"/>
        <charset val="134"/>
      </rPr>
      <t>机动费</t>
    </r>
    <phoneticPr fontId="13" type="noConversion"/>
  </si>
  <si>
    <r>
      <t>武汉房产16年</t>
    </r>
    <r>
      <rPr>
        <sz val="9"/>
        <color theme="1"/>
        <rFont val="微软雅黑"/>
        <family val="2"/>
        <charset val="134"/>
      </rPr>
      <t>4</t>
    </r>
    <r>
      <rPr>
        <sz val="9"/>
        <color theme="1"/>
        <rFont val="微软雅黑"/>
        <family val="2"/>
        <charset val="134"/>
      </rPr>
      <t>月份直销市场费</t>
    </r>
    <phoneticPr fontId="13" type="noConversion"/>
  </si>
  <si>
    <t>PR1602170034</t>
    <phoneticPr fontId="13" type="noConversion"/>
  </si>
  <si>
    <t>线下活动费</t>
  </si>
  <si>
    <t>无</t>
  </si>
  <si>
    <t>常州九龙仓荣华里F-FC-CZ-16-01650#001线下费用</t>
  </si>
  <si>
    <t>多家竞标竞标要求</t>
  </si>
  <si>
    <t>1、两场品茶活动，1500元/场，共3000元；
2、一场进口超市半价购活动，商品采购，共5000元；
共计8000</t>
  </si>
  <si>
    <t>成本20%：线下总计2个活动，其中光那场半价嗨购活动需要导客50组人数指标，按每个人限购3样算，我至少要买150样商品，按每样商品30元，这场活动也要5000元的成本了。</t>
  </si>
  <si>
    <t xml:space="preserve">主持人拍卖活动4场费用：500元/场，共2000元；
活动物料茶歇：500元；
总计2500元
</t>
  </si>
  <si>
    <t>暖场物料：1000元</t>
  </si>
  <si>
    <t>2016.4.1</t>
  </si>
  <si>
    <t>2016.4.30</t>
  </si>
  <si>
    <t>Q2</t>
  </si>
  <si>
    <t>派单费用：3200元    百度外卖:1400元    厂区:1000元     总计:5600元</t>
  </si>
  <si>
    <t>存在竞媒PK制度,线下铺面较广,为下次合作做铺垫</t>
  </si>
  <si>
    <t>常州紫廷名苑F-FC-CZ-16-01669#001线下费用</t>
  </si>
  <si>
    <t xml:space="preserve">牡丹祥龙湾
</t>
    <phoneticPr fontId="13" type="noConversion"/>
  </si>
  <si>
    <t xml:space="preserve">PR1603280026
</t>
    <phoneticPr fontId="13" type="noConversion"/>
  </si>
  <si>
    <t>F-FC-CZ-CPA-16-00724</t>
    <phoneticPr fontId="13" type="noConversion"/>
  </si>
  <si>
    <t>九龙仓荣华里</t>
    <phoneticPr fontId="13" type="noConversion"/>
  </si>
  <si>
    <t>PR1604050002</t>
    <phoneticPr fontId="13" type="noConversion"/>
  </si>
  <si>
    <t>F-FC-CZ-16-01650#001</t>
    <phoneticPr fontId="13" type="noConversion"/>
  </si>
  <si>
    <t>常州弘阳广场</t>
    <phoneticPr fontId="13" type="noConversion"/>
  </si>
  <si>
    <t>F-FC-CZ-16-01040#001</t>
    <phoneticPr fontId="13" type="noConversion"/>
  </si>
  <si>
    <t>常州龙湖原山</t>
    <phoneticPr fontId="13" type="noConversion"/>
  </si>
  <si>
    <t>F-FC-CZ-16-01654#001</t>
    <phoneticPr fontId="13" type="noConversion"/>
  </si>
  <si>
    <t>新城悠活城</t>
    <phoneticPr fontId="13" type="noConversion"/>
  </si>
  <si>
    <t>PR1604070016</t>
    <phoneticPr fontId="13" type="noConversion"/>
  </si>
  <si>
    <t>F-FC-CZ-16-01596#001</t>
    <phoneticPr fontId="13" type="noConversion"/>
  </si>
  <si>
    <t>红星国际广场</t>
    <phoneticPr fontId="13" type="noConversion"/>
  </si>
  <si>
    <t>PR1604070006</t>
    <phoneticPr fontId="13" type="noConversion"/>
  </si>
  <si>
    <t>F-FC-CZ-16-01563#001</t>
    <phoneticPr fontId="13" type="noConversion"/>
  </si>
  <si>
    <t>常州紫廷名苑</t>
    <phoneticPr fontId="13" type="noConversion"/>
  </si>
  <si>
    <t>PR1604080002</t>
    <phoneticPr fontId="13" type="noConversion"/>
  </si>
  <si>
    <t>F-FC-CZ-16-01669#001</t>
    <phoneticPr fontId="13" type="noConversion"/>
  </si>
  <si>
    <t>PR1604070001</t>
    <phoneticPr fontId="13" type="noConversion"/>
  </si>
  <si>
    <t>PR1604070003</t>
    <phoneticPr fontId="13" type="noConversion"/>
  </si>
  <si>
    <t>秦皇岛站2016年Q2机动费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</si>
  <si>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R1604070011</t>
    </r>
    <phoneticPr fontId="13" type="noConversion"/>
  </si>
  <si>
    <t>长春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</si>
  <si>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R1604070038</t>
    </r>
    <phoneticPr fontId="13" type="noConversion"/>
  </si>
  <si>
    <t>长春站2016年Q2团建费</t>
    <phoneticPr fontId="13" type="noConversion"/>
  </si>
  <si>
    <t>长春</t>
    <phoneticPr fontId="17" type="noConversion"/>
  </si>
  <si>
    <t>PR1604070006</t>
    <phoneticPr fontId="17" type="noConversion"/>
  </si>
  <si>
    <r>
      <t>长春房产-市场费用-2016Q</t>
    </r>
    <r>
      <rPr>
        <sz val="9"/>
        <color theme="1"/>
        <rFont val="微软雅黑"/>
        <family val="2"/>
        <charset val="134"/>
      </rPr>
      <t>2</t>
    </r>
    <phoneticPr fontId="17" type="noConversion"/>
  </si>
  <si>
    <t>秦皇岛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</si>
  <si>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R1604070014</t>
    </r>
    <phoneticPr fontId="13" type="noConversion"/>
  </si>
  <si>
    <t>秦皇岛Q2机动费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</si>
  <si>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R1604070013</t>
    </r>
    <phoneticPr fontId="13" type="noConversion"/>
  </si>
  <si>
    <t>秦皇岛直销费用</t>
    <phoneticPr fontId="13" type="noConversion"/>
  </si>
  <si>
    <t>秦皇岛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</si>
  <si>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R1604070030</t>
    </r>
    <phoneticPr fontId="17" type="noConversion"/>
  </si>
  <si>
    <t>秦皇岛房产-市场费用-2016Q2</t>
    <phoneticPr fontId="17" type="noConversion"/>
  </si>
  <si>
    <t>用于线下活动</t>
  </si>
  <si>
    <t>2016.6.30</t>
  </si>
  <si>
    <t>兴龙·生态谷</t>
    <phoneticPr fontId="13" type="noConversion"/>
  </si>
  <si>
    <t>PR1604070030</t>
    <phoneticPr fontId="13" type="noConversion"/>
  </si>
  <si>
    <t>F-FC-QHD-15-05118</t>
    <phoneticPr fontId="13" type="noConversion"/>
  </si>
  <si>
    <t>兴安家园</t>
    <phoneticPr fontId="13" type="noConversion"/>
  </si>
  <si>
    <t>PR1604070022</t>
    <phoneticPr fontId="13" type="noConversion"/>
  </si>
  <si>
    <t>F-FC-QHD-CPS-15-03851</t>
    <phoneticPr fontId="13" type="noConversion"/>
  </si>
  <si>
    <t>东港家园</t>
    <phoneticPr fontId="13" type="noConversion"/>
  </si>
  <si>
    <t>PR1604070019</t>
    <phoneticPr fontId="13" type="noConversion"/>
  </si>
  <si>
    <t>F-FC-QHD-CPS-16-00328</t>
    <phoneticPr fontId="13" type="noConversion"/>
  </si>
  <si>
    <t>广州</t>
    <phoneticPr fontId="13" type="noConversion"/>
  </si>
  <si>
    <t>保利品牌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</si>
  <si>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</si>
  <si>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R1604080043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</si>
  <si>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016.4.1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</si>
  <si>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016.4.15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</si>
  <si>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-FC-GZ-16-01431</t>
    </r>
    <phoneticPr fontId="13" type="noConversion"/>
  </si>
  <si>
    <t>尚东嘉御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</si>
  <si>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R160480045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</si>
  <si>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016.3.1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</si>
  <si>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016.4.30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</si>
  <si>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-FC-GZ-16-00695</t>
    </r>
    <phoneticPr fontId="13" type="noConversion"/>
  </si>
  <si>
    <t>哈尔滨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</si>
  <si>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R1601110041</t>
    </r>
    <phoneticPr fontId="17" type="noConversion"/>
  </si>
  <si>
    <r>
      <t>哈尔滨直销2</t>
    </r>
    <r>
      <rPr>
        <sz val="9"/>
        <color theme="1"/>
        <rFont val="微软雅黑"/>
        <family val="2"/>
        <charset val="134"/>
      </rPr>
      <t>016年Q1市场费</t>
    </r>
    <phoneticPr fontId="17" type="noConversion"/>
  </si>
  <si>
    <t>哈尔滨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</si>
  <si>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R1604070034</t>
    </r>
    <phoneticPr fontId="17" type="noConversion"/>
  </si>
  <si>
    <r>
      <t>哈尔滨2</t>
    </r>
    <r>
      <rPr>
        <sz val="9"/>
        <color theme="1"/>
        <rFont val="微软雅黑"/>
        <family val="2"/>
        <charset val="134"/>
      </rPr>
      <t>016年Q2市场费</t>
    </r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</si>
  <si>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R1604050039</t>
    </r>
    <phoneticPr fontId="17" type="noConversion"/>
  </si>
  <si>
    <r>
      <t>哈尔滨直销2016年Q</t>
    </r>
    <r>
      <rPr>
        <sz val="9"/>
        <color theme="1"/>
        <rFont val="微软雅黑"/>
        <family val="2"/>
        <charset val="134"/>
      </rPr>
      <t>2</t>
    </r>
    <r>
      <rPr>
        <sz val="9"/>
        <color theme="1"/>
        <rFont val="微软雅黑"/>
        <family val="2"/>
        <charset val="134"/>
      </rPr>
      <t>市场费</t>
    </r>
    <phoneticPr fontId="17" type="noConversion"/>
  </si>
  <si>
    <t>广州</t>
    <phoneticPr fontId="13" type="noConversion"/>
  </si>
  <si>
    <t>自由人花园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</si>
  <si>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</si>
  <si>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R1604080046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</si>
  <si>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016.3.18</t>
    </r>
    <phoneticPr fontId="13" type="noConversion"/>
  </si>
  <si>
    <r>
      <t>2</t>
    </r>
    <r>
      <rPr>
        <sz val="9"/>
        <color theme="1"/>
        <rFont val="微软雅黑"/>
        <family val="2"/>
        <charset val="134"/>
      </rPr>
      <t>016.6.30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</si>
  <si>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-FC-GZ-CPS-16-00509</t>
    </r>
    <phoneticPr fontId="13" type="noConversion"/>
  </si>
  <si>
    <t>昆明</t>
    <phoneticPr fontId="13" type="noConversion"/>
  </si>
  <si>
    <t>昆明直销3月份报销额度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</si>
  <si>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R1603300056</t>
    </r>
    <phoneticPr fontId="13" type="noConversion"/>
  </si>
  <si>
    <t>昆明直销部拓展培训及奖品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</si>
  <si>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R1603310010</t>
    </r>
    <phoneticPr fontId="13" type="noConversion"/>
  </si>
  <si>
    <r>
      <t>昆明2月</t>
    </r>
    <r>
      <rPr>
        <sz val="9"/>
        <color theme="1"/>
        <rFont val="微软雅黑"/>
        <family val="2"/>
        <charset val="134"/>
      </rPr>
      <t>-3月销售冠军奖励</t>
    </r>
    <phoneticPr fontId="13" type="noConversion"/>
  </si>
  <si>
    <t>箭牌衣柜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</si>
  <si>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</si>
  <si>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R1604120008</t>
    </r>
    <phoneticPr fontId="13" type="noConversion"/>
  </si>
  <si>
    <t>F-HO-JJ22-16-00232</t>
    <phoneticPr fontId="13" type="noConversion"/>
  </si>
  <si>
    <t>昆明</t>
    <phoneticPr fontId="13" type="noConversion"/>
  </si>
  <si>
    <t>绿地香树花城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</si>
  <si>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</si>
  <si>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R1604130017</t>
    </r>
    <phoneticPr fontId="13" type="noConversion"/>
  </si>
  <si>
    <r>
      <t>促进下单-昆明站“绿地香树花城”项目走进社区活动成本（</t>
    </r>
    <r>
      <rPr>
        <sz val="9"/>
        <color theme="1"/>
        <rFont val="微软雅黑"/>
        <family val="2"/>
        <charset val="134"/>
      </rPr>
      <t>2场社区+1场暖场</t>
    </r>
    <r>
      <rPr>
        <sz val="9"/>
        <color theme="1"/>
        <rFont val="微软雅黑"/>
        <family val="2"/>
        <charset val="134"/>
      </rPr>
      <t>）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</si>
  <si>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-FC-KM-16-01852#001</t>
    </r>
    <phoneticPr fontId="13" type="noConversion"/>
  </si>
  <si>
    <t>昆明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</si>
  <si>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R1604110027</t>
    </r>
    <phoneticPr fontId="13" type="noConversion"/>
  </si>
  <si>
    <t>昆明直销部拓展培训及奖品补提</t>
    <phoneticPr fontId="13" type="noConversion"/>
  </si>
  <si>
    <t>烟台</t>
    <phoneticPr fontId="13" type="noConversion"/>
  </si>
  <si>
    <t>怡馨华庭</t>
    <phoneticPr fontId="13" type="noConversion"/>
  </si>
  <si>
    <t>换房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</si>
  <si>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R1604060051</t>
    </r>
    <phoneticPr fontId="13" type="noConversion"/>
  </si>
  <si>
    <r>
      <t>烟台站怡馨华庭换房项目F</t>
    </r>
    <r>
      <rPr>
        <sz val="9"/>
        <color theme="1"/>
        <rFont val="微软雅黑"/>
        <family val="2"/>
        <charset val="134"/>
      </rPr>
      <t>-FC-YT-HF-16-01410线下成本</t>
    </r>
    <phoneticPr fontId="13" type="noConversion"/>
  </si>
  <si>
    <t>F-FC-YT-HF-16-01410</t>
    <phoneticPr fontId="13" type="noConversion"/>
  </si>
  <si>
    <t>杭州</t>
    <phoneticPr fontId="13" type="noConversion"/>
  </si>
  <si>
    <r>
      <t>杭州站2016年Q</t>
    </r>
    <r>
      <rPr>
        <sz val="9"/>
        <color theme="1"/>
        <rFont val="微软雅黑"/>
        <family val="2"/>
        <charset val="134"/>
      </rPr>
      <t>2</t>
    </r>
    <r>
      <rPr>
        <sz val="9"/>
        <color theme="1"/>
        <rFont val="微软雅黑"/>
        <family val="2"/>
        <charset val="134"/>
      </rPr>
      <t>机动费</t>
    </r>
    <phoneticPr fontId="13" type="noConversion"/>
  </si>
  <si>
    <t>天津房产电商项目“鲁能公馆”代收代付款确认后还原成本</t>
  </si>
  <si>
    <t>苏州</t>
    <phoneticPr fontId="13" type="noConversion"/>
  </si>
  <si>
    <t>佳兆业君汇上品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</si>
  <si>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</si>
  <si>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R1604140013</t>
    </r>
    <phoneticPr fontId="13" type="noConversion"/>
  </si>
  <si>
    <r>
      <t>苏州站佳兆业君汇上品线下活动成本F</t>
    </r>
    <r>
      <rPr>
        <sz val="9"/>
        <color theme="1"/>
        <rFont val="微软雅黑"/>
        <family val="2"/>
        <charset val="134"/>
      </rPr>
      <t>-FC-SUZ-16-01642#001 看房团</t>
    </r>
    <phoneticPr fontId="13" type="noConversion"/>
  </si>
  <si>
    <t>F-FC-SUZ-16-01642</t>
  </si>
  <si>
    <t>合肥</t>
    <phoneticPr fontId="13" type="noConversion"/>
  </si>
  <si>
    <t>西湖国际广场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</si>
  <si>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</si>
  <si>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R1604110039</t>
    </r>
    <phoneticPr fontId="13" type="noConversion"/>
  </si>
  <si>
    <t>合肥站西湖国际广场线下兼职费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</si>
  <si>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-FC-HF-CPA-16-01037#J001</t>
    </r>
    <phoneticPr fontId="13" type="noConversion"/>
  </si>
  <si>
    <t>PR1604060042</t>
  </si>
  <si>
    <t>深圳</t>
    <phoneticPr fontId="13" type="noConversion"/>
  </si>
  <si>
    <t>中粮凤凰里花苑</t>
  </si>
  <si>
    <t>F-FC-SZ-CPA-15-03999</t>
    <phoneticPr fontId="13" type="noConversion"/>
  </si>
  <si>
    <t>中粮凤凰里花苑F-FC-SZ-CPA-15-03999线下活动成本</t>
    <phoneticPr fontId="13" type="noConversion"/>
  </si>
  <si>
    <t>2016 目标套数</t>
    <phoneticPr fontId="13" type="noConversion"/>
  </si>
  <si>
    <t>祝雪</t>
    <phoneticPr fontId="13" type="noConversion"/>
  </si>
  <si>
    <t>太原</t>
    <phoneticPr fontId="13" type="noConversion"/>
  </si>
  <si>
    <t>太原站2016年Q1Q2团建费</t>
    <phoneticPr fontId="13" type="noConversion"/>
  </si>
  <si>
    <t>太原站2016年Q2机动费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</si>
  <si>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R1604150030</t>
    </r>
    <phoneticPr fontId="13" type="noConversion"/>
  </si>
  <si>
    <t>PR1604150029</t>
    <phoneticPr fontId="13" type="noConversion"/>
  </si>
  <si>
    <t>合肥</t>
    <phoneticPr fontId="13" type="noConversion"/>
  </si>
  <si>
    <t>东方名邸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</si>
  <si>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</si>
  <si>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R1604150017</t>
    </r>
    <phoneticPr fontId="13" type="noConversion"/>
  </si>
  <si>
    <t>合肥站电商东方名邸线下费用</t>
    <phoneticPr fontId="13" type="noConversion"/>
  </si>
  <si>
    <t>F-FC-HF-CPA-16-01318</t>
    <phoneticPr fontId="13" type="noConversion"/>
  </si>
  <si>
    <t>实际申请-
市场费</t>
    <phoneticPr fontId="15" type="noConversion"/>
  </si>
  <si>
    <t>实际申请-
活动成本</t>
    <phoneticPr fontId="13" type="noConversion"/>
  </si>
  <si>
    <t>实际申请-
合计</t>
    <phoneticPr fontId="13" type="noConversion"/>
  </si>
  <si>
    <t>武汉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</si>
  <si>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R1604050026</t>
    </r>
    <phoneticPr fontId="17" type="noConversion"/>
  </si>
  <si>
    <t>2016年Q2武汉站市场费</t>
  </si>
  <si>
    <t>武汉</t>
    <phoneticPr fontId="13" type="noConversion"/>
  </si>
  <si>
    <t>PR1604100001</t>
    <phoneticPr fontId="13" type="noConversion"/>
  </si>
  <si>
    <t>光谷新世界T+</t>
    <phoneticPr fontId="13" type="noConversion"/>
  </si>
  <si>
    <t>PR1604110043</t>
    <phoneticPr fontId="13" type="noConversion"/>
  </si>
  <si>
    <t>武汉房产-硬广线下费用-光谷新世界T+</t>
    <phoneticPr fontId="13" type="noConversion"/>
  </si>
  <si>
    <t>F-FC-WH-16-01071#001、F-FC-WH-16-01071#002yd</t>
    <phoneticPr fontId="17" type="noConversion"/>
  </si>
  <si>
    <t>远洋世界水岸一方</t>
    <phoneticPr fontId="13" type="noConversion"/>
  </si>
  <si>
    <t>PR1604130025</t>
    <phoneticPr fontId="13" type="noConversion"/>
  </si>
  <si>
    <t>武汉房产-硬广线下费用-远洋世界水岸一方</t>
    <phoneticPr fontId="13" type="noConversion"/>
  </si>
  <si>
    <t>F-FC-WH-16-01544#001</t>
    <phoneticPr fontId="17" type="noConversion"/>
  </si>
  <si>
    <t>恒大嘉园</t>
    <phoneticPr fontId="13" type="noConversion"/>
  </si>
  <si>
    <t>PR1604150006</t>
    <phoneticPr fontId="13" type="noConversion"/>
  </si>
  <si>
    <t>武汉房产-硬广线下费用-恒大嘉园</t>
    <phoneticPr fontId="13" type="noConversion"/>
  </si>
  <si>
    <t>暂未下单</t>
    <phoneticPr fontId="13" type="noConversion"/>
  </si>
  <si>
    <t>武汉房产-硬广线下费用-人信汇</t>
    <phoneticPr fontId="13" type="noConversion"/>
  </si>
  <si>
    <t>碧桂园天澜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</si>
  <si>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R1604050045</t>
    </r>
    <phoneticPr fontId="17" type="noConversion"/>
  </si>
  <si>
    <t>武汉房产-电商垫付费用，后期分成冲抵-碧桂园天澜</t>
    <phoneticPr fontId="13" type="noConversion"/>
  </si>
  <si>
    <t>F-FC-WH-CPA-16-01743</t>
    <phoneticPr fontId="13" type="noConversion"/>
  </si>
  <si>
    <t>PR1604110037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</si>
  <si>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R1604050025</t>
    </r>
    <phoneticPr fontId="13" type="noConversion"/>
  </si>
  <si>
    <t>PR1604110022</t>
  </si>
  <si>
    <t>东莞</t>
    <phoneticPr fontId="13" type="noConversion"/>
  </si>
  <si>
    <t>恩平恒大泉都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</si>
  <si>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</si>
  <si>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R1604130048</t>
    </r>
    <phoneticPr fontId="13" type="noConversion"/>
  </si>
  <si>
    <t>东莞房产F-FC-QG-16-01001#084DG-硬广线下费用-恩平恒大泉都</t>
    <phoneticPr fontId="13" type="noConversion"/>
  </si>
  <si>
    <t>F-FC-QG-16-01001</t>
  </si>
  <si>
    <t>烟台</t>
    <phoneticPr fontId="13" type="noConversion"/>
  </si>
  <si>
    <t>山水龙城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</si>
  <si>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R1604130046</t>
    </r>
    <phoneticPr fontId="13" type="noConversion"/>
  </si>
  <si>
    <t>烟台房产F-FC-YT-16-01599-硬广线下费用-山水龙城</t>
    <phoneticPr fontId="13" type="noConversion"/>
  </si>
  <si>
    <t>F-FC-YT-16-01599</t>
    <phoneticPr fontId="13" type="noConversion"/>
  </si>
  <si>
    <t>东莞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</si>
  <si>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R1604130050</t>
    </r>
    <phoneticPr fontId="13" type="noConversion"/>
  </si>
  <si>
    <t>东莞站2016年Q2团建费</t>
    <phoneticPr fontId="13" type="noConversion"/>
  </si>
  <si>
    <t>烟台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</si>
  <si>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R1604130049</t>
    </r>
    <phoneticPr fontId="13" type="noConversion"/>
  </si>
  <si>
    <t>烟台站2016年Q2团建费</t>
    <phoneticPr fontId="13" type="noConversion"/>
  </si>
  <si>
    <t>PR1604120028</t>
    <phoneticPr fontId="13" type="noConversion"/>
  </si>
  <si>
    <t>烟台站2016年Q1机动费</t>
    <phoneticPr fontId="13" type="noConversion"/>
  </si>
  <si>
    <t>PR1604060053</t>
  </si>
  <si>
    <t>PR1603250042</t>
  </si>
  <si>
    <t>PR1604010008</t>
  </si>
  <si>
    <t>PR1604010009</t>
  </si>
  <si>
    <t>PR1604130002</t>
  </si>
  <si>
    <t>PR1604120030</t>
  </si>
  <si>
    <t>PR1604010020</t>
  </si>
  <si>
    <t>PR1604010019</t>
  </si>
  <si>
    <t>PR1604120029</t>
  </si>
  <si>
    <t>PR1604010017</t>
  </si>
  <si>
    <t>南京房产F-FC-NJ-CPA-15-03428启迪方洲sales cost</t>
  </si>
  <si>
    <t>南京房产F-FC-NJ-CPS-16-01486中粮鸿云sales cost</t>
  </si>
  <si>
    <t>南京房产F-FC-NJ-16-01193#001恒大华府sales cost</t>
  </si>
  <si>
    <t>南京房产F-FC-NJ-16-00870#001雅居乐滨江国际sale cost</t>
  </si>
  <si>
    <t>南京房产F-FC-NJ-CPA-15-02062艾菲国际sales cost</t>
  </si>
  <si>
    <t>南京房产F-FC-NJ-CPA-16-00167景枫法兰谷sales cost</t>
  </si>
  <si>
    <t>南京房产F-FC-NJ-16-01079#001升龙汇金sales cost</t>
  </si>
  <si>
    <t>南京房产F-FC-NJ-16-01004#001武夷名仕园sales cost</t>
  </si>
  <si>
    <t>南京房产F-FC-NJ-CPA-16-00916钟山朝阳府sales cost</t>
  </si>
  <si>
    <t>南京房产F-FC-NJ-16-01379#001紫金华府sales cost</t>
  </si>
  <si>
    <t>F-FC-NJ-CPA-15-03428</t>
  </si>
  <si>
    <t>F-FC-NJ-CPS-16-01486</t>
  </si>
  <si>
    <t>F-FC-NJ-16-01193#001</t>
  </si>
  <si>
    <t>F-FC-NJ-16-00870#001</t>
  </si>
  <si>
    <t>F-FC-NJ-CPA-15-02062</t>
  </si>
  <si>
    <t>F-FC-NJ-CPA-16-00167</t>
  </si>
  <si>
    <t>F-FC-NJ-16-01079#001</t>
  </si>
  <si>
    <t>F-FC-NJ-16-01004#001</t>
  </si>
  <si>
    <t>F-FC-NJ-CPA-16-00916</t>
  </si>
  <si>
    <t>F-FC-NJ-16-01379#001</t>
  </si>
  <si>
    <t>南京</t>
    <phoneticPr fontId="13" type="noConversion"/>
  </si>
  <si>
    <t>启迪方洲</t>
  </si>
  <si>
    <t>中粮鸿云</t>
  </si>
  <si>
    <t>恒大华府</t>
  </si>
  <si>
    <t>雅居乐滨江国际</t>
  </si>
  <si>
    <t>艾菲国际</t>
  </si>
  <si>
    <t>景枫法兰谷</t>
  </si>
  <si>
    <t>升龙汇金</t>
  </si>
  <si>
    <t>武夷名仕园</t>
  </si>
  <si>
    <t>钟山朝阳府</t>
  </si>
  <si>
    <t>紫金华府</t>
  </si>
  <si>
    <t>威海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</si>
  <si>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R1604150026</t>
    </r>
    <phoneticPr fontId="13" type="noConversion"/>
  </si>
  <si>
    <t>威海站2016年Q2团建费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</si>
  <si>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R1604150027</t>
    </r>
    <r>
      <rPr>
        <sz val="11"/>
        <color theme="1"/>
        <rFont val="宋体"/>
        <family val="2"/>
        <charset val="134"/>
        <scheme val="minor"/>
      </rPr>
      <t/>
    </r>
  </si>
  <si>
    <t>威海站2016年Q2机动费</t>
    <phoneticPr fontId="13" type="noConversion"/>
  </si>
  <si>
    <t>威海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</si>
  <si>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R1604150025</t>
    </r>
    <phoneticPr fontId="17" type="noConversion"/>
  </si>
  <si>
    <t>2016年Q2威海站市场费</t>
    <phoneticPr fontId="17" type="noConversion"/>
  </si>
  <si>
    <t>杭州</t>
    <phoneticPr fontId="13" type="noConversion"/>
  </si>
  <si>
    <t>阳光城文澜府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</si>
  <si>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</si>
  <si>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R1604150015</t>
    </r>
    <phoneticPr fontId="13" type="noConversion"/>
  </si>
  <si>
    <t>杭州房产F-FC-HZ-CPA-16-01869阳光城文澜府线下成本sales cost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</si>
  <si>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-FC-HZ-CPA-16-01869</t>
    </r>
    <phoneticPr fontId="13" type="noConversion"/>
  </si>
  <si>
    <t>宋都阳光国际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</si>
  <si>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</si>
  <si>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R1604180047</t>
    </r>
    <phoneticPr fontId="13" type="noConversion"/>
  </si>
  <si>
    <r>
      <t>杭州房产F</t>
    </r>
    <r>
      <rPr>
        <sz val="9"/>
        <color theme="1"/>
        <rFont val="微软雅黑"/>
        <family val="2"/>
        <charset val="134"/>
      </rPr>
      <t>-FC-HZ-16-02008#001&amp;002yd线下成本sales cost</t>
    </r>
    <phoneticPr fontId="13" type="noConversion"/>
  </si>
  <si>
    <t>F-FC-HZ-16-02008</t>
    <phoneticPr fontId="13" type="noConversion"/>
  </si>
  <si>
    <t>PR1509010004</t>
    <phoneticPr fontId="13" type="noConversion"/>
  </si>
  <si>
    <t>武汉-碧桂园凰城-线下成本垫付（后期分成冲抵）</t>
    <phoneticPr fontId="13" type="noConversion"/>
  </si>
  <si>
    <t>F-FC-WH-CPA-15-03396</t>
    <phoneticPr fontId="13" type="noConversion"/>
  </si>
  <si>
    <t>2015垫付费用，2016分成冲回</t>
    <phoneticPr fontId="13" type="noConversion"/>
  </si>
  <si>
    <t>联泰香域水岸</t>
    <phoneticPr fontId="13" type="noConversion"/>
  </si>
  <si>
    <t>PR1508250026</t>
    <phoneticPr fontId="13" type="noConversion"/>
  </si>
  <si>
    <t>联泰香域水岸电商费用垫付，后期分成冲抵</t>
    <phoneticPr fontId="13" type="noConversion"/>
  </si>
  <si>
    <t>F-FC-WH-CPA-15-03312</t>
    <phoneticPr fontId="13" type="noConversion"/>
  </si>
  <si>
    <t>分成垫付，后期冲抵</t>
    <phoneticPr fontId="13" type="noConversion"/>
  </si>
  <si>
    <t>分成垫付，后期冲抵</t>
    <phoneticPr fontId="13" type="noConversion"/>
  </si>
  <si>
    <t>PR1511090048</t>
    <phoneticPr fontId="13" type="noConversion"/>
  </si>
  <si>
    <t>武汉-联泰线下垫付费用，后期分成冲回</t>
    <phoneticPr fontId="13" type="noConversion"/>
  </si>
  <si>
    <t>武汉</t>
    <phoneticPr fontId="13" type="noConversion"/>
  </si>
  <si>
    <t>中城悦城</t>
    <phoneticPr fontId="13" type="noConversion"/>
  </si>
  <si>
    <t>电商</t>
    <phoneticPr fontId="13" type="noConversion"/>
  </si>
  <si>
    <t>PR1506290045</t>
    <phoneticPr fontId="13" type="noConversion"/>
  </si>
  <si>
    <t>电商中城悦城线下成本预支-后期分成冲抵</t>
    <phoneticPr fontId="13" type="noConversion"/>
  </si>
  <si>
    <t>F-FC-WH-CPA-15-02957</t>
    <phoneticPr fontId="13" type="noConversion"/>
  </si>
  <si>
    <t>分成垫付，后期冲抵</t>
    <phoneticPr fontId="13" type="noConversion"/>
  </si>
  <si>
    <t>广州</t>
    <phoneticPr fontId="13" type="noConversion"/>
  </si>
  <si>
    <t>葛洲坝保利曼城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</si>
  <si>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</si>
  <si>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R1604060037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</si>
  <si>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-FC-GZ-HF-14-05392#037</t>
    </r>
    <phoneticPr fontId="13" type="noConversion"/>
  </si>
  <si>
    <t>广州</t>
    <phoneticPr fontId="13" type="noConversion"/>
  </si>
  <si>
    <t>保利学府里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</si>
  <si>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R1604060001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</si>
  <si>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-FC-GZ-HF-14-05392#031</t>
    </r>
    <phoneticPr fontId="13" type="noConversion"/>
  </si>
  <si>
    <t>北京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</si>
  <si>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R1604140025</t>
    </r>
    <phoneticPr fontId="13" type="noConversion"/>
  </si>
  <si>
    <t>渠道销售部市场费用</t>
  </si>
  <si>
    <t>PR1604140026</t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</si>
  <si>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2</t>
    </r>
    <phoneticPr fontId="13" type="noConversion"/>
  </si>
  <si>
    <r>
      <t>额度上传P</t>
    </r>
    <r>
      <rPr>
        <sz val="9"/>
        <color theme="1"/>
        <rFont val="微软雅黑"/>
        <family val="2"/>
        <charset val="134"/>
      </rPr>
      <t>R系统</t>
    </r>
    <phoneticPr fontId="13" type="noConversion"/>
  </si>
  <si>
    <t>北京直销1月报销额度</t>
    <phoneticPr fontId="13" type="noConversion"/>
  </si>
  <si>
    <t>北京直销2月报销额度</t>
    <phoneticPr fontId="13" type="noConversion"/>
  </si>
  <si>
    <t>北京直销3月报销额度</t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</si>
  <si>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1</t>
    </r>
    <phoneticPr fontId="13" type="noConversion"/>
  </si>
  <si>
    <t>北京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</si>
  <si>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R1604130041</t>
    </r>
    <phoneticPr fontId="17" type="noConversion"/>
  </si>
  <si>
    <t>2016 Q3</t>
    <phoneticPr fontId="17" type="noConversion"/>
  </si>
  <si>
    <t>2016 Q4</t>
    <phoneticPr fontId="17" type="noConversion"/>
  </si>
  <si>
    <t>2016年BTV财经频道理财节目合作</t>
    <phoneticPr fontId="17" type="noConversion"/>
  </si>
  <si>
    <t>PR1604140027</t>
  </si>
  <si>
    <t>昆明</t>
    <phoneticPr fontId="13" type="noConversion"/>
  </si>
  <si>
    <t>泛亚城邦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</si>
  <si>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</si>
  <si>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R1604150007</t>
    </r>
    <phoneticPr fontId="13" type="noConversion"/>
  </si>
  <si>
    <t>泛亚城邦促进下单线下活动成本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</si>
  <si>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-FC-KM-15-02676#004、005、006</t>
    </r>
    <phoneticPr fontId="13" type="noConversion"/>
  </si>
  <si>
    <t>昆明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</si>
  <si>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R1604180022</t>
    </r>
    <phoneticPr fontId="13" type="noConversion"/>
  </si>
  <si>
    <t>直销部神州租车充值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</si>
  <si>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R1604190012</t>
    </r>
    <phoneticPr fontId="13" type="noConversion"/>
  </si>
  <si>
    <t>圣世一品置业顾问奖励F-FC-KM-CPA-16-00806#J002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</si>
  <si>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R1604190013</t>
    </r>
    <phoneticPr fontId="13" type="noConversion"/>
  </si>
  <si>
    <t>鑫世界置业顾问奖励F-FC-KM-CPA-16-00809#J002</t>
    <phoneticPr fontId="13" type="noConversion"/>
  </si>
  <si>
    <t>昆明</t>
    <phoneticPr fontId="13" type="noConversion"/>
  </si>
  <si>
    <t>海伦国际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</si>
  <si>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R1604190023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</si>
  <si>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-FC-KM-16-01503#001</t>
    </r>
    <phoneticPr fontId="13" type="noConversion"/>
  </si>
  <si>
    <t>广州</t>
    <phoneticPr fontId="13" type="noConversion"/>
  </si>
  <si>
    <t>F-FC-GZ-CPS-16-01582#001</t>
  </si>
  <si>
    <t>华新智汇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</si>
  <si>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</si>
  <si>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R1604140024</t>
    </r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</si>
  <si>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R1603180001</t>
    </r>
    <phoneticPr fontId="13" type="noConversion"/>
  </si>
  <si>
    <t>北京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</si>
  <si>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R1604190014</t>
    </r>
    <phoneticPr fontId="13" type="noConversion"/>
  </si>
  <si>
    <t>直销机动费</t>
    <phoneticPr fontId="13" type="noConversion"/>
  </si>
  <si>
    <t>沈阳直销2月报销额度</t>
  </si>
  <si>
    <t>大连</t>
    <phoneticPr fontId="13" type="noConversion"/>
  </si>
  <si>
    <t>沈阳直销1月报销额度</t>
    <phoneticPr fontId="13" type="noConversion"/>
  </si>
  <si>
    <t>大连直销1月报销额度</t>
    <phoneticPr fontId="13" type="noConversion"/>
  </si>
  <si>
    <t>大连直销2月报销额度</t>
    <phoneticPr fontId="13" type="noConversion"/>
  </si>
  <si>
    <t>大连直销3月报销额度</t>
    <phoneticPr fontId="13" type="noConversion"/>
  </si>
  <si>
    <t>广州</t>
    <phoneticPr fontId="13" type="noConversion"/>
  </si>
  <si>
    <t>越秀滨海御城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</si>
  <si>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</si>
  <si>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R1604130044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</si>
  <si>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-FC-GZ-CPA-15-02901</t>
    </r>
    <phoneticPr fontId="13" type="noConversion"/>
  </si>
  <si>
    <t>线下成本</t>
  </si>
  <si>
    <t>2016.4.13</t>
  </si>
  <si>
    <t>2015.7.12</t>
  </si>
  <si>
    <t>首府</t>
    <phoneticPr fontId="13" type="noConversion"/>
  </si>
  <si>
    <t>PR1604180002</t>
    <phoneticPr fontId="13" type="noConversion"/>
  </si>
  <si>
    <t>F-FC-QHD-CPA-16-01932</t>
    <phoneticPr fontId="13" type="noConversion"/>
  </si>
  <si>
    <t>烟台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</si>
  <si>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R1604180030</t>
    </r>
    <phoneticPr fontId="17" type="noConversion"/>
  </si>
  <si>
    <t>烟台2016年Q2市场费</t>
    <phoneticPr fontId="17" type="noConversion"/>
  </si>
  <si>
    <t>沈阳直销3月报销额度</t>
    <phoneticPr fontId="13" type="noConversion"/>
  </si>
  <si>
    <t>社区驻点：1000元    百度外卖:1500元    绿植:500元      总计:3000元</t>
  </si>
  <si>
    <t>世茂香槟湖</t>
    <phoneticPr fontId="13" type="noConversion"/>
  </si>
  <si>
    <t>PR1604130009</t>
    <phoneticPr fontId="13" type="noConversion"/>
  </si>
  <si>
    <t>F-FC-CZ-16-01738#001</t>
    <phoneticPr fontId="13" type="noConversion"/>
  </si>
  <si>
    <t>大连</t>
    <phoneticPr fontId="13" type="noConversion"/>
  </si>
  <si>
    <t>润德良城·春柳公园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</si>
  <si>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R1604200027</t>
    </r>
    <phoneticPr fontId="13" type="noConversion"/>
  </si>
  <si>
    <t>F-FC-DL-16-01147</t>
    <phoneticPr fontId="13" type="noConversion"/>
  </si>
  <si>
    <t>大连房产F-FC-DL-16-01147春柳公园 sales cost</t>
    <phoneticPr fontId="13" type="noConversion"/>
  </si>
  <si>
    <t>碧桂园学府壹号</t>
    <phoneticPr fontId="17" type="noConversion"/>
  </si>
  <si>
    <t>电商</t>
    <phoneticPr fontId="17" type="noConversion"/>
  </si>
  <si>
    <t>PR1604190011</t>
    <phoneticPr fontId="17" type="noConversion"/>
  </si>
  <si>
    <t>武汉房产-电商垫付费用，后期分成冲抵-碧桂园学府壹号</t>
    <phoneticPr fontId="13" type="noConversion"/>
  </si>
  <si>
    <t>F-FC-WH-CPA-16-01968</t>
    <phoneticPr fontId="13" type="noConversion"/>
  </si>
  <si>
    <t>费用垫付，分成冲抵</t>
    <phoneticPr fontId="13" type="noConversion"/>
  </si>
  <si>
    <t>碧桂园生态城</t>
    <phoneticPr fontId="13" type="noConversion"/>
  </si>
  <si>
    <t>电商</t>
    <phoneticPr fontId="13" type="noConversion"/>
  </si>
  <si>
    <t>PR1510290009</t>
    <phoneticPr fontId="13" type="noConversion"/>
  </si>
  <si>
    <t>武汉-电商碧桂园生态城-线下成本预支-后期分成冲抵</t>
    <phoneticPr fontId="13" type="noConversion"/>
  </si>
  <si>
    <t>F-FC-WH-CPA-15-03505</t>
    <phoneticPr fontId="13" type="noConversion"/>
  </si>
  <si>
    <t>2015垫付费用，2016分成冲回</t>
    <phoneticPr fontId="13" type="noConversion"/>
  </si>
  <si>
    <t>PR1510210029</t>
    <phoneticPr fontId="13" type="noConversion"/>
  </si>
  <si>
    <t>PR1510290010</t>
    <phoneticPr fontId="13" type="noConversion"/>
  </si>
  <si>
    <t>武汉</t>
    <phoneticPr fontId="13" type="noConversion"/>
  </si>
  <si>
    <t>武汉</t>
    <phoneticPr fontId="13" type="noConversion"/>
  </si>
  <si>
    <t>青山印力中心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</si>
  <si>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</si>
  <si>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R1604200043</t>
    </r>
    <phoneticPr fontId="13" type="noConversion"/>
  </si>
  <si>
    <t>武汉房产-硬广线下费用-青山印力中心</t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</si>
  <si>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-FC-WH-16-01534#001</t>
    </r>
    <phoneticPr fontId="13" type="noConversion"/>
  </si>
  <si>
    <t>昆明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</si>
  <si>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R1604200030</t>
    </r>
    <phoneticPr fontId="13" type="noConversion"/>
  </si>
  <si>
    <r>
      <t>昆明房产2</t>
    </r>
    <r>
      <rPr>
        <sz val="9"/>
        <color theme="1"/>
        <rFont val="微软雅黑"/>
        <family val="2"/>
        <charset val="134"/>
      </rPr>
      <t>016年Q2机动费</t>
    </r>
    <phoneticPr fontId="13" type="noConversion"/>
  </si>
  <si>
    <t>广州</t>
    <phoneticPr fontId="13" type="noConversion"/>
  </si>
  <si>
    <t>保利越秀岭南林语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</si>
  <si>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</si>
  <si>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R1604210001</t>
    </r>
    <phoneticPr fontId="13" type="noConversion"/>
  </si>
  <si>
    <t>F-FC-GZ-CPS-16-01364</t>
    <phoneticPr fontId="13" type="noConversion"/>
  </si>
  <si>
    <t>海口</t>
    <phoneticPr fontId="13" type="noConversion"/>
  </si>
  <si>
    <t>广物滨海国际</t>
    <phoneticPr fontId="13" type="noConversion"/>
  </si>
  <si>
    <t>硬广</t>
    <phoneticPr fontId="17" type="noConversion"/>
  </si>
  <si>
    <t>PR1604120025</t>
    <phoneticPr fontId="13" type="noConversion"/>
  </si>
  <si>
    <t>海口房产-F-FC-HK-16-01409#001广物滨海国际</t>
    <phoneticPr fontId="13" type="noConversion"/>
  </si>
  <si>
    <t>2016/4/31</t>
    <phoneticPr fontId="13" type="noConversion"/>
  </si>
  <si>
    <t>2016 Q2</t>
    <phoneticPr fontId="13" type="noConversion"/>
  </si>
  <si>
    <t xml:space="preserve"> F-FC-HK-16-01409#001 </t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</si>
  <si>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2</t>
    </r>
    <phoneticPr fontId="13" type="noConversion"/>
  </si>
  <si>
    <t>PR1604190008</t>
  </si>
  <si>
    <t>海口房产二季度直销费用</t>
  </si>
  <si>
    <t>海口</t>
    <phoneticPr fontId="17" type="noConversion"/>
  </si>
  <si>
    <t>PR1604190007</t>
    <phoneticPr fontId="17" type="noConversion"/>
  </si>
  <si>
    <t>海口房产二季度市场费用</t>
    <phoneticPr fontId="17" type="noConversion"/>
  </si>
  <si>
    <t>PR1604140001</t>
    <phoneticPr fontId="13" type="noConversion"/>
  </si>
  <si>
    <t>杭州</t>
    <phoneticPr fontId="13" type="noConversion"/>
  </si>
  <si>
    <t>卓越蔚蓝领袖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</si>
  <si>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</si>
  <si>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R1604200015</t>
    </r>
    <phoneticPr fontId="13" type="noConversion"/>
  </si>
  <si>
    <r>
      <t>杭州房产-</t>
    </r>
    <r>
      <rPr>
        <sz val="9"/>
        <color theme="1"/>
        <rFont val="微软雅黑"/>
        <family val="2"/>
        <charset val="134"/>
      </rPr>
      <t>F-FC-HZ-16-01959#001</t>
    </r>
    <r>
      <rPr>
        <sz val="9"/>
        <color theme="1"/>
        <rFont val="微软雅黑"/>
        <family val="2"/>
        <charset val="134"/>
      </rPr>
      <t>卓越蔚蓝领袖线下成本</t>
    </r>
    <r>
      <rPr>
        <sz val="9"/>
        <color theme="1"/>
        <rFont val="微软雅黑"/>
        <family val="2"/>
        <charset val="134"/>
      </rPr>
      <t>sales cost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</si>
  <si>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-FC-HZ-16-01959</t>
    </r>
    <phoneticPr fontId="13" type="noConversion"/>
  </si>
  <si>
    <t>苏州</t>
    <phoneticPr fontId="13" type="noConversion"/>
  </si>
  <si>
    <t>金地名悦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</si>
  <si>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</si>
  <si>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R1604200040</t>
    </r>
    <phoneticPr fontId="13" type="noConversion"/>
  </si>
  <si>
    <t>苏州站金地名悦线下活动成本F-FC-SUZ-16-01500#001看房团</t>
    <phoneticPr fontId="13" type="noConversion"/>
  </si>
  <si>
    <t>F-FC-SUZ-16-01500</t>
  </si>
  <si>
    <t>合肥</t>
    <phoneticPr fontId="13" type="noConversion"/>
  </si>
  <si>
    <t>西湖国际广场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</si>
  <si>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</si>
  <si>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R1604200042</t>
    </r>
    <phoneticPr fontId="13" type="noConversion"/>
  </si>
  <si>
    <t>合肥房产电商西湖国际广场线下成本</t>
    <phoneticPr fontId="13" type="noConversion"/>
  </si>
  <si>
    <r>
      <t>F-FC-HF-CPA-16-01547</t>
    </r>
    <r>
      <rPr>
        <sz val="9"/>
        <color theme="1"/>
        <rFont val="微软雅黑"/>
        <family val="2"/>
        <charset val="134"/>
      </rPr>
      <t>#J001</t>
    </r>
    <phoneticPr fontId="13" type="noConversion"/>
  </si>
  <si>
    <t>PR1604210003</t>
    <phoneticPr fontId="17" type="noConversion"/>
  </si>
  <si>
    <r>
      <t>2</t>
    </r>
    <r>
      <rPr>
        <sz val="9"/>
        <color theme="1"/>
        <rFont val="微软雅黑"/>
        <family val="2"/>
        <charset val="134"/>
      </rPr>
      <t>016年Q2深圳站市场费</t>
    </r>
    <phoneticPr fontId="17" type="noConversion"/>
  </si>
  <si>
    <t>融科天域</t>
  </si>
  <si>
    <t>PR1601110034</t>
  </si>
  <si>
    <t>武汉房产-电商垫付费用，后期分成冲抵-融科天域</t>
  </si>
  <si>
    <t xml:space="preserve"> F-FC-WH-CPA-15-02891 </t>
  </si>
  <si>
    <t>2015垫付费用，分成冲回</t>
  </si>
  <si>
    <t>法恩莎瓷砖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</si>
  <si>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</si>
  <si>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R1604080052</t>
    </r>
    <phoneticPr fontId="13" type="noConversion"/>
  </si>
  <si>
    <t>F-HO-JJ32-16-01804</t>
    <phoneticPr fontId="13" type="noConversion"/>
  </si>
  <si>
    <t>大连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</si>
  <si>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R1604250001</t>
    </r>
    <phoneticPr fontId="13" type="noConversion"/>
  </si>
  <si>
    <t>大连站2016年Q1机动费</t>
    <phoneticPr fontId="13" type="noConversion"/>
  </si>
  <si>
    <r>
      <t>大连站2016年Q</t>
    </r>
    <r>
      <rPr>
        <sz val="9"/>
        <color theme="1"/>
        <rFont val="微软雅黑"/>
        <family val="2"/>
        <charset val="134"/>
      </rPr>
      <t>2</t>
    </r>
    <r>
      <rPr>
        <sz val="9"/>
        <color theme="1"/>
        <rFont val="微软雅黑"/>
        <family val="2"/>
        <charset val="134"/>
      </rPr>
      <t>机动费</t>
    </r>
    <phoneticPr fontId="13" type="noConversion"/>
  </si>
  <si>
    <t>大连站2016年Q1团建费</t>
    <phoneticPr fontId="13" type="noConversion"/>
  </si>
  <si>
    <t>广州</t>
    <phoneticPr fontId="17" type="noConversion"/>
  </si>
  <si>
    <r>
      <t>P</t>
    </r>
    <r>
      <rPr>
        <sz val="9"/>
        <color theme="1"/>
        <rFont val="微软雅黑"/>
        <family val="2"/>
        <charset val="134"/>
      </rPr>
      <t>R1604180050</t>
    </r>
    <phoneticPr fontId="17" type="noConversion"/>
  </si>
  <si>
    <r>
      <t>广州2</t>
    </r>
    <r>
      <rPr>
        <sz val="9"/>
        <color theme="1"/>
        <rFont val="微软雅黑"/>
        <family val="2"/>
        <charset val="134"/>
      </rPr>
      <t>016年Q2市场费</t>
    </r>
    <phoneticPr fontId="17" type="noConversion"/>
  </si>
  <si>
    <t>昆明</t>
    <phoneticPr fontId="13" type="noConversion"/>
  </si>
  <si>
    <t>泛亚城邦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</si>
  <si>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</si>
  <si>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R1604210004</t>
    </r>
    <phoneticPr fontId="13" type="noConversion"/>
  </si>
  <si>
    <r>
      <t>昆明站“海伦国际”项目4</t>
    </r>
    <r>
      <rPr>
        <sz val="9"/>
        <color theme="1"/>
        <rFont val="微软雅黑"/>
        <family val="2"/>
        <charset val="134"/>
      </rPr>
      <t>-5月投放赠送社区预算</t>
    </r>
    <phoneticPr fontId="13" type="noConversion"/>
  </si>
  <si>
    <t>泛亚城邦购房者补贴税费</t>
    <phoneticPr fontId="13" type="noConversion"/>
  </si>
  <si>
    <t>开发商要求，促进硬广下单</t>
    <phoneticPr fontId="13" type="noConversion"/>
  </si>
  <si>
    <t>广州</t>
    <phoneticPr fontId="13" type="noConversion"/>
  </si>
  <si>
    <t>金融街融穗华府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</si>
  <si>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</si>
  <si>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R1604210002</t>
    </r>
    <phoneticPr fontId="13" type="noConversion"/>
  </si>
  <si>
    <t>富力东山新天地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</si>
  <si>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R1604180051</t>
    </r>
    <phoneticPr fontId="13" type="noConversion"/>
  </si>
  <si>
    <t>F-FC-GZ-CPS-16-01843</t>
    <phoneticPr fontId="13" type="noConversion"/>
  </si>
  <si>
    <t>敏捷科创中心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</si>
  <si>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R1604180052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</si>
  <si>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-FC-GZ-CPS-16-01594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</si>
  <si>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-FC-GZ-CPS-16-00945</t>
    </r>
    <phoneticPr fontId="13" type="noConversion"/>
  </si>
  <si>
    <t>武汉</t>
    <phoneticPr fontId="13" type="noConversion"/>
  </si>
  <si>
    <t>光谷新世界T+</t>
    <phoneticPr fontId="13" type="noConversion"/>
  </si>
  <si>
    <t>PR1604250014</t>
    <phoneticPr fontId="13" type="noConversion"/>
  </si>
  <si>
    <t>PR1604220025</t>
    <phoneticPr fontId="13" type="noConversion"/>
  </si>
  <si>
    <r>
      <t>D</t>
    </r>
    <r>
      <rPr>
        <sz val="9"/>
        <color theme="1"/>
        <rFont val="微软雅黑"/>
        <family val="2"/>
        <charset val="134"/>
      </rPr>
      <t>S</t>
    </r>
    <phoneticPr fontId="13" type="noConversion"/>
  </si>
  <si>
    <r>
      <t>武汉直销1</t>
    </r>
    <r>
      <rPr>
        <sz val="9"/>
        <color theme="1"/>
        <rFont val="微软雅黑"/>
        <family val="2"/>
        <charset val="134"/>
      </rPr>
      <t>2</t>
    </r>
    <r>
      <rPr>
        <sz val="9"/>
        <color theme="1"/>
        <rFont val="微软雅黑"/>
        <family val="2"/>
        <charset val="134"/>
      </rPr>
      <t>月报销额度</t>
    </r>
    <phoneticPr fontId="13" type="noConversion"/>
  </si>
  <si>
    <r>
      <t>武汉直销1</t>
    </r>
    <r>
      <rPr>
        <sz val="9"/>
        <color theme="1"/>
        <rFont val="微软雅黑"/>
        <family val="2"/>
        <charset val="134"/>
      </rPr>
      <t>月报销额度</t>
    </r>
    <phoneticPr fontId="13" type="noConversion"/>
  </si>
  <si>
    <t>武汉直销3月奖金</t>
    <phoneticPr fontId="13" type="noConversion"/>
  </si>
  <si>
    <t>武汉直销2月报销额度</t>
    <phoneticPr fontId="13" type="noConversion"/>
  </si>
  <si>
    <t>武汉直销3月报销额度</t>
    <phoneticPr fontId="13" type="noConversion"/>
  </si>
  <si>
    <t>PR1601200051</t>
    <phoneticPr fontId="13" type="noConversion"/>
  </si>
  <si>
    <t>使用直销市场费PR支付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</si>
  <si>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R1604260009</t>
    </r>
    <phoneticPr fontId="13" type="noConversion"/>
  </si>
  <si>
    <r>
      <t>大连站2016年Q</t>
    </r>
    <r>
      <rPr>
        <sz val="9"/>
        <color theme="1"/>
        <rFont val="微软雅黑"/>
        <family val="2"/>
        <charset val="134"/>
      </rPr>
      <t>2</t>
    </r>
    <r>
      <rPr>
        <sz val="9"/>
        <color theme="1"/>
        <rFont val="微软雅黑"/>
        <family val="2"/>
        <charset val="134"/>
      </rPr>
      <t>团建费</t>
    </r>
    <phoneticPr fontId="13" type="noConversion"/>
  </si>
  <si>
    <t>大连</t>
    <phoneticPr fontId="13" type="noConversion"/>
  </si>
  <si>
    <t>大连天地悦龙居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</si>
  <si>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R1604260005</t>
    </r>
    <phoneticPr fontId="13" type="noConversion"/>
  </si>
  <si>
    <t>大连房产F-FC-DL-CPA-16-00399悦龙居sales cost</t>
    <phoneticPr fontId="13" type="noConversion"/>
  </si>
  <si>
    <t>F-FC-DL-CPA-16-00399</t>
    <phoneticPr fontId="13" type="noConversion"/>
  </si>
  <si>
    <t>PR1604220015</t>
    <phoneticPr fontId="13" type="noConversion"/>
  </si>
  <si>
    <t>PR1604220016</t>
  </si>
  <si>
    <t>深圳站2016年Q1机动费</t>
    <phoneticPr fontId="13" type="noConversion"/>
  </si>
  <si>
    <t>哈尔滨</t>
    <phoneticPr fontId="13" type="noConversion"/>
  </si>
  <si>
    <t>滨才城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</si>
  <si>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</si>
  <si>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R1604260018</t>
    </r>
    <phoneticPr fontId="13" type="noConversion"/>
  </si>
  <si>
    <t>F-FC-HEB-14-05184</t>
  </si>
  <si>
    <t>沈阳</t>
    <phoneticPr fontId="13" type="noConversion"/>
  </si>
  <si>
    <t>东亚优立方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</si>
  <si>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</si>
  <si>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R1604260017</t>
    </r>
    <phoneticPr fontId="13" type="noConversion"/>
  </si>
  <si>
    <t>沈阳房产F-FC-SY-CPA-15-03117#J002优立方sales cost</t>
    <phoneticPr fontId="13" type="noConversion"/>
  </si>
  <si>
    <t>F-FC-SY-CPA-15-03117#J002</t>
  </si>
  <si>
    <t>广州</t>
    <phoneticPr fontId="13" type="noConversion"/>
  </si>
  <si>
    <t>广州万达文化旅游城</t>
    <phoneticPr fontId="13" type="noConversion"/>
  </si>
  <si>
    <t>硬广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</si>
  <si>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R1604190031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</si>
  <si>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-FC-GZ-16-00860</t>
    </r>
    <phoneticPr fontId="13" type="noConversion"/>
  </si>
  <si>
    <t>深圳</t>
    <phoneticPr fontId="13" type="noConversion"/>
  </si>
  <si>
    <t>中粮云景国际</t>
    <phoneticPr fontId="13" type="noConversion"/>
  </si>
  <si>
    <t>电商</t>
    <phoneticPr fontId="13" type="noConversion"/>
  </si>
  <si>
    <t>PR1604260035</t>
    <phoneticPr fontId="13" type="noConversion"/>
  </si>
  <si>
    <t>中粮云景国际提前垫付分成款，成交确认后转分成</t>
    <phoneticPr fontId="13" type="noConversion"/>
  </si>
  <si>
    <t>F-FC-SZ-CPA-16-01831</t>
    <phoneticPr fontId="13" type="noConversion"/>
  </si>
  <si>
    <t>深圳</t>
    <phoneticPr fontId="13" type="noConversion"/>
  </si>
  <si>
    <t>祥利上城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</si>
  <si>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</si>
  <si>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R1604260021</t>
    </r>
    <phoneticPr fontId="13" type="noConversion"/>
  </si>
  <si>
    <t>F-FC-SZ-CPA-16-02169</t>
    <phoneticPr fontId="13" type="noConversion"/>
  </si>
  <si>
    <t>祥利上城F-FC-SZ-CPA-16-02169线下成本</t>
    <phoneticPr fontId="13" type="noConversion"/>
  </si>
  <si>
    <t>开发商要求高成本</t>
    <phoneticPr fontId="17" type="noConversion"/>
  </si>
  <si>
    <t>PR1604250011</t>
    <phoneticPr fontId="13" type="noConversion"/>
  </si>
  <si>
    <t>PR1604250012</t>
    <phoneticPr fontId="13" type="noConversion"/>
  </si>
  <si>
    <t>海口房产-滨海新天地2016年三季度线下成本</t>
    <phoneticPr fontId="13" type="noConversion"/>
  </si>
  <si>
    <t>海口房产-滨海新天地2016年四季度线下成本</t>
    <phoneticPr fontId="13" type="noConversion"/>
  </si>
  <si>
    <t>PR1604250013</t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</si>
  <si>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3</t>
    </r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</si>
  <si>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4</t>
    </r>
    <phoneticPr fontId="13" type="noConversion"/>
  </si>
  <si>
    <t>海口</t>
    <phoneticPr fontId="13" type="noConversion"/>
  </si>
  <si>
    <t>海口房产-滨海新天地2016年二季度线下成本</t>
    <phoneticPr fontId="13" type="noConversion"/>
  </si>
  <si>
    <t>滨海新天地</t>
    <phoneticPr fontId="13" type="noConversion"/>
  </si>
  <si>
    <t>F-FC-HK-HF-15-04711</t>
    <phoneticPr fontId="13" type="noConversion"/>
  </si>
  <si>
    <t xml:space="preserve">PR1604260028 </t>
    <phoneticPr fontId="13" type="noConversion"/>
  </si>
  <si>
    <t>海口房产-保利中央海岸线下成本</t>
    <phoneticPr fontId="13" type="noConversion"/>
  </si>
  <si>
    <t>保利中央海岸线</t>
    <phoneticPr fontId="13" type="noConversion"/>
  </si>
  <si>
    <t>F-FC-HK-16-02188#001</t>
    <phoneticPr fontId="13" type="noConversion"/>
  </si>
  <si>
    <t>海口</t>
    <phoneticPr fontId="13" type="noConversion"/>
  </si>
  <si>
    <t>鲁能海蓝福源</t>
    <phoneticPr fontId="13" type="noConversion"/>
  </si>
  <si>
    <t>硬广</t>
    <phoneticPr fontId="13" type="noConversion"/>
  </si>
  <si>
    <t>PR1604220002</t>
    <phoneticPr fontId="13" type="noConversion"/>
  </si>
  <si>
    <t xml:space="preserve">海口房产-鲁能海蓝福源线下成本 </t>
    <phoneticPr fontId="13" type="noConversion"/>
  </si>
  <si>
    <t>F-FC-HK-16-01189#002</t>
    <phoneticPr fontId="13" type="noConversion"/>
  </si>
  <si>
    <t>万达东方影都</t>
  </si>
  <si>
    <t xml:space="preserve">PR1604050010  </t>
  </si>
  <si>
    <t>万达东方影都线下PR</t>
  </si>
  <si>
    <t>F-FC-QD-16-01152#001</t>
  </si>
  <si>
    <t>中南世纪城</t>
  </si>
  <si>
    <t xml:space="preserve">PR1604190018 </t>
  </si>
  <si>
    <t>中南世纪城线下PR</t>
  </si>
  <si>
    <t>F-FC-QD-16-00250#001</t>
  </si>
  <si>
    <t>绿地欢乐滨海城</t>
  </si>
  <si>
    <t>PR1604190019</t>
  </si>
  <si>
    <t>绿地欢乐滨海城线下PR</t>
  </si>
  <si>
    <t>F-FC-QD-HF-16-01460#001</t>
  </si>
  <si>
    <t>中铁·青岛广场</t>
  </si>
  <si>
    <t>PR1604260008</t>
  </si>
  <si>
    <t>中铁青岛广场线下成本</t>
  </si>
  <si>
    <t>F-FC-QD-CPA-16-02046</t>
  </si>
  <si>
    <t>PR1604260007</t>
  </si>
  <si>
    <t>F-FC-QD-CPA-16-01723</t>
  </si>
  <si>
    <t>大连</t>
    <phoneticPr fontId="17" type="noConversion"/>
  </si>
  <si>
    <t>大连Q1狐狸和纸袋采购</t>
    <phoneticPr fontId="17" type="noConversion"/>
  </si>
  <si>
    <t>PR1604050021</t>
  </si>
  <si>
    <t>PR1602240021</t>
  </si>
  <si>
    <t>PR1604050013</t>
  </si>
  <si>
    <t>PR1604050018</t>
  </si>
  <si>
    <t>PR1604010027</t>
  </si>
  <si>
    <t>PR1604050016</t>
  </si>
  <si>
    <t>PR1604060023</t>
  </si>
  <si>
    <t>PR1603010007</t>
  </si>
  <si>
    <t>PR1603020043</t>
  </si>
  <si>
    <t>PR1603010003</t>
  </si>
  <si>
    <t>PR1604050006</t>
  </si>
  <si>
    <t>PR1603110001</t>
  </si>
  <si>
    <t>PR1603110003</t>
  </si>
  <si>
    <t>PR1603110002</t>
  </si>
  <si>
    <t>PR1603180002</t>
  </si>
  <si>
    <t>PR1603010005</t>
  </si>
  <si>
    <t>PR1603010010</t>
  </si>
  <si>
    <t>PR1603170009</t>
  </si>
  <si>
    <t>PR1604050022</t>
  </si>
  <si>
    <t>PR1604150028</t>
  </si>
  <si>
    <t>PR1604150032</t>
  </si>
  <si>
    <t>PR1604150031</t>
  </si>
  <si>
    <t>PR1604190025</t>
  </si>
  <si>
    <t>PR1604190027</t>
  </si>
  <si>
    <t>PR1604190037</t>
  </si>
  <si>
    <t>景寓学府活动成本F-FC-XA-CPA-16-01185（焦点100%）</t>
  </si>
  <si>
    <t>保利曲江春天里活动成本F-FC-XA-CPA-15-04516（焦点100%）</t>
  </si>
  <si>
    <t>奥林匹克花园活动成本F-FC-XA-CPA-15-05295（车辆）</t>
  </si>
  <si>
    <t>灞业大境活动成本F-FC-XA-CPA-16-00894（焦点100%）</t>
  </si>
  <si>
    <t>风和庭院活动成本F-FC-XA-CPA-16-00995（焦点100%）</t>
  </si>
  <si>
    <t>高科麓湾活动成本F-FC-XA-CPA-16-01652（焦点100%）</t>
  </si>
  <si>
    <t>保利曲江春天里活动成本F-FC-XA-CPA-15-04516（销使+车）</t>
  </si>
  <si>
    <t>国会山活动成本F-FC-XA-HF-15-04745#003（焦点100%）</t>
  </si>
  <si>
    <t>恒大帝景活动成本F-FC-XA-16-00316#001（焦点100%）</t>
  </si>
  <si>
    <t>纽约城活动成本F-FC-XA-CPA-15-04280（车辆）</t>
  </si>
  <si>
    <t>太奥广场活动成本F-FC-XA-CPA-15-04540（销使+车）</t>
  </si>
  <si>
    <t>太奥广场活动成本F-FC-XA-CPA-16-00059（焦点100%）</t>
  </si>
  <si>
    <t>太奥广场活动成本F-FC-XA-CPA-16-00059（销使）</t>
  </si>
  <si>
    <t>天伦御城龙脉活动成本F-FC-XA-CPA-15-03948（焦点100%）</t>
  </si>
  <si>
    <t>伟业公馆活动成本F-FC-XA-CPA-16-00592（焦点100%）</t>
  </si>
  <si>
    <t>御笔华庭活动成本F-FC-XA-16-00207#002（焦点100%）</t>
  </si>
  <si>
    <t>御锦城活动成本F-FC-XA-CPA-15-04283（焦点100%）</t>
  </si>
  <si>
    <t>中渝国际城城活动成本F-FC-XA-CPA-16-01365（焦点100%）</t>
  </si>
  <si>
    <t>振业泊公馆F-FC-XA-CPA-16-01720活动成本（焦点100%）</t>
  </si>
  <si>
    <t>振业泊公馆F-FC-XA-CPA-16-01720活动成本（销使奖励+车）</t>
  </si>
  <si>
    <t>山水香醍溪墅活动成本F-FC-XA-16-01130#002（焦点100%）</t>
  </si>
  <si>
    <t>坤元time活动成本F-FC-XA-16-01682#001（焦点100%）</t>
  </si>
  <si>
    <t>坤元time活动成本F-FC-XA-16-01682#001（车辆）</t>
  </si>
  <si>
    <t>逸翠园活动成本F-FC-XA-16-01260#001（焦点100%）</t>
  </si>
  <si>
    <t>西安</t>
    <phoneticPr fontId="13" type="noConversion"/>
  </si>
  <si>
    <t>PR1604050014</t>
    <phoneticPr fontId="13" type="noConversion"/>
  </si>
  <si>
    <t>景寓学府</t>
  </si>
  <si>
    <t>灞业大境</t>
  </si>
  <si>
    <t>风和庭院</t>
  </si>
  <si>
    <t>高科麓湾国际社区</t>
  </si>
  <si>
    <t>太奥广场</t>
  </si>
  <si>
    <t>天伦御城龙脉</t>
  </si>
  <si>
    <t>伟业公馆</t>
  </si>
  <si>
    <t>振业泊公馆</t>
  </si>
  <si>
    <t>山水香醍溪墅</t>
  </si>
  <si>
    <t>坤元TIME</t>
  </si>
  <si>
    <t>逸翠园</t>
  </si>
  <si>
    <t>开发商要求</t>
    <phoneticPr fontId="13" type="noConversion"/>
  </si>
  <si>
    <t>F-FC-XA-CPA-16-01185</t>
  </si>
  <si>
    <t>F-FC-XA-CPA-16-00894</t>
  </si>
  <si>
    <t>F-FC-XA-CPA-16-00995</t>
  </si>
  <si>
    <t>F-FC-XA-CPA-16-01652</t>
  </si>
  <si>
    <t>F-FC-XA-HF-15-04745#003</t>
  </si>
  <si>
    <t>F-FC-XA-16-00316#001</t>
  </si>
  <si>
    <t>F-FC-XA-CPA-15-04540</t>
  </si>
  <si>
    <t>F-FC-XA-CPA-16-00059</t>
  </si>
  <si>
    <t>F-FC-XA-CPA-15-03948</t>
  </si>
  <si>
    <t>F-FC-XA-CPA-16-00592</t>
  </si>
  <si>
    <t>F-FC-XA-16-00207#002</t>
  </si>
  <si>
    <t>F-FC-XA-CPA-16-01365</t>
  </si>
  <si>
    <t>F-FC-XA-CPA-16-01720</t>
  </si>
  <si>
    <t>F-FC-XA-16-01130#002</t>
  </si>
  <si>
    <t>F-FC-XA-16-01682#001</t>
  </si>
  <si>
    <t>F-FC-XA-16-01260#001</t>
  </si>
  <si>
    <t>奥林匹克花园活动成本F-FC-XA-CPA-15-05295（焦点100%）</t>
    <phoneticPr fontId="13" type="noConversion"/>
  </si>
  <si>
    <t>F-FC-XA-CPA-15-05295</t>
    <phoneticPr fontId="13" type="noConversion"/>
  </si>
  <si>
    <t>奥林匹克花园</t>
    <phoneticPr fontId="13" type="noConversion"/>
  </si>
  <si>
    <t>PR1603230002</t>
  </si>
  <si>
    <t>西安</t>
    <phoneticPr fontId="13" type="noConversion"/>
  </si>
  <si>
    <t>PR1604210034</t>
    <phoneticPr fontId="13" type="noConversion"/>
  </si>
  <si>
    <t>西安站2016年Q2机动费</t>
    <phoneticPr fontId="13" type="noConversion"/>
  </si>
  <si>
    <r>
      <t>2016 Q</t>
    </r>
    <r>
      <rPr>
        <sz val="9"/>
        <color theme="1"/>
        <rFont val="微软雅黑"/>
        <family val="2"/>
        <charset val="134"/>
      </rPr>
      <t>1</t>
    </r>
    <phoneticPr fontId="13" type="noConversion"/>
  </si>
  <si>
    <t>西安站2016年Q1团建费</t>
    <phoneticPr fontId="13" type="noConversion"/>
  </si>
  <si>
    <t>PR1604200034</t>
    <phoneticPr fontId="13" type="noConversion"/>
  </si>
  <si>
    <t>深圳站2016年Q2机动费</t>
    <phoneticPr fontId="13" type="noConversion"/>
  </si>
  <si>
    <t>西安</t>
    <phoneticPr fontId="13" type="noConversion"/>
  </si>
  <si>
    <t>PR1602190003</t>
    <phoneticPr fontId="13" type="noConversion"/>
  </si>
  <si>
    <t>金辉C园渠道费用F-FC-XA-ZX-15-05172（渠道）</t>
    <phoneticPr fontId="13" type="noConversion"/>
  </si>
  <si>
    <t>PR1602190002</t>
    <phoneticPr fontId="13" type="noConversion"/>
  </si>
  <si>
    <t>金辉世界城渠道费用F-FC-XA-ZX-15-05141（渠道）</t>
    <phoneticPr fontId="13" type="noConversion"/>
  </si>
  <si>
    <t>PR1604130057</t>
    <phoneticPr fontId="13" type="noConversion"/>
  </si>
  <si>
    <t>西安站Q2直销项目市场活动费</t>
    <phoneticPr fontId="13" type="noConversion"/>
  </si>
  <si>
    <t>PR1604200033</t>
    <phoneticPr fontId="13" type="noConversion"/>
  </si>
  <si>
    <r>
      <t>西安直销Q</t>
    </r>
    <r>
      <rPr>
        <sz val="9"/>
        <color theme="1"/>
        <rFont val="微软雅黑"/>
        <family val="2"/>
        <charset val="134"/>
      </rPr>
      <t>2机动费</t>
    </r>
    <phoneticPr fontId="13" type="noConversion"/>
  </si>
  <si>
    <t>昆明</t>
    <phoneticPr fontId="17" type="noConversion"/>
  </si>
  <si>
    <t>石家庄</t>
    <phoneticPr fontId="17" type="noConversion"/>
  </si>
  <si>
    <t>天津</t>
    <phoneticPr fontId="17" type="noConversion"/>
  </si>
  <si>
    <t>昆明Q1狐狸和纸袋采购</t>
    <phoneticPr fontId="17" type="noConversion"/>
  </si>
  <si>
    <t>石家庄Q1狐狸和纸袋采购</t>
    <phoneticPr fontId="17" type="noConversion"/>
  </si>
  <si>
    <t>天津Q1狐狸和纸袋采购</t>
    <phoneticPr fontId="17" type="noConversion"/>
  </si>
  <si>
    <t>济南</t>
    <phoneticPr fontId="17" type="noConversion"/>
  </si>
  <si>
    <t>济南Q1狐狸和纸袋采购</t>
    <phoneticPr fontId="17" type="noConversion"/>
  </si>
  <si>
    <t>济南金科城</t>
  </si>
  <si>
    <t xml:space="preserve">PR1604260024  </t>
  </si>
  <si>
    <t>济南房产-金科城-硬广成本费用</t>
  </si>
  <si>
    <t>2016Q2</t>
  </si>
  <si>
    <t>F-FC-JN-16-00674#001</t>
  </si>
  <si>
    <t>为逼单成功和甲方达成一致，赠送线下活动两场</t>
  </si>
  <si>
    <t>建邦原香溪谷</t>
  </si>
  <si>
    <t>PR1604180020</t>
  </si>
  <si>
    <t>济南房产-建邦原香溪谷-硬广成本费用</t>
  </si>
  <si>
    <t>2016Q1</t>
  </si>
  <si>
    <t>F-FC-JN-HF-16-00322</t>
  </si>
  <si>
    <t>济南宜和宜美家居有限公司</t>
  </si>
  <si>
    <t>PR1604180021</t>
  </si>
  <si>
    <t>济南房产-宜和宜美家居-硬广成本费用</t>
  </si>
  <si>
    <t>F-FC-JN-16-00844</t>
  </si>
  <si>
    <t>PR1604070035</t>
  </si>
  <si>
    <t>济南房产-融汇城-线下成本费用</t>
  </si>
  <si>
    <t>F-FC-JN-CPA-16-01268</t>
  </si>
  <si>
    <t>PR1604110040</t>
  </si>
  <si>
    <t>F-FC-JN-CPA-16-00675</t>
  </si>
  <si>
    <t>财富壹号</t>
  </si>
  <si>
    <t>PR1604080020</t>
  </si>
  <si>
    <t>济南房产-财富壹号-硬广成本费用</t>
  </si>
  <si>
    <t>F-FC-JN-16-00921</t>
  </si>
  <si>
    <t>PR1604080023</t>
  </si>
  <si>
    <t>PR1604080027</t>
  </si>
  <si>
    <t>F-FC-JN-CPA-16-01645</t>
  </si>
  <si>
    <t>三庆汇德公馆</t>
  </si>
  <si>
    <t>PR1604080028</t>
  </si>
  <si>
    <t>济南房产-三庆汇德公馆-电商成本费用</t>
  </si>
  <si>
    <t>F-FC-JN-CPA-16-01312</t>
  </si>
  <si>
    <t>PR1604080029</t>
  </si>
  <si>
    <t>济南房产-鲁能领秀城-电商成本费用</t>
  </si>
  <si>
    <t>F-FC-JN-CPA-16-00950</t>
  </si>
  <si>
    <t>鲁能领秀公馆</t>
  </si>
  <si>
    <t>PR1604080030</t>
  </si>
  <si>
    <t>济南房产-鲁能领秀公馆-电商成本费用</t>
  </si>
  <si>
    <t>F-FC-JN-CPA-16-01217</t>
  </si>
  <si>
    <t>海尔云世界</t>
  </si>
  <si>
    <t>PR1603280015</t>
  </si>
  <si>
    <t>F-FC-JN-15-04827</t>
  </si>
  <si>
    <t>为逼单成功和甲方达成一致，赠送活动一场</t>
  </si>
  <si>
    <t>济南高新万达广场</t>
  </si>
  <si>
    <t>PR1603280018</t>
  </si>
  <si>
    <t>F-FC-JN-15-05012</t>
  </si>
  <si>
    <t>PR1604070025</t>
  </si>
  <si>
    <t>F-FC-JN-16-01227</t>
  </si>
  <si>
    <t>鲁商凤凰城</t>
  </si>
  <si>
    <t>　PR1604050037</t>
  </si>
  <si>
    <t>济南房产-鲁商凤凰城-线下成本费用</t>
  </si>
  <si>
    <t>F-FC-JN-CPA-15-02872</t>
  </si>
  <si>
    <t>PR1604110044</t>
  </si>
  <si>
    <t>济南房产-海尔云世界-硬广成本费用</t>
    <phoneticPr fontId="13" type="noConversion"/>
  </si>
  <si>
    <t>PR1604180023</t>
  </si>
  <si>
    <t>济南</t>
    <phoneticPr fontId="13" type="noConversion"/>
  </si>
  <si>
    <r>
      <t>济南站2</t>
    </r>
    <r>
      <rPr>
        <sz val="9"/>
        <color theme="1"/>
        <rFont val="微软雅黑"/>
        <family val="2"/>
        <charset val="134"/>
      </rPr>
      <t>016年Q2机动费</t>
    </r>
    <phoneticPr fontId="13" type="noConversion"/>
  </si>
  <si>
    <t>济南1月份额度</t>
    <phoneticPr fontId="13" type="noConversion"/>
  </si>
  <si>
    <t>济南2月份额度</t>
    <phoneticPr fontId="13" type="noConversion"/>
  </si>
  <si>
    <t>PR1604130045</t>
    <phoneticPr fontId="17" type="noConversion"/>
  </si>
  <si>
    <t>上海新房欢乐健康行，金色大舞台市场活动费用</t>
  </si>
  <si>
    <t>上海</t>
    <phoneticPr fontId="13" type="noConversion"/>
  </si>
  <si>
    <t>PR1603310024</t>
  </si>
  <si>
    <t>PR1604120027</t>
  </si>
  <si>
    <t>PR1603090014</t>
  </si>
  <si>
    <t>PR1603090011</t>
  </si>
  <si>
    <t>PR1603090010</t>
  </si>
  <si>
    <t>PR1604250007</t>
  </si>
  <si>
    <t>PR1604120006</t>
  </si>
  <si>
    <t>PR1604110045</t>
  </si>
  <si>
    <t>PR1604120007</t>
  </si>
  <si>
    <t>上海新房 碧桂园招商凤凰城线下活动费用申请</t>
  </si>
  <si>
    <t>焦点新房上海站恒大海上威尼斯线下成本费用</t>
  </si>
  <si>
    <t>上海新房电商东亚启航公馆线下成本费用</t>
  </si>
  <si>
    <t>上海新房电商东亚阳光里线下成本费用</t>
  </si>
  <si>
    <t>上海新房电商东亚威尼斯公馆线下成本费用</t>
  </si>
  <si>
    <t>焦点新房上海站高·尚领域代收代付分成费用</t>
  </si>
  <si>
    <t>上海新房 建邦十六区线下费用申请</t>
  </si>
  <si>
    <t>上海新房 浦江华侨城线下活动费用申请</t>
  </si>
  <si>
    <t>上海新房 建邦十六区分成费用申请</t>
  </si>
  <si>
    <t>硬广</t>
    <phoneticPr fontId="13" type="noConversion"/>
  </si>
  <si>
    <t>电商</t>
    <phoneticPr fontId="13" type="noConversion"/>
  </si>
  <si>
    <t>F-FC-SH-16-00692</t>
    <phoneticPr fontId="13" type="noConversion"/>
  </si>
  <si>
    <t>碧桂园招商凤凰城</t>
  </si>
  <si>
    <t>恒大海上威尼斯</t>
  </si>
  <si>
    <t>东亚威尼斯</t>
    <phoneticPr fontId="13" type="noConversion"/>
  </si>
  <si>
    <t>东亚阳光里</t>
    <phoneticPr fontId="13" type="noConversion"/>
  </si>
  <si>
    <t>F-FC-QG-16-01001#057SH</t>
  </si>
  <si>
    <t>F-FC-SH-CPA-15-01975</t>
    <phoneticPr fontId="13" type="noConversion"/>
  </si>
  <si>
    <t>F-FC-SH-CPA-15-00942</t>
    <phoneticPr fontId="13" type="noConversion"/>
  </si>
  <si>
    <t>东亚启航公馆</t>
    <phoneticPr fontId="13" type="noConversion"/>
  </si>
  <si>
    <t>F-FC-SH-CPA-15-04583</t>
    <phoneticPr fontId="13" type="noConversion"/>
  </si>
  <si>
    <t>F-FC-SH-16-02129</t>
    <phoneticPr fontId="13" type="noConversion"/>
  </si>
  <si>
    <t>高·尚领域</t>
    <phoneticPr fontId="13" type="noConversion"/>
  </si>
  <si>
    <t>建邦十六区</t>
    <phoneticPr fontId="13" type="noConversion"/>
  </si>
  <si>
    <t>浦江华侨城</t>
    <phoneticPr fontId="13" type="noConversion"/>
  </si>
  <si>
    <t>F-FC-SH-16-00484</t>
    <phoneticPr fontId="13" type="noConversion"/>
  </si>
  <si>
    <t>F-FC-SH-16-01425</t>
    <phoneticPr fontId="13" type="noConversion"/>
  </si>
  <si>
    <t>上海</t>
    <phoneticPr fontId="13" type="noConversion"/>
  </si>
  <si>
    <t>上海1月份额度</t>
    <phoneticPr fontId="13" type="noConversion"/>
  </si>
  <si>
    <t>上海2月份额度</t>
  </si>
  <si>
    <t>上海3月份额度</t>
  </si>
  <si>
    <t>深圳Q1狐狸和纸袋采购</t>
    <phoneticPr fontId="17" type="noConversion"/>
  </si>
  <si>
    <t>东莞Q1狐狸和纸袋采购</t>
    <phoneticPr fontId="17" type="noConversion"/>
  </si>
  <si>
    <t>威海Q1狐狸和纸袋采购</t>
    <phoneticPr fontId="17" type="noConversion"/>
  </si>
  <si>
    <t>龙光城</t>
    <phoneticPr fontId="13" type="noConversion"/>
  </si>
  <si>
    <t>PR1604270024</t>
    <phoneticPr fontId="13" type="noConversion"/>
  </si>
  <si>
    <t>龙光城F-FC-SZ-CPS-16-01705线下成本</t>
    <phoneticPr fontId="13" type="noConversion"/>
  </si>
  <si>
    <t>F-FC-SZ-CPS-16-01705</t>
    <phoneticPr fontId="13" type="noConversion"/>
  </si>
  <si>
    <t>广州</t>
    <phoneticPr fontId="17" type="noConversion"/>
  </si>
  <si>
    <t>珠海</t>
    <phoneticPr fontId="17" type="noConversion"/>
  </si>
  <si>
    <t>珠海Q1狐狸和纸袋采购</t>
    <phoneticPr fontId="17" type="noConversion"/>
  </si>
  <si>
    <t>广州Q1纸袋采购</t>
    <phoneticPr fontId="17" type="noConversion"/>
  </si>
  <si>
    <t>杭州</t>
    <phoneticPr fontId="17" type="noConversion"/>
  </si>
  <si>
    <t>杭州Q1狐狸和纸袋采购</t>
    <phoneticPr fontId="17" type="noConversion"/>
  </si>
  <si>
    <t>广州</t>
    <phoneticPr fontId="13" type="noConversion"/>
  </si>
  <si>
    <t>保利房展</t>
    <phoneticPr fontId="13" type="noConversion"/>
  </si>
  <si>
    <t>硬广</t>
    <phoneticPr fontId="13" type="noConversion"/>
  </si>
  <si>
    <t>电商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</si>
  <si>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R1604250003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</si>
  <si>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-FC-GZ-HF-16-05392#032&amp;038</t>
    </r>
    <phoneticPr fontId="13" type="noConversion"/>
  </si>
  <si>
    <t>龙湖天宸原著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</si>
  <si>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R1604260013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</si>
  <si>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-FC-GZ-16-01857</t>
    </r>
    <phoneticPr fontId="13" type="noConversion"/>
  </si>
  <si>
    <t>金茂府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</si>
  <si>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R1604260015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</si>
  <si>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-FC-GZ-16-01168</t>
    </r>
    <phoneticPr fontId="13" type="noConversion"/>
  </si>
  <si>
    <t>恒大银湖城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</si>
  <si>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R1604260030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</si>
  <si>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-FC-GZ-16-01390</t>
    </r>
    <phoneticPr fontId="13" type="noConversion"/>
  </si>
  <si>
    <t>恒大银湖城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</si>
  <si>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R1604270011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</si>
  <si>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-FC-GZ-16-01923</t>
    </r>
    <phoneticPr fontId="13" type="noConversion"/>
  </si>
  <si>
    <t>御东雅苑</t>
    <phoneticPr fontId="13" type="noConversion"/>
  </si>
  <si>
    <r>
      <t>P</t>
    </r>
    <r>
      <rPr>
        <sz val="9"/>
        <color theme="1"/>
        <rFont val="微软雅黑"/>
        <family val="2"/>
        <charset val="134"/>
      </rPr>
      <t>R1604270006</t>
    </r>
    <phoneticPr fontId="13" type="noConversion"/>
  </si>
  <si>
    <r>
      <t>F</t>
    </r>
    <r>
      <rPr>
        <sz val="9"/>
        <color theme="1"/>
        <rFont val="微软雅黑"/>
        <family val="2"/>
        <charset val="134"/>
      </rPr>
      <t>-FC-GZ-CPS-16-00420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</si>
</sst>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¥&quot;#,##0;&quot;¥&quot;\-#,##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4" formatCode="\$#,##0_);[Red]\(\$#,##0\)"/>
    <numFmt numFmtId="176" formatCode="_ * #,##0_ ;_ * \-#,##0_ ;_ * &quot;-&quot;??_ ;_ @_ "/>
    <numFmt numFmtId="177" formatCode="_(* #,##0.00_);_(* \(#,##0.00\);_(* &quot;-&quot;??_);_(@_)"/>
    <numFmt numFmtId="178" formatCode="#,##0_);[Red]\(#,##0\)"/>
    <numFmt numFmtId="179" formatCode="0_);[Red]\(0\)"/>
    <numFmt numFmtId="180" formatCode="_ * #,##0.0_ ;_ * \-#,##0.0_ ;_ * &quot;-&quot;??_ ;_ @_ "/>
    <numFmt numFmtId="181" formatCode="#,##0.00_);[Red]\(#,##0.00\)"/>
    <numFmt numFmtId="182" formatCode="_-#,##0_-;\(#,##0\);_-\ \ &quot;-&quot;_-;_-@_-"/>
    <numFmt numFmtId="183" formatCode="_-#,##0.00_-;\(#,##0.00\);_-\ \ &quot;-&quot;_-;_-@_-"/>
    <numFmt numFmtId="184" formatCode="mmm/dd/yyyy;_-\ &quot;N/A&quot;_-;_-\ &quot;-&quot;_-"/>
    <numFmt numFmtId="185" formatCode="mmm/yyyy;_-\ &quot;N/A&quot;_-;_-\ &quot;-&quot;_-"/>
    <numFmt numFmtId="186" formatCode="_-#,##0%_-;\(#,##0%\);_-\ &quot;-&quot;_-"/>
    <numFmt numFmtId="187" formatCode="_-#,###,_-;\(#,###,\);_-\ \ &quot;-&quot;_-;_-@_-"/>
    <numFmt numFmtId="188" formatCode="_-#,###.00,_-;\(#,###.00,\);_-\ \ &quot;-&quot;_-;_-@_-"/>
    <numFmt numFmtId="189" formatCode="_-#0&quot;.&quot;0,_-;\(#0&quot;.&quot;0,\);_-\ \ &quot;-&quot;_-;_-@_-"/>
    <numFmt numFmtId="190" formatCode="_-#0&quot;.&quot;0000_-;\(#0&quot;.&quot;0000\);_-\ \ &quot;-&quot;_-;_-@_-"/>
    <numFmt numFmtId="191" formatCode="&quot;$&quot;#,##0.00_);\(&quot;$&quot;#,##0.00\)"/>
    <numFmt numFmtId="192" formatCode="0.0%"/>
    <numFmt numFmtId="193" formatCode="_-&quot;$&quot;* #,##0_-;\-&quot;$&quot;* #,##0_-;_-&quot;$&quot;* &quot;-&quot;_-;_-@_-"/>
    <numFmt numFmtId="194" formatCode="_-&quot;$&quot;* #,##0.00_-;\-&quot;$&quot;* #,##0.00_-;_-&quot;$&quot;* &quot;-&quot;??_-;_-@_-"/>
    <numFmt numFmtId="195" formatCode="_ &quot;$&quot;\ * #,##0_ ;_ &quot;$&quot;\ * \-#,##0_ ;_ &quot;$&quot;\ * &quot;-&quot;??_ ;_ @_ "/>
    <numFmt numFmtId="196" formatCode="_(* #,##0.0000_);_(* \(#,##0.0000\);_(* &quot;-&quot;??_);_(@_)"/>
    <numFmt numFmtId="197" formatCode="_-&quot;S/.&quot;\ * #,##0.00_-;\-&quot;S/.&quot;\ * #,##0.00_-;_-&quot;S/.&quot;\ * &quot;-&quot;??_-;_-@_-"/>
    <numFmt numFmtId="198" formatCode="#,##0\ &quot;mk&quot;;\-#,##0\ &quot;mk&quot;"/>
    <numFmt numFmtId="199" formatCode="_(&quot;$&quot;* #,##0.00_);_(&quot;$&quot;* \(#,##0.00\);_(&quot;$&quot;* &quot;-&quot;??_);_(@_)"/>
    <numFmt numFmtId="200" formatCode="#,##0\ &quot;mk&quot;;[Red]\-#,##0\ &quot;mk&quot;"/>
    <numFmt numFmtId="201" formatCode="#,##0.0_);\(#,##0.0\)"/>
    <numFmt numFmtId="202" formatCode="#,##0;\(#,##0\);\-"/>
    <numFmt numFmtId="203" formatCode="\$#,##0;\-\$#,##0"/>
    <numFmt numFmtId="204" formatCode="[Red]#,##0_);[Red]\(#,##0\)"/>
    <numFmt numFmtId="205" formatCode="0.0000"/>
    <numFmt numFmtId="206" formatCode="0.0"/>
    <numFmt numFmtId="207" formatCode="#,##0_);[Blue]\(#,##0\)"/>
    <numFmt numFmtId="208" formatCode="_(* #,##0_);_(* \(#,##0\);_(* &quot;-&quot;_);_(@_)"/>
    <numFmt numFmtId="209" formatCode="&quot;$&quot;#,##0_);\(&quot;$&quot;#,##0\)"/>
    <numFmt numFmtId="210" formatCode="_(* #,##0_);_(* \(#,##0\);_(* &quot;-&quot;??_);_(@_)"/>
    <numFmt numFmtId="211" formatCode="0.000"/>
    <numFmt numFmtId="212" formatCode="_-* #,##0.00\ _P_t_s_-;\-* #,##0.00\ _P_t_s_-;_-* &quot;-&quot;??\ _P_t_s_-;_-@_-"/>
    <numFmt numFmtId="213" formatCode="&quot;S/.&quot;\ #,##0;[Red]\-&quot;S/.&quot;\ #,##0"/>
    <numFmt numFmtId="214" formatCode="_(&quot;$&quot;* #,##0_);_(&quot;$&quot;* \(#,##0\);_(&quot;$&quot;* &quot;-&quot;_);_(@_)"/>
    <numFmt numFmtId="215" formatCode="_-* #,##0.00\ &quot;Pts&quot;_-;\-* #,##0.00\ &quot;Pts&quot;_-;_-* &quot;-&quot;??\ &quot;Pts&quot;_-;_-@_-"/>
    <numFmt numFmtId="216" formatCode="&quot;S/.&quot;\ #,##0;\-&quot;S/.&quot;\ #,##0"/>
    <numFmt numFmtId="217" formatCode="&quot;$&quot;#,##0;[Red]\-&quot;$&quot;#,##0"/>
    <numFmt numFmtId="218" formatCode="&quot;US$&quot;#,##0_);\(&quot;US$&quot;#,##0\)"/>
    <numFmt numFmtId="219" formatCode="_-* #,##0\ &quot;Pts&quot;_-;\-* #,##0\ &quot;Pts&quot;_-;_-* &quot;-&quot;\ &quot;Pts&quot;_-;_-@_-"/>
    <numFmt numFmtId="220" formatCode="\ \ @"/>
    <numFmt numFmtId="221" formatCode="#,##0.00\ &quot;mk&quot;;\-#,##0.00\ &quot;mk&quot;"/>
    <numFmt numFmtId="222" formatCode="#,##0.00\ &quot;mk&quot;;[Red]\-#,##0.00\ &quot;mk&quot;"/>
    <numFmt numFmtId="223" formatCode="_-* #,##0_-;\-* #,##0_-;_-* &quot;-&quot;_-;_-@_-"/>
    <numFmt numFmtId="224" formatCode="_-* #,##0.00_-;\-* #,##0.00_-;_-* &quot;-&quot;??_-;_-@_-"/>
    <numFmt numFmtId="225" formatCode="_ &quot;￥&quot;* #,##0.00_ ;_ &quot;￥&quot;* \-#,##0.00_ ;_ &quot;￥&quot;* &quot;-&quot;??_ ;_ @_ "/>
    <numFmt numFmtId="226" formatCode="_([$€-2]* #,##0.000_);_([$€-2]* \(#,##0.000\);_([$€-2]* &quot;-&quot;??_)"/>
    <numFmt numFmtId="227" formatCode="#,##0_ ;[Red]\-#,##0\ "/>
    <numFmt numFmtId="228" formatCode="yyyy&quot;年&quot;m&quot;月&quot;;@"/>
    <numFmt numFmtId="229" formatCode="_ * #,##0.0000_ ;_ * \-#,##0.0000_ ;_ * &quot;-&quot;??_ ;_ @_ "/>
    <numFmt numFmtId="230" formatCode="0.000%"/>
    <numFmt numFmtId="231" formatCode="[$-10804]#,##0.00;\-#,##0.00"/>
  </numFmts>
  <fonts count="135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b/>
      <sz val="9"/>
      <name val="微软雅黑"/>
      <family val="2"/>
      <charset val="134"/>
    </font>
    <font>
      <sz val="9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rgb="FFFF6600"/>
      <name val="幼圆"/>
      <family val="3"/>
      <charset val="134"/>
    </font>
    <font>
      <b/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9"/>
      <color rgb="FF0000FF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&amp;#23435"/>
    </font>
    <font>
      <b/>
      <sz val="9"/>
      <color theme="9" tint="-0.249977111117893"/>
      <name val="微软雅黑"/>
      <family val="2"/>
      <charset val="134"/>
    </font>
    <font>
      <sz val="9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Geneva"/>
      <family val="2"/>
    </font>
    <font>
      <sz val="12"/>
      <name val="Times New Roman"/>
      <family val="1"/>
    </font>
    <font>
      <sz val="10"/>
      <name val="Helv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2"/>
      <color indexed="8"/>
      <name val="Times New Roman"/>
      <family val="1"/>
    </font>
    <font>
      <sz val="13"/>
      <name val="Tms Rmn"/>
      <family val="1"/>
    </font>
    <font>
      <sz val="11"/>
      <color indexed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8"/>
      <name val="Arial"/>
      <family val="2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13"/>
      <name val="Tms Rmn"/>
      <family val="1"/>
    </font>
    <font>
      <b/>
      <sz val="8"/>
      <name val="Arial"/>
      <family val="2"/>
    </font>
    <font>
      <sz val="10"/>
      <name val="Tahom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8"/>
      <name val="MS Sans Serif"/>
      <family val="2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name val="Helv"/>
      <family val="2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24"/>
      <name val="Courier New"/>
      <family val="3"/>
    </font>
    <font>
      <sz val="7"/>
      <name val="Arial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b/>
      <sz val="8"/>
      <color indexed="8"/>
      <name val="Helv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theme="1"/>
      <name val="Arial"/>
      <family val="2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9.6"/>
      <color indexed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14"/>
      <color theme="1"/>
      <name val="Calibri"/>
      <family val="2"/>
    </font>
    <font>
      <b/>
      <sz val="9"/>
      <color indexed="8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&amp;#23435"/>
      <family val="2"/>
    </font>
    <font>
      <sz val="10"/>
      <color indexed="8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000000"/>
      <name val="微软雅黑"/>
      <family val="2"/>
      <charset val="134"/>
    </font>
    <font>
      <b/>
      <sz val="10"/>
      <color rgb="FFFFFFFF"/>
      <name val="&amp;#23435"/>
      <family val="2"/>
    </font>
    <font>
      <sz val="10"/>
      <name val="&amp;#23435"/>
      <family val="2"/>
    </font>
    <font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9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/>
        <bgColor theme="3" tint="0.599963377788628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BBB59"/>
        <bgColor theme="6"/>
      </patternFill>
    </fill>
    <fill>
      <patternFill patternType="solid">
        <fgColor rgb="FF9BBB5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6" tint="0.39997558519241921"/>
      </bottom>
      <diagonal/>
    </border>
    <border>
      <left/>
      <right/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 style="thin">
        <color indexed="64"/>
      </left>
      <right/>
      <top/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7" tint="0.39997558519241921"/>
      </bottom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/>
      <top/>
      <bottom style="thin">
        <color theme="7" tint="0.39997558519241921"/>
      </bottom>
      <diagonal/>
    </border>
    <border>
      <left/>
      <right style="thin">
        <color indexed="64"/>
      </right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/>
      </top>
      <bottom style="thin">
        <color theme="6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theme="6" tint="0.39997558519241921"/>
      </left>
      <right/>
      <top style="thin">
        <color theme="6" tint="0.39994506668294322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theme="6" tint="0.39994506668294322"/>
      </top>
      <bottom style="thin">
        <color theme="6" tint="0.39997558519241921"/>
      </bottom>
      <diagonal/>
    </border>
    <border>
      <left/>
      <right/>
      <top style="thin">
        <color theme="6" tint="0.39994506668294322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4506668294322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7558519241921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7558519241921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1"/>
      </left>
      <right/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 style="thin">
        <color theme="1"/>
      </bottom>
      <diagonal/>
    </border>
    <border>
      <left style="thin">
        <color theme="4"/>
      </left>
      <right/>
      <top style="thin">
        <color theme="4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auto="1"/>
      </top>
      <bottom/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  <border>
      <left style="thin">
        <color theme="6" tint="0.39997558519241921"/>
      </left>
      <right/>
      <top style="thin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indexed="64"/>
      </bottom>
      <diagonal/>
    </border>
    <border>
      <left style="thin">
        <color theme="6" tint="0.39997558519241921"/>
      </left>
      <right/>
      <top/>
      <bottom/>
      <diagonal/>
    </border>
    <border>
      <left/>
      <right/>
      <top style="thin">
        <color theme="7" tint="0.39997558519241921"/>
      </top>
      <bottom style="thin">
        <color theme="7" tint="0.39994506668294322"/>
      </bottom>
      <diagonal/>
    </border>
    <border>
      <left style="thin">
        <color indexed="64"/>
      </left>
      <right/>
      <top style="thin">
        <color theme="7" tint="0.39997558519241921"/>
      </top>
      <bottom style="thin">
        <color theme="7" tint="0.39994506668294322"/>
      </bottom>
      <diagonal/>
    </border>
    <border>
      <left/>
      <right style="thin">
        <color indexed="64"/>
      </right>
      <top style="thin">
        <color theme="7" tint="0.39997558519241921"/>
      </top>
      <bottom style="thin">
        <color theme="7" tint="0.39994506668294322"/>
      </bottom>
      <diagonal/>
    </border>
    <border>
      <left/>
      <right/>
      <top style="thin">
        <color theme="7" tint="0.39994506668294322"/>
      </top>
      <bottom style="thin">
        <color theme="7" tint="0.39994506668294322"/>
      </bottom>
      <diagonal/>
    </border>
    <border>
      <left style="thin">
        <color indexed="64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indexed="64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auto="1"/>
      </left>
      <right/>
      <top style="thin">
        <color theme="7" tint="0.39994506668294322"/>
      </top>
      <bottom style="thin">
        <color auto="1"/>
      </bottom>
      <diagonal/>
    </border>
    <border>
      <left/>
      <right/>
      <top style="thin">
        <color theme="7" tint="0.39994506668294322"/>
      </top>
      <bottom style="thin">
        <color auto="1"/>
      </bottom>
      <diagonal/>
    </border>
    <border>
      <left/>
      <right style="thin">
        <color auto="1"/>
      </right>
      <top style="thin">
        <color theme="7" tint="0.3999450666829432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7" tint="0.39994506668294322"/>
      </bottom>
      <diagonal/>
    </border>
    <border>
      <left/>
      <right/>
      <top style="thin">
        <color auto="1"/>
      </top>
      <bottom style="thin">
        <color theme="7" tint="0.39994506668294322"/>
      </bottom>
      <diagonal/>
    </border>
    <border>
      <left/>
      <right style="thin">
        <color auto="1"/>
      </right>
      <top style="thin">
        <color auto="1"/>
      </top>
      <bottom style="thin">
        <color theme="7" tint="0.399945066682943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theme="6" tint="0.39997558519241921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852">
    <xf numFmtId="226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226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226" fontId="19" fillId="0" borderId="0">
      <alignment vertical="center"/>
    </xf>
    <xf numFmtId="177" fontId="27" fillId="0" borderId="0" applyFont="0" applyFill="0" applyBorder="0" applyAlignment="0" applyProtection="0"/>
    <xf numFmtId="226" fontId="27" fillId="0" borderId="0" applyBorder="0"/>
    <xf numFmtId="9" fontId="11" fillId="0" borderId="0" applyFont="0" applyFill="0" applyBorder="0" applyAlignment="0" applyProtection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7" fillId="0" borderId="0"/>
    <xf numFmtId="226" fontId="27" fillId="0" borderId="0" applyBorder="0"/>
    <xf numFmtId="9" fontId="2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27" fillId="0" borderId="0"/>
    <xf numFmtId="177" fontId="27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226" fontId="31" fillId="0" borderId="0" applyNumberFormat="0" applyFill="0" applyBorder="0" applyAlignment="0" applyProtection="0">
      <alignment vertical="center"/>
    </xf>
    <xf numFmtId="226" fontId="32" fillId="0" borderId="43" applyNumberFormat="0" applyFill="0" applyAlignment="0" applyProtection="0">
      <alignment vertical="center"/>
    </xf>
    <xf numFmtId="226" fontId="33" fillId="0" borderId="44" applyNumberFormat="0" applyFill="0" applyAlignment="0" applyProtection="0">
      <alignment vertical="center"/>
    </xf>
    <xf numFmtId="226" fontId="34" fillId="0" borderId="45" applyNumberFormat="0" applyFill="0" applyAlignment="0" applyProtection="0">
      <alignment vertical="center"/>
    </xf>
    <xf numFmtId="226" fontId="34" fillId="0" borderId="0" applyNumberFormat="0" applyFill="0" applyBorder="0" applyAlignment="0" applyProtection="0">
      <alignment vertical="center"/>
    </xf>
    <xf numFmtId="226" fontId="35" fillId="8" borderId="0" applyNumberFormat="0" applyBorder="0" applyAlignment="0" applyProtection="0">
      <alignment vertical="center"/>
    </xf>
    <xf numFmtId="226" fontId="36" fillId="9" borderId="0" applyNumberFormat="0" applyBorder="0" applyAlignment="0" applyProtection="0">
      <alignment vertical="center"/>
    </xf>
    <xf numFmtId="226" fontId="37" fillId="10" borderId="0" applyNumberFormat="0" applyBorder="0" applyAlignment="0" applyProtection="0">
      <alignment vertical="center"/>
    </xf>
    <xf numFmtId="226" fontId="38" fillId="11" borderId="46" applyNumberFormat="0" applyAlignment="0" applyProtection="0">
      <alignment vertical="center"/>
    </xf>
    <xf numFmtId="226" fontId="39" fillId="12" borderId="47" applyNumberFormat="0" applyAlignment="0" applyProtection="0">
      <alignment vertical="center"/>
    </xf>
    <xf numFmtId="226" fontId="40" fillId="12" borderId="46" applyNumberFormat="0" applyAlignment="0" applyProtection="0">
      <alignment vertical="center"/>
    </xf>
    <xf numFmtId="226" fontId="41" fillId="0" borderId="48" applyNumberFormat="0" applyFill="0" applyAlignment="0" applyProtection="0">
      <alignment vertical="center"/>
    </xf>
    <xf numFmtId="226" fontId="42" fillId="13" borderId="49" applyNumberFormat="0" applyAlignment="0" applyProtection="0">
      <alignment vertical="center"/>
    </xf>
    <xf numFmtId="226" fontId="43" fillId="0" borderId="0" applyNumberFormat="0" applyFill="0" applyBorder="0" applyAlignment="0" applyProtection="0">
      <alignment vertical="center"/>
    </xf>
    <xf numFmtId="226" fontId="11" fillId="14" borderId="50" applyNumberFormat="0" applyFont="0" applyAlignment="0" applyProtection="0">
      <alignment vertical="center"/>
    </xf>
    <xf numFmtId="226" fontId="44" fillId="0" borderId="0" applyNumberFormat="0" applyFill="0" applyBorder="0" applyAlignment="0" applyProtection="0">
      <alignment vertical="center"/>
    </xf>
    <xf numFmtId="226" fontId="26" fillId="0" borderId="51" applyNumberFormat="0" applyFill="0" applyAlignment="0" applyProtection="0">
      <alignment vertical="center"/>
    </xf>
    <xf numFmtId="226" fontId="45" fillId="15" borderId="0" applyNumberFormat="0" applyBorder="0" applyAlignment="0" applyProtection="0">
      <alignment vertical="center"/>
    </xf>
    <xf numFmtId="226" fontId="11" fillId="16" borderId="0" applyNumberFormat="0" applyBorder="0" applyAlignment="0" applyProtection="0">
      <alignment vertical="center"/>
    </xf>
    <xf numFmtId="226" fontId="11" fillId="17" borderId="0" applyNumberFormat="0" applyBorder="0" applyAlignment="0" applyProtection="0">
      <alignment vertical="center"/>
    </xf>
    <xf numFmtId="226" fontId="45" fillId="18" borderId="0" applyNumberFormat="0" applyBorder="0" applyAlignment="0" applyProtection="0">
      <alignment vertical="center"/>
    </xf>
    <xf numFmtId="226" fontId="45" fillId="19" borderId="0" applyNumberFormat="0" applyBorder="0" applyAlignment="0" applyProtection="0">
      <alignment vertical="center"/>
    </xf>
    <xf numFmtId="226" fontId="11" fillId="20" borderId="0" applyNumberFormat="0" applyBorder="0" applyAlignment="0" applyProtection="0">
      <alignment vertical="center"/>
    </xf>
    <xf numFmtId="226" fontId="11" fillId="21" borderId="0" applyNumberFormat="0" applyBorder="0" applyAlignment="0" applyProtection="0">
      <alignment vertical="center"/>
    </xf>
    <xf numFmtId="226" fontId="45" fillId="22" borderId="0" applyNumberFormat="0" applyBorder="0" applyAlignment="0" applyProtection="0">
      <alignment vertical="center"/>
    </xf>
    <xf numFmtId="226" fontId="45" fillId="23" borderId="0" applyNumberFormat="0" applyBorder="0" applyAlignment="0" applyProtection="0">
      <alignment vertical="center"/>
    </xf>
    <xf numFmtId="226" fontId="11" fillId="24" borderId="0" applyNumberFormat="0" applyBorder="0" applyAlignment="0" applyProtection="0">
      <alignment vertical="center"/>
    </xf>
    <xf numFmtId="226" fontId="11" fillId="25" borderId="0" applyNumberFormat="0" applyBorder="0" applyAlignment="0" applyProtection="0">
      <alignment vertical="center"/>
    </xf>
    <xf numFmtId="226" fontId="45" fillId="26" borderId="0" applyNumberFormat="0" applyBorder="0" applyAlignment="0" applyProtection="0">
      <alignment vertical="center"/>
    </xf>
    <xf numFmtId="226" fontId="45" fillId="27" borderId="0" applyNumberFormat="0" applyBorder="0" applyAlignment="0" applyProtection="0">
      <alignment vertical="center"/>
    </xf>
    <xf numFmtId="226" fontId="11" fillId="28" borderId="0" applyNumberFormat="0" applyBorder="0" applyAlignment="0" applyProtection="0">
      <alignment vertical="center"/>
    </xf>
    <xf numFmtId="226" fontId="11" fillId="29" borderId="0" applyNumberFormat="0" applyBorder="0" applyAlignment="0" applyProtection="0">
      <alignment vertical="center"/>
    </xf>
    <xf numFmtId="226" fontId="45" fillId="30" borderId="0" applyNumberFormat="0" applyBorder="0" applyAlignment="0" applyProtection="0">
      <alignment vertical="center"/>
    </xf>
    <xf numFmtId="226" fontId="45" fillId="31" borderId="0" applyNumberFormat="0" applyBorder="0" applyAlignment="0" applyProtection="0">
      <alignment vertical="center"/>
    </xf>
    <xf numFmtId="226" fontId="11" fillId="32" borderId="0" applyNumberFormat="0" applyBorder="0" applyAlignment="0" applyProtection="0">
      <alignment vertical="center"/>
    </xf>
    <xf numFmtId="226" fontId="11" fillId="33" borderId="0" applyNumberFormat="0" applyBorder="0" applyAlignment="0" applyProtection="0">
      <alignment vertical="center"/>
    </xf>
    <xf numFmtId="226" fontId="45" fillId="34" borderId="0" applyNumberFormat="0" applyBorder="0" applyAlignment="0" applyProtection="0">
      <alignment vertical="center"/>
    </xf>
    <xf numFmtId="226" fontId="45" fillId="35" borderId="0" applyNumberFormat="0" applyBorder="0" applyAlignment="0" applyProtection="0">
      <alignment vertical="center"/>
    </xf>
    <xf numFmtId="226" fontId="11" fillId="36" borderId="0" applyNumberFormat="0" applyBorder="0" applyAlignment="0" applyProtection="0">
      <alignment vertical="center"/>
    </xf>
    <xf numFmtId="226" fontId="11" fillId="37" borderId="0" applyNumberFormat="0" applyBorder="0" applyAlignment="0" applyProtection="0">
      <alignment vertical="center"/>
    </xf>
    <xf numFmtId="226" fontId="45" fillId="38" borderId="0" applyNumberFormat="0" applyBorder="0" applyAlignment="0" applyProtection="0">
      <alignment vertical="center"/>
    </xf>
    <xf numFmtId="226" fontId="46" fillId="0" borderId="0"/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7" fillId="0" borderId="0"/>
    <xf numFmtId="226" fontId="27" fillId="0" borderId="0"/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49" fontId="50" fillId="0" borderId="0" applyProtection="0">
      <alignment horizontal="left"/>
    </xf>
    <xf numFmtId="226" fontId="51" fillId="0" borderId="0"/>
    <xf numFmtId="226" fontId="51" fillId="0" borderId="0"/>
    <xf numFmtId="226" fontId="51" fillId="0" borderId="0"/>
    <xf numFmtId="226" fontId="52" fillId="0" borderId="0"/>
    <xf numFmtId="226" fontId="52" fillId="0" borderId="0"/>
    <xf numFmtId="226" fontId="52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1" fillId="0" borderId="0">
      <protection locked="0"/>
    </xf>
    <xf numFmtId="226" fontId="51" fillId="0" borderId="0">
      <protection locked="0"/>
    </xf>
    <xf numFmtId="226" fontId="51" fillId="0" borderId="0">
      <protection locked="0"/>
    </xf>
    <xf numFmtId="226" fontId="51" fillId="0" borderId="0">
      <protection locked="0"/>
    </xf>
    <xf numFmtId="226" fontId="51" fillId="0" borderId="0">
      <protection locked="0"/>
    </xf>
    <xf numFmtId="226" fontId="51" fillId="0" borderId="0">
      <protection locked="0"/>
    </xf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1" fillId="0" borderId="0">
      <protection locked="0"/>
    </xf>
    <xf numFmtId="226" fontId="51" fillId="0" borderId="0">
      <protection locked="0"/>
    </xf>
    <xf numFmtId="226" fontId="51" fillId="0" borderId="0">
      <protection locked="0"/>
    </xf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3" fillId="0" borderId="0"/>
    <xf numFmtId="226" fontId="52" fillId="0" borderId="0" applyNumberFormat="0" applyFill="0" applyBorder="0" applyAlignment="0" applyProtection="0"/>
    <xf numFmtId="226" fontId="53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1" fillId="0" borderId="0"/>
    <xf numFmtId="226" fontId="51" fillId="0" borderId="0"/>
    <xf numFmtId="226" fontId="51" fillId="0" borderId="0"/>
    <xf numFmtId="226" fontId="27" fillId="0" borderId="0" applyBorder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27" fillId="0" borderId="0"/>
    <xf numFmtId="226" fontId="51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1" fillId="0" borderId="0"/>
    <xf numFmtId="226" fontId="52" fillId="0" borderId="0" applyNumberFormat="0" applyFill="0" applyBorder="0" applyAlignment="0" applyProtection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3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3" fillId="0" borderId="0"/>
    <xf numFmtId="226" fontId="53" fillId="0" borderId="0"/>
    <xf numFmtId="226" fontId="53" fillId="0" borderId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1" fillId="0" borderId="0"/>
    <xf numFmtId="226" fontId="53" fillId="0" borderId="0"/>
    <xf numFmtId="182" fontId="50" fillId="0" borderId="0" applyFill="0" applyBorder="0" applyProtection="0">
      <alignment horizontal="right"/>
    </xf>
    <xf numFmtId="183" fontId="50" fillId="0" borderId="0" applyFill="0" applyBorder="0" applyProtection="0">
      <alignment horizontal="right"/>
    </xf>
    <xf numFmtId="184" fontId="54" fillId="0" borderId="0" applyFill="0" applyBorder="0" applyProtection="0">
      <alignment horizontal="center"/>
    </xf>
    <xf numFmtId="185" fontId="54" fillId="0" borderId="0" applyFill="0" applyBorder="0" applyProtection="0">
      <alignment horizontal="center"/>
    </xf>
    <xf numFmtId="186" fontId="55" fillId="0" borderId="0" applyFill="0" applyBorder="0" applyProtection="0">
      <alignment horizontal="right"/>
    </xf>
    <xf numFmtId="187" fontId="50" fillId="0" borderId="0" applyFill="0" applyBorder="0" applyProtection="0">
      <alignment horizontal="right"/>
    </xf>
    <xf numFmtId="188" fontId="50" fillId="0" borderId="0" applyFill="0" applyBorder="0" applyProtection="0">
      <alignment horizontal="right"/>
    </xf>
    <xf numFmtId="189" fontId="50" fillId="0" borderId="0" applyFill="0" applyBorder="0" applyProtection="0">
      <alignment horizontal="right"/>
    </xf>
    <xf numFmtId="190" fontId="50" fillId="0" borderId="0" applyFill="0" applyBorder="0" applyProtection="0">
      <alignment horizontal="right"/>
    </xf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27" fillId="0" borderId="0" applyBorder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27" fillId="0" borderId="0" applyBorder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27" fillId="0" borderId="0" applyBorder="0"/>
    <xf numFmtId="226" fontId="19" fillId="0" borderId="0" applyNumberFormat="0" applyFill="0" applyBorder="0" applyAlignment="0" applyProtection="0"/>
    <xf numFmtId="226" fontId="52" fillId="0" borderId="0" applyNumberFormat="0" applyBorder="0" applyProtection="0"/>
    <xf numFmtId="226" fontId="53" fillId="0" borderId="0"/>
    <xf numFmtId="226" fontId="27" fillId="0" borderId="0" applyBorder="0"/>
    <xf numFmtId="226" fontId="53" fillId="0" borderId="0"/>
    <xf numFmtId="226" fontId="53" fillId="0" borderId="0"/>
    <xf numFmtId="226" fontId="53" fillId="0" borderId="0"/>
    <xf numFmtId="226" fontId="27" fillId="0" borderId="0" applyBorder="0"/>
    <xf numFmtId="226" fontId="53" fillId="0" borderId="0"/>
    <xf numFmtId="226" fontId="19" fillId="0" borderId="0" applyNumberFormat="0" applyFill="0" applyBorder="0" applyAlignment="0" applyProtection="0"/>
    <xf numFmtId="226" fontId="27" fillId="0" borderId="0" applyBorder="0"/>
    <xf numFmtId="226" fontId="27" fillId="0" borderId="0" applyBorder="0"/>
    <xf numFmtId="226" fontId="19" fillId="0" borderId="0" applyNumberFormat="0" applyFill="0" applyBorder="0" applyAlignment="0" applyProtection="0"/>
    <xf numFmtId="226" fontId="53" fillId="0" borderId="0"/>
    <xf numFmtId="226" fontId="19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19" fillId="0" borderId="0" applyNumberFormat="0" applyFill="0" applyBorder="0" applyAlignment="0" applyProtection="0"/>
    <xf numFmtId="226" fontId="53" fillId="0" borderId="0"/>
    <xf numFmtId="226" fontId="27" fillId="0" borderId="0" applyBorder="0"/>
    <xf numFmtId="226" fontId="53" fillId="0" borderId="0"/>
    <xf numFmtId="226" fontId="53" fillId="0" borderId="0"/>
    <xf numFmtId="226" fontId="53" fillId="0" borderId="0"/>
    <xf numFmtId="226" fontId="27" fillId="0" borderId="0" applyBorder="0"/>
    <xf numFmtId="226" fontId="53" fillId="0" borderId="0"/>
    <xf numFmtId="226" fontId="53" fillId="0" borderId="0"/>
    <xf numFmtId="226" fontId="53" fillId="0" borderId="0"/>
    <xf numFmtId="226" fontId="27" fillId="0" borderId="0" applyBorder="0"/>
    <xf numFmtId="226" fontId="19" fillId="0" borderId="0" applyNumberFormat="0" applyFill="0" applyBorder="0" applyAlignment="0" applyProtection="0"/>
    <xf numFmtId="226" fontId="27" fillId="0" borderId="0" applyBorder="0"/>
    <xf numFmtId="226" fontId="27" fillId="0" borderId="0" applyBorder="0"/>
    <xf numFmtId="226" fontId="19" fillId="0" borderId="0"/>
    <xf numFmtId="226" fontId="19" fillId="0" borderId="0" applyNumberFormat="0" applyFill="0" applyBorder="0" applyAlignment="0" applyProtection="0"/>
    <xf numFmtId="226" fontId="19" fillId="0" borderId="0"/>
    <xf numFmtId="226" fontId="19" fillId="0" borderId="0" applyNumberFormat="0" applyFill="0" applyBorder="0" applyAlignment="0" applyProtection="0"/>
    <xf numFmtId="226" fontId="19" fillId="0" borderId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/>
    <xf numFmtId="226" fontId="19" fillId="0" borderId="0" applyNumberFormat="0" applyFill="0" applyBorder="0" applyAlignment="0" applyProtection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/>
    <xf numFmtId="226" fontId="19" fillId="0" borderId="0" applyNumberFormat="0" applyFill="0" applyBorder="0" applyAlignment="0" applyProtection="0"/>
    <xf numFmtId="226" fontId="19" fillId="0" borderId="0"/>
    <xf numFmtId="226" fontId="19" fillId="0" borderId="0"/>
    <xf numFmtId="226" fontId="52" fillId="0" borderId="0" applyNumberFormat="0" applyBorder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226" fontId="53" fillId="0" borderId="0"/>
    <xf numFmtId="226" fontId="52" fillId="0" borderId="0" applyNumberFormat="0" applyFill="0" applyBorder="0" applyAlignment="0" applyProtection="0"/>
    <xf numFmtId="226" fontId="27" fillId="0" borderId="0" applyBorder="0"/>
    <xf numFmtId="226" fontId="56" fillId="0" borderId="0"/>
    <xf numFmtId="226" fontId="53" fillId="0" borderId="0"/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2" fillId="0" borderId="0" applyNumberFormat="0" applyFill="0" applyBorder="0" applyAlignment="0" applyProtection="0"/>
    <xf numFmtId="226" fontId="53" fillId="0" borderId="0"/>
    <xf numFmtId="226" fontId="27" fillId="0" borderId="0" applyBorder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27" fillId="0" borderId="0" applyBorder="0"/>
    <xf numFmtId="226" fontId="53" fillId="0" borderId="0"/>
    <xf numFmtId="226" fontId="27" fillId="0" borderId="0" applyBorder="0"/>
    <xf numFmtId="226" fontId="53" fillId="0" borderId="0"/>
    <xf numFmtId="226" fontId="53" fillId="0" borderId="0"/>
    <xf numFmtId="226" fontId="53" fillId="0" borderId="0"/>
    <xf numFmtId="226" fontId="27" fillId="0" borderId="0" applyBorder="0"/>
    <xf numFmtId="226" fontId="53" fillId="0" borderId="0"/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2" fillId="0" borderId="0" applyNumberForma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2" fillId="0" borderId="0" applyNumberFormat="0" applyFill="0" applyBorder="0" applyAlignment="0" applyProtection="0"/>
    <xf numFmtId="226" fontId="27" fillId="0" borderId="0" applyBorder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19" fillId="0" borderId="0"/>
    <xf numFmtId="226" fontId="19" fillId="0" borderId="0"/>
    <xf numFmtId="226" fontId="52" fillId="0" borderId="0" applyNumberFormat="0" applyFill="0" applyBorder="0" applyAlignment="0" applyProtection="0"/>
    <xf numFmtId="226" fontId="19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19" fillId="0" borderId="0"/>
    <xf numFmtId="226" fontId="52" fillId="0" borderId="0" applyNumberFormat="0" applyFill="0" applyBorder="0" applyAlignment="0" applyProtection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19" fillId="0" borderId="0"/>
    <xf numFmtId="226" fontId="27" fillId="0" borderId="0" applyBorder="0"/>
    <xf numFmtId="226" fontId="19" fillId="0" borderId="0"/>
    <xf numFmtId="226" fontId="19" fillId="0" borderId="0"/>
    <xf numFmtId="226" fontId="27" fillId="0" borderId="0" applyBorder="0"/>
    <xf numFmtId="226" fontId="56" fillId="0" borderId="0"/>
    <xf numFmtId="226" fontId="52" fillId="0" borderId="0" applyNumberFormat="0" applyFill="0" applyBorder="0" applyAlignment="0" applyProtection="0"/>
    <xf numFmtId="226" fontId="27" fillId="0" borderId="0" applyBorder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27" fillId="0" borderId="0" applyBorder="0"/>
    <xf numFmtId="226" fontId="52" fillId="0" borderId="0" applyNumberFormat="0" applyFill="0" applyBorder="0" applyAlignment="0" applyProtection="0"/>
    <xf numFmtId="226" fontId="27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52" fillId="0" borderId="0" applyNumberFormat="0" applyFill="0" applyBorder="0" applyAlignment="0" applyProtection="0"/>
    <xf numFmtId="226" fontId="19" fillId="0" borderId="0" applyNumberForma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192" fontId="57" fillId="0" borderId="0" applyFont="0" applyFill="0" applyBorder="0" applyAlignment="0" applyProtection="0"/>
    <xf numFmtId="10" fontId="57" fillId="0" borderId="0" applyFont="0" applyFill="0" applyBorder="0" applyAlignment="0" applyProtection="0"/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6" borderId="0" applyNumberFormat="0" applyBorder="0" applyAlignment="0" applyProtection="0">
      <alignment vertical="center"/>
    </xf>
    <xf numFmtId="226" fontId="11" fillId="16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6" borderId="0" applyNumberFormat="0" applyBorder="0" applyAlignment="0" applyProtection="0">
      <alignment vertical="center"/>
    </xf>
    <xf numFmtId="226" fontId="30" fillId="46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30" fillId="40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29" fillId="16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7" borderId="0" applyNumberFormat="0" applyBorder="0" applyAlignment="0" applyProtection="0">
      <alignment vertical="center"/>
    </xf>
    <xf numFmtId="226" fontId="11" fillId="20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7" borderId="0" applyNumberFormat="0" applyBorder="0" applyAlignment="0" applyProtection="0">
      <alignment vertical="center"/>
    </xf>
    <xf numFmtId="226" fontId="30" fillId="47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30" fillId="41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29" fillId="20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8" borderId="0" applyNumberFormat="0" applyBorder="0" applyAlignment="0" applyProtection="0">
      <alignment vertical="center"/>
    </xf>
    <xf numFmtId="226" fontId="11" fillId="24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8" borderId="0" applyNumberFormat="0" applyBorder="0" applyAlignment="0" applyProtection="0">
      <alignment vertical="center"/>
    </xf>
    <xf numFmtId="226" fontId="30" fillId="48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30" fillId="42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29" fillId="24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9" borderId="0" applyNumberFormat="0" applyBorder="0" applyAlignment="0" applyProtection="0">
      <alignment vertical="center"/>
    </xf>
    <xf numFmtId="226" fontId="11" fillId="28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9" borderId="0" applyNumberFormat="0" applyBorder="0" applyAlignment="0" applyProtection="0">
      <alignment vertical="center"/>
    </xf>
    <xf numFmtId="226" fontId="30" fillId="49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29" fillId="28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50" borderId="0" applyNumberFormat="0" applyBorder="0" applyAlignment="0" applyProtection="0">
      <alignment vertical="center"/>
    </xf>
    <xf numFmtId="226" fontId="11" fillId="32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50" borderId="0" applyNumberFormat="0" applyBorder="0" applyAlignment="0" applyProtection="0">
      <alignment vertical="center"/>
    </xf>
    <xf numFmtId="226" fontId="30" fillId="50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30" fillId="44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29" fillId="32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51" borderId="0" applyNumberFormat="0" applyBorder="0" applyAlignment="0" applyProtection="0">
      <alignment vertical="center"/>
    </xf>
    <xf numFmtId="226" fontId="11" fillId="36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51" borderId="0" applyNumberFormat="0" applyBorder="0" applyAlignment="0" applyProtection="0">
      <alignment vertical="center"/>
    </xf>
    <xf numFmtId="226" fontId="30" fillId="51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30" fillId="45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29" fillId="36" borderId="0" applyNumberFormat="0" applyBorder="0" applyAlignment="0" applyProtection="0">
      <alignment vertical="center"/>
    </xf>
    <xf numFmtId="226" fontId="19" fillId="0" borderId="0" applyBorder="0"/>
    <xf numFmtId="226" fontId="27" fillId="0" borderId="0" applyBorder="0"/>
    <xf numFmtId="226" fontId="27" fillId="0" borderId="0" applyBorder="0"/>
    <xf numFmtId="226" fontId="27" fillId="0" borderId="0" applyBorder="0"/>
    <xf numFmtId="226" fontId="19" fillId="0" borderId="0" applyBorder="0"/>
    <xf numFmtId="226" fontId="19" fillId="0" borderId="0" applyBorder="0"/>
    <xf numFmtId="226" fontId="19" fillId="0" borderId="0" applyBorder="0"/>
    <xf numFmtId="226" fontId="19" fillId="0" borderId="0" applyBorder="0"/>
    <xf numFmtId="226" fontId="19" fillId="0" borderId="0" applyBorder="0"/>
    <xf numFmtId="226" fontId="19" fillId="0" borderId="0" applyBorder="0"/>
    <xf numFmtId="226" fontId="19" fillId="0" borderId="0" applyBorder="0"/>
    <xf numFmtId="226" fontId="19" fillId="0" borderId="0" applyBorder="0"/>
    <xf numFmtId="226" fontId="27" fillId="0" borderId="0" applyBorder="0"/>
    <xf numFmtId="226" fontId="19" fillId="0" borderId="0" applyBorder="0"/>
    <xf numFmtId="193" fontId="52" fillId="0" borderId="0" applyFont="0" applyFill="0" applyBorder="0" applyAlignment="0" applyProtection="0"/>
    <xf numFmtId="194" fontId="52" fillId="0" borderId="0" applyFont="0" applyFill="0" applyBorder="0" applyAlignment="0" applyProtection="0"/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6" borderId="0" applyNumberFormat="0" applyBorder="0" applyAlignment="0" applyProtection="0">
      <alignment vertical="center"/>
    </xf>
    <xf numFmtId="226" fontId="11" fillId="17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6" borderId="0" applyNumberFormat="0" applyBorder="0" applyAlignment="0" applyProtection="0">
      <alignment vertical="center"/>
    </xf>
    <xf numFmtId="226" fontId="30" fillId="56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29" fillId="17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7" borderId="0" applyNumberFormat="0" applyBorder="0" applyAlignment="0" applyProtection="0">
      <alignment vertical="center"/>
    </xf>
    <xf numFmtId="226" fontId="11" fillId="21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7" borderId="0" applyNumberFormat="0" applyBorder="0" applyAlignment="0" applyProtection="0">
      <alignment vertical="center"/>
    </xf>
    <xf numFmtId="226" fontId="30" fillId="57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30" fillId="53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29" fillId="21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8" borderId="0" applyNumberFormat="0" applyBorder="0" applyAlignment="0" applyProtection="0">
      <alignment vertical="center"/>
    </xf>
    <xf numFmtId="226" fontId="11" fillId="25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8" borderId="0" applyNumberFormat="0" applyBorder="0" applyAlignment="0" applyProtection="0">
      <alignment vertical="center"/>
    </xf>
    <xf numFmtId="226" fontId="30" fillId="58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30" fillId="54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29" fillId="25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9" borderId="0" applyNumberFormat="0" applyBorder="0" applyAlignment="0" applyProtection="0">
      <alignment vertical="center"/>
    </xf>
    <xf numFmtId="226" fontId="11" fillId="29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9" borderId="0" applyNumberFormat="0" applyBorder="0" applyAlignment="0" applyProtection="0">
      <alignment vertical="center"/>
    </xf>
    <xf numFmtId="226" fontId="30" fillId="49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30" fillId="43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29" fillId="29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6" borderId="0" applyNumberFormat="0" applyBorder="0" applyAlignment="0" applyProtection="0">
      <alignment vertical="center"/>
    </xf>
    <xf numFmtId="226" fontId="11" fillId="33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6" borderId="0" applyNumberFormat="0" applyBorder="0" applyAlignment="0" applyProtection="0">
      <alignment vertical="center"/>
    </xf>
    <xf numFmtId="226" fontId="30" fillId="56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30" fillId="52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29" fillId="33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9" borderId="0" applyNumberFormat="0" applyBorder="0" applyAlignment="0" applyProtection="0">
      <alignment vertical="center"/>
    </xf>
    <xf numFmtId="226" fontId="11" fillId="37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9" borderId="0" applyNumberFormat="0" applyBorder="0" applyAlignment="0" applyProtection="0">
      <alignment vertical="center"/>
    </xf>
    <xf numFmtId="226" fontId="30" fillId="59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30" fillId="55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29" fillId="37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4" borderId="0" applyNumberFormat="0" applyBorder="0" applyAlignment="0" applyProtection="0">
      <alignment vertical="center"/>
    </xf>
    <xf numFmtId="226" fontId="45" fillId="18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4" borderId="0" applyNumberFormat="0" applyBorder="0" applyAlignment="0" applyProtection="0">
      <alignment vertical="center"/>
    </xf>
    <xf numFmtId="226" fontId="58" fillId="64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8" fillId="60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9" fillId="18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7" borderId="0" applyNumberFormat="0" applyBorder="0" applyAlignment="0" applyProtection="0">
      <alignment vertical="center"/>
    </xf>
    <xf numFmtId="226" fontId="45" fillId="22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7" borderId="0" applyNumberFormat="0" applyBorder="0" applyAlignment="0" applyProtection="0">
      <alignment vertical="center"/>
    </xf>
    <xf numFmtId="226" fontId="58" fillId="57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8" fillId="53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9" fillId="22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8" borderId="0" applyNumberFormat="0" applyBorder="0" applyAlignment="0" applyProtection="0">
      <alignment vertical="center"/>
    </xf>
    <xf numFmtId="226" fontId="45" fillId="26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8" borderId="0" applyNumberFormat="0" applyBorder="0" applyAlignment="0" applyProtection="0">
      <alignment vertical="center"/>
    </xf>
    <xf numFmtId="226" fontId="58" fillId="58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8" fillId="54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9" fillId="26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5" borderId="0" applyNumberFormat="0" applyBorder="0" applyAlignment="0" applyProtection="0">
      <alignment vertical="center"/>
    </xf>
    <xf numFmtId="226" fontId="45" fillId="30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5" borderId="0" applyNumberFormat="0" applyBorder="0" applyAlignment="0" applyProtection="0">
      <alignment vertical="center"/>
    </xf>
    <xf numFmtId="226" fontId="58" fillId="65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9" fillId="30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6" borderId="0" applyNumberFormat="0" applyBorder="0" applyAlignment="0" applyProtection="0">
      <alignment vertical="center"/>
    </xf>
    <xf numFmtId="226" fontId="45" fillId="34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6" borderId="0" applyNumberFormat="0" applyBorder="0" applyAlignment="0" applyProtection="0">
      <alignment vertical="center"/>
    </xf>
    <xf numFmtId="226" fontId="58" fillId="66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9" fillId="34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7" borderId="0" applyNumberFormat="0" applyBorder="0" applyAlignment="0" applyProtection="0">
      <alignment vertical="center"/>
    </xf>
    <xf numFmtId="226" fontId="45" fillId="38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7" borderId="0" applyNumberFormat="0" applyBorder="0" applyAlignment="0" applyProtection="0">
      <alignment vertical="center"/>
    </xf>
    <xf numFmtId="226" fontId="58" fillId="67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8" fillId="63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9" fillId="3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0" fillId="0" borderId="0">
      <alignment horizontal="center" wrapText="1"/>
      <protection locked="0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226" fontId="62" fillId="0" borderId="0" applyFill="0" applyBorder="0">
      <alignment wrapText="1"/>
    </xf>
    <xf numFmtId="179" fontId="19" fillId="0" borderId="0" applyFill="0" applyBorder="0" applyAlignment="0"/>
    <xf numFmtId="179" fontId="19" fillId="0" borderId="0" applyFill="0" applyBorder="0" applyAlignment="0"/>
    <xf numFmtId="179" fontId="19" fillId="0" borderId="0" applyFill="0" applyBorder="0" applyAlignment="0"/>
    <xf numFmtId="179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6" fontId="53" fillId="0" borderId="0" applyFill="0" applyBorder="0" applyAlignment="0"/>
    <xf numFmtId="197" fontId="19" fillId="0" borderId="0" applyFill="0" applyBorder="0" applyAlignment="0"/>
    <xf numFmtId="197" fontId="19" fillId="0" borderId="0" applyFill="0" applyBorder="0" applyAlignment="0"/>
    <xf numFmtId="197" fontId="19" fillId="0" borderId="0" applyFill="0" applyBorder="0" applyAlignment="0"/>
    <xf numFmtId="197" fontId="19" fillId="0" borderId="0" applyFill="0" applyBorder="0" applyAlignment="0"/>
    <xf numFmtId="198" fontId="19" fillId="0" borderId="0" applyFill="0" applyBorder="0" applyAlignment="0"/>
    <xf numFmtId="198" fontId="19" fillId="0" borderId="0" applyFill="0" applyBorder="0" applyAlignment="0"/>
    <xf numFmtId="198" fontId="19" fillId="0" borderId="0" applyFill="0" applyBorder="0" applyAlignment="0"/>
    <xf numFmtId="198" fontId="19" fillId="0" borderId="0" applyFill="0" applyBorder="0" applyAlignment="0"/>
    <xf numFmtId="199" fontId="53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6" fillId="0" borderId="2" applyNumberFormat="0" applyFill="0" applyProtection="0">
      <alignment horizontal="center"/>
    </xf>
    <xf numFmtId="226" fontId="67" fillId="0" borderId="93">
      <alignment horizontal="center"/>
    </xf>
    <xf numFmtId="226" fontId="27" fillId="0" borderId="0" applyFont="0" applyFill="0" applyBorder="0" applyAlignment="0" applyProtection="0"/>
    <xf numFmtId="199" fontId="53" fillId="0" borderId="0" applyFont="0" applyFill="0" applyBorder="0" applyAlignment="0" applyProtection="0"/>
    <xf numFmtId="37" fontId="57" fillId="0" borderId="0" applyFont="0" applyFill="0" applyBorder="0" applyAlignment="0" applyProtection="0"/>
    <xf numFmtId="201" fontId="57" fillId="0" borderId="0" applyFont="0" applyFill="0" applyBorder="0" applyAlignment="0" applyProtection="0"/>
    <xf numFmtId="39" fontId="57" fillId="0" borderId="0" applyFont="0" applyFill="0" applyBorder="0" applyAlignment="0" applyProtection="0"/>
    <xf numFmtId="43" fontId="27" fillId="0" borderId="0" applyFont="0" applyFill="0" applyBorder="0" applyAlignment="0" applyProtection="0"/>
    <xf numFmtId="202" fontId="68" fillId="0" borderId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69" fillId="0" borderId="0" applyNumberFormat="0" applyAlignment="0">
      <alignment horizontal="left"/>
    </xf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26" fontId="70" fillId="0" borderId="0" applyNumberFormat="0" applyAlignment="0"/>
    <xf numFmtId="203" fontId="19" fillId="0" borderId="0" applyFill="0" applyBorder="0"/>
    <xf numFmtId="203" fontId="19" fillId="0" borderId="0" applyFill="0" applyBorder="0"/>
    <xf numFmtId="203" fontId="19" fillId="0" borderId="0" applyFill="0" applyBorder="0"/>
    <xf numFmtId="203" fontId="19" fillId="0" borderId="0" applyFill="0" applyBorder="0"/>
    <xf numFmtId="204" fontId="27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207" fontId="27" fillId="0" borderId="0" applyFont="0" applyFill="0" applyBorder="0" applyAlignment="0" applyProtection="0"/>
    <xf numFmtId="14" fontId="71" fillId="0" borderId="0" applyFill="0" applyBorder="0" applyAlignment="0"/>
    <xf numFmtId="20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09" fontId="51" fillId="0" borderId="0"/>
    <xf numFmtId="199" fontId="53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9" fontId="53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72" fillId="0" borderId="0" applyNumberFormat="0" applyAlignment="0">
      <alignment horizontal="left"/>
    </xf>
    <xf numFmtId="226" fontId="50" fillId="0" borderId="0" applyFont="0" applyFill="0" applyBorder="0" applyAlignment="0" applyProtection="0"/>
    <xf numFmtId="226" fontId="50" fillId="0" borderId="0" applyFont="0" applyFill="0" applyBorder="0" applyAlignment="0" applyProtection="0"/>
    <xf numFmtId="226" fontId="50" fillId="0" borderId="0" applyFont="0" applyFill="0" applyBorder="0" applyAlignment="0" applyProtection="0"/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27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26" fontId="62" fillId="0" borderId="0" applyFill="0" applyBorder="0"/>
    <xf numFmtId="203" fontId="19" fillId="0" borderId="8" applyFill="0" applyBorder="0">
      <protection locked="0"/>
    </xf>
    <xf numFmtId="203" fontId="19" fillId="0" borderId="8" applyFill="0" applyBorder="0">
      <protection locked="0"/>
    </xf>
    <xf numFmtId="203" fontId="19" fillId="0" borderId="8" applyFill="0" applyBorder="0">
      <protection locked="0"/>
    </xf>
    <xf numFmtId="203" fontId="19" fillId="0" borderId="8" applyFill="0" applyBorder="0">
      <protection locked="0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38" fontId="62" fillId="74" borderId="0" applyNumberFormat="0" applyBorder="0" applyAlignment="0" applyProtection="0"/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5" fillId="0" borderId="0">
      <alignment horizontal="left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94" applyNumberFormat="0" applyAlignment="0" applyProtection="0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6" fillId="0" borderId="27">
      <alignment horizontal="left" vertical="center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7" fillId="0" borderId="0" applyFill="0" applyBorder="0">
      <alignment horizontal="left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97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226" fontId="80" fillId="0" borderId="0">
      <alignment horizontal="center"/>
    </xf>
    <xf numFmtId="49" fontId="62" fillId="0" borderId="0" applyFill="0" applyBorder="0"/>
    <xf numFmtId="226" fontId="81" fillId="45" borderId="91" applyNumberFormat="0" applyAlignment="0" applyProtection="0">
      <alignment vertical="center"/>
    </xf>
    <xf numFmtId="10" fontId="62" fillId="75" borderId="4" applyNumberFormat="0" applyBorder="0" applyAlignment="0" applyProtection="0"/>
    <xf numFmtId="226" fontId="81" fillId="45" borderId="91" applyNumberFormat="0" applyAlignment="0" applyProtection="0">
      <alignment vertical="center"/>
    </xf>
    <xf numFmtId="226" fontId="81" fillId="45" borderId="91" applyNumberFormat="0" applyAlignment="0" applyProtection="0">
      <alignment vertical="center"/>
    </xf>
    <xf numFmtId="24" fontId="53" fillId="76" borderId="0"/>
    <xf numFmtId="199" fontId="53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9" fontId="53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4" fontId="53" fillId="77" borderId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12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26" fontId="83" fillId="0" borderId="97"/>
    <xf numFmtId="21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15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26" fontId="27" fillId="0" borderId="0"/>
    <xf numFmtId="226" fontId="27" fillId="0" borderId="0"/>
    <xf numFmtId="226" fontId="27" fillId="0" borderId="0"/>
    <xf numFmtId="226" fontId="84" fillId="78" borderId="0" applyNumberFormat="0" applyBorder="0" applyAlignment="0" applyProtection="0">
      <alignment vertical="center"/>
    </xf>
    <xf numFmtId="226" fontId="84" fillId="78" borderId="0" applyNumberFormat="0" applyBorder="0" applyAlignment="0" applyProtection="0">
      <alignment vertical="center"/>
    </xf>
    <xf numFmtId="226" fontId="84" fillId="78" borderId="0" applyNumberFormat="0" applyBorder="0" applyAlignment="0" applyProtection="0">
      <alignment vertical="center"/>
    </xf>
    <xf numFmtId="217" fontId="19" fillId="0" borderId="0"/>
    <xf numFmtId="217" fontId="19" fillId="0" borderId="0"/>
    <xf numFmtId="217" fontId="19" fillId="0" borderId="0"/>
    <xf numFmtId="217" fontId="19" fillId="0" borderId="0"/>
    <xf numFmtId="226" fontId="27" fillId="0" borderId="0"/>
    <xf numFmtId="226" fontId="19" fillId="79" borderId="99" applyNumberFormat="0" applyFont="0" applyAlignment="0" applyProtection="0">
      <alignment vertical="center"/>
    </xf>
    <xf numFmtId="226" fontId="19" fillId="79" borderId="99" applyNumberFormat="0" applyFont="0" applyAlignment="0" applyProtection="0">
      <alignment vertical="center"/>
    </xf>
    <xf numFmtId="226" fontId="19" fillId="79" borderId="99" applyNumberFormat="0" applyFont="0" applyAlignment="0" applyProtection="0">
      <alignment vertical="center"/>
    </xf>
    <xf numFmtId="226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226" fontId="85" fillId="72" borderId="100" applyNumberFormat="0" applyAlignment="0" applyProtection="0">
      <alignment vertical="center"/>
    </xf>
    <xf numFmtId="226" fontId="85" fillId="72" borderId="100" applyNumberFormat="0" applyAlignment="0" applyProtection="0">
      <alignment vertical="center"/>
    </xf>
    <xf numFmtId="226" fontId="85" fillId="72" borderId="100" applyNumberFormat="0" applyAlignment="0" applyProtection="0">
      <alignment vertical="center"/>
    </xf>
    <xf numFmtId="40" fontId="86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7" fillId="80" borderId="0">
      <alignment horizontal="right"/>
    </xf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80" borderId="52"/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8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26" fontId="89" fillId="0" borderId="0" applyBorder="0">
      <alignment horizontal="centerContinuous"/>
    </xf>
    <xf numFmtId="218" fontId="19" fillId="0" borderId="0" applyFill="0" applyBorder="0">
      <alignment horizontal="right"/>
    </xf>
    <xf numFmtId="218" fontId="19" fillId="0" borderId="0" applyFill="0" applyBorder="0">
      <alignment horizontal="right"/>
    </xf>
    <xf numFmtId="218" fontId="19" fillId="0" borderId="0" applyFill="0" applyBorder="0">
      <alignment horizontal="right"/>
    </xf>
    <xf numFmtId="218" fontId="19" fillId="0" borderId="0" applyFill="0" applyBorder="0">
      <alignment horizontal="right"/>
    </xf>
    <xf numFmtId="14" fontId="60" fillId="0" borderId="0">
      <alignment horizontal="center" wrapText="1"/>
      <protection locked="0"/>
    </xf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99" fontId="53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9" fontId="53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200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209" fontId="90" fillId="0" borderId="0"/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26" fontId="91" fillId="0" borderId="0" applyNumberFormat="0" applyFont="0" applyFill="0" applyBorder="0" applyAlignment="0" applyProtection="0">
      <alignment horizontal="left"/>
    </xf>
    <xf numFmtId="202" fontId="48" fillId="0" borderId="0"/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2" fillId="81" borderId="0" applyNumberFormat="0" applyFont="0" applyBorder="0" applyAlignment="0">
      <alignment horizont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226" fontId="93" fillId="0" borderId="4" applyProtection="0">
      <alignment vertical="center"/>
    </xf>
    <xf numFmtId="179" fontId="19" fillId="0" borderId="0" applyNumberFormat="0" applyFill="0" applyBorder="0" applyAlignment="0" applyProtection="0">
      <alignment horizontal="left"/>
    </xf>
    <xf numFmtId="179" fontId="19" fillId="0" borderId="0" applyNumberFormat="0" applyFill="0" applyBorder="0" applyAlignment="0" applyProtection="0">
      <alignment horizontal="left"/>
    </xf>
    <xf numFmtId="179" fontId="19" fillId="0" borderId="0" applyNumberFormat="0" applyFill="0" applyBorder="0" applyAlignment="0" applyProtection="0">
      <alignment horizontal="left"/>
    </xf>
    <xf numFmtId="179" fontId="19" fillId="0" borderId="0" applyNumberFormat="0" applyFill="0" applyBorder="0" applyAlignment="0" applyProtection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4" fillId="0" borderId="0" applyFill="0" applyBorder="0">
      <alignment horizontal="left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2" fillId="1" borderId="27" applyNumberFormat="0" applyFont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5" fillId="0" borderId="0" applyNumberFormat="0" applyFill="0" applyBorder="0" applyAlignment="0">
      <alignment horizontal="center"/>
    </xf>
    <xf numFmtId="226" fontId="96" fillId="82" borderId="0" applyNumberFormat="0" applyBorder="0" applyAlignment="0" applyProtection="0"/>
    <xf numFmtId="226" fontId="96" fillId="82" borderId="0" applyNumberFormat="0" applyBorder="0" applyAlignment="0" applyProtection="0"/>
    <xf numFmtId="226" fontId="96" fillId="82" borderId="0" applyNumberFormat="0" applyBorder="0" applyAlignment="0" applyProtection="0"/>
    <xf numFmtId="226" fontId="27" fillId="0" borderId="0" applyNumberFormat="0" applyFont="0" applyFill="0" applyBorder="0" applyAlignment="0" applyProtection="0"/>
    <xf numFmtId="226" fontId="27" fillId="0" borderId="0" applyNumberFormat="0" applyFont="0" applyFill="0" applyBorder="0" applyAlignment="0" applyProtection="0"/>
    <xf numFmtId="226" fontId="27" fillId="0" borderId="0" applyNumberFormat="0" applyFont="0" applyFill="0" applyBorder="0" applyAlignment="0" applyProtection="0"/>
    <xf numFmtId="226" fontId="96" fillId="82" borderId="0" applyNumberFormat="0" applyBorder="0" applyAlignment="0" applyProtection="0"/>
    <xf numFmtId="226" fontId="96" fillId="82" borderId="0" applyNumberFormat="0" applyBorder="0" applyAlignment="0" applyProtection="0"/>
    <xf numFmtId="226" fontId="96" fillId="82" borderId="0" applyNumberFormat="0" applyBorder="0" applyAlignment="0" applyProtection="0"/>
    <xf numFmtId="226" fontId="27" fillId="75" borderId="0" applyNumberFormat="0" applyAlignment="0" applyProtection="0"/>
    <xf numFmtId="226" fontId="27" fillId="75" borderId="0" applyNumberFormat="0" applyAlignment="0" applyProtection="0"/>
    <xf numFmtId="226" fontId="27" fillId="75" borderId="0" applyNumberFormat="0" applyAlignment="0" applyProtection="0"/>
    <xf numFmtId="3" fontId="27" fillId="0" borderId="0" applyNumberFormat="0" applyFont="0" applyFill="0" applyBorder="0" applyAlignment="0" applyProtection="0"/>
    <xf numFmtId="226" fontId="96" fillId="82" borderId="0" applyNumberFormat="0" applyBorder="0" applyAlignment="0" applyProtection="0"/>
    <xf numFmtId="226" fontId="96" fillId="82" borderId="0" applyNumberFormat="0" applyBorder="0" applyAlignment="0" applyProtection="0"/>
    <xf numFmtId="226" fontId="96" fillId="82" borderId="0" applyNumberFormat="0" applyBorder="0" applyAlignment="0" applyProtection="0"/>
    <xf numFmtId="226" fontId="27" fillId="75" borderId="0" applyNumberFormat="0" applyBorder="0" applyAlignment="0" applyProtection="0"/>
    <xf numFmtId="226" fontId="27" fillId="75" borderId="0" applyNumberFormat="0" applyBorder="0" applyAlignment="0" applyProtection="0"/>
    <xf numFmtId="226" fontId="27" fillId="75" borderId="0" applyNumberFormat="0" applyBorder="0" applyAlignment="0" applyProtection="0"/>
    <xf numFmtId="3" fontId="27" fillId="0" borderId="0" applyNumberFormat="0" applyFont="0" applyFill="0" applyBorder="0" applyAlignment="0" applyProtection="0"/>
    <xf numFmtId="226" fontId="27" fillId="64" borderId="0" applyNumberFormat="0" applyBorder="0" applyAlignment="0" applyProtection="0"/>
    <xf numFmtId="226" fontId="27" fillId="64" borderId="0" applyNumberFormat="0" applyBorder="0" applyAlignment="0" applyProtection="0"/>
    <xf numFmtId="226" fontId="27" fillId="64" borderId="0" applyNumberFormat="0" applyBorder="0" applyAlignment="0" applyProtection="0"/>
    <xf numFmtId="226" fontId="96" fillId="64" borderId="0" applyNumberFormat="0" applyBorder="0" applyAlignment="0" applyProtection="0"/>
    <xf numFmtId="226" fontId="96" fillId="64" borderId="0" applyNumberFormat="0" applyBorder="0" applyAlignment="0" applyProtection="0"/>
    <xf numFmtId="226" fontId="96" fillId="64" borderId="0" applyNumberFormat="0" applyBorder="0" applyAlignment="0" applyProtection="0"/>
    <xf numFmtId="3" fontId="27" fillId="0" borderId="0" applyNumberFormat="0" applyFont="0" applyFill="0" applyBorder="0" applyAlignment="0" applyProtection="0"/>
    <xf numFmtId="3" fontId="96" fillId="83" borderId="0" applyNumberFormat="0" applyBorder="0" applyAlignment="0" applyProtection="0"/>
    <xf numFmtId="3" fontId="96" fillId="83" borderId="0" applyNumberFormat="0" applyBorder="0" applyAlignment="0" applyProtection="0"/>
    <xf numFmtId="3" fontId="27" fillId="0" borderId="0" applyNumberFormat="0" applyFont="0" applyFill="0" applyBorder="0" applyAlignment="0" applyProtection="0"/>
    <xf numFmtId="3" fontId="96" fillId="57" borderId="0" applyNumberFormat="0" applyBorder="0" applyAlignment="0" applyProtection="0"/>
    <xf numFmtId="3" fontId="96" fillId="57" borderId="0" applyNumberFormat="0" applyBorder="0" applyAlignment="0" applyProtection="0"/>
    <xf numFmtId="226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3" fontId="27" fillId="74" borderId="0" applyFont="0" applyBorder="0" applyAlignment="0" applyProtection="0"/>
    <xf numFmtId="226" fontId="27" fillId="57" borderId="0" applyNumberFormat="0" applyFont="0" applyBorder="0" applyAlignment="0" applyProtection="0"/>
    <xf numFmtId="226" fontId="27" fillId="57" borderId="0" applyNumberFormat="0" applyFont="0" applyBorder="0" applyAlignment="0" applyProtection="0"/>
    <xf numFmtId="226" fontId="27" fillId="57" borderId="0" applyNumberFormat="0" applyFont="0" applyBorder="0" applyAlignment="0" applyProtection="0"/>
    <xf numFmtId="4" fontId="27" fillId="74" borderId="0" applyFont="0" applyBorder="0" applyAlignment="0" applyProtection="0"/>
    <xf numFmtId="226" fontId="91" fillId="0" borderId="0"/>
    <xf numFmtId="226" fontId="53" fillId="0" borderId="0"/>
    <xf numFmtId="226" fontId="53" fillId="0" borderId="0"/>
    <xf numFmtId="226" fontId="5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226" fontId="83" fillId="0" borderId="0"/>
    <xf numFmtId="40" fontId="97" fillId="0" borderId="0" applyBorder="0">
      <alignment horizontal="right"/>
    </xf>
    <xf numFmtId="49" fontId="71" fillId="0" borderId="0" applyFill="0" applyBorder="0" applyAlignment="0"/>
    <xf numFmtId="221" fontId="19" fillId="0" borderId="0" applyFill="0" applyBorder="0" applyAlignment="0"/>
    <xf numFmtId="221" fontId="19" fillId="0" borderId="0" applyFill="0" applyBorder="0" applyAlignment="0"/>
    <xf numFmtId="221" fontId="19" fillId="0" borderId="0" applyFill="0" applyBorder="0" applyAlignment="0"/>
    <xf numFmtId="221" fontId="19" fillId="0" borderId="0" applyFill="0" applyBorder="0" applyAlignment="0"/>
    <xf numFmtId="222" fontId="19" fillId="0" borderId="0" applyFill="0" applyBorder="0" applyAlignment="0"/>
    <xf numFmtId="222" fontId="19" fillId="0" borderId="0" applyFill="0" applyBorder="0" applyAlignment="0"/>
    <xf numFmtId="222" fontId="19" fillId="0" borderId="0" applyFill="0" applyBorder="0" applyAlignment="0"/>
    <xf numFmtId="222" fontId="19" fillId="0" borderId="0" applyFill="0" applyBorder="0" applyAlignment="0"/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1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26" fontId="27" fillId="0" borderId="0"/>
    <xf numFmtId="223" fontId="27" fillId="0" borderId="0" applyFont="0" applyFill="0" applyBorder="0" applyAlignment="0" applyProtection="0"/>
    <xf numFmtId="224" fontId="27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32" fillId="0" borderId="43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2" fillId="0" borderId="102" applyNumberFormat="0" applyFill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1" fillId="0" borderId="43" applyNumberFormat="0" applyFill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33" fillId="0" borderId="44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78" fillId="0" borderId="95" applyNumberFormat="0" applyFill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104" fillId="0" borderId="44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34" fillId="0" borderId="45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79" fillId="0" borderId="96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105" fillId="0" borderId="45" applyNumberFormat="0" applyFill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34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79" fillId="0" borderId="0" applyNumberFormat="0" applyFill="0" applyBorder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105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31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98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103" fillId="0" borderId="0" applyNumberFormat="0" applyFill="0" applyBorder="0" applyAlignment="0" applyProtection="0">
      <alignment vertical="center"/>
    </xf>
    <xf numFmtId="226" fontId="27" fillId="0" borderId="0"/>
    <xf numFmtId="226" fontId="106" fillId="9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36" fillId="9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106" fillId="9" borderId="0" applyNumberFormat="0" applyBorder="0" applyAlignment="0" applyProtection="0">
      <alignment vertical="center"/>
    </xf>
    <xf numFmtId="226" fontId="106" fillId="9" borderId="0" applyNumberFormat="0" applyBorder="0" applyAlignment="0" applyProtection="0">
      <alignment vertical="center"/>
    </xf>
    <xf numFmtId="226" fontId="106" fillId="9" borderId="0" applyNumberFormat="0" applyBorder="0" applyAlignment="0" applyProtection="0">
      <alignment vertical="center"/>
    </xf>
    <xf numFmtId="226" fontId="106" fillId="9" borderId="0" applyNumberFormat="0" applyBorder="0" applyAlignment="0" applyProtection="0">
      <alignment vertical="center"/>
    </xf>
    <xf numFmtId="226" fontId="106" fillId="9" borderId="0" applyNumberFormat="0" applyBorder="0" applyAlignment="0" applyProtection="0">
      <alignment vertical="center"/>
    </xf>
    <xf numFmtId="226" fontId="106" fillId="9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61" fillId="41" borderId="0" applyNumberFormat="0" applyBorder="0" applyAlignment="0" applyProtection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30" fillId="0" borderId="0">
      <alignment vertical="center"/>
    </xf>
    <xf numFmtId="226" fontId="27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9" fillId="0" borderId="0"/>
    <xf numFmtId="226" fontId="27" fillId="0" borderId="0"/>
    <xf numFmtId="226" fontId="29" fillId="0" borderId="0">
      <alignment vertical="center"/>
    </xf>
    <xf numFmtId="226" fontId="29" fillId="0" borderId="0">
      <alignment vertical="center"/>
    </xf>
    <xf numFmtId="226" fontId="27" fillId="0" borderId="0"/>
    <xf numFmtId="226" fontId="19" fillId="0" borderId="0"/>
    <xf numFmtId="226" fontId="29" fillId="0" borderId="0">
      <alignment vertical="center"/>
    </xf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30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19" fillId="0" borderId="0"/>
    <xf numFmtId="226" fontId="30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>
      <alignment vertical="center"/>
    </xf>
    <xf numFmtId="226" fontId="30" fillId="0" borderId="0">
      <alignment vertical="center"/>
    </xf>
    <xf numFmtId="226" fontId="27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7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7" fillId="0" borderId="0"/>
    <xf numFmtId="226" fontId="27" fillId="0" borderId="0">
      <alignment vertical="center"/>
    </xf>
    <xf numFmtId="226" fontId="27" fillId="0" borderId="0">
      <alignment vertical="center"/>
    </xf>
    <xf numFmtId="226" fontId="27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7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7" fillId="0" borderId="0"/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7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 applyNumberFormat="0" applyFill="0" applyBorder="0" applyAlignment="0" applyProtection="0"/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>
      <alignment vertical="center"/>
    </xf>
    <xf numFmtId="226" fontId="19" fillId="0" borderId="0"/>
    <xf numFmtId="226" fontId="29" fillId="0" borderId="0">
      <alignment vertical="center"/>
    </xf>
    <xf numFmtId="226" fontId="19" fillId="0" borderId="0"/>
    <xf numFmtId="226" fontId="19" fillId="0" borderId="0"/>
    <xf numFmtId="226" fontId="29" fillId="0" borderId="0">
      <alignment vertical="center"/>
    </xf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30" fillId="0" borderId="0" applyFont="0" applyFill="0" applyBorder="0"/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7" fillId="0" borderId="0"/>
    <xf numFmtId="226" fontId="11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/>
    <xf numFmtId="226" fontId="29" fillId="0" borderId="0">
      <alignment vertical="center"/>
    </xf>
    <xf numFmtId="226" fontId="29" fillId="0" borderId="0">
      <alignment vertical="center"/>
    </xf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30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30" fillId="0" borderId="0">
      <alignment vertical="center"/>
    </xf>
    <xf numFmtId="226" fontId="19" fillId="0" borderId="0"/>
    <xf numFmtId="226" fontId="27" fillId="0" borderId="0"/>
    <xf numFmtId="226" fontId="27" fillId="0" borderId="0"/>
    <xf numFmtId="226" fontId="19" fillId="0" borderId="0"/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7" fillId="0" borderId="0"/>
    <xf numFmtId="226" fontId="19" fillId="0" borderId="0">
      <alignment vertical="center"/>
    </xf>
    <xf numFmtId="226" fontId="19" fillId="0" borderId="0">
      <alignment vertical="center"/>
    </xf>
    <xf numFmtId="226" fontId="27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07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 applyNumberFormat="0" applyFill="0" applyBorder="0" applyAlignment="0" applyProtection="0"/>
    <xf numFmtId="226" fontId="19" fillId="0" borderId="0">
      <alignment vertical="center"/>
    </xf>
    <xf numFmtId="226" fontId="1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27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/>
    <xf numFmtId="226" fontId="29" fillId="0" borderId="0">
      <alignment vertical="center"/>
    </xf>
    <xf numFmtId="226" fontId="27" fillId="0" borderId="0"/>
    <xf numFmtId="226" fontId="19" fillId="0" borderId="0"/>
    <xf numFmtId="226" fontId="19" fillId="0" borderId="0"/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>
      <alignment vertical="center"/>
    </xf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30" fillId="0" borderId="0">
      <alignment vertical="center"/>
    </xf>
    <xf numFmtId="226" fontId="29" fillId="0" borderId="0">
      <alignment vertical="center"/>
    </xf>
    <xf numFmtId="226" fontId="108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8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110" fillId="0" borderId="0" applyNumberFormat="0" applyFill="0" applyBorder="0" applyAlignment="0" applyProtection="0">
      <alignment vertical="top"/>
      <protection locked="0"/>
    </xf>
    <xf numFmtId="226" fontId="108" fillId="0" borderId="0" applyNumberFormat="0" applyFill="0" applyBorder="0" applyAlignment="0" applyProtection="0">
      <alignment vertical="top"/>
      <protection locked="0"/>
    </xf>
    <xf numFmtId="226" fontId="111" fillId="8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8" borderId="0" applyNumberFormat="0" applyBorder="0" applyAlignment="0" applyProtection="0">
      <alignment vertical="center"/>
    </xf>
    <xf numFmtId="226" fontId="35" fillId="8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8" borderId="0" applyNumberFormat="0" applyBorder="0" applyAlignment="0" applyProtection="0">
      <alignment vertical="center"/>
    </xf>
    <xf numFmtId="226" fontId="74" fillId="48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111" fillId="8" borderId="0" applyNumberFormat="0" applyBorder="0" applyAlignment="0" applyProtection="0">
      <alignment vertical="center"/>
    </xf>
    <xf numFmtId="226" fontId="111" fillId="8" borderId="0" applyNumberFormat="0" applyBorder="0" applyAlignment="0" applyProtection="0">
      <alignment vertical="center"/>
    </xf>
    <xf numFmtId="226" fontId="111" fillId="8" borderId="0" applyNumberFormat="0" applyBorder="0" applyAlignment="0" applyProtection="0">
      <alignment vertical="center"/>
    </xf>
    <xf numFmtId="226" fontId="111" fillId="8" borderId="0" applyNumberFormat="0" applyBorder="0" applyAlignment="0" applyProtection="0">
      <alignment vertical="center"/>
    </xf>
    <xf numFmtId="226" fontId="111" fillId="8" borderId="0" applyNumberFormat="0" applyBorder="0" applyAlignment="0" applyProtection="0">
      <alignment vertical="center"/>
    </xf>
    <xf numFmtId="226" fontId="111" fillId="8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226" fontId="74" fillId="42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26" fontId="49" fillId="0" borderId="5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26" fillId="0" borderId="5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99" fillId="0" borderId="101" applyNumberFormat="0" applyFill="0" applyAlignment="0" applyProtection="0">
      <alignment vertical="center"/>
    </xf>
    <xf numFmtId="226" fontId="49" fillId="0" borderId="51" applyNumberFormat="0" applyFill="0" applyAlignment="0" applyProtection="0">
      <alignment vertical="center"/>
    </xf>
    <xf numFmtId="226" fontId="49" fillId="0" borderId="51" applyNumberFormat="0" applyFill="0" applyAlignment="0" applyProtection="0">
      <alignment vertical="center"/>
    </xf>
    <xf numFmtId="226" fontId="49" fillId="0" borderId="51" applyNumberFormat="0" applyFill="0" applyAlignment="0" applyProtection="0">
      <alignment vertical="center"/>
    </xf>
    <xf numFmtId="226" fontId="49" fillId="0" borderId="51" applyNumberFormat="0" applyFill="0" applyAlignment="0" applyProtection="0">
      <alignment vertical="center"/>
    </xf>
    <xf numFmtId="226" fontId="49" fillId="0" borderId="51" applyNumberFormat="0" applyFill="0" applyAlignment="0" applyProtection="0">
      <alignment vertical="center"/>
    </xf>
    <xf numFmtId="226" fontId="49" fillId="0" borderId="51" applyNumberFormat="0" applyFill="0" applyAlignment="0" applyProtection="0">
      <alignment vertical="center"/>
    </xf>
    <xf numFmtId="225" fontId="2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/>
    <xf numFmtId="226" fontId="112" fillId="12" borderId="46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4" borderId="91" applyNumberFormat="0" applyAlignment="0" applyProtection="0">
      <alignment vertical="center"/>
    </xf>
    <xf numFmtId="226" fontId="40" fillId="12" borderId="46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4" borderId="91" applyNumberFormat="0" applyAlignment="0" applyProtection="0">
      <alignment vertical="center"/>
    </xf>
    <xf numFmtId="226" fontId="63" fillId="74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63" fillId="72" borderId="91" applyNumberFormat="0" applyAlignment="0" applyProtection="0">
      <alignment vertical="center"/>
    </xf>
    <xf numFmtId="226" fontId="112" fillId="12" borderId="46" applyNumberFormat="0" applyAlignment="0" applyProtection="0">
      <alignment vertical="center"/>
    </xf>
    <xf numFmtId="226" fontId="112" fillId="12" borderId="46" applyNumberFormat="0" applyAlignment="0" applyProtection="0">
      <alignment vertical="center"/>
    </xf>
    <xf numFmtId="226" fontId="112" fillId="12" borderId="46" applyNumberFormat="0" applyAlignment="0" applyProtection="0">
      <alignment vertical="center"/>
    </xf>
    <xf numFmtId="226" fontId="112" fillId="12" borderId="46" applyNumberFormat="0" applyAlignment="0" applyProtection="0">
      <alignment vertical="center"/>
    </xf>
    <xf numFmtId="226" fontId="112" fillId="12" borderId="46" applyNumberFormat="0" applyAlignment="0" applyProtection="0">
      <alignment vertical="center"/>
    </xf>
    <xf numFmtId="226" fontId="112" fillId="12" borderId="46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84" borderId="92" applyNumberFormat="0" applyAlignment="0" applyProtection="0">
      <alignment vertical="center"/>
    </xf>
    <xf numFmtId="226" fontId="42" fillId="13" borderId="49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84" borderId="92" applyNumberFormat="0" applyAlignment="0" applyProtection="0">
      <alignment vertical="center"/>
    </xf>
    <xf numFmtId="226" fontId="65" fillId="84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65" fillId="73" borderId="92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113" fillId="13" borderId="49" applyNumberFormat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44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73" fillId="0" borderId="0" applyNumberFormat="0" applyFill="0" applyBorder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114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43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00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15" fillId="0" borderId="0" applyNumberFormat="0" applyFill="0" applyBorder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41" fillId="0" borderId="4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82" fillId="0" borderId="98" applyNumberFormat="0" applyFill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226" fontId="116" fillId="0" borderId="48" applyNumberFormat="0" applyFill="0" applyAlignment="0" applyProtection="0">
      <alignment vertical="center"/>
    </xf>
    <xf numFmtId="193" fontId="27" fillId="0" borderId="0" applyFont="0" applyFill="0" applyBorder="0" applyAlignment="0" applyProtection="0"/>
    <xf numFmtId="194" fontId="27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07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5" fontId="2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5" fontId="29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>
      <alignment vertical="center"/>
    </xf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>
      <alignment vertical="center"/>
    </xf>
    <xf numFmtId="43" fontId="30" fillId="0" borderId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7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3" fontId="19" fillId="0" borderId="0" applyFont="0" applyFill="0" applyBorder="0" applyAlignment="0" applyProtection="0">
      <alignment vertical="center"/>
    </xf>
    <xf numFmtId="223" fontId="19" fillId="0" borderId="0" applyFont="0" applyFill="0" applyBorder="0" applyAlignment="0" applyProtection="0">
      <alignment vertical="center"/>
    </xf>
    <xf numFmtId="223" fontId="19" fillId="0" borderId="0" applyFont="0" applyFill="0" applyBorder="0" applyAlignment="0" applyProtection="0">
      <alignment vertical="center"/>
    </xf>
    <xf numFmtId="22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82" borderId="0" applyNumberFormat="0" applyBorder="0" applyAlignment="0" applyProtection="0">
      <alignment vertical="center"/>
    </xf>
    <xf numFmtId="226" fontId="45" fillId="15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82" borderId="0" applyNumberFormat="0" applyBorder="0" applyAlignment="0" applyProtection="0">
      <alignment vertical="center"/>
    </xf>
    <xf numFmtId="226" fontId="58" fillId="82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8" fillId="68" borderId="0" applyNumberFormat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9" fillId="15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85" borderId="0" applyNumberFormat="0" applyBorder="0" applyAlignment="0" applyProtection="0">
      <alignment vertical="center"/>
    </xf>
    <xf numFmtId="226" fontId="45" fillId="1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85" borderId="0" applyNumberFormat="0" applyBorder="0" applyAlignment="0" applyProtection="0">
      <alignment vertical="center"/>
    </xf>
    <xf numFmtId="226" fontId="58" fillId="85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8" fillId="69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9" fillId="19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86" borderId="0" applyNumberFormat="0" applyBorder="0" applyAlignment="0" applyProtection="0">
      <alignment vertical="center"/>
    </xf>
    <xf numFmtId="226" fontId="45" fillId="23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86" borderId="0" applyNumberFormat="0" applyBorder="0" applyAlignment="0" applyProtection="0">
      <alignment vertical="center"/>
    </xf>
    <xf numFmtId="226" fontId="58" fillId="86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8" fillId="70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9" fillId="23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5" borderId="0" applyNumberFormat="0" applyBorder="0" applyAlignment="0" applyProtection="0">
      <alignment vertical="center"/>
    </xf>
    <xf numFmtId="226" fontId="45" fillId="27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5" borderId="0" applyNumberFormat="0" applyBorder="0" applyAlignment="0" applyProtection="0">
      <alignment vertical="center"/>
    </xf>
    <xf numFmtId="226" fontId="58" fillId="65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8" fillId="61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9" fillId="27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6" borderId="0" applyNumberFormat="0" applyBorder="0" applyAlignment="0" applyProtection="0">
      <alignment vertical="center"/>
    </xf>
    <xf numFmtId="226" fontId="45" fillId="31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6" borderId="0" applyNumberFormat="0" applyBorder="0" applyAlignment="0" applyProtection="0">
      <alignment vertical="center"/>
    </xf>
    <xf numFmtId="226" fontId="58" fillId="66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8" fillId="62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9" fillId="31" borderId="0" applyNumberFormat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87" borderId="0" applyNumberFormat="0" applyBorder="0" applyAlignment="0" applyProtection="0">
      <alignment vertical="center"/>
    </xf>
    <xf numFmtId="226" fontId="45" fillId="35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87" borderId="0" applyNumberFormat="0" applyBorder="0" applyAlignment="0" applyProtection="0">
      <alignment vertical="center"/>
    </xf>
    <xf numFmtId="226" fontId="58" fillId="87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58" fillId="71" borderId="0" applyNumberFormat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59" fillId="35" borderId="0" applyNumberFormat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84" fillId="78" borderId="0" applyNumberFormat="0" applyBorder="0" applyAlignment="0" applyProtection="0">
      <alignment vertical="center"/>
    </xf>
    <xf numFmtId="226" fontId="37" fillId="10" borderId="0" applyNumberFormat="0" applyBorder="0" applyAlignment="0" applyProtection="0">
      <alignment vertical="center"/>
    </xf>
    <xf numFmtId="226" fontId="84" fillId="88" borderId="0" applyNumberFormat="0" applyBorder="0" applyAlignment="0" applyProtection="0">
      <alignment vertical="center"/>
    </xf>
    <xf numFmtId="226" fontId="37" fillId="10" borderId="0" applyNumberFormat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4" fillId="78" borderId="0" applyNumberFormat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4" fillId="78" borderId="0" applyNumberFormat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4" fillId="88" borderId="0" applyNumberFormat="0" applyBorder="0" applyAlignment="0" applyProtection="0">
      <alignment vertical="center"/>
    </xf>
    <xf numFmtId="226" fontId="84" fillId="88" borderId="0" applyNumberFormat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118" fillId="10" borderId="0" applyNumberFormat="0" applyBorder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85" fillId="72" borderId="100" applyNumberFormat="0" applyAlignment="0" applyProtection="0">
      <alignment vertical="center"/>
    </xf>
    <xf numFmtId="226" fontId="85" fillId="74" borderId="100" applyNumberFormat="0" applyAlignment="0" applyProtection="0">
      <alignment vertical="center"/>
    </xf>
    <xf numFmtId="226" fontId="39" fillId="12" borderId="47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5" fillId="72" borderId="100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5" fillId="72" borderId="100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5" fillId="74" borderId="100" applyNumberFormat="0" applyAlignment="0" applyProtection="0">
      <alignment vertical="center"/>
    </xf>
    <xf numFmtId="226" fontId="85" fillId="74" borderId="100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119" fillId="12" borderId="47" applyNumberFormat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81" fillId="45" borderId="91" applyNumberFormat="0" applyAlignment="0" applyProtection="0">
      <alignment vertical="center"/>
    </xf>
    <xf numFmtId="226" fontId="81" fillId="51" borderId="91" applyNumberFormat="0" applyAlignment="0" applyProtection="0">
      <alignment vertical="center"/>
    </xf>
    <xf numFmtId="226" fontId="38" fillId="11" borderId="46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1" fillId="45" borderId="91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1" fillId="45" borderId="91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81" fillId="51" borderId="91" applyNumberFormat="0" applyAlignment="0" applyProtection="0">
      <alignment vertical="center"/>
    </xf>
    <xf numFmtId="226" fontId="81" fillId="51" borderId="91" applyNumberForma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120" fillId="11" borderId="46" applyNumberFormat="0" applyAlignment="0" applyProtection="0">
      <alignment vertical="center"/>
    </xf>
    <xf numFmtId="226" fontId="17" fillId="0" borderId="4" applyNumberFormat="0" applyFill="0" applyProtection="0">
      <alignment vertical="center"/>
    </xf>
    <xf numFmtId="226" fontId="17" fillId="0" borderId="4" applyNumberFormat="0" applyFill="0" applyProtection="0">
      <alignment vertical="center"/>
    </xf>
    <xf numFmtId="226" fontId="17" fillId="0" borderId="4" applyNumberFormat="0" applyFill="0" applyProtection="0">
      <alignment vertical="center"/>
    </xf>
    <xf numFmtId="226" fontId="17" fillId="0" borderId="4" applyNumberFormat="0" applyFill="0" applyProtection="0">
      <alignment vertical="center"/>
    </xf>
    <xf numFmtId="226" fontId="17" fillId="0" borderId="4" applyNumberFormat="0" applyFill="0" applyProtection="0">
      <alignment vertical="center"/>
    </xf>
    <xf numFmtId="226" fontId="17" fillId="0" borderId="4" applyNumberFormat="0" applyFill="0" applyProtection="0">
      <alignment vertical="center"/>
    </xf>
    <xf numFmtId="199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53" fillId="0" borderId="0"/>
    <xf numFmtId="226" fontId="27" fillId="0" borderId="0" applyFill="0" applyBorder="0"/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53" fillId="0" borderId="0"/>
    <xf numFmtId="226" fontId="53" fillId="0" borderId="0"/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53" fillId="0" borderId="0"/>
    <xf numFmtId="226" fontId="53" fillId="0" borderId="0"/>
    <xf numFmtId="226" fontId="27" fillId="0" borderId="0"/>
    <xf numFmtId="226" fontId="30" fillId="75" borderId="99" applyNumberFormat="0" applyFont="0" applyAlignment="0" applyProtection="0">
      <alignment vertical="center"/>
    </xf>
    <xf numFmtId="226" fontId="11" fillId="14" borderId="50" applyNumberFormat="0" applyFon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30" fillId="75" borderId="99" applyNumberFormat="0" applyFont="0" applyAlignment="0" applyProtection="0">
      <alignment vertical="center"/>
    </xf>
    <xf numFmtId="226" fontId="30" fillId="75" borderId="99" applyNumberFormat="0" applyFont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29" fillId="0" borderId="0" applyNumberFormat="0" applyFont="0" applyFill="0" applyBorder="0" applyAlignment="0" applyProtection="0">
      <alignment vertical="center"/>
    </xf>
    <xf numFmtId="226" fontId="19" fillId="79" borderId="99" applyNumberFormat="0" applyFont="0" applyAlignment="0" applyProtection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226" fontId="11" fillId="0" borderId="0">
      <alignment vertical="center"/>
    </xf>
    <xf numFmtId="0" fontId="11" fillId="0" borderId="0">
      <alignment vertical="center"/>
    </xf>
    <xf numFmtId="226" fontId="11" fillId="0" borderId="0">
      <alignment vertical="center"/>
    </xf>
    <xf numFmtId="226" fontId="31" fillId="0" borderId="0" applyNumberFormat="0" applyFill="0" applyBorder="0" applyAlignment="0" applyProtection="0">
      <alignment vertical="center"/>
    </xf>
    <xf numFmtId="226" fontId="32" fillId="0" borderId="43" applyNumberFormat="0" applyFill="0" applyAlignment="0" applyProtection="0">
      <alignment vertical="center"/>
    </xf>
    <xf numFmtId="226" fontId="33" fillId="0" borderId="44" applyNumberFormat="0" applyFill="0" applyAlignment="0" applyProtection="0">
      <alignment vertical="center"/>
    </xf>
    <xf numFmtId="226" fontId="34" fillId="0" borderId="45" applyNumberFormat="0" applyFill="0" applyAlignment="0" applyProtection="0">
      <alignment vertical="center"/>
    </xf>
    <xf numFmtId="226" fontId="34" fillId="0" borderId="0" applyNumberFormat="0" applyFill="0" applyBorder="0" applyAlignment="0" applyProtection="0">
      <alignment vertical="center"/>
    </xf>
    <xf numFmtId="226" fontId="35" fillId="8" borderId="0" applyNumberFormat="0" applyBorder="0" applyAlignment="0" applyProtection="0">
      <alignment vertical="center"/>
    </xf>
    <xf numFmtId="226" fontId="36" fillId="9" borderId="0" applyNumberFormat="0" applyBorder="0" applyAlignment="0" applyProtection="0">
      <alignment vertical="center"/>
    </xf>
    <xf numFmtId="226" fontId="37" fillId="10" borderId="0" applyNumberFormat="0" applyBorder="0" applyAlignment="0" applyProtection="0">
      <alignment vertical="center"/>
    </xf>
    <xf numFmtId="226" fontId="38" fillId="11" borderId="46" applyNumberFormat="0" applyAlignment="0" applyProtection="0">
      <alignment vertical="center"/>
    </xf>
    <xf numFmtId="226" fontId="39" fillId="12" borderId="47" applyNumberFormat="0" applyAlignment="0" applyProtection="0">
      <alignment vertical="center"/>
    </xf>
    <xf numFmtId="226" fontId="40" fillId="12" borderId="46" applyNumberFormat="0" applyAlignment="0" applyProtection="0">
      <alignment vertical="center"/>
    </xf>
    <xf numFmtId="226" fontId="41" fillId="0" borderId="48" applyNumberFormat="0" applyFill="0" applyAlignment="0" applyProtection="0">
      <alignment vertical="center"/>
    </xf>
    <xf numFmtId="226" fontId="42" fillId="13" borderId="49" applyNumberFormat="0" applyAlignment="0" applyProtection="0">
      <alignment vertical="center"/>
    </xf>
    <xf numFmtId="226" fontId="43" fillId="0" borderId="0" applyNumberFormat="0" applyFill="0" applyBorder="0" applyAlignment="0" applyProtection="0">
      <alignment vertical="center"/>
    </xf>
    <xf numFmtId="226" fontId="11" fillId="14" borderId="50" applyNumberFormat="0" applyFont="0" applyAlignment="0" applyProtection="0">
      <alignment vertical="center"/>
    </xf>
    <xf numFmtId="226" fontId="44" fillId="0" borderId="0" applyNumberFormat="0" applyFill="0" applyBorder="0" applyAlignment="0" applyProtection="0">
      <alignment vertical="center"/>
    </xf>
    <xf numFmtId="226" fontId="26" fillId="0" borderId="51" applyNumberFormat="0" applyFill="0" applyAlignment="0" applyProtection="0">
      <alignment vertical="center"/>
    </xf>
    <xf numFmtId="226" fontId="45" fillId="15" borderId="0" applyNumberFormat="0" applyBorder="0" applyAlignment="0" applyProtection="0">
      <alignment vertical="center"/>
    </xf>
    <xf numFmtId="226" fontId="11" fillId="16" borderId="0" applyNumberFormat="0" applyBorder="0" applyAlignment="0" applyProtection="0">
      <alignment vertical="center"/>
    </xf>
    <xf numFmtId="226" fontId="11" fillId="17" borderId="0" applyNumberFormat="0" applyBorder="0" applyAlignment="0" applyProtection="0">
      <alignment vertical="center"/>
    </xf>
    <xf numFmtId="226" fontId="45" fillId="18" borderId="0" applyNumberFormat="0" applyBorder="0" applyAlignment="0" applyProtection="0">
      <alignment vertical="center"/>
    </xf>
    <xf numFmtId="226" fontId="45" fillId="19" borderId="0" applyNumberFormat="0" applyBorder="0" applyAlignment="0" applyProtection="0">
      <alignment vertical="center"/>
    </xf>
    <xf numFmtId="226" fontId="11" fillId="20" borderId="0" applyNumberFormat="0" applyBorder="0" applyAlignment="0" applyProtection="0">
      <alignment vertical="center"/>
    </xf>
    <xf numFmtId="226" fontId="11" fillId="21" borderId="0" applyNumberFormat="0" applyBorder="0" applyAlignment="0" applyProtection="0">
      <alignment vertical="center"/>
    </xf>
    <xf numFmtId="226" fontId="45" fillId="22" borderId="0" applyNumberFormat="0" applyBorder="0" applyAlignment="0" applyProtection="0">
      <alignment vertical="center"/>
    </xf>
    <xf numFmtId="226" fontId="45" fillId="23" borderId="0" applyNumberFormat="0" applyBorder="0" applyAlignment="0" applyProtection="0">
      <alignment vertical="center"/>
    </xf>
    <xf numFmtId="226" fontId="11" fillId="24" borderId="0" applyNumberFormat="0" applyBorder="0" applyAlignment="0" applyProtection="0">
      <alignment vertical="center"/>
    </xf>
    <xf numFmtId="226" fontId="11" fillId="25" borderId="0" applyNumberFormat="0" applyBorder="0" applyAlignment="0" applyProtection="0">
      <alignment vertical="center"/>
    </xf>
    <xf numFmtId="226" fontId="45" fillId="26" borderId="0" applyNumberFormat="0" applyBorder="0" applyAlignment="0" applyProtection="0">
      <alignment vertical="center"/>
    </xf>
    <xf numFmtId="226" fontId="45" fillId="27" borderId="0" applyNumberFormat="0" applyBorder="0" applyAlignment="0" applyProtection="0">
      <alignment vertical="center"/>
    </xf>
    <xf numFmtId="226" fontId="11" fillId="28" borderId="0" applyNumberFormat="0" applyBorder="0" applyAlignment="0" applyProtection="0">
      <alignment vertical="center"/>
    </xf>
    <xf numFmtId="226" fontId="11" fillId="29" borderId="0" applyNumberFormat="0" applyBorder="0" applyAlignment="0" applyProtection="0">
      <alignment vertical="center"/>
    </xf>
    <xf numFmtId="226" fontId="45" fillId="30" borderId="0" applyNumberFormat="0" applyBorder="0" applyAlignment="0" applyProtection="0">
      <alignment vertical="center"/>
    </xf>
    <xf numFmtId="226" fontId="45" fillId="31" borderId="0" applyNumberFormat="0" applyBorder="0" applyAlignment="0" applyProtection="0">
      <alignment vertical="center"/>
    </xf>
    <xf numFmtId="226" fontId="11" fillId="32" borderId="0" applyNumberFormat="0" applyBorder="0" applyAlignment="0" applyProtection="0">
      <alignment vertical="center"/>
    </xf>
    <xf numFmtId="226" fontId="11" fillId="33" borderId="0" applyNumberFormat="0" applyBorder="0" applyAlignment="0" applyProtection="0">
      <alignment vertical="center"/>
    </xf>
    <xf numFmtId="226" fontId="45" fillId="34" borderId="0" applyNumberFormat="0" applyBorder="0" applyAlignment="0" applyProtection="0">
      <alignment vertical="center"/>
    </xf>
    <xf numFmtId="226" fontId="45" fillId="35" borderId="0" applyNumberFormat="0" applyBorder="0" applyAlignment="0" applyProtection="0">
      <alignment vertical="center"/>
    </xf>
    <xf numFmtId="226" fontId="11" fillId="36" borderId="0" applyNumberFormat="0" applyBorder="0" applyAlignment="0" applyProtection="0">
      <alignment vertical="center"/>
    </xf>
    <xf numFmtId="226" fontId="11" fillId="37" borderId="0" applyNumberFormat="0" applyBorder="0" applyAlignment="0" applyProtection="0">
      <alignment vertical="center"/>
    </xf>
    <xf numFmtId="226" fontId="45" fillId="38" borderId="0" applyNumberFormat="0" applyBorder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76" fillId="0" borderId="106">
      <alignment horizontal="left" vertical="center"/>
    </xf>
    <xf numFmtId="226" fontId="81" fillId="45" borderId="112" applyNumberFormat="0" applyAlignment="0" applyProtection="0">
      <alignment vertical="center"/>
    </xf>
    <xf numFmtId="10" fontId="62" fillId="75" borderId="103" applyNumberFormat="0" applyBorder="0" applyAlignment="0" applyProtection="0"/>
    <xf numFmtId="226" fontId="81" fillId="45" borderId="112" applyNumberFormat="0" applyAlignment="0" applyProtection="0">
      <alignment vertical="center"/>
    </xf>
    <xf numFmtId="226" fontId="81" fillId="45" borderId="112" applyNumberFormat="0" applyAlignment="0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3" fillId="0" borderId="103" applyProtection="0">
      <alignment vertic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92" fillId="1" borderId="106" applyNumberFormat="0" applyFont="0" applyAlignment="0">
      <alignment horizontal="center"/>
    </xf>
    <xf numFmtId="226" fontId="63" fillId="72" borderId="112" applyNumberFormat="0" applyAlignment="0" applyProtection="0">
      <alignment vertical="center"/>
    </xf>
    <xf numFmtId="226" fontId="63" fillId="74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4" borderId="112" applyNumberFormat="0" applyAlignment="0" applyProtection="0">
      <alignment vertical="center"/>
    </xf>
    <xf numFmtId="226" fontId="63" fillId="74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63" fillId="72" borderId="112" applyNumberFormat="0" applyAlignment="0" applyProtection="0">
      <alignment vertical="center"/>
    </xf>
    <xf numFmtId="226" fontId="81" fillId="45" borderId="112" applyNumberFormat="0" applyAlignment="0" applyProtection="0">
      <alignment vertical="center"/>
    </xf>
    <xf numFmtId="226" fontId="81" fillId="51" borderId="112" applyNumberFormat="0" applyAlignment="0" applyProtection="0">
      <alignment vertical="center"/>
    </xf>
    <xf numFmtId="226" fontId="81" fillId="45" borderId="112" applyNumberFormat="0" applyAlignment="0" applyProtection="0">
      <alignment vertical="center"/>
    </xf>
    <xf numFmtId="226" fontId="81" fillId="51" borderId="112" applyNumberFormat="0" applyAlignment="0" applyProtection="0">
      <alignment vertical="center"/>
    </xf>
    <xf numFmtId="226" fontId="81" fillId="51" borderId="112" applyNumberFormat="0" applyAlignment="0" applyProtection="0">
      <alignment vertical="center"/>
    </xf>
    <xf numFmtId="226" fontId="17" fillId="0" borderId="103" applyNumberFormat="0" applyFill="0" applyProtection="0">
      <alignment vertical="center"/>
    </xf>
    <xf numFmtId="226" fontId="17" fillId="0" borderId="103" applyNumberFormat="0" applyFill="0" applyProtection="0">
      <alignment vertical="center"/>
    </xf>
    <xf numFmtId="226" fontId="17" fillId="0" borderId="103" applyNumberFormat="0" applyFill="0" applyProtection="0">
      <alignment vertical="center"/>
    </xf>
    <xf numFmtId="226" fontId="17" fillId="0" borderId="103" applyNumberFormat="0" applyFill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19" fillId="79" borderId="114" applyNumberFormat="0" applyFont="0" applyAlignment="0" applyProtection="0">
      <alignment vertical="center"/>
    </xf>
    <xf numFmtId="226" fontId="19" fillId="79" borderId="114" applyNumberFormat="0" applyFont="0" applyAlignment="0" applyProtection="0">
      <alignment vertical="center"/>
    </xf>
    <xf numFmtId="226" fontId="19" fillId="79" borderId="114" applyNumberFormat="0" applyFont="0" applyAlignment="0" applyProtection="0">
      <alignment vertical="center"/>
    </xf>
    <xf numFmtId="226" fontId="85" fillId="72" borderId="115" applyNumberFormat="0" applyAlignment="0" applyProtection="0">
      <alignment vertical="center"/>
    </xf>
    <xf numFmtId="226" fontId="85" fillId="72" borderId="115" applyNumberFormat="0" applyAlignment="0" applyProtection="0">
      <alignment vertical="center"/>
    </xf>
    <xf numFmtId="226" fontId="85" fillId="72" borderId="115" applyNumberFormat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99" fillId="0" borderId="116" applyNumberFormat="0" applyFill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85" fillId="72" borderId="115" applyNumberFormat="0" applyAlignment="0" applyProtection="0">
      <alignment vertical="center"/>
    </xf>
    <xf numFmtId="226" fontId="85" fillId="74" borderId="115" applyNumberFormat="0" applyAlignment="0" applyProtection="0">
      <alignment vertical="center"/>
    </xf>
    <xf numFmtId="226" fontId="85" fillId="72" borderId="115" applyNumberFormat="0" applyAlignment="0" applyProtection="0">
      <alignment vertical="center"/>
    </xf>
    <xf numFmtId="226" fontId="85" fillId="74" borderId="115" applyNumberFormat="0" applyAlignment="0" applyProtection="0">
      <alignment vertical="center"/>
    </xf>
    <xf numFmtId="226" fontId="85" fillId="74" borderId="115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  <xf numFmtId="226" fontId="30" fillId="75" borderId="114" applyNumberFormat="0" applyFont="0" applyAlignment="0" applyProtection="0">
      <alignment vertical="center"/>
    </xf>
    <xf numFmtId="226" fontId="30" fillId="75" borderId="114" applyNumberFormat="0" applyFont="0" applyAlignment="0" applyProtection="0">
      <alignment vertical="center"/>
    </xf>
    <xf numFmtId="226" fontId="30" fillId="75" borderId="114" applyNumberFormat="0" applyFont="0" applyAlignment="0" applyProtection="0">
      <alignment vertical="center"/>
    </xf>
    <xf numFmtId="226" fontId="19" fillId="79" borderId="114" applyNumberFormat="0" applyFon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76" fillId="0" borderId="118">
      <alignment horizontal="left" vertical="center"/>
    </xf>
    <xf numFmtId="226" fontId="81" fillId="45" borderId="113" applyNumberFormat="0" applyAlignment="0" applyProtection="0">
      <alignment vertical="center"/>
    </xf>
    <xf numFmtId="10" fontId="62" fillId="75" borderId="117" applyNumberFormat="0" applyBorder="0" applyAlignment="0" applyProtection="0"/>
    <xf numFmtId="226" fontId="81" fillId="45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3" fillId="0" borderId="117" applyProtection="0">
      <alignment vertic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92" fillId="1" borderId="118" applyNumberFormat="0" applyFont="0" applyAlignment="0">
      <alignment horizontal="center"/>
    </xf>
    <xf numFmtId="226" fontId="63" fillId="72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63" fillId="72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  <xf numFmtId="226" fontId="17" fillId="0" borderId="117" applyNumberFormat="0" applyFill="0" applyProtection="0">
      <alignment vertical="center"/>
    </xf>
    <xf numFmtId="226" fontId="17" fillId="0" borderId="117" applyNumberFormat="0" applyFill="0" applyProtection="0">
      <alignment vertical="center"/>
    </xf>
    <xf numFmtId="226" fontId="17" fillId="0" borderId="117" applyNumberFormat="0" applyFill="0" applyProtection="0">
      <alignment vertical="center"/>
    </xf>
    <xf numFmtId="226" fontId="17" fillId="0" borderId="117" applyNumberFormat="0" applyFill="0" applyProtection="0">
      <alignment vertical="center"/>
    </xf>
    <xf numFmtId="0" fontId="11" fillId="0" borderId="0">
      <alignment vertical="center"/>
    </xf>
    <xf numFmtId="226" fontId="11" fillId="0" borderId="0">
      <alignment vertical="center"/>
    </xf>
    <xf numFmtId="226" fontId="31" fillId="0" borderId="0" applyNumberFormat="0" applyFill="0" applyBorder="0" applyAlignment="0" applyProtection="0">
      <alignment vertical="center"/>
    </xf>
    <xf numFmtId="226" fontId="32" fillId="0" borderId="43" applyNumberFormat="0" applyFill="0" applyAlignment="0" applyProtection="0">
      <alignment vertical="center"/>
    </xf>
    <xf numFmtId="226" fontId="33" fillId="0" borderId="44" applyNumberFormat="0" applyFill="0" applyAlignment="0" applyProtection="0">
      <alignment vertical="center"/>
    </xf>
    <xf numFmtId="226" fontId="34" fillId="0" borderId="45" applyNumberFormat="0" applyFill="0" applyAlignment="0" applyProtection="0">
      <alignment vertical="center"/>
    </xf>
    <xf numFmtId="226" fontId="34" fillId="0" borderId="0" applyNumberFormat="0" applyFill="0" applyBorder="0" applyAlignment="0" applyProtection="0">
      <alignment vertical="center"/>
    </xf>
    <xf numFmtId="226" fontId="35" fillId="8" borderId="0" applyNumberFormat="0" applyBorder="0" applyAlignment="0" applyProtection="0">
      <alignment vertical="center"/>
    </xf>
    <xf numFmtId="226" fontId="36" fillId="9" borderId="0" applyNumberFormat="0" applyBorder="0" applyAlignment="0" applyProtection="0">
      <alignment vertical="center"/>
    </xf>
    <xf numFmtId="226" fontId="37" fillId="10" borderId="0" applyNumberFormat="0" applyBorder="0" applyAlignment="0" applyProtection="0">
      <alignment vertical="center"/>
    </xf>
    <xf numFmtId="226" fontId="38" fillId="11" borderId="46" applyNumberFormat="0" applyAlignment="0" applyProtection="0">
      <alignment vertical="center"/>
    </xf>
    <xf numFmtId="226" fontId="39" fillId="12" borderId="47" applyNumberFormat="0" applyAlignment="0" applyProtection="0">
      <alignment vertical="center"/>
    </xf>
    <xf numFmtId="226" fontId="40" fillId="12" borderId="46" applyNumberFormat="0" applyAlignment="0" applyProtection="0">
      <alignment vertical="center"/>
    </xf>
    <xf numFmtId="226" fontId="41" fillId="0" borderId="48" applyNumberFormat="0" applyFill="0" applyAlignment="0" applyProtection="0">
      <alignment vertical="center"/>
    </xf>
    <xf numFmtId="226" fontId="42" fillId="13" borderId="49" applyNumberFormat="0" applyAlignment="0" applyProtection="0">
      <alignment vertical="center"/>
    </xf>
    <xf numFmtId="226" fontId="43" fillId="0" borderId="0" applyNumberFormat="0" applyFill="0" applyBorder="0" applyAlignment="0" applyProtection="0">
      <alignment vertical="center"/>
    </xf>
    <xf numFmtId="226" fontId="11" fillId="14" borderId="50" applyNumberFormat="0" applyFont="0" applyAlignment="0" applyProtection="0">
      <alignment vertical="center"/>
    </xf>
    <xf numFmtId="226" fontId="44" fillId="0" borderId="0" applyNumberFormat="0" applyFill="0" applyBorder="0" applyAlignment="0" applyProtection="0">
      <alignment vertical="center"/>
    </xf>
    <xf numFmtId="226" fontId="26" fillId="0" borderId="51" applyNumberFormat="0" applyFill="0" applyAlignment="0" applyProtection="0">
      <alignment vertical="center"/>
    </xf>
    <xf numFmtId="226" fontId="45" fillId="15" borderId="0" applyNumberFormat="0" applyBorder="0" applyAlignment="0" applyProtection="0">
      <alignment vertical="center"/>
    </xf>
    <xf numFmtId="226" fontId="11" fillId="16" borderId="0" applyNumberFormat="0" applyBorder="0" applyAlignment="0" applyProtection="0">
      <alignment vertical="center"/>
    </xf>
    <xf numFmtId="226" fontId="11" fillId="17" borderId="0" applyNumberFormat="0" applyBorder="0" applyAlignment="0" applyProtection="0">
      <alignment vertical="center"/>
    </xf>
    <xf numFmtId="226" fontId="45" fillId="18" borderId="0" applyNumberFormat="0" applyBorder="0" applyAlignment="0" applyProtection="0">
      <alignment vertical="center"/>
    </xf>
    <xf numFmtId="226" fontId="45" fillId="19" borderId="0" applyNumberFormat="0" applyBorder="0" applyAlignment="0" applyProtection="0">
      <alignment vertical="center"/>
    </xf>
    <xf numFmtId="226" fontId="11" fillId="20" borderId="0" applyNumberFormat="0" applyBorder="0" applyAlignment="0" applyProtection="0">
      <alignment vertical="center"/>
    </xf>
    <xf numFmtId="226" fontId="11" fillId="21" borderId="0" applyNumberFormat="0" applyBorder="0" applyAlignment="0" applyProtection="0">
      <alignment vertical="center"/>
    </xf>
    <xf numFmtId="226" fontId="45" fillId="22" borderId="0" applyNumberFormat="0" applyBorder="0" applyAlignment="0" applyProtection="0">
      <alignment vertical="center"/>
    </xf>
    <xf numFmtId="226" fontId="45" fillId="23" borderId="0" applyNumberFormat="0" applyBorder="0" applyAlignment="0" applyProtection="0">
      <alignment vertical="center"/>
    </xf>
    <xf numFmtId="226" fontId="11" fillId="24" borderId="0" applyNumberFormat="0" applyBorder="0" applyAlignment="0" applyProtection="0">
      <alignment vertical="center"/>
    </xf>
    <xf numFmtId="226" fontId="11" fillId="25" borderId="0" applyNumberFormat="0" applyBorder="0" applyAlignment="0" applyProtection="0">
      <alignment vertical="center"/>
    </xf>
    <xf numFmtId="226" fontId="45" fillId="26" borderId="0" applyNumberFormat="0" applyBorder="0" applyAlignment="0" applyProtection="0">
      <alignment vertical="center"/>
    </xf>
    <xf numFmtId="226" fontId="45" fillId="27" borderId="0" applyNumberFormat="0" applyBorder="0" applyAlignment="0" applyProtection="0">
      <alignment vertical="center"/>
    </xf>
    <xf numFmtId="226" fontId="11" fillId="28" borderId="0" applyNumberFormat="0" applyBorder="0" applyAlignment="0" applyProtection="0">
      <alignment vertical="center"/>
    </xf>
    <xf numFmtId="226" fontId="11" fillId="29" borderId="0" applyNumberFormat="0" applyBorder="0" applyAlignment="0" applyProtection="0">
      <alignment vertical="center"/>
    </xf>
    <xf numFmtId="226" fontId="45" fillId="30" borderId="0" applyNumberFormat="0" applyBorder="0" applyAlignment="0" applyProtection="0">
      <alignment vertical="center"/>
    </xf>
    <xf numFmtId="226" fontId="45" fillId="31" borderId="0" applyNumberFormat="0" applyBorder="0" applyAlignment="0" applyProtection="0">
      <alignment vertical="center"/>
    </xf>
    <xf numFmtId="226" fontId="11" fillId="32" borderId="0" applyNumberFormat="0" applyBorder="0" applyAlignment="0" applyProtection="0">
      <alignment vertical="center"/>
    </xf>
    <xf numFmtId="226" fontId="11" fillId="33" borderId="0" applyNumberFormat="0" applyBorder="0" applyAlignment="0" applyProtection="0">
      <alignment vertical="center"/>
    </xf>
    <xf numFmtId="226" fontId="45" fillId="34" borderId="0" applyNumberFormat="0" applyBorder="0" applyAlignment="0" applyProtection="0">
      <alignment vertical="center"/>
    </xf>
    <xf numFmtId="226" fontId="45" fillId="35" borderId="0" applyNumberFormat="0" applyBorder="0" applyAlignment="0" applyProtection="0">
      <alignment vertical="center"/>
    </xf>
    <xf numFmtId="226" fontId="11" fillId="36" borderId="0" applyNumberFormat="0" applyBorder="0" applyAlignment="0" applyProtection="0">
      <alignment vertical="center"/>
    </xf>
    <xf numFmtId="226" fontId="11" fillId="37" borderId="0" applyNumberFormat="0" applyBorder="0" applyAlignment="0" applyProtection="0">
      <alignment vertical="center"/>
    </xf>
    <xf numFmtId="226" fontId="45" fillId="38" borderId="0" applyNumberFormat="0" applyBorder="0" applyAlignment="0" applyProtection="0">
      <alignment vertical="center"/>
    </xf>
    <xf numFmtId="226" fontId="81" fillId="45" borderId="113" applyNumberFormat="0" applyAlignment="0" applyProtection="0">
      <alignment vertical="center"/>
    </xf>
    <xf numFmtId="226" fontId="63" fillId="74" borderId="113" applyNumberFormat="0" applyAlignment="0" applyProtection="0">
      <alignment vertical="center"/>
    </xf>
    <xf numFmtId="226" fontId="85" fillId="74" borderId="115" applyNumberFormat="0" applyAlignment="0" applyProtection="0">
      <alignment vertical="center"/>
    </xf>
    <xf numFmtId="226" fontId="81" fillId="51" borderId="113" applyNumberFormat="0" applyAlignment="0" applyProtection="0">
      <alignment vertical="center"/>
    </xf>
  </cellStyleXfs>
  <cellXfs count="758">
    <xf numFmtId="226" fontId="0" fillId="0" borderId="0" xfId="0">
      <alignment vertical="center"/>
    </xf>
    <xf numFmtId="226" fontId="12" fillId="0" borderId="0" xfId="0" applyNumberFormat="1" applyFont="1" applyFill="1">
      <alignment vertical="center"/>
    </xf>
    <xf numFmtId="226" fontId="14" fillId="0" borderId="0" xfId="0" applyFont="1">
      <alignment vertical="center"/>
    </xf>
    <xf numFmtId="226" fontId="14" fillId="0" borderId="0" xfId="0" applyFont="1" applyAlignment="1">
      <alignment horizontal="center" vertical="center"/>
    </xf>
    <xf numFmtId="176" fontId="12" fillId="0" borderId="0" xfId="1" applyNumberFormat="1" applyFont="1">
      <alignment vertical="center"/>
    </xf>
    <xf numFmtId="176" fontId="14" fillId="0" borderId="0" xfId="1" applyNumberFormat="1" applyFont="1">
      <alignment vertical="center"/>
    </xf>
    <xf numFmtId="176" fontId="14" fillId="0" borderId="8" xfId="1" applyNumberFormat="1" applyFont="1" applyFill="1" applyBorder="1">
      <alignment vertical="center"/>
    </xf>
    <xf numFmtId="176" fontId="12" fillId="2" borderId="9" xfId="1" applyNumberFormat="1" applyFont="1" applyFill="1" applyBorder="1" applyAlignment="1">
      <alignment horizontal="center" vertical="center"/>
    </xf>
    <xf numFmtId="176" fontId="20" fillId="2" borderId="10" xfId="1" applyNumberFormat="1" applyFont="1" applyFill="1" applyBorder="1" applyAlignment="1">
      <alignment horizontal="center" vertical="center" wrapText="1"/>
    </xf>
    <xf numFmtId="176" fontId="12" fillId="0" borderId="9" xfId="1" applyNumberFormat="1" applyFont="1" applyFill="1" applyBorder="1">
      <alignment vertical="center"/>
    </xf>
    <xf numFmtId="176" fontId="16" fillId="2" borderId="9" xfId="1" applyNumberFormat="1" applyFont="1" applyFill="1" applyBorder="1">
      <alignment vertical="center"/>
    </xf>
    <xf numFmtId="176" fontId="16" fillId="0" borderId="9" xfId="1" applyNumberFormat="1" applyFont="1" applyFill="1" applyBorder="1">
      <alignment vertical="center"/>
    </xf>
    <xf numFmtId="176" fontId="18" fillId="2" borderId="12" xfId="1" applyNumberFormat="1" applyFont="1" applyFill="1" applyBorder="1" applyAlignment="1">
      <alignment horizontal="center" vertical="center" wrapText="1"/>
    </xf>
    <xf numFmtId="176" fontId="14" fillId="0" borderId="13" xfId="1" applyNumberFormat="1" applyFont="1" applyFill="1" applyBorder="1">
      <alignment vertical="center"/>
    </xf>
    <xf numFmtId="176" fontId="14" fillId="2" borderId="8" xfId="1" applyNumberFormat="1" applyFont="1" applyFill="1" applyBorder="1">
      <alignment vertical="center"/>
    </xf>
    <xf numFmtId="176" fontId="16" fillId="0" borderId="4" xfId="1" applyNumberFormat="1" applyFont="1" applyFill="1" applyBorder="1">
      <alignment vertical="center"/>
    </xf>
    <xf numFmtId="226" fontId="20" fillId="0" borderId="4" xfId="4" applyFont="1" applyFill="1" applyBorder="1" applyAlignment="1">
      <alignment horizontal="center"/>
    </xf>
    <xf numFmtId="14" fontId="20" fillId="0" borderId="4" xfId="4" applyNumberFormat="1" applyFont="1" applyFill="1" applyBorder="1" applyAlignment="1">
      <alignment horizontal="center"/>
    </xf>
    <xf numFmtId="176" fontId="14" fillId="0" borderId="0" xfId="1" applyNumberFormat="1" applyFont="1" applyAlignment="1">
      <alignment horizontal="center" vertical="center"/>
    </xf>
    <xf numFmtId="176" fontId="18" fillId="7" borderId="28" xfId="1" applyNumberFormat="1" applyFont="1" applyFill="1" applyBorder="1" applyAlignment="1">
      <alignment horizontal="center" vertical="center"/>
    </xf>
    <xf numFmtId="176" fontId="18" fillId="7" borderId="30" xfId="1" applyNumberFormat="1" applyFont="1" applyFill="1" applyBorder="1" applyAlignment="1">
      <alignment horizontal="center" vertical="center"/>
    </xf>
    <xf numFmtId="176" fontId="18" fillId="7" borderId="31" xfId="1" applyNumberFormat="1" applyFont="1" applyFill="1" applyBorder="1" applyAlignment="1">
      <alignment horizontal="center" vertical="center"/>
    </xf>
    <xf numFmtId="176" fontId="18" fillId="7" borderId="32" xfId="1" applyNumberFormat="1" applyFont="1" applyFill="1" applyBorder="1" applyAlignment="1">
      <alignment horizontal="center" vertical="center"/>
    </xf>
    <xf numFmtId="176" fontId="14" fillId="6" borderId="29" xfId="1" applyNumberFormat="1" applyFont="1" applyFill="1" applyBorder="1">
      <alignment vertical="center"/>
    </xf>
    <xf numFmtId="176" fontId="14" fillId="0" borderId="29" xfId="1" applyNumberFormat="1" applyFont="1" applyBorder="1">
      <alignment vertical="center"/>
    </xf>
    <xf numFmtId="176" fontId="18" fillId="7" borderId="35" xfId="1" applyNumberFormat="1" applyFont="1" applyFill="1" applyBorder="1" applyAlignment="1">
      <alignment horizontal="center" vertical="center"/>
    </xf>
    <xf numFmtId="176" fontId="12" fillId="6" borderId="29" xfId="1" applyNumberFormat="1" applyFont="1" applyFill="1" applyBorder="1">
      <alignment vertical="center"/>
    </xf>
    <xf numFmtId="176" fontId="12" fillId="0" borderId="29" xfId="1" applyNumberFormat="1" applyFont="1" applyBorder="1">
      <alignment vertical="center"/>
    </xf>
    <xf numFmtId="176" fontId="12" fillId="0" borderId="1" xfId="1" applyNumberFormat="1" applyFont="1" applyBorder="1">
      <alignment vertical="center"/>
    </xf>
    <xf numFmtId="176" fontId="12" fillId="0" borderId="2" xfId="1" applyNumberFormat="1" applyFont="1" applyBorder="1">
      <alignment vertical="center"/>
    </xf>
    <xf numFmtId="176" fontId="12" fillId="0" borderId="3" xfId="1" applyNumberFormat="1" applyFont="1" applyBorder="1">
      <alignment vertical="center"/>
    </xf>
    <xf numFmtId="176" fontId="12" fillId="0" borderId="8" xfId="1" applyNumberFormat="1" applyFont="1" applyBorder="1">
      <alignment vertical="center"/>
    </xf>
    <xf numFmtId="14" fontId="14" fillId="0" borderId="0" xfId="0" applyNumberFormat="1" applyFont="1" applyAlignment="1">
      <alignment horizontal="center" vertical="center"/>
    </xf>
    <xf numFmtId="176" fontId="12" fillId="0" borderId="0" xfId="1" applyNumberFormat="1" applyFont="1" applyAlignment="1">
      <alignment horizontal="center" vertical="center"/>
    </xf>
    <xf numFmtId="176" fontId="12" fillId="0" borderId="29" xfId="1" applyNumberFormat="1" applyFont="1" applyBorder="1" applyAlignment="1">
      <alignment horizontal="center" vertical="center"/>
    </xf>
    <xf numFmtId="176" fontId="12" fillId="0" borderId="33" xfId="1" applyNumberFormat="1" applyFont="1" applyBorder="1" applyAlignment="1">
      <alignment horizontal="center" vertical="center"/>
    </xf>
    <xf numFmtId="176" fontId="12" fillId="0" borderId="34" xfId="1" applyNumberFormat="1" applyFont="1" applyBorder="1" applyAlignment="1">
      <alignment horizontal="center" vertical="center"/>
    </xf>
    <xf numFmtId="176" fontId="12" fillId="0" borderId="35" xfId="1" applyNumberFormat="1" applyFont="1" applyBorder="1" applyAlignment="1">
      <alignment horizontal="center" vertical="center"/>
    </xf>
    <xf numFmtId="176" fontId="16" fillId="0" borderId="11" xfId="1" applyNumberFormat="1" applyFont="1" applyFill="1" applyBorder="1">
      <alignment vertical="center"/>
    </xf>
    <xf numFmtId="226" fontId="0" fillId="0" borderId="0" xfId="0">
      <alignment vertical="center"/>
    </xf>
    <xf numFmtId="226" fontId="0" fillId="0" borderId="0" xfId="0" applyFill="1">
      <alignment vertical="center"/>
    </xf>
    <xf numFmtId="226" fontId="14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226" fontId="12" fillId="0" borderId="0" xfId="0" applyNumberFormat="1" applyFont="1" applyFill="1" applyProtection="1">
      <alignment vertical="center"/>
      <protection locked="0"/>
    </xf>
    <xf numFmtId="226" fontId="14" fillId="0" borderId="0" xfId="0" applyFont="1" applyAlignment="1" applyProtection="1">
      <alignment horizontal="center" vertical="center"/>
      <protection locked="0"/>
    </xf>
    <xf numFmtId="226" fontId="16" fillId="0" borderId="0" xfId="0" applyFont="1" applyProtection="1">
      <alignment vertical="center"/>
      <protection locked="0"/>
    </xf>
    <xf numFmtId="226" fontId="14" fillId="0" borderId="0" xfId="0" applyFont="1" applyProtection="1">
      <alignment vertical="center"/>
      <protection locked="0"/>
    </xf>
    <xf numFmtId="14" fontId="14" fillId="0" borderId="0" xfId="0" applyNumberFormat="1" applyFont="1" applyAlignment="1" applyProtection="1">
      <alignment horizontal="center" vertical="center"/>
      <protection locked="0"/>
    </xf>
    <xf numFmtId="226" fontId="14" fillId="0" borderId="0" xfId="0" applyFont="1" applyAlignment="1" applyProtection="1">
      <alignment horizontal="left" vertical="center"/>
      <protection locked="0"/>
    </xf>
    <xf numFmtId="226" fontId="0" fillId="0" borderId="0" xfId="0" applyProtection="1">
      <alignment vertical="center"/>
      <protection locked="0"/>
    </xf>
    <xf numFmtId="226" fontId="21" fillId="0" borderId="0" xfId="0" applyFont="1" applyAlignment="1" applyProtection="1">
      <alignment horizontal="left" vertical="center"/>
      <protection locked="0"/>
    </xf>
    <xf numFmtId="226" fontId="20" fillId="0" borderId="4" xfId="4" applyFont="1" applyFill="1" applyBorder="1" applyAlignment="1" applyProtection="1">
      <alignment horizontal="center" vertical="center"/>
      <protection locked="0"/>
    </xf>
    <xf numFmtId="226" fontId="20" fillId="0" borderId="4" xfId="4" applyFont="1" applyFill="1" applyBorder="1" applyAlignment="1" applyProtection="1">
      <alignment horizontal="center" vertical="center" wrapText="1"/>
      <protection locked="0"/>
    </xf>
    <xf numFmtId="226" fontId="20" fillId="0" borderId="4" xfId="0" applyFont="1" applyBorder="1" applyAlignment="1" applyProtection="1">
      <alignment horizontal="center" vertical="center" wrapText="1"/>
      <protection locked="0"/>
    </xf>
    <xf numFmtId="226" fontId="12" fillId="0" borderId="4" xfId="0" applyFont="1" applyBorder="1" applyAlignment="1" applyProtection="1">
      <alignment horizontal="center" vertical="center"/>
      <protection locked="0"/>
    </xf>
    <xf numFmtId="43" fontId="20" fillId="0" borderId="4" xfId="1" applyFont="1" applyFill="1" applyBorder="1" applyAlignment="1" applyProtection="1">
      <alignment horizontal="center" vertical="center"/>
      <protection locked="0"/>
    </xf>
    <xf numFmtId="226" fontId="20" fillId="0" borderId="25" xfId="4" applyFont="1" applyFill="1" applyBorder="1" applyAlignment="1" applyProtection="1">
      <alignment horizontal="center" vertical="center"/>
      <protection locked="0"/>
    </xf>
    <xf numFmtId="14" fontId="20" fillId="0" borderId="4" xfId="4" applyNumberFormat="1" applyFont="1" applyFill="1" applyBorder="1" applyAlignment="1" applyProtection="1">
      <alignment horizontal="center" vertical="center"/>
      <protection locked="0"/>
    </xf>
    <xf numFmtId="43" fontId="20" fillId="0" borderId="26" xfId="1" applyFont="1" applyFill="1" applyBorder="1" applyAlignment="1" applyProtection="1">
      <alignment horizontal="left" vertical="center"/>
      <protection locked="0"/>
    </xf>
    <xf numFmtId="226" fontId="12" fillId="0" borderId="4" xfId="0" applyFont="1" applyBorder="1" applyAlignment="1" applyProtection="1">
      <alignment horizontal="center" vertical="center" wrapText="1"/>
      <protection locked="0"/>
    </xf>
    <xf numFmtId="226" fontId="14" fillId="0" borderId="4" xfId="0" applyFont="1" applyBorder="1" applyAlignment="1" applyProtection="1">
      <alignment horizontal="center" vertical="center"/>
      <protection locked="0"/>
    </xf>
    <xf numFmtId="49" fontId="12" fillId="0" borderId="0" xfId="0" applyNumberFormat="1" applyFont="1" applyFill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20" fillId="0" borderId="4" xfId="4" applyNumberFormat="1" applyFont="1" applyFill="1" applyBorder="1" applyAlignment="1">
      <alignment horizontal="center"/>
    </xf>
    <xf numFmtId="49" fontId="14" fillId="0" borderId="4" xfId="0" applyNumberFormat="1" applyFont="1" applyBorder="1" applyAlignment="1">
      <alignment horizontal="center" vertical="center"/>
    </xf>
    <xf numFmtId="179" fontId="14" fillId="0" borderId="0" xfId="0" applyNumberFormat="1" applyFont="1" applyAlignment="1">
      <alignment horizontal="center" vertical="center"/>
    </xf>
    <xf numFmtId="179" fontId="20" fillId="0" borderId="4" xfId="1" applyNumberFormat="1" applyFont="1" applyFill="1" applyBorder="1" applyAlignment="1">
      <alignment horizontal="center"/>
    </xf>
    <xf numFmtId="179" fontId="14" fillId="0" borderId="4" xfId="0" applyNumberFormat="1" applyFont="1" applyBorder="1" applyAlignment="1">
      <alignment horizontal="center" vertical="center"/>
    </xf>
    <xf numFmtId="176" fontId="12" fillId="2" borderId="9" xfId="1" applyNumberFormat="1" applyFont="1" applyFill="1" applyBorder="1">
      <alignment vertical="center"/>
    </xf>
    <xf numFmtId="176" fontId="18" fillId="5" borderId="5" xfId="1" applyNumberFormat="1" applyFont="1" applyFill="1" applyBorder="1" applyAlignment="1">
      <alignment horizontal="center" vertical="center"/>
    </xf>
    <xf numFmtId="176" fontId="18" fillId="5" borderId="6" xfId="1" applyNumberFormat="1" applyFont="1" applyFill="1" applyBorder="1" applyAlignment="1">
      <alignment horizontal="center" vertical="center"/>
    </xf>
    <xf numFmtId="176" fontId="18" fillId="5" borderId="7" xfId="1" applyNumberFormat="1" applyFont="1" applyFill="1" applyBorder="1" applyAlignment="1">
      <alignment horizontal="center" vertical="center"/>
    </xf>
    <xf numFmtId="176" fontId="18" fillId="5" borderId="8" xfId="1" applyNumberFormat="1" applyFont="1" applyFill="1" applyBorder="1" applyAlignment="1">
      <alignment horizontal="center" vertical="center"/>
    </xf>
    <xf numFmtId="176" fontId="18" fillId="5" borderId="6" xfId="1" applyNumberFormat="1" applyFont="1" applyFill="1" applyBorder="1" applyAlignment="1">
      <alignment horizontal="center" vertical="center" wrapText="1"/>
    </xf>
    <xf numFmtId="176" fontId="0" fillId="2" borderId="13" xfId="1" applyNumberFormat="1" applyFont="1" applyFill="1" applyBorder="1">
      <alignment vertical="center"/>
    </xf>
    <xf numFmtId="176" fontId="0" fillId="2" borderId="8" xfId="1" applyNumberFormat="1" applyFont="1" applyFill="1" applyBorder="1">
      <alignment vertical="center"/>
    </xf>
    <xf numFmtId="176" fontId="21" fillId="0" borderId="12" xfId="1" applyNumberFormat="1" applyFont="1" applyFill="1" applyBorder="1">
      <alignment vertical="center"/>
    </xf>
    <xf numFmtId="176" fontId="21" fillId="2" borderId="12" xfId="1" applyNumberFormat="1" applyFont="1" applyFill="1" applyBorder="1">
      <alignment vertical="center"/>
    </xf>
    <xf numFmtId="176" fontId="14" fillId="2" borderId="13" xfId="1" applyNumberFormat="1" applyFont="1" applyFill="1" applyBorder="1">
      <alignment vertical="center"/>
    </xf>
    <xf numFmtId="176" fontId="28" fillId="0" borderId="12" xfId="1" applyNumberFormat="1" applyFont="1" applyFill="1" applyBorder="1">
      <alignment vertical="center"/>
    </xf>
    <xf numFmtId="176" fontId="12" fillId="0" borderId="13" xfId="1" applyNumberFormat="1" applyFont="1" applyFill="1" applyBorder="1">
      <alignment vertical="center"/>
    </xf>
    <xf numFmtId="176" fontId="12" fillId="0" borderId="8" xfId="1" applyNumberFormat="1" applyFont="1" applyFill="1" applyBorder="1">
      <alignment vertical="center"/>
    </xf>
    <xf numFmtId="176" fontId="12" fillId="0" borderId="16" xfId="1" applyNumberFormat="1" applyFont="1" applyFill="1" applyBorder="1">
      <alignment vertical="center"/>
    </xf>
    <xf numFmtId="176" fontId="12" fillId="0" borderId="40" xfId="1" applyNumberFormat="1" applyFont="1" applyFill="1" applyBorder="1">
      <alignment vertical="center"/>
    </xf>
    <xf numFmtId="176" fontId="21" fillId="0" borderId="5" xfId="1" applyNumberFormat="1" applyFont="1" applyFill="1" applyBorder="1">
      <alignment vertical="center"/>
    </xf>
    <xf numFmtId="176" fontId="14" fillId="0" borderId="7" xfId="1" applyNumberFormat="1" applyFont="1" applyFill="1" applyBorder="1">
      <alignment vertical="center"/>
    </xf>
    <xf numFmtId="176" fontId="28" fillId="0" borderId="14" xfId="1" applyNumberFormat="1" applyFont="1" applyFill="1" applyBorder="1">
      <alignment vertical="center"/>
    </xf>
    <xf numFmtId="176" fontId="21" fillId="2" borderId="37" xfId="1" applyNumberFormat="1" applyFont="1" applyFill="1" applyBorder="1">
      <alignment vertical="center"/>
    </xf>
    <xf numFmtId="226" fontId="20" fillId="0" borderId="4" xfId="4" applyFont="1" applyFill="1" applyBorder="1" applyAlignment="1" applyProtection="1">
      <alignment horizontal="center"/>
      <protection locked="0"/>
    </xf>
    <xf numFmtId="14" fontId="20" fillId="0" borderId="4" xfId="4" applyNumberFormat="1" applyFont="1" applyFill="1" applyBorder="1" applyAlignment="1" applyProtection="1">
      <alignment horizontal="center"/>
      <protection locked="0"/>
    </xf>
    <xf numFmtId="14" fontId="14" fillId="0" borderId="4" xfId="0" applyNumberFormat="1" applyFont="1" applyBorder="1" applyAlignment="1" applyProtection="1">
      <alignment horizontal="center" vertical="center"/>
      <protection locked="0"/>
    </xf>
    <xf numFmtId="226" fontId="26" fillId="0" borderId="0" xfId="0" applyFont="1">
      <alignment vertical="center"/>
    </xf>
    <xf numFmtId="176" fontId="20" fillId="0" borderId="4" xfId="1" applyNumberFormat="1" applyFont="1" applyFill="1" applyBorder="1">
      <alignment vertical="center"/>
    </xf>
    <xf numFmtId="180" fontId="12" fillId="0" borderId="0" xfId="1" applyNumberFormat="1" applyFont="1">
      <alignment vertical="center"/>
    </xf>
    <xf numFmtId="180" fontId="14" fillId="0" borderId="0" xfId="1" applyNumberFormat="1" applyFont="1">
      <alignment vertical="center"/>
    </xf>
    <xf numFmtId="180" fontId="24" fillId="0" borderId="0" xfId="1" applyNumberFormat="1" applyFont="1" applyAlignment="1">
      <alignment horizontal="center" vertical="center"/>
    </xf>
    <xf numFmtId="180" fontId="23" fillId="3" borderId="17" xfId="1" applyNumberFormat="1" applyFont="1" applyFill="1" applyBorder="1" applyAlignment="1">
      <alignment horizontal="center" vertical="center" wrapText="1"/>
    </xf>
    <xf numFmtId="180" fontId="23" fillId="3" borderId="17" xfId="1" applyNumberFormat="1" applyFont="1" applyFill="1" applyBorder="1" applyAlignment="1">
      <alignment horizontal="center" vertical="center"/>
    </xf>
    <xf numFmtId="180" fontId="14" fillId="4" borderId="18" xfId="1" applyNumberFormat="1" applyFont="1" applyFill="1" applyBorder="1">
      <alignment vertical="center"/>
    </xf>
    <xf numFmtId="180" fontId="18" fillId="4" borderId="23" xfId="1" applyNumberFormat="1" applyFont="1" applyFill="1" applyBorder="1" applyAlignment="1">
      <alignment horizontal="center" vertical="center" wrapText="1"/>
    </xf>
    <xf numFmtId="180" fontId="20" fillId="4" borderId="19" xfId="1" applyNumberFormat="1" applyFont="1" applyFill="1" applyBorder="1" applyAlignment="1">
      <alignment horizontal="center" vertical="center" wrapText="1"/>
    </xf>
    <xf numFmtId="180" fontId="18" fillId="4" borderId="19" xfId="1" applyNumberFormat="1" applyFont="1" applyFill="1" applyBorder="1" applyAlignment="1">
      <alignment horizontal="center" vertical="center" wrapText="1"/>
    </xf>
    <xf numFmtId="180" fontId="14" fillId="4" borderId="19" xfId="1" applyNumberFormat="1" applyFont="1" applyFill="1" applyBorder="1">
      <alignment vertical="center"/>
    </xf>
    <xf numFmtId="180" fontId="14" fillId="0" borderId="18" xfId="1" applyNumberFormat="1" applyFont="1" applyFill="1" applyBorder="1">
      <alignment vertical="center"/>
    </xf>
    <xf numFmtId="180" fontId="14" fillId="0" borderId="19" xfId="1" applyNumberFormat="1" applyFont="1" applyFill="1" applyBorder="1">
      <alignment vertical="center"/>
    </xf>
    <xf numFmtId="180" fontId="12" fillId="0" borderId="18" xfId="1" applyNumberFormat="1" applyFont="1" applyFill="1" applyBorder="1">
      <alignment vertical="center"/>
    </xf>
    <xf numFmtId="180" fontId="16" fillId="4" borderId="18" xfId="1" applyNumberFormat="1" applyFont="1" applyFill="1" applyBorder="1">
      <alignment vertical="center"/>
    </xf>
    <xf numFmtId="180" fontId="16" fillId="0" borderId="18" xfId="1" applyNumberFormat="1" applyFont="1" applyFill="1" applyBorder="1">
      <alignment vertical="center"/>
    </xf>
    <xf numFmtId="180" fontId="12" fillId="4" borderId="18" xfId="1" applyNumberFormat="1" applyFont="1" applyFill="1" applyBorder="1" applyAlignment="1"/>
    <xf numFmtId="180" fontId="12" fillId="0" borderId="0" xfId="1" applyNumberFormat="1" applyFont="1" applyFill="1" applyBorder="1" applyAlignment="1">
      <alignment horizontal="left" vertical="center"/>
    </xf>
    <xf numFmtId="180" fontId="12" fillId="0" borderId="19" xfId="1" applyNumberFormat="1" applyFont="1" applyFill="1" applyBorder="1">
      <alignment vertical="center"/>
    </xf>
    <xf numFmtId="180" fontId="12" fillId="0" borderId="2" xfId="1" applyNumberFormat="1" applyFont="1" applyFill="1" applyBorder="1">
      <alignment vertical="center"/>
    </xf>
    <xf numFmtId="180" fontId="20" fillId="4" borderId="24" xfId="1" applyNumberFormat="1" applyFont="1" applyFill="1" applyBorder="1" applyAlignment="1">
      <alignment horizontal="center" vertical="center" wrapText="1"/>
    </xf>
    <xf numFmtId="180" fontId="14" fillId="4" borderId="53" xfId="1" applyNumberFormat="1" applyFont="1" applyFill="1" applyBorder="1">
      <alignment vertical="center"/>
    </xf>
    <xf numFmtId="180" fontId="18" fillId="3" borderId="23" xfId="1" applyNumberFormat="1" applyFont="1" applyFill="1" applyBorder="1" applyAlignment="1">
      <alignment horizontal="center" vertical="center" wrapText="1"/>
    </xf>
    <xf numFmtId="180" fontId="18" fillId="3" borderId="19" xfId="1" applyNumberFormat="1" applyFont="1" applyFill="1" applyBorder="1" applyAlignment="1">
      <alignment horizontal="center" vertical="center" wrapText="1"/>
    </xf>
    <xf numFmtId="180" fontId="18" fillId="3" borderId="24" xfId="1" quotePrefix="1" applyNumberFormat="1" applyFont="1" applyFill="1" applyBorder="1" applyAlignment="1">
      <alignment horizontal="center" vertical="center" wrapText="1"/>
    </xf>
    <xf numFmtId="226" fontId="0" fillId="0" borderId="8" xfId="0" applyBorder="1">
      <alignment vertical="center"/>
    </xf>
    <xf numFmtId="176" fontId="14" fillId="0" borderId="19" xfId="1" applyNumberFormat="1" applyFont="1" applyFill="1" applyBorder="1">
      <alignment vertical="center"/>
    </xf>
    <xf numFmtId="176" fontId="16" fillId="0" borderId="24" xfId="1" applyNumberFormat="1" applyFont="1" applyFill="1" applyBorder="1">
      <alignment vertical="center"/>
    </xf>
    <xf numFmtId="176" fontId="0" fillId="0" borderId="0" xfId="1" applyNumberFormat="1" applyFont="1">
      <alignment vertical="center"/>
    </xf>
    <xf numFmtId="176" fontId="18" fillId="3" borderId="23" xfId="1" applyNumberFormat="1" applyFont="1" applyFill="1" applyBorder="1" applyAlignment="1">
      <alignment horizontal="center" vertical="center" wrapText="1"/>
    </xf>
    <xf numFmtId="176" fontId="18" fillId="3" borderId="19" xfId="1" applyNumberFormat="1" applyFont="1" applyFill="1" applyBorder="1" applyAlignment="1">
      <alignment horizontal="center" vertical="center" wrapText="1"/>
    </xf>
    <xf numFmtId="176" fontId="18" fillId="3" borderId="24" xfId="1" quotePrefix="1" applyNumberFormat="1" applyFont="1" applyFill="1" applyBorder="1" applyAlignment="1">
      <alignment horizontal="center" vertical="center" wrapText="1"/>
    </xf>
    <xf numFmtId="176" fontId="18" fillId="4" borderId="23" xfId="1" applyNumberFormat="1" applyFont="1" applyFill="1" applyBorder="1" applyAlignment="1">
      <alignment horizontal="center" vertical="center" wrapText="1"/>
    </xf>
    <xf numFmtId="176" fontId="20" fillId="4" borderId="19" xfId="1" applyNumberFormat="1" applyFont="1" applyFill="1" applyBorder="1" applyAlignment="1">
      <alignment horizontal="center" vertical="center" wrapText="1"/>
    </xf>
    <xf numFmtId="176" fontId="20" fillId="4" borderId="24" xfId="1" applyNumberFormat="1" applyFont="1" applyFill="1" applyBorder="1" applyAlignment="1">
      <alignment horizontal="center" vertical="center" wrapText="1"/>
    </xf>
    <xf numFmtId="176" fontId="14" fillId="4" borderId="19" xfId="1" applyNumberFormat="1" applyFont="1" applyFill="1" applyBorder="1">
      <alignment vertical="center"/>
    </xf>
    <xf numFmtId="176" fontId="21" fillId="4" borderId="19" xfId="1" applyNumberFormat="1" applyFont="1" applyFill="1" applyBorder="1">
      <alignment vertical="center"/>
    </xf>
    <xf numFmtId="176" fontId="21" fillId="0" borderId="19" xfId="1" applyNumberFormat="1" applyFont="1" applyFill="1" applyBorder="1">
      <alignment vertical="center"/>
    </xf>
    <xf numFmtId="176" fontId="12" fillId="0" borderId="2" xfId="1" applyNumberFormat="1" applyFont="1" applyFill="1" applyBorder="1">
      <alignment vertical="center"/>
    </xf>
    <xf numFmtId="176" fontId="28" fillId="0" borderId="2" xfId="1" applyNumberFormat="1" applyFont="1" applyFill="1" applyBorder="1">
      <alignment vertical="center"/>
    </xf>
    <xf numFmtId="176" fontId="16" fillId="0" borderId="23" xfId="1" applyNumberFormat="1" applyFont="1" applyFill="1" applyBorder="1">
      <alignment vertical="center"/>
    </xf>
    <xf numFmtId="176" fontId="16" fillId="0" borderId="19" xfId="1" applyNumberFormat="1" applyFont="1" applyFill="1" applyBorder="1">
      <alignment vertical="center"/>
    </xf>
    <xf numFmtId="176" fontId="16" fillId="4" borderId="23" xfId="1" applyNumberFormat="1" applyFont="1" applyFill="1" applyBorder="1">
      <alignment vertical="center"/>
    </xf>
    <xf numFmtId="176" fontId="16" fillId="4" borderId="19" xfId="1" applyNumberFormat="1" applyFont="1" applyFill="1" applyBorder="1">
      <alignment vertical="center"/>
    </xf>
    <xf numFmtId="176" fontId="16" fillId="4" borderId="24" xfId="1" applyNumberFormat="1" applyFont="1" applyFill="1" applyBorder="1">
      <alignment vertical="center"/>
    </xf>
    <xf numFmtId="176" fontId="16" fillId="4" borderId="41" xfId="1" applyNumberFormat="1" applyFont="1" applyFill="1" applyBorder="1">
      <alignment vertical="center"/>
    </xf>
    <xf numFmtId="176" fontId="16" fillId="4" borderId="0" xfId="1" applyNumberFormat="1" applyFont="1" applyFill="1" applyBorder="1">
      <alignment vertical="center"/>
    </xf>
    <xf numFmtId="176" fontId="16" fillId="4" borderId="52" xfId="1" applyNumberFormat="1" applyFont="1" applyFill="1" applyBorder="1">
      <alignment vertical="center"/>
    </xf>
    <xf numFmtId="176" fontId="16" fillId="0" borderId="54" xfId="1" applyNumberFormat="1" applyFont="1" applyFill="1" applyBorder="1">
      <alignment vertical="center"/>
    </xf>
    <xf numFmtId="176" fontId="16" fillId="0" borderId="55" xfId="1" applyNumberFormat="1" applyFont="1" applyFill="1" applyBorder="1">
      <alignment vertical="center"/>
    </xf>
    <xf numFmtId="176" fontId="16" fillId="0" borderId="56" xfId="1" applyNumberFormat="1" applyFont="1" applyFill="1" applyBorder="1">
      <alignment vertical="center"/>
    </xf>
    <xf numFmtId="176" fontId="16" fillId="0" borderId="41" xfId="1" applyNumberFormat="1" applyFont="1" applyFill="1" applyBorder="1">
      <alignment vertical="center"/>
    </xf>
    <xf numFmtId="176" fontId="16" fillId="0" borderId="0" xfId="1" applyNumberFormat="1" applyFont="1" applyFill="1" applyBorder="1">
      <alignment vertical="center"/>
    </xf>
    <xf numFmtId="176" fontId="16" fillId="0" borderId="52" xfId="1" applyNumberFormat="1" applyFont="1" applyFill="1" applyBorder="1">
      <alignment vertical="center"/>
    </xf>
    <xf numFmtId="176" fontId="16" fillId="4" borderId="54" xfId="1" applyNumberFormat="1" applyFont="1" applyFill="1" applyBorder="1">
      <alignment vertical="center"/>
    </xf>
    <xf numFmtId="176" fontId="16" fillId="4" borderId="55" xfId="1" applyNumberFormat="1" applyFont="1" applyFill="1" applyBorder="1">
      <alignment vertical="center"/>
    </xf>
    <xf numFmtId="176" fontId="16" fillId="4" borderId="56" xfId="1" applyNumberFormat="1" applyFont="1" applyFill="1" applyBorder="1">
      <alignment vertical="center"/>
    </xf>
    <xf numFmtId="176" fontId="20" fillId="0" borderId="1" xfId="1" applyNumberFormat="1" applyFont="1" applyFill="1" applyBorder="1">
      <alignment vertical="center"/>
    </xf>
    <xf numFmtId="176" fontId="20" fillId="0" borderId="2" xfId="1" applyNumberFormat="1" applyFont="1" applyFill="1" applyBorder="1">
      <alignment vertical="center"/>
    </xf>
    <xf numFmtId="176" fontId="20" fillId="0" borderId="3" xfId="1" applyNumberFormat="1" applyFont="1" applyFill="1" applyBorder="1">
      <alignment vertical="center"/>
    </xf>
    <xf numFmtId="176" fontId="16" fillId="0" borderId="57" xfId="1" applyNumberFormat="1" applyFont="1" applyFill="1" applyBorder="1">
      <alignment vertical="center"/>
    </xf>
    <xf numFmtId="176" fontId="16" fillId="0" borderId="58" xfId="1" applyNumberFormat="1" applyFont="1" applyFill="1" applyBorder="1">
      <alignment vertical="center"/>
    </xf>
    <xf numFmtId="176" fontId="16" fillId="0" borderId="59" xfId="1" applyNumberFormat="1" applyFont="1" applyFill="1" applyBorder="1">
      <alignment vertical="center"/>
    </xf>
    <xf numFmtId="176" fontId="20" fillId="4" borderId="41" xfId="1" applyNumberFormat="1" applyFont="1" applyFill="1" applyBorder="1">
      <alignment vertical="center"/>
    </xf>
    <xf numFmtId="176" fontId="20" fillId="4" borderId="0" xfId="1" applyNumberFormat="1" applyFont="1" applyFill="1" applyBorder="1">
      <alignment vertical="center"/>
    </xf>
    <xf numFmtId="176" fontId="20" fillId="4" borderId="52" xfId="1" applyNumberFormat="1" applyFont="1" applyFill="1" applyBorder="1">
      <alignment vertical="center"/>
    </xf>
    <xf numFmtId="176" fontId="21" fillId="0" borderId="0" xfId="1" applyNumberFormat="1" applyFont="1">
      <alignment vertical="center"/>
    </xf>
    <xf numFmtId="176" fontId="18" fillId="3" borderId="21" xfId="1" applyNumberFormat="1" applyFont="1" applyFill="1" applyBorder="1" applyAlignment="1">
      <alignment horizontal="center" vertical="center" wrapText="1"/>
    </xf>
    <xf numFmtId="176" fontId="21" fillId="4" borderId="21" xfId="1" applyNumberFormat="1" applyFont="1" applyFill="1" applyBorder="1">
      <alignment vertical="center"/>
    </xf>
    <xf numFmtId="176" fontId="18" fillId="3" borderId="22" xfId="1" applyNumberFormat="1" applyFont="1" applyFill="1" applyBorder="1" applyAlignment="1">
      <alignment horizontal="center" vertical="center"/>
    </xf>
    <xf numFmtId="176" fontId="0" fillId="4" borderId="19" xfId="1" applyNumberFormat="1" applyFont="1" applyFill="1" applyBorder="1">
      <alignment vertical="center"/>
    </xf>
    <xf numFmtId="176" fontId="0" fillId="4" borderId="24" xfId="1" applyNumberFormat="1" applyFont="1" applyFill="1" applyBorder="1">
      <alignment vertical="center"/>
    </xf>
    <xf numFmtId="176" fontId="14" fillId="0" borderId="24" xfId="1" applyNumberFormat="1" applyFont="1" applyFill="1" applyBorder="1">
      <alignment vertical="center"/>
    </xf>
    <xf numFmtId="176" fontId="14" fillId="4" borderId="24" xfId="1" applyNumberFormat="1" applyFont="1" applyFill="1" applyBorder="1">
      <alignment vertical="center"/>
    </xf>
    <xf numFmtId="176" fontId="12" fillId="0" borderId="3" xfId="1" applyNumberFormat="1" applyFont="1" applyFill="1" applyBorder="1">
      <alignment vertical="center"/>
    </xf>
    <xf numFmtId="176" fontId="25" fillId="2" borderId="62" xfId="1" applyNumberFormat="1" applyFont="1" applyFill="1" applyBorder="1">
      <alignment vertical="center"/>
    </xf>
    <xf numFmtId="176" fontId="25" fillId="0" borderId="62" xfId="1" applyNumberFormat="1" applyFont="1" applyFill="1" applyBorder="1">
      <alignment vertical="center"/>
    </xf>
    <xf numFmtId="176" fontId="25" fillId="0" borderId="63" xfId="1" applyNumberFormat="1" applyFont="1" applyFill="1" applyBorder="1">
      <alignment vertical="center"/>
    </xf>
    <xf numFmtId="176" fontId="25" fillId="0" borderId="64" xfId="1" applyNumberFormat="1" applyFont="1" applyFill="1" applyBorder="1">
      <alignment vertical="center"/>
    </xf>
    <xf numFmtId="176" fontId="20" fillId="0" borderId="65" xfId="1" applyNumberFormat="1" applyFont="1" applyFill="1" applyBorder="1">
      <alignment vertical="center"/>
    </xf>
    <xf numFmtId="176" fontId="25" fillId="0" borderId="66" xfId="1" applyNumberFormat="1" applyFont="1" applyFill="1" applyBorder="1">
      <alignment vertical="center"/>
    </xf>
    <xf numFmtId="176" fontId="16" fillId="0" borderId="67" xfId="1" applyNumberFormat="1" applyFont="1" applyFill="1" applyBorder="1">
      <alignment vertical="center"/>
    </xf>
    <xf numFmtId="176" fontId="21" fillId="0" borderId="41" xfId="1" applyNumberFormat="1" applyFont="1" applyFill="1" applyBorder="1">
      <alignment vertical="center"/>
    </xf>
    <xf numFmtId="176" fontId="14" fillId="0" borderId="52" xfId="1" applyNumberFormat="1" applyFont="1" applyFill="1" applyBorder="1">
      <alignment vertical="center"/>
    </xf>
    <xf numFmtId="176" fontId="25" fillId="5" borderId="5" xfId="1" applyNumberFormat="1" applyFont="1" applyFill="1" applyBorder="1" applyAlignment="1">
      <alignment horizontal="center" vertical="center"/>
    </xf>
    <xf numFmtId="176" fontId="18" fillId="5" borderId="68" xfId="1" applyNumberFormat="1" applyFont="1" applyFill="1" applyBorder="1" applyAlignment="1">
      <alignment horizontal="center" vertical="center"/>
    </xf>
    <xf numFmtId="176" fontId="25" fillId="2" borderId="12" xfId="1" applyNumberFormat="1" applyFont="1" applyFill="1" applyBorder="1" applyAlignment="1">
      <alignment horizontal="center" vertical="center"/>
    </xf>
    <xf numFmtId="176" fontId="25" fillId="0" borderId="12" xfId="1" applyNumberFormat="1" applyFont="1" applyFill="1" applyBorder="1">
      <alignment vertical="center"/>
    </xf>
    <xf numFmtId="176" fontId="25" fillId="2" borderId="12" xfId="1" applyNumberFormat="1" applyFont="1" applyFill="1" applyBorder="1">
      <alignment vertical="center"/>
    </xf>
    <xf numFmtId="176" fontId="12" fillId="2" borderId="14" xfId="1" applyNumberFormat="1" applyFont="1" applyFill="1" applyBorder="1" applyAlignment="1"/>
    <xf numFmtId="180" fontId="25" fillId="3" borderId="20" xfId="1" applyNumberFormat="1" applyFont="1" applyFill="1" applyBorder="1" applyAlignment="1">
      <alignment horizontal="center" vertical="center"/>
    </xf>
    <xf numFmtId="180" fontId="23" fillId="3" borderId="70" xfId="1" applyNumberFormat="1" applyFont="1" applyFill="1" applyBorder="1" applyAlignment="1">
      <alignment horizontal="center" vertical="center"/>
    </xf>
    <xf numFmtId="180" fontId="25" fillId="4" borderId="23" xfId="1" applyNumberFormat="1" applyFont="1" applyFill="1" applyBorder="1">
      <alignment vertical="center"/>
    </xf>
    <xf numFmtId="176" fontId="21" fillId="0" borderId="10" xfId="1" applyNumberFormat="1" applyFont="1" applyFill="1" applyBorder="1">
      <alignment vertical="center"/>
    </xf>
    <xf numFmtId="176" fontId="21" fillId="2" borderId="10" xfId="1" applyNumberFormat="1" applyFont="1" applyFill="1" applyBorder="1">
      <alignment vertical="center"/>
    </xf>
    <xf numFmtId="176" fontId="28" fillId="0" borderId="10" xfId="1" applyNumberFormat="1" applyFont="1" applyFill="1" applyBorder="1">
      <alignment vertical="center"/>
    </xf>
    <xf numFmtId="176" fontId="21" fillId="0" borderId="0" xfId="1" applyNumberFormat="1" applyFont="1" applyFill="1" applyBorder="1">
      <alignment vertical="center"/>
    </xf>
    <xf numFmtId="176" fontId="28" fillId="0" borderId="15" xfId="1" applyNumberFormat="1" applyFont="1" applyFill="1" applyBorder="1">
      <alignment vertical="center"/>
    </xf>
    <xf numFmtId="176" fontId="21" fillId="0" borderId="6" xfId="1" applyNumberFormat="1" applyFont="1" applyFill="1" applyBorder="1">
      <alignment vertical="center"/>
    </xf>
    <xf numFmtId="176" fontId="21" fillId="2" borderId="38" xfId="1" applyNumberFormat="1" applyFont="1" applyFill="1" applyBorder="1">
      <alignment vertical="center"/>
    </xf>
    <xf numFmtId="180" fontId="47" fillId="0" borderId="0" xfId="1" applyNumberFormat="1" applyFont="1" applyFill="1" applyBorder="1" applyAlignment="1">
      <alignment horizontal="left" vertical="center"/>
    </xf>
    <xf numFmtId="180" fontId="47" fillId="0" borderId="23" xfId="1" applyNumberFormat="1" applyFont="1" applyFill="1" applyBorder="1">
      <alignment vertical="center"/>
    </xf>
    <xf numFmtId="180" fontId="47" fillId="4" borderId="23" xfId="1" applyNumberFormat="1" applyFont="1" applyFill="1" applyBorder="1">
      <alignment vertical="center"/>
    </xf>
    <xf numFmtId="180" fontId="47" fillId="4" borderId="1" xfId="1" applyNumberFormat="1" applyFont="1" applyFill="1" applyBorder="1" applyAlignment="1"/>
    <xf numFmtId="180" fontId="47" fillId="4" borderId="20" xfId="1" applyNumberFormat="1" applyFont="1" applyFill="1" applyBorder="1">
      <alignment vertical="center"/>
    </xf>
    <xf numFmtId="180" fontId="47" fillId="0" borderId="1" xfId="1" applyNumberFormat="1" applyFont="1" applyFill="1" applyBorder="1">
      <alignment vertical="center"/>
    </xf>
    <xf numFmtId="180" fontId="12" fillId="0" borderId="71" xfId="1" applyNumberFormat="1" applyFont="1" applyFill="1" applyBorder="1">
      <alignment vertical="center"/>
    </xf>
    <xf numFmtId="180" fontId="47" fillId="0" borderId="41" xfId="1" applyNumberFormat="1" applyFont="1" applyFill="1" applyBorder="1">
      <alignment vertical="center"/>
    </xf>
    <xf numFmtId="180" fontId="47" fillId="4" borderId="54" xfId="1" applyNumberFormat="1" applyFont="1" applyFill="1" applyBorder="1">
      <alignment vertical="center"/>
    </xf>
    <xf numFmtId="176" fontId="21" fillId="4" borderId="55" xfId="1" applyNumberFormat="1" applyFont="1" applyFill="1" applyBorder="1">
      <alignment vertical="center"/>
    </xf>
    <xf numFmtId="176" fontId="47" fillId="0" borderId="0" xfId="1" applyNumberFormat="1" applyFont="1">
      <alignment vertical="center"/>
    </xf>
    <xf numFmtId="176" fontId="14" fillId="6" borderId="33" xfId="1" applyNumberFormat="1" applyFont="1" applyFill="1" applyBorder="1">
      <alignment vertical="center"/>
    </xf>
    <xf numFmtId="176" fontId="14" fillId="6" borderId="34" xfId="1" applyNumberFormat="1" applyFont="1" applyFill="1" applyBorder="1">
      <alignment vertical="center"/>
    </xf>
    <xf numFmtId="176" fontId="14" fillId="6" borderId="35" xfId="1" applyNumberFormat="1" applyFont="1" applyFill="1" applyBorder="1">
      <alignment vertical="center"/>
    </xf>
    <xf numFmtId="176" fontId="14" fillId="0" borderId="33" xfId="1" applyNumberFormat="1" applyFont="1" applyBorder="1">
      <alignment vertical="center"/>
    </xf>
    <xf numFmtId="176" fontId="14" fillId="0" borderId="34" xfId="1" applyNumberFormat="1" applyFont="1" applyBorder="1">
      <alignment vertical="center"/>
    </xf>
    <xf numFmtId="176" fontId="14" fillId="0" borderId="35" xfId="1" applyNumberFormat="1" applyFont="1" applyBorder="1">
      <alignment vertical="center"/>
    </xf>
    <xf numFmtId="176" fontId="47" fillId="6" borderId="33" xfId="1" applyNumberFormat="1" applyFont="1" applyFill="1" applyBorder="1">
      <alignment vertical="center"/>
    </xf>
    <xf numFmtId="176" fontId="47" fillId="0" borderId="33" xfId="1" applyNumberFormat="1" applyFont="1" applyBorder="1">
      <alignment vertical="center"/>
    </xf>
    <xf numFmtId="176" fontId="47" fillId="0" borderId="1" xfId="1" applyNumberFormat="1" applyFont="1" applyBorder="1">
      <alignment vertical="center"/>
    </xf>
    <xf numFmtId="176" fontId="47" fillId="6" borderId="30" xfId="1" applyNumberFormat="1" applyFont="1" applyFill="1" applyBorder="1">
      <alignment vertical="center"/>
    </xf>
    <xf numFmtId="176" fontId="47" fillId="0" borderId="41" xfId="1" applyNumberFormat="1" applyFont="1" applyBorder="1">
      <alignment vertical="center"/>
    </xf>
    <xf numFmtId="176" fontId="47" fillId="6" borderId="77" xfId="1" applyNumberFormat="1" applyFont="1" applyFill="1" applyBorder="1">
      <alignment vertical="center"/>
    </xf>
    <xf numFmtId="176" fontId="47" fillId="6" borderId="79" xfId="1" applyNumberFormat="1" applyFont="1" applyFill="1" applyBorder="1">
      <alignment vertical="center"/>
    </xf>
    <xf numFmtId="176" fontId="12" fillId="6" borderId="80" xfId="1" applyNumberFormat="1" applyFont="1" applyFill="1" applyBorder="1">
      <alignment vertical="center"/>
    </xf>
    <xf numFmtId="176" fontId="12" fillId="6" borderId="79" xfId="1" applyNumberFormat="1" applyFont="1" applyFill="1" applyBorder="1">
      <alignment vertical="center"/>
    </xf>
    <xf numFmtId="176" fontId="12" fillId="6" borderId="81" xfId="1" applyNumberFormat="1" applyFont="1" applyFill="1" applyBorder="1">
      <alignment vertical="center"/>
    </xf>
    <xf numFmtId="176" fontId="14" fillId="0" borderId="23" xfId="1" applyNumberFormat="1" applyFont="1" applyFill="1" applyBorder="1">
      <alignment vertical="center"/>
    </xf>
    <xf numFmtId="176" fontId="14" fillId="4" borderId="23" xfId="1" applyNumberFormat="1" applyFont="1" applyFill="1" applyBorder="1">
      <alignment vertical="center"/>
    </xf>
    <xf numFmtId="176" fontId="14" fillId="0" borderId="4" xfId="1" applyNumberFormat="1" applyFont="1" applyFill="1" applyBorder="1" applyAlignment="1" applyProtection="1">
      <alignment vertical="center"/>
      <protection locked="0"/>
    </xf>
    <xf numFmtId="226" fontId="16" fillId="0" borderId="4" xfId="11" applyNumberFormat="1" applyFont="1" applyFill="1" applyBorder="1" applyAlignment="1"/>
    <xf numFmtId="43" fontId="20" fillId="0" borderId="4" xfId="1" applyFont="1" applyFill="1" applyBorder="1" applyAlignment="1" applyProtection="1">
      <alignment horizontal="center" vertical="center" wrapText="1"/>
      <protection locked="0"/>
    </xf>
    <xf numFmtId="226" fontId="14" fillId="0" borderId="40" xfId="0" applyFont="1" applyFill="1" applyBorder="1" applyAlignment="1" applyProtection="1">
      <alignment vertical="center"/>
      <protection locked="0"/>
    </xf>
    <xf numFmtId="226" fontId="16" fillId="0" borderId="40" xfId="0" applyFont="1" applyFill="1" applyBorder="1" applyAlignment="1" applyProtection="1">
      <alignment vertical="center"/>
      <protection locked="0"/>
    </xf>
    <xf numFmtId="176" fontId="14" fillId="0" borderId="40" xfId="1" applyNumberFormat="1" applyFont="1" applyFill="1" applyBorder="1" applyAlignment="1" applyProtection="1">
      <alignment vertical="center"/>
      <protection locked="0"/>
    </xf>
    <xf numFmtId="226" fontId="14" fillId="0" borderId="4" xfId="0" applyFont="1" applyFill="1" applyBorder="1" applyAlignment="1" applyProtection="1">
      <alignment vertical="center"/>
      <protection locked="0"/>
    </xf>
    <xf numFmtId="14" fontId="14" fillId="0" borderId="4" xfId="0" applyNumberFormat="1" applyFont="1" applyFill="1" applyBorder="1" applyAlignment="1" applyProtection="1">
      <alignment vertical="center"/>
      <protection locked="0"/>
    </xf>
    <xf numFmtId="226" fontId="14" fillId="0" borderId="4" xfId="0" applyFont="1" applyFill="1" applyBorder="1" applyAlignment="1" applyProtection="1">
      <alignment horizontal="center" vertical="center"/>
      <protection locked="0"/>
    </xf>
    <xf numFmtId="176" fontId="14" fillId="0" borderId="1" xfId="1" applyNumberFormat="1" applyFont="1" applyFill="1" applyBorder="1" applyAlignment="1" applyProtection="1">
      <alignment vertical="center"/>
      <protection locked="0"/>
    </xf>
    <xf numFmtId="9" fontId="14" fillId="0" borderId="4" xfId="7" applyFont="1" applyFill="1" applyBorder="1" applyAlignment="1" applyProtection="1">
      <alignment vertical="center"/>
      <protection locked="0"/>
    </xf>
    <xf numFmtId="226" fontId="0" fillId="0" borderId="0" xfId="0" applyFill="1" applyAlignment="1" applyProtection="1">
      <alignment vertical="center"/>
      <protection locked="0"/>
    </xf>
    <xf numFmtId="226" fontId="14" fillId="0" borderId="103" xfId="0" applyFont="1" applyBorder="1" applyAlignment="1" applyProtection="1">
      <alignment horizontal="center" vertical="center"/>
      <protection locked="0"/>
    </xf>
    <xf numFmtId="226" fontId="14" fillId="0" borderId="41" xfId="0" applyFont="1" applyBorder="1" applyAlignment="1" applyProtection="1">
      <alignment vertical="center"/>
      <protection locked="0"/>
    </xf>
    <xf numFmtId="226" fontId="14" fillId="0" borderId="40" xfId="17" applyFont="1" applyFill="1" applyBorder="1" applyAlignment="1" applyProtection="1">
      <alignment vertical="center"/>
      <protection locked="0"/>
    </xf>
    <xf numFmtId="226" fontId="14" fillId="0" borderId="103" xfId="17" applyFont="1" applyFill="1" applyBorder="1" applyAlignment="1" applyProtection="1">
      <alignment vertical="center"/>
      <protection locked="0"/>
    </xf>
    <xf numFmtId="14" fontId="14" fillId="0" borderId="103" xfId="17" applyNumberFormat="1" applyFont="1" applyFill="1" applyBorder="1" applyAlignment="1" applyProtection="1">
      <alignment vertical="center"/>
      <protection locked="0"/>
    </xf>
    <xf numFmtId="14" fontId="14" fillId="0" borderId="103" xfId="0" applyNumberFormat="1" applyFont="1" applyBorder="1" applyAlignment="1" applyProtection="1">
      <alignment horizontal="center" vertical="center"/>
      <protection locked="0"/>
    </xf>
    <xf numFmtId="226" fontId="14" fillId="0" borderId="103" xfId="0" applyFont="1" applyFill="1" applyBorder="1" applyAlignment="1" applyProtection="1">
      <alignment vertical="center"/>
      <protection locked="0"/>
    </xf>
    <xf numFmtId="176" fontId="14" fillId="0" borderId="103" xfId="1" applyNumberFormat="1" applyFont="1" applyFill="1" applyBorder="1" applyAlignment="1" applyProtection="1">
      <alignment vertical="center"/>
      <protection locked="0"/>
    </xf>
    <xf numFmtId="226" fontId="14" fillId="0" borderId="103" xfId="0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Fill="1" applyAlignment="1" applyProtection="1">
      <alignment horizontal="center" vertical="center"/>
      <protection locked="0"/>
    </xf>
    <xf numFmtId="0" fontId="14" fillId="0" borderId="0" xfId="1" applyNumberFormat="1" applyFont="1" applyAlignment="1" applyProtection="1">
      <alignment horizontal="center" vertical="center"/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14" fillId="0" borderId="40" xfId="1" applyNumberFormat="1" applyFont="1" applyBorder="1" applyAlignment="1" applyProtection="1">
      <alignment horizontal="center" vertical="center"/>
      <protection locked="0"/>
    </xf>
    <xf numFmtId="0" fontId="0" fillId="0" borderId="0" xfId="1" applyNumberFormat="1" applyFont="1" applyAlignment="1" applyProtection="1">
      <alignment horizontal="center" vertical="center"/>
      <protection locked="0"/>
    </xf>
    <xf numFmtId="226" fontId="122" fillId="0" borderId="0" xfId="0" applyFont="1">
      <alignment vertical="center"/>
    </xf>
    <xf numFmtId="43" fontId="14" fillId="0" borderId="40" xfId="1" applyNumberFormat="1" applyFont="1" applyFill="1" applyBorder="1" applyAlignment="1" applyProtection="1">
      <alignment vertical="center"/>
      <protection locked="0"/>
    </xf>
    <xf numFmtId="181" fontId="14" fillId="0" borderId="4" xfId="1" applyNumberFormat="1" applyFont="1" applyFill="1" applyBorder="1" applyAlignment="1" applyProtection="1">
      <alignment horizontal="right" vertical="center"/>
      <protection locked="0"/>
    </xf>
    <xf numFmtId="181" fontId="14" fillId="0" borderId="40" xfId="1" applyNumberFormat="1" applyFont="1" applyFill="1" applyBorder="1" applyAlignment="1" applyProtection="1">
      <alignment vertical="center"/>
      <protection locked="0"/>
    </xf>
    <xf numFmtId="181" fontId="14" fillId="0" borderId="103" xfId="1" applyNumberFormat="1" applyFont="1" applyFill="1" applyBorder="1" applyAlignment="1" applyProtection="1">
      <alignment vertical="center"/>
      <protection locked="0"/>
    </xf>
    <xf numFmtId="0" fontId="20" fillId="0" borderId="4" xfId="1" applyNumberFormat="1" applyFont="1" applyFill="1" applyBorder="1" applyAlignment="1" applyProtection="1">
      <alignment horizontal="center"/>
      <protection locked="0"/>
    </xf>
    <xf numFmtId="0" fontId="14" fillId="0" borderId="4" xfId="1" applyNumberFormat="1" applyFont="1" applyBorder="1" applyAlignment="1" applyProtection="1">
      <alignment horizontal="center" vertical="center"/>
    </xf>
    <xf numFmtId="226" fontId="14" fillId="0" borderId="4" xfId="0" applyFont="1" applyBorder="1" applyAlignment="1" applyProtection="1">
      <alignment horizontal="left" vertical="center"/>
      <protection locked="0"/>
    </xf>
    <xf numFmtId="178" fontId="14" fillId="0" borderId="4" xfId="1" applyNumberFormat="1" applyFont="1" applyBorder="1" applyAlignment="1" applyProtection="1">
      <alignment horizontal="left" vertical="center"/>
      <protection locked="0"/>
    </xf>
    <xf numFmtId="226" fontId="14" fillId="0" borderId="103" xfId="0" applyFont="1" applyBorder="1" applyAlignment="1" applyProtection="1">
      <alignment horizontal="left" vertical="center"/>
      <protection locked="0"/>
    </xf>
    <xf numFmtId="227" fontId="20" fillId="0" borderId="4" xfId="1" applyNumberFormat="1" applyFont="1" applyFill="1" applyBorder="1" applyAlignment="1" applyProtection="1">
      <alignment horizontal="center"/>
      <protection locked="0"/>
    </xf>
    <xf numFmtId="227" fontId="14" fillId="0" borderId="0" xfId="1" applyNumberFormat="1" applyFont="1" applyAlignment="1" applyProtection="1">
      <alignment horizontal="right" vertical="center"/>
      <protection locked="0"/>
    </xf>
    <xf numFmtId="227" fontId="14" fillId="0" borderId="4" xfId="1" applyNumberFormat="1" applyFont="1" applyBorder="1" applyAlignment="1" applyProtection="1">
      <alignment horizontal="right" vertical="center"/>
      <protection locked="0"/>
    </xf>
    <xf numFmtId="227" fontId="14" fillId="0" borderId="103" xfId="1" applyNumberFormat="1" applyFont="1" applyBorder="1" applyAlignment="1" applyProtection="1">
      <alignment horizontal="right" vertical="center"/>
      <protection locked="0"/>
    </xf>
    <xf numFmtId="181" fontId="14" fillId="0" borderId="4" xfId="1" applyNumberFormat="1" applyFont="1" applyFill="1" applyBorder="1" applyAlignment="1" applyProtection="1">
      <alignment vertical="center"/>
      <protection locked="0"/>
    </xf>
    <xf numFmtId="226" fontId="14" fillId="0" borderId="41" xfId="0" applyFont="1" applyFill="1" applyBorder="1" applyAlignment="1" applyProtection="1">
      <alignment vertical="center"/>
      <protection locked="0"/>
    </xf>
    <xf numFmtId="178" fontId="14" fillId="0" borderId="4" xfId="1" applyNumberFormat="1" applyFont="1" applyFill="1" applyBorder="1" applyAlignment="1" applyProtection="1">
      <alignment horizontal="right" vertical="center"/>
      <protection locked="0"/>
    </xf>
    <xf numFmtId="178" fontId="14" fillId="0" borderId="103" xfId="1" applyNumberFormat="1" applyFont="1" applyFill="1" applyBorder="1" applyAlignment="1" applyProtection="1">
      <alignment horizontal="right" vertical="center"/>
      <protection locked="0"/>
    </xf>
    <xf numFmtId="176" fontId="14" fillId="0" borderId="1" xfId="1" applyNumberFormat="1" applyFont="1" applyFill="1" applyBorder="1" applyAlignment="1" applyProtection="1">
      <alignment vertical="center" wrapText="1"/>
      <protection locked="0"/>
    </xf>
    <xf numFmtId="176" fontId="14" fillId="0" borderId="4" xfId="1" applyNumberFormat="1" applyFont="1" applyFill="1" applyBorder="1" applyAlignment="1">
      <alignment horizontal="left" vertical="center"/>
    </xf>
    <xf numFmtId="226" fontId="14" fillId="0" borderId="8" xfId="0" applyFont="1" applyFill="1" applyBorder="1" applyAlignment="1" applyProtection="1">
      <alignment vertical="center"/>
      <protection locked="0"/>
    </xf>
    <xf numFmtId="226" fontId="16" fillId="0" borderId="8" xfId="0" applyFont="1" applyFill="1" applyBorder="1" applyAlignment="1" applyProtection="1">
      <alignment vertical="center"/>
      <protection locked="0"/>
    </xf>
    <xf numFmtId="176" fontId="14" fillId="0" borderId="87" xfId="1" applyNumberFormat="1" applyFont="1" applyFill="1" applyBorder="1" applyAlignment="1">
      <alignment horizontal="left" vertical="center"/>
    </xf>
    <xf numFmtId="226" fontId="14" fillId="0" borderId="88" xfId="0" applyNumberFormat="1" applyFont="1" applyFill="1" applyBorder="1">
      <alignment vertical="center"/>
    </xf>
    <xf numFmtId="226" fontId="14" fillId="0" borderId="89" xfId="0" applyNumberFormat="1" applyFont="1" applyFill="1" applyBorder="1">
      <alignment vertical="center"/>
    </xf>
    <xf numFmtId="14" fontId="14" fillId="0" borderId="87" xfId="0" applyNumberFormat="1" applyFont="1" applyFill="1" applyBorder="1" applyAlignment="1" applyProtection="1">
      <alignment vertical="center"/>
      <protection locked="0"/>
    </xf>
    <xf numFmtId="226" fontId="14" fillId="0" borderId="87" xfId="0" applyFont="1" applyFill="1" applyBorder="1" applyAlignment="1" applyProtection="1">
      <alignment horizontal="center" vertical="center"/>
      <protection locked="0"/>
    </xf>
    <xf numFmtId="176" fontId="14" fillId="0" borderId="41" xfId="1" applyNumberFormat="1" applyFont="1" applyFill="1" applyBorder="1" applyAlignment="1" applyProtection="1">
      <alignment vertical="center"/>
      <protection locked="0"/>
    </xf>
    <xf numFmtId="226" fontId="14" fillId="0" borderId="87" xfId="0" applyFont="1" applyFill="1" applyBorder="1" applyAlignment="1" applyProtection="1">
      <alignment vertical="center"/>
      <protection locked="0"/>
    </xf>
    <xf numFmtId="226" fontId="16" fillId="0" borderId="4" xfId="0" applyFont="1" applyFill="1" applyBorder="1" applyAlignment="1" applyProtection="1">
      <alignment vertical="center"/>
      <protection locked="0"/>
    </xf>
    <xf numFmtId="226" fontId="14" fillId="0" borderId="4" xfId="0" applyNumberFormat="1" applyFont="1" applyFill="1" applyBorder="1">
      <alignment vertical="center"/>
    </xf>
    <xf numFmtId="226" fontId="14" fillId="0" borderId="90" xfId="0" applyNumberFormat="1" applyFont="1" applyFill="1" applyBorder="1">
      <alignment vertical="center"/>
    </xf>
    <xf numFmtId="226" fontId="14" fillId="0" borderId="4" xfId="17" applyFont="1" applyFill="1" applyBorder="1" applyAlignment="1" applyProtection="1">
      <alignment horizontal="center" vertical="center"/>
      <protection locked="0"/>
    </xf>
    <xf numFmtId="226" fontId="14" fillId="0" borderId="4" xfId="0" applyNumberFormat="1" applyFont="1" applyFill="1" applyBorder="1" applyAlignment="1" applyProtection="1">
      <alignment vertical="center"/>
      <protection locked="0"/>
    </xf>
    <xf numFmtId="226" fontId="121" fillId="0" borderId="103" xfId="0" applyNumberFormat="1" applyFont="1" applyFill="1" applyBorder="1">
      <alignment vertical="center"/>
    </xf>
    <xf numFmtId="226" fontId="16" fillId="0" borderId="40" xfId="0" applyNumberFormat="1" applyFont="1" applyFill="1" applyBorder="1" applyAlignment="1" applyProtection="1">
      <alignment vertical="center"/>
      <protection locked="0"/>
    </xf>
    <xf numFmtId="14" fontId="14" fillId="0" borderId="103" xfId="0" applyNumberFormat="1" applyFont="1" applyFill="1" applyBorder="1" applyAlignment="1" applyProtection="1">
      <alignment vertical="center"/>
      <protection locked="0"/>
    </xf>
    <xf numFmtId="176" fontId="14" fillId="0" borderId="1" xfId="25238" applyNumberFormat="1" applyFont="1" applyFill="1" applyBorder="1" applyAlignment="1" applyProtection="1">
      <alignment vertical="center"/>
      <protection locked="0"/>
    </xf>
    <xf numFmtId="176" fontId="14" fillId="0" borderId="103" xfId="1" applyNumberFormat="1" applyFont="1" applyFill="1" applyBorder="1" applyAlignment="1" applyProtection="1">
      <alignment horizontal="center" vertical="center"/>
      <protection locked="0"/>
    </xf>
    <xf numFmtId="43" fontId="14" fillId="0" borderId="103" xfId="1" applyNumberFormat="1" applyFont="1" applyFill="1" applyBorder="1" applyAlignment="1" applyProtection="1">
      <alignment vertical="center"/>
      <protection locked="0"/>
    </xf>
    <xf numFmtId="9" fontId="14" fillId="0" borderId="103" xfId="7" applyFont="1" applyFill="1" applyBorder="1" applyAlignment="1" applyProtection="1">
      <alignment vertical="center"/>
      <protection locked="0"/>
    </xf>
    <xf numFmtId="226" fontId="0" fillId="0" borderId="0" xfId="0" applyFill="1" applyProtection="1">
      <alignment vertical="center"/>
      <protection locked="0"/>
    </xf>
    <xf numFmtId="226" fontId="14" fillId="0" borderId="0" xfId="0" applyFont="1" applyFill="1" applyProtection="1">
      <alignment vertical="center"/>
      <protection locked="0"/>
    </xf>
    <xf numFmtId="226" fontId="14" fillId="0" borderId="0" xfId="0" applyFont="1" applyFill="1" applyAlignment="1" applyProtection="1">
      <alignment horizontal="center" vertical="center"/>
      <protection locked="0"/>
    </xf>
    <xf numFmtId="226" fontId="0" fillId="90" borderId="0" xfId="0" applyFill="1">
      <alignment vertical="center"/>
    </xf>
    <xf numFmtId="180" fontId="10" fillId="0" borderId="60" xfId="1" applyNumberFormat="1" applyFont="1" applyFill="1" applyBorder="1">
      <alignment vertical="center"/>
    </xf>
    <xf numFmtId="176" fontId="12" fillId="0" borderId="4" xfId="1" applyNumberFormat="1" applyFont="1" applyBorder="1" applyAlignment="1">
      <alignment horizontal="center" vertical="center"/>
    </xf>
    <xf numFmtId="226" fontId="9" fillId="0" borderId="4" xfId="0" applyFont="1" applyBorder="1" applyAlignment="1" applyProtection="1">
      <alignment horizontal="center" vertical="center"/>
      <protection locked="0"/>
    </xf>
    <xf numFmtId="176" fontId="14" fillId="0" borderId="25" xfId="1" applyNumberFormat="1" applyFont="1" applyBorder="1">
      <alignment vertical="center"/>
    </xf>
    <xf numFmtId="176" fontId="14" fillId="0" borderId="4" xfId="1" applyNumberFormat="1" applyFont="1" applyBorder="1" applyAlignment="1">
      <alignment horizontal="center" vertical="center"/>
    </xf>
    <xf numFmtId="176" fontId="14" fillId="0" borderId="4" xfId="1" applyNumberFormat="1" applyFont="1" applyFill="1" applyBorder="1" applyAlignment="1">
      <alignment horizontal="center" vertical="center"/>
    </xf>
    <xf numFmtId="180" fontId="123" fillId="4" borderId="18" xfId="1" applyNumberFormat="1" applyFont="1" applyFill="1" applyBorder="1">
      <alignment vertical="center"/>
    </xf>
    <xf numFmtId="180" fontId="123" fillId="0" borderId="18" xfId="1" applyNumberFormat="1" applyFont="1" applyFill="1" applyBorder="1">
      <alignment vertical="center"/>
    </xf>
    <xf numFmtId="176" fontId="123" fillId="2" borderId="9" xfId="1" applyNumberFormat="1" applyFont="1" applyFill="1" applyBorder="1">
      <alignment vertical="center"/>
    </xf>
    <xf numFmtId="176" fontId="123" fillId="0" borderId="9" xfId="1" applyNumberFormat="1" applyFont="1" applyFill="1" applyBorder="1">
      <alignment vertical="center"/>
    </xf>
    <xf numFmtId="176" fontId="9" fillId="6" borderId="29" xfId="1" applyNumberFormat="1" applyFont="1" applyFill="1" applyBorder="1">
      <alignment vertical="center"/>
    </xf>
    <xf numFmtId="176" fontId="9" fillId="0" borderId="29" xfId="1" applyNumberFormat="1" applyFont="1" applyBorder="1">
      <alignment vertical="center"/>
    </xf>
    <xf numFmtId="180" fontId="9" fillId="0" borderId="18" xfId="1" applyNumberFormat="1" applyFont="1" applyFill="1" applyBorder="1">
      <alignment vertical="center"/>
    </xf>
    <xf numFmtId="180" fontId="9" fillId="4" borderId="18" xfId="1" applyNumberFormat="1" applyFont="1" applyFill="1" applyBorder="1">
      <alignment vertical="center"/>
    </xf>
    <xf numFmtId="176" fontId="9" fillId="0" borderId="9" xfId="1" applyNumberFormat="1" applyFont="1" applyFill="1" applyBorder="1">
      <alignment vertical="center"/>
    </xf>
    <xf numFmtId="176" fontId="9" fillId="2" borderId="9" xfId="1" applyNumberFormat="1" applyFont="1" applyFill="1" applyBorder="1">
      <alignment vertical="center"/>
    </xf>
    <xf numFmtId="180" fontId="12" fillId="4" borderId="18" xfId="1" applyNumberFormat="1" applyFont="1" applyFill="1" applyBorder="1">
      <alignment vertical="center"/>
    </xf>
    <xf numFmtId="180" fontId="123" fillId="4" borderId="71" xfId="1" applyNumberFormat="1" applyFont="1" applyFill="1" applyBorder="1" applyAlignment="1"/>
    <xf numFmtId="176" fontId="123" fillId="2" borderId="69" xfId="1" applyNumberFormat="1" applyFont="1" applyFill="1" applyBorder="1" applyAlignment="1"/>
    <xf numFmtId="180" fontId="20" fillId="0" borderId="18" xfId="1" applyNumberFormat="1" applyFont="1" applyFill="1" applyBorder="1">
      <alignment vertical="center"/>
    </xf>
    <xf numFmtId="176" fontId="20" fillId="0" borderId="9" xfId="1" applyNumberFormat="1" applyFont="1" applyFill="1" applyBorder="1">
      <alignment vertical="center"/>
    </xf>
    <xf numFmtId="176" fontId="25" fillId="0" borderId="14" xfId="1" applyNumberFormat="1" applyFont="1" applyFill="1" applyBorder="1">
      <alignment vertical="center"/>
    </xf>
    <xf numFmtId="180" fontId="123" fillId="4" borderId="105" xfId="1" applyNumberFormat="1" applyFont="1" applyFill="1" applyBorder="1" applyAlignment="1"/>
    <xf numFmtId="180" fontId="20" fillId="4" borderId="104" xfId="1" applyNumberFormat="1" applyFont="1" applyFill="1" applyBorder="1" applyAlignment="1"/>
    <xf numFmtId="176" fontId="12" fillId="0" borderId="4" xfId="1" applyNumberFormat="1" applyFont="1" applyFill="1" applyBorder="1">
      <alignment vertical="center"/>
    </xf>
    <xf numFmtId="176" fontId="9" fillId="0" borderId="4" xfId="1" applyNumberFormat="1" applyFont="1" applyBorder="1" applyAlignment="1">
      <alignment horizontal="left" vertical="center"/>
    </xf>
    <xf numFmtId="176" fontId="9" fillId="0" borderId="4" xfId="1" applyNumberFormat="1" applyFont="1" applyFill="1" applyBorder="1">
      <alignment vertical="center"/>
    </xf>
    <xf numFmtId="176" fontId="9" fillId="0" borderId="4" xfId="1" applyNumberFormat="1" applyFont="1" applyFill="1" applyBorder="1" applyAlignment="1"/>
    <xf numFmtId="176" fontId="9" fillId="0" borderId="0" xfId="1" applyNumberFormat="1" applyFont="1">
      <alignment vertical="center"/>
    </xf>
    <xf numFmtId="180" fontId="9" fillId="0" borderId="61" xfId="1" applyNumberFormat="1" applyFont="1" applyFill="1" applyBorder="1">
      <alignment vertical="center"/>
    </xf>
    <xf numFmtId="180" fontId="9" fillId="0" borderId="0" xfId="1" applyNumberFormat="1" applyFont="1" applyFill="1" applyBorder="1">
      <alignment vertical="center"/>
    </xf>
    <xf numFmtId="176" fontId="18" fillId="3" borderId="20" xfId="1" applyNumberFormat="1" applyFont="1" applyFill="1" applyBorder="1" applyAlignment="1">
      <alignment horizontal="center" vertical="center" wrapText="1"/>
    </xf>
    <xf numFmtId="176" fontId="12" fillId="0" borderId="1" xfId="1" applyNumberFormat="1" applyFont="1" applyFill="1" applyBorder="1">
      <alignment vertical="center"/>
    </xf>
    <xf numFmtId="176" fontId="9" fillId="0" borderId="52" xfId="1" applyNumberFormat="1" applyFont="1" applyFill="1" applyBorder="1">
      <alignment vertical="center"/>
    </xf>
    <xf numFmtId="176" fontId="9" fillId="0" borderId="13" xfId="1" applyNumberFormat="1" applyFont="1" applyFill="1" applyBorder="1">
      <alignment vertical="center"/>
    </xf>
    <xf numFmtId="176" fontId="9" fillId="0" borderId="8" xfId="1" applyNumberFormat="1" applyFont="1" applyFill="1" applyBorder="1">
      <alignment vertical="center"/>
    </xf>
    <xf numFmtId="176" fontId="9" fillId="6" borderId="33" xfId="1" applyNumberFormat="1" applyFont="1" applyFill="1" applyBorder="1">
      <alignment vertical="center"/>
    </xf>
    <xf numFmtId="176" fontId="12" fillId="6" borderId="33" xfId="1" applyNumberFormat="1" applyFont="1" applyFill="1" applyBorder="1">
      <alignment vertical="center"/>
    </xf>
    <xf numFmtId="176" fontId="12" fillId="6" borderId="34" xfId="1" applyNumberFormat="1" applyFont="1" applyFill="1" applyBorder="1">
      <alignment vertical="center"/>
    </xf>
    <xf numFmtId="176" fontId="12" fillId="6" borderId="35" xfId="1" applyNumberFormat="1" applyFont="1" applyFill="1" applyBorder="1">
      <alignment vertical="center"/>
    </xf>
    <xf numFmtId="176" fontId="12" fillId="0" borderId="19" xfId="1" applyNumberFormat="1" applyFont="1" applyFill="1" applyBorder="1">
      <alignment vertical="center"/>
    </xf>
    <xf numFmtId="176" fontId="20" fillId="0" borderId="19" xfId="1" applyNumberFormat="1" applyFont="1" applyFill="1" applyBorder="1">
      <alignment vertical="center"/>
    </xf>
    <xf numFmtId="176" fontId="12" fillId="0" borderId="24" xfId="1" applyNumberFormat="1" applyFont="1" applyFill="1" applyBorder="1">
      <alignment vertical="center"/>
    </xf>
    <xf numFmtId="176" fontId="12" fillId="0" borderId="23" xfId="1" applyNumberFormat="1" applyFont="1" applyFill="1" applyBorder="1">
      <alignment vertical="center"/>
    </xf>
    <xf numFmtId="176" fontId="28" fillId="0" borderId="19" xfId="1" applyNumberFormat="1" applyFont="1" applyFill="1" applyBorder="1">
      <alignment vertical="center"/>
    </xf>
    <xf numFmtId="176" fontId="12" fillId="0" borderId="33" xfId="1" applyNumberFormat="1" applyFont="1" applyBorder="1">
      <alignment vertical="center"/>
    </xf>
    <xf numFmtId="176" fontId="12" fillId="0" borderId="34" xfId="1" applyNumberFormat="1" applyFont="1" applyBorder="1">
      <alignment vertical="center"/>
    </xf>
    <xf numFmtId="176" fontId="12" fillId="0" borderId="35" xfId="1" applyNumberFormat="1" applyFont="1" applyBorder="1">
      <alignment vertical="center"/>
    </xf>
    <xf numFmtId="176" fontId="12" fillId="4" borderId="19" xfId="1" applyNumberFormat="1" applyFont="1" applyFill="1" applyBorder="1">
      <alignment vertical="center"/>
    </xf>
    <xf numFmtId="176" fontId="20" fillId="4" borderId="19" xfId="1" applyNumberFormat="1" applyFont="1" applyFill="1" applyBorder="1">
      <alignment vertical="center"/>
    </xf>
    <xf numFmtId="176" fontId="12" fillId="4" borderId="24" xfId="1" applyNumberFormat="1" applyFont="1" applyFill="1" applyBorder="1">
      <alignment vertical="center"/>
    </xf>
    <xf numFmtId="180" fontId="12" fillId="4" borderId="19" xfId="1" applyNumberFormat="1" applyFont="1" applyFill="1" applyBorder="1">
      <alignment vertical="center"/>
    </xf>
    <xf numFmtId="176" fontId="28" fillId="2" borderId="12" xfId="1" applyNumberFormat="1" applyFont="1" applyFill="1" applyBorder="1">
      <alignment vertical="center"/>
    </xf>
    <xf numFmtId="176" fontId="28" fillId="2" borderId="10" xfId="1" applyNumberFormat="1" applyFont="1" applyFill="1" applyBorder="1">
      <alignment vertical="center"/>
    </xf>
    <xf numFmtId="176" fontId="12" fillId="2" borderId="13" xfId="1" applyNumberFormat="1" applyFont="1" applyFill="1" applyBorder="1">
      <alignment vertical="center"/>
    </xf>
    <xf numFmtId="176" fontId="12" fillId="2" borderId="8" xfId="1" applyNumberFormat="1" applyFont="1" applyFill="1" applyBorder="1">
      <alignment vertical="center"/>
    </xf>
    <xf numFmtId="176" fontId="12" fillId="4" borderId="23" xfId="1" applyNumberFormat="1" applyFont="1" applyFill="1" applyBorder="1">
      <alignment vertical="center"/>
    </xf>
    <xf numFmtId="176" fontId="28" fillId="4" borderId="19" xfId="1" applyNumberFormat="1" applyFont="1" applyFill="1" applyBorder="1">
      <alignment vertical="center"/>
    </xf>
    <xf numFmtId="176" fontId="9" fillId="0" borderId="33" xfId="1" applyNumberFormat="1" applyFont="1" applyBorder="1">
      <alignment vertical="center"/>
    </xf>
    <xf numFmtId="176" fontId="9" fillId="0" borderId="34" xfId="1" applyNumberFormat="1" applyFont="1" applyBorder="1">
      <alignment vertical="center"/>
    </xf>
    <xf numFmtId="176" fontId="9" fillId="0" borderId="35" xfId="1" applyNumberFormat="1" applyFont="1" applyBorder="1">
      <alignment vertical="center"/>
    </xf>
    <xf numFmtId="180" fontId="9" fillId="0" borderId="19" xfId="1" applyNumberFormat="1" applyFont="1" applyFill="1" applyBorder="1">
      <alignment vertical="center"/>
    </xf>
    <xf numFmtId="176" fontId="9" fillId="0" borderId="24" xfId="1" applyNumberFormat="1" applyFont="1" applyFill="1" applyBorder="1">
      <alignment vertical="center"/>
    </xf>
    <xf numFmtId="180" fontId="9" fillId="0" borderId="0" xfId="1" applyNumberFormat="1" applyFont="1">
      <alignment vertical="center"/>
    </xf>
    <xf numFmtId="176" fontId="9" fillId="6" borderId="34" xfId="1" applyNumberFormat="1" applyFont="1" applyFill="1" applyBorder="1">
      <alignment vertical="center"/>
    </xf>
    <xf numFmtId="176" fontId="9" fillId="6" borderId="35" xfId="1" applyNumberFormat="1" applyFont="1" applyFill="1" applyBorder="1">
      <alignment vertical="center"/>
    </xf>
    <xf numFmtId="176" fontId="9" fillId="4" borderId="23" xfId="1" applyNumberFormat="1" applyFont="1" applyFill="1" applyBorder="1">
      <alignment vertical="center"/>
    </xf>
    <xf numFmtId="176" fontId="9" fillId="4" borderId="19" xfId="1" applyNumberFormat="1" applyFont="1" applyFill="1" applyBorder="1">
      <alignment vertical="center"/>
    </xf>
    <xf numFmtId="176" fontId="9" fillId="4" borderId="24" xfId="1" applyNumberFormat="1" applyFont="1" applyFill="1" applyBorder="1">
      <alignment vertical="center"/>
    </xf>
    <xf numFmtId="180" fontId="9" fillId="4" borderId="19" xfId="1" applyNumberFormat="1" applyFont="1" applyFill="1" applyBorder="1">
      <alignment vertical="center"/>
    </xf>
    <xf numFmtId="176" fontId="9" fillId="2" borderId="13" xfId="1" applyNumberFormat="1" applyFont="1" applyFill="1" applyBorder="1">
      <alignment vertical="center"/>
    </xf>
    <xf numFmtId="176" fontId="9" fillId="2" borderId="8" xfId="1" applyNumberFormat="1" applyFont="1" applyFill="1" applyBorder="1">
      <alignment vertical="center"/>
    </xf>
    <xf numFmtId="176" fontId="28" fillId="0" borderId="0" xfId="1" applyNumberFormat="1" applyFont="1">
      <alignment vertical="center"/>
    </xf>
    <xf numFmtId="176" fontId="12" fillId="0" borderId="69" xfId="1" applyNumberFormat="1" applyFont="1" applyFill="1" applyBorder="1">
      <alignment vertical="center"/>
    </xf>
    <xf numFmtId="176" fontId="12" fillId="0" borderId="0" xfId="1" applyNumberFormat="1" applyFont="1" applyFill="1">
      <alignment vertical="center"/>
    </xf>
    <xf numFmtId="176" fontId="12" fillId="4" borderId="1" xfId="1" applyNumberFormat="1" applyFont="1" applyFill="1" applyBorder="1">
      <alignment vertical="center"/>
    </xf>
    <xf numFmtId="176" fontId="12" fillId="4" borderId="2" xfId="1" applyNumberFormat="1" applyFont="1" applyFill="1" applyBorder="1">
      <alignment vertical="center"/>
    </xf>
    <xf numFmtId="176" fontId="28" fillId="4" borderId="2" xfId="1" applyNumberFormat="1" applyFont="1" applyFill="1" applyBorder="1">
      <alignment vertical="center"/>
    </xf>
    <xf numFmtId="176" fontId="12" fillId="4" borderId="3" xfId="1" applyNumberFormat="1" applyFont="1" applyFill="1" applyBorder="1">
      <alignment vertical="center"/>
    </xf>
    <xf numFmtId="176" fontId="12" fillId="4" borderId="104" xfId="1" applyNumberFormat="1" applyFont="1" applyFill="1" applyBorder="1">
      <alignment vertical="center"/>
    </xf>
    <xf numFmtId="176" fontId="12" fillId="4" borderId="106" xfId="1" applyNumberFormat="1" applyFont="1" applyFill="1" applyBorder="1">
      <alignment vertical="center"/>
    </xf>
    <xf numFmtId="176" fontId="28" fillId="4" borderId="106" xfId="1" applyNumberFormat="1" applyFont="1" applyFill="1" applyBorder="1">
      <alignment vertical="center"/>
    </xf>
    <xf numFmtId="176" fontId="12" fillId="4" borderId="107" xfId="1" applyNumberFormat="1" applyFont="1" applyFill="1" applyBorder="1">
      <alignment vertical="center"/>
    </xf>
    <xf numFmtId="176" fontId="28" fillId="2" borderId="14" xfId="1" applyNumberFormat="1" applyFont="1" applyFill="1" applyBorder="1">
      <alignment vertical="center"/>
    </xf>
    <xf numFmtId="176" fontId="28" fillId="2" borderId="15" xfId="1" applyNumberFormat="1" applyFont="1" applyFill="1" applyBorder="1">
      <alignment vertical="center"/>
    </xf>
    <xf numFmtId="176" fontId="12" fillId="2" borderId="16" xfId="1" applyNumberFormat="1" applyFont="1" applyFill="1" applyBorder="1">
      <alignment vertical="center"/>
    </xf>
    <xf numFmtId="176" fontId="47" fillId="0" borderId="74" xfId="1" applyNumberFormat="1" applyFont="1" applyBorder="1">
      <alignment vertical="center"/>
    </xf>
    <xf numFmtId="176" fontId="47" fillId="0" borderId="77" xfId="1" applyNumberFormat="1" applyFont="1" applyBorder="1">
      <alignment vertical="center"/>
    </xf>
    <xf numFmtId="176" fontId="9" fillId="6" borderId="31" xfId="1" applyNumberFormat="1" applyFont="1" applyFill="1" applyBorder="1">
      <alignment vertical="center"/>
    </xf>
    <xf numFmtId="176" fontId="9" fillId="6" borderId="30" xfId="1" applyNumberFormat="1" applyFont="1" applyFill="1" applyBorder="1">
      <alignment vertical="center"/>
    </xf>
    <xf numFmtId="176" fontId="9" fillId="6" borderId="32" xfId="1" applyNumberFormat="1" applyFont="1" applyFill="1" applyBorder="1">
      <alignment vertical="center"/>
    </xf>
    <xf numFmtId="176" fontId="9" fillId="6" borderId="82" xfId="1" applyNumberFormat="1" applyFont="1" applyFill="1" applyBorder="1">
      <alignment vertical="center"/>
    </xf>
    <xf numFmtId="176" fontId="9" fillId="6" borderId="83" xfId="1" applyNumberFormat="1" applyFont="1" applyFill="1" applyBorder="1">
      <alignment vertical="center"/>
    </xf>
    <xf numFmtId="176" fontId="9" fillId="6" borderId="84" xfId="1" applyNumberFormat="1" applyFont="1" applyFill="1" applyBorder="1">
      <alignment vertical="center"/>
    </xf>
    <xf numFmtId="176" fontId="9" fillId="0" borderId="73" xfId="1" applyNumberFormat="1" applyFont="1" applyBorder="1">
      <alignment vertical="center"/>
    </xf>
    <xf numFmtId="176" fontId="9" fillId="0" borderId="74" xfId="1" applyNumberFormat="1" applyFont="1" applyBorder="1">
      <alignment vertical="center"/>
    </xf>
    <xf numFmtId="176" fontId="9" fillId="0" borderId="75" xfId="1" applyNumberFormat="1" applyFont="1" applyBorder="1">
      <alignment vertical="center"/>
    </xf>
    <xf numFmtId="176" fontId="9" fillId="0" borderId="77" xfId="1" applyNumberFormat="1" applyFont="1" applyBorder="1">
      <alignment vertical="center"/>
    </xf>
    <xf numFmtId="176" fontId="9" fillId="0" borderId="76" xfId="1" applyNumberFormat="1" applyFont="1" applyBorder="1">
      <alignment vertical="center"/>
    </xf>
    <xf numFmtId="176" fontId="9" fillId="0" borderId="78" xfId="1" applyNumberFormat="1" applyFont="1" applyBorder="1">
      <alignment vertical="center"/>
    </xf>
    <xf numFmtId="176" fontId="9" fillId="0" borderId="0" xfId="1" applyNumberFormat="1" applyFont="1" applyBorder="1">
      <alignment vertical="center"/>
    </xf>
    <xf numFmtId="176" fontId="9" fillId="0" borderId="52" xfId="1" applyNumberFormat="1" applyFont="1" applyBorder="1">
      <alignment vertical="center"/>
    </xf>
    <xf numFmtId="176" fontId="9" fillId="6" borderId="76" xfId="1" applyNumberFormat="1" applyFont="1" applyFill="1" applyBorder="1">
      <alignment vertical="center"/>
    </xf>
    <xf numFmtId="176" fontId="9" fillId="6" borderId="77" xfId="1" applyNumberFormat="1" applyFont="1" applyFill="1" applyBorder="1">
      <alignment vertical="center"/>
    </xf>
    <xf numFmtId="176" fontId="9" fillId="6" borderId="78" xfId="1" applyNumberFormat="1" applyFont="1" applyFill="1" applyBorder="1">
      <alignment vertical="center"/>
    </xf>
    <xf numFmtId="176" fontId="9" fillId="0" borderId="19" xfId="1" applyNumberFormat="1" applyFont="1" applyFill="1" applyBorder="1">
      <alignment vertical="center"/>
    </xf>
    <xf numFmtId="180" fontId="9" fillId="0" borderId="0" xfId="1" applyNumberFormat="1" applyFont="1" applyFill="1" applyBorder="1" applyAlignment="1">
      <alignment horizontal="left" vertical="center"/>
    </xf>
    <xf numFmtId="176" fontId="9" fillId="0" borderId="23" xfId="1" applyNumberFormat="1" applyFont="1" applyFill="1" applyBorder="1">
      <alignment vertical="center"/>
    </xf>
    <xf numFmtId="180" fontId="9" fillId="4" borderId="70" xfId="1" applyNumberFormat="1" applyFont="1" applyFill="1" applyBorder="1">
      <alignment vertical="center"/>
    </xf>
    <xf numFmtId="176" fontId="9" fillId="4" borderId="20" xfId="1" applyNumberFormat="1" applyFont="1" applyFill="1" applyBorder="1">
      <alignment vertical="center"/>
    </xf>
    <xf numFmtId="176" fontId="9" fillId="4" borderId="21" xfId="1" applyNumberFormat="1" applyFont="1" applyFill="1" applyBorder="1">
      <alignment vertical="center"/>
    </xf>
    <xf numFmtId="176" fontId="9" fillId="4" borderId="22" xfId="1" applyNumberFormat="1" applyFont="1" applyFill="1" applyBorder="1">
      <alignment vertical="center"/>
    </xf>
    <xf numFmtId="180" fontId="9" fillId="4" borderId="42" xfId="1" applyNumberFormat="1" applyFont="1" applyFill="1" applyBorder="1">
      <alignment vertical="center"/>
    </xf>
    <xf numFmtId="180" fontId="9" fillId="4" borderId="21" xfId="1" applyNumberFormat="1" applyFont="1" applyFill="1" applyBorder="1">
      <alignment vertical="center"/>
    </xf>
    <xf numFmtId="180" fontId="9" fillId="0" borderId="72" xfId="1" applyNumberFormat="1" applyFont="1" applyFill="1" applyBorder="1">
      <alignment vertical="center"/>
    </xf>
    <xf numFmtId="176" fontId="9" fillId="0" borderId="41" xfId="1" applyNumberFormat="1" applyFont="1" applyFill="1" applyBorder="1">
      <alignment vertical="center"/>
    </xf>
    <xf numFmtId="176" fontId="9" fillId="0" borderId="0" xfId="1" applyNumberFormat="1" applyFont="1" applyFill="1" applyBorder="1">
      <alignment vertical="center"/>
    </xf>
    <xf numFmtId="180" fontId="9" fillId="4" borderId="53" xfId="1" applyNumberFormat="1" applyFont="1" applyFill="1" applyBorder="1">
      <alignment vertical="center"/>
    </xf>
    <xf numFmtId="176" fontId="9" fillId="4" borderId="54" xfId="1" applyNumberFormat="1" applyFont="1" applyFill="1" applyBorder="1">
      <alignment vertical="center"/>
    </xf>
    <xf numFmtId="176" fontId="9" fillId="4" borderId="55" xfId="1" applyNumberFormat="1" applyFont="1" applyFill="1" applyBorder="1">
      <alignment vertical="center"/>
    </xf>
    <xf numFmtId="176" fontId="9" fillId="4" borderId="56" xfId="1" applyNumberFormat="1" applyFont="1" applyFill="1" applyBorder="1">
      <alignment vertical="center"/>
    </xf>
    <xf numFmtId="180" fontId="9" fillId="4" borderId="55" xfId="1" applyNumberFormat="1" applyFont="1" applyFill="1" applyBorder="1">
      <alignment vertical="center"/>
    </xf>
    <xf numFmtId="176" fontId="9" fillId="2" borderId="36" xfId="1" applyNumberFormat="1" applyFont="1" applyFill="1" applyBorder="1">
      <alignment vertical="center"/>
    </xf>
    <xf numFmtId="176" fontId="9" fillId="2" borderId="39" xfId="1" applyNumberFormat="1" applyFont="1" applyFill="1" applyBorder="1">
      <alignment vertical="center"/>
    </xf>
    <xf numFmtId="176" fontId="14" fillId="0" borderId="26" xfId="1" applyNumberFormat="1" applyFont="1" applyBorder="1">
      <alignment vertical="center"/>
    </xf>
    <xf numFmtId="176" fontId="14" fillId="0" borderId="27" xfId="1" applyNumberFormat="1" applyFont="1" applyBorder="1">
      <alignment vertical="center"/>
    </xf>
    <xf numFmtId="176" fontId="22" fillId="0" borderId="27" xfId="1" applyNumberFormat="1" applyFont="1" applyBorder="1">
      <alignment vertical="center"/>
    </xf>
    <xf numFmtId="176" fontId="14" fillId="39" borderId="4" xfId="1" applyNumberFormat="1" applyFont="1" applyFill="1" applyBorder="1" applyAlignment="1">
      <alignment horizontal="center" vertical="center"/>
    </xf>
    <xf numFmtId="228" fontId="14" fillId="0" borderId="25" xfId="1" applyNumberFormat="1" applyFont="1" applyBorder="1" applyAlignment="1">
      <alignment horizontal="center" vertical="center"/>
    </xf>
    <xf numFmtId="226" fontId="9" fillId="0" borderId="4" xfId="0" applyFont="1" applyFill="1" applyBorder="1" applyAlignment="1" applyProtection="1">
      <alignment vertical="center"/>
      <protection locked="0"/>
    </xf>
    <xf numFmtId="176" fontId="9" fillId="0" borderId="1" xfId="1" applyNumberFormat="1" applyFont="1" applyFill="1" applyBorder="1" applyAlignment="1" applyProtection="1">
      <alignment vertical="center"/>
      <protection locked="0"/>
    </xf>
    <xf numFmtId="226" fontId="8" fillId="0" borderId="4" xfId="0" applyFont="1" applyBorder="1" applyAlignment="1" applyProtection="1">
      <alignment horizontal="left" vertical="center"/>
      <protection locked="0"/>
    </xf>
    <xf numFmtId="226" fontId="8" fillId="0" borderId="4" xfId="0" applyFont="1" applyBorder="1" applyAlignment="1">
      <alignment horizontal="center" vertical="center"/>
    </xf>
    <xf numFmtId="226" fontId="8" fillId="0" borderId="4" xfId="0" applyFont="1" applyBorder="1" applyAlignment="1">
      <alignment horizontal="left" vertical="center"/>
    </xf>
    <xf numFmtId="226" fontId="7" fillId="0" borderId="40" xfId="0" applyFont="1" applyBorder="1" applyAlignment="1" applyProtection="1">
      <alignment vertical="center"/>
      <protection locked="0"/>
    </xf>
    <xf numFmtId="226" fontId="7" fillId="39" borderId="103" xfId="3879" applyNumberFormat="1" applyFont="1" applyFill="1" applyBorder="1">
      <alignment vertical="center"/>
    </xf>
    <xf numFmtId="226" fontId="16" fillId="0" borderId="40" xfId="0" applyFont="1" applyBorder="1" applyAlignment="1" applyProtection="1">
      <alignment vertical="center"/>
      <protection locked="0"/>
    </xf>
    <xf numFmtId="176" fontId="7" fillId="0" borderId="40" xfId="1" applyNumberFormat="1" applyFont="1" applyBorder="1" applyAlignment="1" applyProtection="1">
      <alignment vertical="center"/>
      <protection locked="0"/>
    </xf>
    <xf numFmtId="0" fontId="16" fillId="0" borderId="103" xfId="0" applyNumberFormat="1" applyFont="1" applyFill="1" applyBorder="1">
      <alignment vertical="center"/>
    </xf>
    <xf numFmtId="14" fontId="7" fillId="0" borderId="103" xfId="0" applyNumberFormat="1" applyFont="1" applyBorder="1" applyAlignment="1" applyProtection="1">
      <alignment vertical="center"/>
      <protection locked="0"/>
    </xf>
    <xf numFmtId="176" fontId="7" fillId="0" borderId="1" xfId="1" applyNumberFormat="1" applyFont="1" applyBorder="1" applyAlignment="1" applyProtection="1">
      <alignment vertical="center"/>
      <protection locked="0"/>
    </xf>
    <xf numFmtId="9" fontId="7" fillId="0" borderId="103" xfId="7" applyFont="1" applyBorder="1" applyAlignment="1" applyProtection="1">
      <alignment vertical="center"/>
      <protection locked="0"/>
    </xf>
    <xf numFmtId="226" fontId="16" fillId="39" borderId="40" xfId="0" applyFont="1" applyFill="1" applyBorder="1" applyAlignment="1" applyProtection="1">
      <alignment vertical="center"/>
      <protection locked="0"/>
    </xf>
    <xf numFmtId="14" fontId="16" fillId="0" borderId="103" xfId="0" applyNumberFormat="1" applyFont="1" applyFill="1" applyBorder="1">
      <alignment vertical="center"/>
    </xf>
    <xf numFmtId="226" fontId="7" fillId="0" borderId="4" xfId="0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76" fontId="7" fillId="0" borderId="1" xfId="1" applyNumberFormat="1" applyFont="1" applyFill="1" applyBorder="1" applyAlignment="1" applyProtection="1">
      <alignment vertical="center"/>
      <protection locked="0"/>
    </xf>
    <xf numFmtId="226" fontId="7" fillId="0" borderId="4" xfId="0" applyFont="1" applyFill="1" applyBorder="1" applyAlignment="1" applyProtection="1">
      <alignment vertical="center"/>
      <protection locked="0"/>
    </xf>
    <xf numFmtId="226" fontId="7" fillId="0" borderId="40" xfId="0" applyFont="1" applyFill="1" applyBorder="1" applyAlignment="1" applyProtection="1">
      <alignment vertical="center"/>
      <protection locked="0"/>
    </xf>
    <xf numFmtId="226" fontId="7" fillId="0" borderId="4" xfId="0" applyFont="1" applyBorder="1" applyAlignment="1" applyProtection="1">
      <alignment horizontal="left" vertical="center"/>
      <protection locked="0"/>
    </xf>
    <xf numFmtId="226" fontId="7" fillId="0" borderId="4" xfId="0" applyFont="1" applyBorder="1" applyAlignment="1">
      <alignment horizontal="center" vertical="center"/>
    </xf>
    <xf numFmtId="226" fontId="7" fillId="0" borderId="4" xfId="0" applyFont="1" applyFill="1" applyBorder="1" applyAlignment="1" applyProtection="1">
      <alignment horizontal="center" vertical="center"/>
      <protection locked="0"/>
    </xf>
    <xf numFmtId="226" fontId="7" fillId="0" borderId="4" xfId="0" applyFont="1" applyBorder="1" applyAlignment="1">
      <alignment horizontal="left" vertical="center"/>
    </xf>
    <xf numFmtId="226" fontId="7" fillId="0" borderId="103" xfId="0" applyFont="1" applyFill="1" applyBorder="1" applyAlignment="1" applyProtection="1">
      <alignment vertical="center"/>
      <protection locked="0"/>
    </xf>
    <xf numFmtId="226" fontId="7" fillId="0" borderId="85" xfId="0" applyNumberFormat="1" applyFont="1" applyFill="1" applyBorder="1">
      <alignment vertical="center"/>
    </xf>
    <xf numFmtId="176" fontId="7" fillId="0" borderId="1" xfId="1" applyNumberFormat="1" applyFont="1" applyFill="1" applyBorder="1" applyAlignment="1" applyProtection="1">
      <alignment vertical="center" wrapText="1"/>
      <protection locked="0"/>
    </xf>
    <xf numFmtId="226" fontId="7" fillId="0" borderId="85" xfId="0" applyNumberFormat="1" applyFont="1" applyFill="1" applyBorder="1" applyAlignment="1">
      <alignment horizontal="left" vertical="center"/>
    </xf>
    <xf numFmtId="226" fontId="7" fillId="0" borderId="1" xfId="0" applyNumberFormat="1" applyFont="1" applyFill="1" applyBorder="1" applyAlignment="1" applyProtection="1">
      <alignment vertical="center"/>
      <protection locked="0"/>
    </xf>
    <xf numFmtId="176" fontId="16" fillId="0" borderId="103" xfId="1" applyNumberFormat="1" applyFont="1" applyFill="1" applyBorder="1">
      <alignment vertical="center"/>
    </xf>
    <xf numFmtId="226" fontId="6" fillId="0" borderId="40" xfId="0" applyFont="1" applyFill="1" applyBorder="1" applyAlignment="1" applyProtection="1">
      <alignment vertical="center"/>
      <protection locked="0"/>
    </xf>
    <xf numFmtId="176" fontId="16" fillId="0" borderId="103" xfId="25974" applyNumberFormat="1" applyFont="1" applyFill="1" applyBorder="1">
      <alignment vertical="center"/>
    </xf>
    <xf numFmtId="176" fontId="6" fillId="0" borderId="40" xfId="25974" applyNumberFormat="1" applyFont="1" applyFill="1" applyBorder="1" applyAlignment="1" applyProtection="1">
      <alignment vertical="center"/>
      <protection locked="0"/>
    </xf>
    <xf numFmtId="226" fontId="6" fillId="0" borderId="103" xfId="0" applyFont="1" applyFill="1" applyBorder="1" applyAlignment="1" applyProtection="1">
      <alignment vertical="center"/>
      <protection locked="0"/>
    </xf>
    <xf numFmtId="14" fontId="6" fillId="0" borderId="103" xfId="0" applyNumberFormat="1" applyFont="1" applyFill="1" applyBorder="1" applyAlignment="1" applyProtection="1">
      <alignment vertical="center"/>
      <protection locked="0"/>
    </xf>
    <xf numFmtId="226" fontId="6" fillId="0" borderId="103" xfId="0" applyFont="1" applyFill="1" applyBorder="1" applyAlignment="1" applyProtection="1">
      <alignment horizontal="center" vertical="center"/>
      <protection locked="0"/>
    </xf>
    <xf numFmtId="176" fontId="6" fillId="0" borderId="1" xfId="25974" applyNumberFormat="1" applyFont="1" applyFill="1" applyBorder="1" applyAlignment="1" applyProtection="1">
      <alignment vertical="center"/>
      <protection locked="0"/>
    </xf>
    <xf numFmtId="178" fontId="6" fillId="0" borderId="103" xfId="25974" applyNumberFormat="1" applyFont="1" applyFill="1" applyBorder="1" applyAlignment="1" applyProtection="1">
      <alignment horizontal="right" vertical="center"/>
      <protection locked="0"/>
    </xf>
    <xf numFmtId="226" fontId="6" fillId="0" borderId="4" xfId="0" applyFont="1" applyBorder="1" applyAlignment="1">
      <alignment horizontal="center" vertical="center"/>
    </xf>
    <xf numFmtId="226" fontId="6" fillId="0" borderId="4" xfId="0" applyFont="1" applyFill="1" applyBorder="1" applyAlignment="1" applyProtection="1">
      <alignment horizontal="center" vertical="center"/>
      <protection locked="0"/>
    </xf>
    <xf numFmtId="176" fontId="6" fillId="0" borderId="1" xfId="1" applyNumberFormat="1" applyFont="1" applyFill="1" applyBorder="1" applyAlignment="1" applyProtection="1">
      <alignment vertical="center"/>
      <protection locked="0"/>
    </xf>
    <xf numFmtId="176" fontId="18" fillId="5" borderId="5" xfId="1" applyNumberFormat="1" applyFont="1" applyFill="1" applyBorder="1" applyAlignment="1">
      <alignment horizontal="center" vertical="center" wrapText="1"/>
    </xf>
    <xf numFmtId="176" fontId="18" fillId="5" borderId="108" xfId="1" applyNumberFormat="1" applyFont="1" applyFill="1" applyBorder="1" applyAlignment="1">
      <alignment horizontal="center" vertical="center" wrapText="1"/>
    </xf>
    <xf numFmtId="176" fontId="16" fillId="0" borderId="10" xfId="1" applyNumberFormat="1" applyFont="1" applyFill="1" applyBorder="1">
      <alignment vertical="center"/>
    </xf>
    <xf numFmtId="176" fontId="16" fillId="2" borderId="10" xfId="1" applyNumberFormat="1" applyFont="1" applyFill="1" applyBorder="1">
      <alignment vertical="center"/>
    </xf>
    <xf numFmtId="176" fontId="20" fillId="0" borderId="10" xfId="1" applyNumberFormat="1" applyFont="1" applyFill="1" applyBorder="1">
      <alignment vertical="center"/>
    </xf>
    <xf numFmtId="176" fontId="20" fillId="2" borderId="10" xfId="1" applyNumberFormat="1" applyFont="1" applyFill="1" applyBorder="1">
      <alignment vertical="center"/>
    </xf>
    <xf numFmtId="176" fontId="20" fillId="2" borderId="15" xfId="1" applyNumberFormat="1" applyFont="1" applyFill="1" applyBorder="1">
      <alignment vertical="center"/>
    </xf>
    <xf numFmtId="176" fontId="16" fillId="0" borderId="0" xfId="1" applyNumberFormat="1" applyFont="1" applyBorder="1">
      <alignment vertical="center"/>
    </xf>
    <xf numFmtId="176" fontId="20" fillId="0" borderId="15" xfId="1" applyNumberFormat="1" applyFont="1" applyFill="1" applyBorder="1">
      <alignment vertical="center"/>
    </xf>
    <xf numFmtId="176" fontId="16" fillId="0" borderId="0" xfId="1" applyNumberFormat="1" applyFont="1">
      <alignment vertical="center"/>
    </xf>
    <xf numFmtId="176" fontId="14" fillId="0" borderId="109" xfId="1" applyNumberFormat="1" applyFont="1" applyBorder="1">
      <alignment vertical="center"/>
    </xf>
    <xf numFmtId="176" fontId="18" fillId="5" borderId="7" xfId="1" applyNumberFormat="1" applyFont="1" applyFill="1" applyBorder="1" applyAlignment="1">
      <alignment horizontal="center" vertical="center" wrapText="1"/>
    </xf>
    <xf numFmtId="226" fontId="5" fillId="0" borderId="40" xfId="0" applyFont="1" applyFill="1" applyBorder="1" applyAlignment="1" applyProtection="1">
      <alignment vertical="center"/>
      <protection locked="0"/>
    </xf>
    <xf numFmtId="176" fontId="5" fillId="0" borderId="40" xfId="25974" applyNumberFormat="1" applyFont="1" applyFill="1" applyBorder="1" applyAlignment="1" applyProtection="1">
      <alignment vertical="center"/>
      <protection locked="0"/>
    </xf>
    <xf numFmtId="178" fontId="5" fillId="0" borderId="103" xfId="25974" applyNumberFormat="1" applyFont="1" applyFill="1" applyBorder="1" applyAlignment="1" applyProtection="1">
      <alignment horizontal="right" vertical="center"/>
      <protection locked="0"/>
    </xf>
    <xf numFmtId="226" fontId="5" fillId="0" borderId="103" xfId="0" applyFont="1" applyFill="1" applyBorder="1" applyAlignment="1" applyProtection="1">
      <alignment vertical="center"/>
      <protection locked="0"/>
    </xf>
    <xf numFmtId="14" fontId="5" fillId="0" borderId="103" xfId="0" applyNumberFormat="1" applyFont="1" applyFill="1" applyBorder="1" applyAlignment="1" applyProtection="1">
      <alignment vertical="center"/>
      <protection locked="0"/>
    </xf>
    <xf numFmtId="226" fontId="5" fillId="0" borderId="103" xfId="0" applyFont="1" applyFill="1" applyBorder="1" applyAlignment="1" applyProtection="1">
      <alignment horizontal="center" vertical="center"/>
      <protection locked="0"/>
    </xf>
    <xf numFmtId="176" fontId="5" fillId="0" borderId="1" xfId="25974" applyNumberFormat="1" applyFont="1" applyFill="1" applyBorder="1" applyAlignment="1" applyProtection="1">
      <alignment vertical="center"/>
      <protection locked="0"/>
    </xf>
    <xf numFmtId="226" fontId="0" fillId="0" borderId="0" xfId="0" applyAlignment="1"/>
    <xf numFmtId="226" fontId="5" fillId="0" borderId="4" xfId="0" applyFont="1" applyBorder="1" applyAlignment="1">
      <alignment horizontal="center" vertical="center"/>
    </xf>
    <xf numFmtId="226" fontId="5" fillId="0" borderId="4" xfId="0" applyFont="1" applyBorder="1" applyAlignment="1" applyProtection="1">
      <alignment horizontal="center" vertical="center"/>
      <protection locked="0"/>
    </xf>
    <xf numFmtId="226" fontId="5" fillId="0" borderId="4" xfId="0" applyFont="1" applyFill="1" applyBorder="1" applyAlignment="1" applyProtection="1">
      <alignment vertical="center"/>
      <protection locked="0"/>
    </xf>
    <xf numFmtId="0" fontId="124" fillId="0" borderId="85" xfId="0" applyNumberFormat="1" applyFont="1" applyBorder="1">
      <alignment vertical="center"/>
    </xf>
    <xf numFmtId="14" fontId="124" fillId="0" borderId="85" xfId="0" applyNumberFormat="1" applyFont="1" applyBorder="1">
      <alignment vertical="center"/>
    </xf>
    <xf numFmtId="226" fontId="5" fillId="0" borderId="103" xfId="0" applyNumberFormat="1" applyFont="1" applyBorder="1" applyAlignment="1" applyProtection="1">
      <alignment vertical="center"/>
      <protection locked="0"/>
    </xf>
    <xf numFmtId="229" fontId="0" fillId="0" borderId="0" xfId="1" applyNumberFormat="1" applyFont="1">
      <alignment vertical="center"/>
    </xf>
    <xf numFmtId="176" fontId="4" fillId="0" borderId="103" xfId="1" applyNumberFormat="1" applyFont="1" applyBorder="1" applyAlignment="1">
      <alignment horizontal="center" vertical="center"/>
    </xf>
    <xf numFmtId="176" fontId="4" fillId="0" borderId="103" xfId="1" applyNumberFormat="1" applyFont="1" applyFill="1" applyBorder="1" applyAlignment="1">
      <alignment horizontal="center" vertical="center"/>
    </xf>
    <xf numFmtId="226" fontId="4" fillId="0" borderId="103" xfId="0" applyFont="1" applyBorder="1" applyAlignment="1" applyProtection="1">
      <alignment horizontal="center" vertical="center"/>
      <protection locked="0"/>
    </xf>
    <xf numFmtId="227" fontId="4" fillId="0" borderId="103" xfId="1" applyNumberFormat="1" applyFont="1" applyBorder="1" applyAlignment="1" applyProtection="1">
      <alignment horizontal="right" vertical="center"/>
      <protection locked="0"/>
    </xf>
    <xf numFmtId="14" fontId="4" fillId="0" borderId="103" xfId="0" applyNumberFormat="1" applyFont="1" applyBorder="1" applyAlignment="1" applyProtection="1">
      <alignment horizontal="center" vertical="center"/>
      <protection locked="0"/>
    </xf>
    <xf numFmtId="226" fontId="4" fillId="0" borderId="4" xfId="0" applyFont="1" applyBorder="1" applyAlignment="1">
      <alignment horizontal="center" vertical="center"/>
    </xf>
    <xf numFmtId="226" fontId="4" fillId="0" borderId="40" xfId="0" applyFont="1" applyFill="1" applyBorder="1" applyAlignment="1" applyProtection="1">
      <alignment vertical="center"/>
      <protection locked="0"/>
    </xf>
    <xf numFmtId="226" fontId="16" fillId="0" borderId="103" xfId="0" applyFont="1" applyFill="1" applyBorder="1" applyAlignment="1" applyProtection="1">
      <alignment vertical="center"/>
      <protection locked="0"/>
    </xf>
    <xf numFmtId="176" fontId="4" fillId="0" borderId="40" xfId="25974" applyNumberFormat="1" applyFont="1" applyFill="1" applyBorder="1" applyAlignment="1" applyProtection="1">
      <alignment vertical="center"/>
      <protection locked="0"/>
    </xf>
    <xf numFmtId="178" fontId="4" fillId="0" borderId="103" xfId="25974" applyNumberFormat="1" applyFont="1" applyFill="1" applyBorder="1" applyAlignment="1" applyProtection="1">
      <alignment horizontal="right" vertical="center"/>
      <protection locked="0"/>
    </xf>
    <xf numFmtId="226" fontId="4" fillId="0" borderId="103" xfId="0" applyFont="1" applyFill="1" applyBorder="1" applyAlignment="1" applyProtection="1">
      <alignment vertical="center"/>
      <protection locked="0"/>
    </xf>
    <xf numFmtId="14" fontId="4" fillId="0" borderId="103" xfId="0" applyNumberFormat="1" applyFont="1" applyFill="1" applyBorder="1" applyAlignment="1" applyProtection="1">
      <alignment vertical="center"/>
      <protection locked="0"/>
    </xf>
    <xf numFmtId="226" fontId="4" fillId="0" borderId="103" xfId="0" applyFont="1" applyFill="1" applyBorder="1" applyAlignment="1" applyProtection="1">
      <alignment horizontal="center" vertical="center"/>
      <protection locked="0"/>
    </xf>
    <xf numFmtId="176" fontId="4" fillId="0" borderId="1" xfId="25974" applyNumberFormat="1" applyFont="1" applyFill="1" applyBorder="1" applyAlignment="1" applyProtection="1">
      <alignment vertical="center"/>
      <protection locked="0"/>
    </xf>
    <xf numFmtId="192" fontId="4" fillId="0" borderId="103" xfId="7" applyNumberFormat="1" applyFont="1" applyFill="1" applyBorder="1" applyAlignment="1" applyProtection="1">
      <alignment vertical="center"/>
      <protection locked="0"/>
    </xf>
    <xf numFmtId="178" fontId="4" fillId="0" borderId="103" xfId="1" applyNumberFormat="1" applyFont="1" applyFill="1" applyBorder="1" applyAlignment="1" applyProtection="1">
      <alignment horizontal="right" vertical="center"/>
      <protection locked="0"/>
    </xf>
    <xf numFmtId="226" fontId="4" fillId="0" borderId="4" xfId="0" applyFont="1" applyBorder="1" applyAlignment="1" applyProtection="1">
      <alignment horizontal="center" vertical="center"/>
      <protection locked="0"/>
    </xf>
    <xf numFmtId="176" fontId="4" fillId="0" borderId="40" xfId="1" applyNumberFormat="1" applyFont="1" applyFill="1" applyBorder="1" applyAlignment="1" applyProtection="1">
      <alignment vertical="center"/>
      <protection locked="0"/>
    </xf>
    <xf numFmtId="178" fontId="4" fillId="0" borderId="4" xfId="1" applyNumberFormat="1" applyFont="1" applyBorder="1" applyAlignment="1" applyProtection="1">
      <alignment horizontal="left" vertical="center"/>
      <protection locked="0"/>
    </xf>
    <xf numFmtId="0" fontId="125" fillId="0" borderId="85" xfId="0" applyNumberFormat="1" applyFont="1" applyBorder="1" applyAlignment="1"/>
    <xf numFmtId="4" fontId="125" fillId="0" borderId="85" xfId="0" applyNumberFormat="1" applyFont="1" applyBorder="1" applyAlignment="1">
      <alignment horizontal="right"/>
    </xf>
    <xf numFmtId="226" fontId="4" fillId="0" borderId="4" xfId="0" applyFont="1" applyFill="1" applyBorder="1" applyAlignment="1" applyProtection="1">
      <alignment vertical="center"/>
      <protection locked="0"/>
    </xf>
    <xf numFmtId="0" fontId="17" fillId="0" borderId="85" xfId="0" applyNumberFormat="1" applyFont="1" applyBorder="1" applyAlignment="1"/>
    <xf numFmtId="0" fontId="125" fillId="0" borderId="85" xfId="0" applyNumberFormat="1" applyFont="1" applyBorder="1" applyAlignment="1">
      <alignment wrapText="1"/>
    </xf>
    <xf numFmtId="0" fontId="17" fillId="0" borderId="85" xfId="0" applyNumberFormat="1" applyFont="1" applyBorder="1" applyAlignment="1">
      <alignment wrapText="1"/>
    </xf>
    <xf numFmtId="176" fontId="4" fillId="0" borderId="1" xfId="1" applyNumberFormat="1" applyFont="1" applyFill="1" applyBorder="1" applyAlignment="1" applyProtection="1">
      <alignment vertical="center"/>
      <protection locked="0"/>
    </xf>
    <xf numFmtId="226" fontId="3" fillId="0" borderId="4" xfId="0" applyFont="1" applyBorder="1" applyAlignment="1">
      <alignment horizontal="center" vertical="center"/>
    </xf>
    <xf numFmtId="180" fontId="3" fillId="4" borderId="18" xfId="1" applyNumberFormat="1" applyFont="1" applyFill="1" applyBorder="1" applyAlignment="1"/>
    <xf numFmtId="226" fontId="3" fillId="0" borderId="40" xfId="0" applyFont="1" applyFill="1" applyBorder="1" applyAlignment="1" applyProtection="1">
      <alignment vertical="center"/>
      <protection locked="0"/>
    </xf>
    <xf numFmtId="226" fontId="3" fillId="0" borderId="4" xfId="0" applyFont="1" applyFill="1" applyBorder="1" applyAlignment="1" applyProtection="1">
      <alignment vertical="center"/>
      <protection locked="0"/>
    </xf>
    <xf numFmtId="226" fontId="3" fillId="0" borderId="103" xfId="0" applyFont="1" applyFill="1" applyBorder="1" applyAlignment="1" applyProtection="1">
      <alignment horizontal="center" vertical="center"/>
      <protection locked="0"/>
    </xf>
    <xf numFmtId="227" fontId="3" fillId="0" borderId="103" xfId="1" applyNumberFormat="1" applyFont="1" applyFill="1" applyBorder="1" applyAlignment="1" applyProtection="1">
      <alignment horizontal="right" vertical="center"/>
      <protection locked="0"/>
    </xf>
    <xf numFmtId="14" fontId="3" fillId="0" borderId="103" xfId="0" applyNumberFormat="1" applyFont="1" applyFill="1" applyBorder="1" applyAlignment="1" applyProtection="1">
      <alignment horizontal="center" vertical="center"/>
      <protection locked="0"/>
    </xf>
    <xf numFmtId="226" fontId="3" fillId="0" borderId="103" xfId="0" applyFont="1" applyFill="1" applyBorder="1" applyAlignment="1" applyProtection="1">
      <alignment vertical="center"/>
      <protection locked="0"/>
    </xf>
    <xf numFmtId="176" fontId="3" fillId="0" borderId="40" xfId="1" applyNumberFormat="1" applyFont="1" applyFill="1" applyBorder="1" applyAlignment="1" applyProtection="1">
      <alignment vertical="center"/>
      <protection locked="0"/>
    </xf>
    <xf numFmtId="178" fontId="3" fillId="0" borderId="103" xfId="1" applyNumberFormat="1" applyFont="1" applyFill="1" applyBorder="1" applyAlignment="1" applyProtection="1">
      <alignment horizontal="right" vertical="center"/>
      <protection locked="0"/>
    </xf>
    <xf numFmtId="14" fontId="3" fillId="0" borderId="103" xfId="0" applyNumberFormat="1" applyFont="1" applyFill="1" applyBorder="1" applyAlignment="1" applyProtection="1">
      <alignment vertical="center"/>
      <protection locked="0"/>
    </xf>
    <xf numFmtId="176" fontId="3" fillId="0" borderId="1" xfId="1" applyNumberFormat="1" applyFont="1" applyFill="1" applyBorder="1" applyAlignment="1" applyProtection="1">
      <alignment vertical="center"/>
      <protection locked="0"/>
    </xf>
    <xf numFmtId="226" fontId="3" fillId="0" borderId="40" xfId="0" applyFont="1" applyFill="1" applyBorder="1" applyAlignment="1" applyProtection="1">
      <alignment vertical="center" wrapText="1"/>
      <protection locked="0"/>
    </xf>
    <xf numFmtId="41" fontId="3" fillId="0" borderId="103" xfId="1" applyNumberFormat="1" applyFont="1" applyFill="1" applyBorder="1" applyAlignment="1" applyProtection="1">
      <alignment horizontal="right" vertical="center"/>
      <protection locked="0"/>
    </xf>
    <xf numFmtId="226" fontId="3" fillId="0" borderId="41" xfId="0" applyFont="1" applyFill="1" applyBorder="1" applyAlignment="1" applyProtection="1">
      <alignment vertical="center"/>
      <protection locked="0"/>
    </xf>
    <xf numFmtId="226" fontId="3" fillId="0" borderId="103" xfId="0" applyFont="1" applyFill="1" applyBorder="1" applyAlignment="1">
      <alignment horizontal="center" vertical="center"/>
    </xf>
    <xf numFmtId="179" fontId="3" fillId="0" borderId="103" xfId="0" applyNumberFormat="1" applyFont="1" applyFill="1" applyBorder="1" applyAlignment="1">
      <alignment horizontal="center" vertical="center"/>
    </xf>
    <xf numFmtId="14" fontId="3" fillId="0" borderId="103" xfId="0" applyNumberFormat="1" applyFont="1" applyFill="1" applyBorder="1" applyAlignment="1">
      <alignment horizontal="center" vertical="center"/>
    </xf>
    <xf numFmtId="226" fontId="3" fillId="0" borderId="0" xfId="0" applyFont="1" applyFill="1">
      <alignment vertical="center"/>
    </xf>
    <xf numFmtId="180" fontId="25" fillId="3" borderId="110" xfId="1" applyNumberFormat="1" applyFont="1" applyFill="1" applyBorder="1" applyAlignment="1">
      <alignment horizontal="center" vertical="center"/>
    </xf>
    <xf numFmtId="180" fontId="24" fillId="0" borderId="52" xfId="1" applyNumberFormat="1" applyFont="1" applyBorder="1" applyAlignment="1">
      <alignment horizontal="center" vertical="center"/>
    </xf>
    <xf numFmtId="176" fontId="23" fillId="3" borderId="17" xfId="1" applyNumberFormat="1" applyFont="1" applyFill="1" applyBorder="1" applyAlignment="1">
      <alignment horizontal="center" vertical="center" wrapText="1"/>
    </xf>
    <xf numFmtId="176" fontId="23" fillId="3" borderId="17" xfId="1" applyNumberFormat="1" applyFont="1" applyFill="1" applyBorder="1" applyAlignment="1">
      <alignment horizontal="center" vertical="center"/>
    </xf>
    <xf numFmtId="176" fontId="18" fillId="4" borderId="19" xfId="1" applyNumberFormat="1" applyFont="1" applyFill="1" applyBorder="1" applyAlignment="1">
      <alignment horizontal="center" vertical="center" wrapText="1"/>
    </xf>
    <xf numFmtId="10" fontId="14" fillId="0" borderId="4" xfId="7" applyNumberFormat="1" applyFont="1" applyFill="1" applyBorder="1" applyAlignment="1" applyProtection="1">
      <alignment vertical="center"/>
      <protection locked="0"/>
    </xf>
    <xf numFmtId="226" fontId="3" fillId="0" borderId="86" xfId="0" applyNumberFormat="1" applyFont="1" applyFill="1" applyBorder="1" applyAlignment="1">
      <alignment horizontal="center" vertical="center"/>
    </xf>
    <xf numFmtId="226" fontId="3" fillId="0" borderId="4" xfId="0" applyFont="1" applyBorder="1" applyAlignment="1">
      <alignment horizontal="left" vertical="center"/>
    </xf>
    <xf numFmtId="226" fontId="3" fillId="0" borderId="4" xfId="0" applyFont="1" applyBorder="1" applyAlignment="1" applyProtection="1">
      <alignment horizontal="center" vertical="center"/>
      <protection locked="0"/>
    </xf>
    <xf numFmtId="226" fontId="3" fillId="0" borderId="4" xfId="0" applyFont="1" applyFill="1" applyBorder="1" applyAlignment="1" applyProtection="1">
      <alignment horizontal="center" vertical="center"/>
      <protection locked="0"/>
    </xf>
    <xf numFmtId="226" fontId="3" fillId="0" borderId="4" xfId="0" applyFont="1" applyBorder="1" applyAlignment="1" applyProtection="1">
      <alignment horizontal="left" vertical="center"/>
      <protection locked="0"/>
    </xf>
    <xf numFmtId="226" fontId="3" fillId="39" borderId="103" xfId="0" applyFont="1" applyFill="1" applyBorder="1" applyAlignment="1">
      <alignment horizontal="center" vertical="center"/>
    </xf>
    <xf numFmtId="179" fontId="3" fillId="39" borderId="103" xfId="0" applyNumberFormat="1" applyFont="1" applyFill="1" applyBorder="1" applyAlignment="1">
      <alignment horizontal="center" vertical="center"/>
    </xf>
    <xf numFmtId="226" fontId="3" fillId="39" borderId="86" xfId="0" applyNumberFormat="1" applyFont="1" applyFill="1" applyBorder="1" applyAlignment="1">
      <alignment horizontal="center" vertical="center"/>
    </xf>
    <xf numFmtId="14" fontId="3" fillId="39" borderId="103" xfId="0" applyNumberFormat="1" applyFont="1" applyFill="1" applyBorder="1" applyAlignment="1" applyProtection="1">
      <alignment horizontal="center" vertical="center"/>
      <protection locked="0"/>
    </xf>
    <xf numFmtId="226" fontId="3" fillId="39" borderId="103" xfId="0" applyFont="1" applyFill="1" applyBorder="1" applyAlignment="1" applyProtection="1">
      <alignment horizontal="center" vertical="center"/>
      <protection locked="0"/>
    </xf>
    <xf numFmtId="226" fontId="3" fillId="0" borderId="103" xfId="0" applyFont="1" applyBorder="1" applyAlignment="1" applyProtection="1">
      <alignment horizontal="center" vertical="center"/>
      <protection locked="0"/>
    </xf>
    <xf numFmtId="178" fontId="3" fillId="0" borderId="103" xfId="1" applyNumberFormat="1" applyFont="1" applyBorder="1" applyAlignment="1" applyProtection="1">
      <alignment horizontal="center" vertical="center"/>
      <protection locked="0"/>
    </xf>
    <xf numFmtId="14" fontId="3" fillId="0" borderId="103" xfId="0" applyNumberFormat="1" applyFont="1" applyBorder="1" applyAlignment="1" applyProtection="1">
      <alignment horizontal="center" vertical="center"/>
      <protection locked="0"/>
    </xf>
    <xf numFmtId="226" fontId="3" fillId="0" borderId="0" xfId="0" applyFont="1" applyAlignment="1" applyProtection="1">
      <alignment horizontal="center" vertical="center"/>
      <protection locked="0"/>
    </xf>
    <xf numFmtId="226" fontId="14" fillId="0" borderId="0" xfId="0" applyFont="1" applyAlignment="1" applyProtection="1">
      <alignment vertical="center"/>
      <protection locked="0"/>
    </xf>
    <xf numFmtId="226" fontId="20" fillId="0" borderId="4" xfId="4" applyFont="1" applyFill="1" applyBorder="1" applyAlignment="1" applyProtection="1">
      <protection locked="0"/>
    </xf>
    <xf numFmtId="226" fontId="9" fillId="0" borderId="4" xfId="0" applyFont="1" applyBorder="1" applyAlignment="1" applyProtection="1">
      <alignment vertical="center"/>
      <protection locked="0"/>
    </xf>
    <xf numFmtId="226" fontId="14" fillId="0" borderId="4" xfId="0" applyFont="1" applyBorder="1" applyAlignment="1" applyProtection="1">
      <alignment vertical="center"/>
      <protection locked="0"/>
    </xf>
    <xf numFmtId="226" fontId="7" fillId="0" borderId="4" xfId="0" applyFont="1" applyBorder="1" applyAlignment="1" applyProtection="1">
      <alignment vertical="center"/>
      <protection locked="0"/>
    </xf>
    <xf numFmtId="178" fontId="14" fillId="0" borderId="4" xfId="1" applyNumberFormat="1" applyFont="1" applyBorder="1" applyAlignment="1" applyProtection="1">
      <alignment vertical="center"/>
      <protection locked="0"/>
    </xf>
    <xf numFmtId="226" fontId="5" fillId="0" borderId="4" xfId="0" applyFont="1" applyBorder="1" applyAlignment="1" applyProtection="1">
      <alignment vertical="center"/>
      <protection locked="0"/>
    </xf>
    <xf numFmtId="226" fontId="4" fillId="0" borderId="103" xfId="0" applyFont="1" applyBorder="1" applyAlignment="1" applyProtection="1">
      <alignment vertical="center"/>
      <protection locked="0"/>
    </xf>
    <xf numFmtId="226" fontId="3" fillId="0" borderId="4" xfId="0" applyFont="1" applyBorder="1" applyAlignment="1" applyProtection="1">
      <alignment vertical="center"/>
      <protection locked="0"/>
    </xf>
    <xf numFmtId="226" fontId="3" fillId="0" borderId="103" xfId="0" applyFont="1" applyBorder="1" applyAlignment="1" applyProtection="1">
      <alignment vertical="center"/>
      <protection locked="0"/>
    </xf>
    <xf numFmtId="226" fontId="3" fillId="0" borderId="40" xfId="3341" applyFont="1" applyBorder="1" applyAlignment="1" applyProtection="1">
      <alignment vertical="center"/>
      <protection locked="0"/>
    </xf>
    <xf numFmtId="176" fontId="3" fillId="0" borderId="40" xfId="1" applyNumberFormat="1" applyFont="1" applyBorder="1" applyAlignment="1" applyProtection="1">
      <alignment vertical="center"/>
      <protection locked="0"/>
    </xf>
    <xf numFmtId="226" fontId="3" fillId="0" borderId="103" xfId="3341" applyFont="1" applyBorder="1" applyAlignment="1" applyProtection="1">
      <alignment vertical="center"/>
      <protection locked="0"/>
    </xf>
    <xf numFmtId="14" fontId="3" fillId="0" borderId="103" xfId="3341" applyNumberFormat="1" applyFont="1" applyBorder="1" applyAlignment="1" applyProtection="1">
      <alignment vertical="center"/>
      <protection locked="0"/>
    </xf>
    <xf numFmtId="226" fontId="8" fillId="0" borderId="4" xfId="0" applyFont="1" applyBorder="1" applyAlignment="1" applyProtection="1">
      <alignment vertical="center"/>
      <protection locked="0"/>
    </xf>
    <xf numFmtId="226" fontId="4" fillId="0" borderId="4" xfId="0" applyFont="1" applyBorder="1" applyAlignment="1" applyProtection="1">
      <alignment vertical="center"/>
      <protection locked="0"/>
    </xf>
    <xf numFmtId="226" fontId="3" fillId="0" borderId="103" xfId="0" applyFont="1" applyBorder="1" applyAlignment="1">
      <alignment horizontal="center" vertical="center"/>
    </xf>
    <xf numFmtId="179" fontId="3" fillId="0" borderId="103" xfId="0" applyNumberFormat="1" applyFont="1" applyBorder="1" applyAlignment="1">
      <alignment horizontal="center" vertical="center"/>
    </xf>
    <xf numFmtId="180" fontId="3" fillId="0" borderId="18" xfId="1" applyNumberFormat="1" applyFont="1" applyFill="1" applyBorder="1">
      <alignment vertical="center"/>
    </xf>
    <xf numFmtId="226" fontId="3" fillId="0" borderId="40" xfId="3341" applyFont="1" applyBorder="1" applyAlignment="1" applyProtection="1">
      <alignment horizontal="center" vertical="center"/>
      <protection locked="0"/>
    </xf>
    <xf numFmtId="226" fontId="3" fillId="0" borderId="4" xfId="0" applyNumberFormat="1" applyFont="1" applyFill="1" applyBorder="1" applyAlignment="1" applyProtection="1">
      <alignment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226" fontId="14" fillId="0" borderId="0" xfId="0" applyFont="1" applyFill="1" applyBorder="1" applyAlignment="1" applyProtection="1">
      <alignment vertical="center"/>
      <protection locked="0"/>
    </xf>
    <xf numFmtId="0" fontId="3" fillId="0" borderId="40" xfId="1" applyNumberFormat="1" applyFont="1" applyBorder="1" applyAlignment="1" applyProtection="1">
      <alignment horizontal="center" vertical="center"/>
      <protection locked="0"/>
    </xf>
    <xf numFmtId="9" fontId="3" fillId="0" borderId="103" xfId="7" applyFont="1" applyFill="1" applyBorder="1" applyAlignment="1" applyProtection="1">
      <alignment vertical="center"/>
      <protection locked="0"/>
    </xf>
    <xf numFmtId="176" fontId="3" fillId="0" borderId="103" xfId="1" applyNumberFormat="1" applyFont="1" applyFill="1" applyBorder="1" applyAlignment="1" applyProtection="1">
      <alignment vertical="center"/>
      <protection locked="0"/>
    </xf>
    <xf numFmtId="226" fontId="3" fillId="0" borderId="0" xfId="0" applyFont="1" applyFill="1" applyBorder="1" applyAlignment="1" applyProtection="1">
      <alignment vertical="center"/>
      <protection locked="0"/>
    </xf>
    <xf numFmtId="178" fontId="3" fillId="0" borderId="103" xfId="1" applyNumberFormat="1" applyFont="1" applyFill="1" applyBorder="1" applyAlignment="1" applyProtection="1">
      <alignment horizontal="left" vertical="center"/>
      <protection locked="0"/>
    </xf>
    <xf numFmtId="0" fontId="126" fillId="0" borderId="111" xfId="0" applyNumberFormat="1" applyFont="1" applyFill="1" applyBorder="1" applyAlignment="1" applyProtection="1">
      <alignment vertical="top" wrapText="1" readingOrder="1"/>
      <protection locked="0"/>
    </xf>
    <xf numFmtId="0" fontId="14" fillId="91" borderId="40" xfId="1" applyNumberFormat="1" applyFont="1" applyFill="1" applyBorder="1" applyAlignment="1" applyProtection="1">
      <alignment horizontal="center" vertical="center"/>
      <protection locked="0"/>
    </xf>
    <xf numFmtId="226" fontId="3" fillId="91" borderId="40" xfId="0" applyFont="1" applyFill="1" applyBorder="1" applyAlignment="1" applyProtection="1">
      <alignment vertical="center"/>
      <protection locked="0"/>
    </xf>
    <xf numFmtId="226" fontId="16" fillId="91" borderId="40" xfId="0" applyFont="1" applyFill="1" applyBorder="1" applyAlignment="1" applyProtection="1">
      <alignment vertical="center"/>
      <protection locked="0"/>
    </xf>
    <xf numFmtId="176" fontId="14" fillId="91" borderId="40" xfId="1" applyNumberFormat="1" applyFont="1" applyFill="1" applyBorder="1" applyAlignment="1" applyProtection="1">
      <alignment vertical="center"/>
      <protection locked="0"/>
    </xf>
    <xf numFmtId="14" fontId="14" fillId="91" borderId="4" xfId="0" applyNumberFormat="1" applyFont="1" applyFill="1" applyBorder="1" applyAlignment="1" applyProtection="1">
      <alignment vertical="center"/>
      <protection locked="0"/>
    </xf>
    <xf numFmtId="226" fontId="14" fillId="91" borderId="4" xfId="0" applyFont="1" applyFill="1" applyBorder="1" applyAlignment="1" applyProtection="1">
      <alignment horizontal="center" vertical="center"/>
      <protection locked="0"/>
    </xf>
    <xf numFmtId="176" fontId="3" fillId="91" borderId="1" xfId="1" applyNumberFormat="1" applyFont="1" applyFill="1" applyBorder="1" applyAlignment="1" applyProtection="1">
      <alignment vertical="center"/>
      <protection locked="0"/>
    </xf>
    <xf numFmtId="226" fontId="14" fillId="91" borderId="4" xfId="0" applyFont="1" applyFill="1" applyBorder="1" applyAlignment="1" applyProtection="1">
      <alignment vertical="center"/>
      <protection locked="0"/>
    </xf>
    <xf numFmtId="176" fontId="14" fillId="91" borderId="103" xfId="1" applyNumberFormat="1" applyFont="1" applyFill="1" applyBorder="1" applyAlignment="1" applyProtection="1">
      <alignment vertical="center"/>
      <protection locked="0"/>
    </xf>
    <xf numFmtId="226" fontId="3" fillId="91" borderId="41" xfId="0" applyFont="1" applyFill="1" applyBorder="1" applyAlignment="1" applyProtection="1">
      <alignment vertical="center"/>
      <protection locked="0"/>
    </xf>
    <xf numFmtId="226" fontId="0" fillId="91" borderId="0" xfId="0" applyFill="1" applyAlignment="1" applyProtection="1">
      <alignment vertical="center"/>
      <protection locked="0"/>
    </xf>
    <xf numFmtId="226" fontId="3" fillId="0" borderId="4" xfId="0" applyNumberFormat="1" applyFont="1" applyFill="1" applyBorder="1">
      <alignment vertical="center"/>
    </xf>
    <xf numFmtId="176" fontId="3" fillId="0" borderId="4" xfId="1" applyNumberFormat="1" applyFont="1" applyFill="1" applyBorder="1" applyAlignment="1" applyProtection="1">
      <alignment vertical="center"/>
      <protection locked="0"/>
    </xf>
    <xf numFmtId="226" fontId="2" fillId="0" borderId="4" xfId="0" applyFont="1" applyBorder="1" applyAlignment="1" applyProtection="1">
      <alignment horizontal="center" vertical="center"/>
      <protection locked="0"/>
    </xf>
    <xf numFmtId="227" fontId="2" fillId="0" borderId="4" xfId="1" applyNumberFormat="1" applyFont="1" applyBorder="1" applyAlignment="1" applyProtection="1">
      <alignment horizontal="right" vertical="center"/>
      <protection locked="0"/>
    </xf>
    <xf numFmtId="226" fontId="2" fillId="0" borderId="4" xfId="0" applyFont="1" applyBorder="1" applyAlignment="1" applyProtection="1">
      <alignment vertical="center"/>
      <protection locked="0"/>
    </xf>
    <xf numFmtId="226" fontId="2" fillId="0" borderId="4" xfId="0" applyFont="1" applyBorder="1" applyAlignment="1">
      <alignment horizontal="center" vertical="center"/>
    </xf>
    <xf numFmtId="226" fontId="2" fillId="0" borderId="40" xfId="0" applyFont="1" applyFill="1" applyBorder="1" applyAlignment="1" applyProtection="1">
      <alignment vertical="center"/>
      <protection locked="0"/>
    </xf>
    <xf numFmtId="226" fontId="2" fillId="0" borderId="4" xfId="0" applyNumberFormat="1" applyFont="1" applyFill="1" applyBorder="1" applyAlignment="1" applyProtection="1">
      <alignment vertical="center"/>
      <protection locked="0"/>
    </xf>
    <xf numFmtId="176" fontId="2" fillId="0" borderId="1" xfId="25974" applyNumberFormat="1" applyFont="1" applyFill="1" applyBorder="1" applyAlignment="1" applyProtection="1">
      <alignment vertical="center"/>
      <protection locked="0"/>
    </xf>
    <xf numFmtId="176" fontId="2" fillId="0" borderId="1" xfId="1" applyNumberFormat="1" applyFont="1" applyFill="1" applyBorder="1" applyAlignment="1" applyProtection="1">
      <alignment vertical="center"/>
      <protection locked="0"/>
    </xf>
    <xf numFmtId="226" fontId="2" fillId="39" borderId="86" xfId="0" applyNumberFormat="1" applyFont="1" applyFill="1" applyBorder="1" applyAlignment="1">
      <alignment horizontal="center" vertical="center"/>
    </xf>
    <xf numFmtId="192" fontId="3" fillId="0" borderId="103" xfId="7" applyNumberFormat="1" applyFont="1" applyFill="1" applyBorder="1" applyAlignment="1" applyProtection="1">
      <alignment vertical="center"/>
      <protection locked="0"/>
    </xf>
    <xf numFmtId="226" fontId="2" fillId="0" borderId="4" xfId="0" applyFont="1" applyBorder="1" applyAlignment="1" applyProtection="1">
      <alignment horizontal="left" vertical="center"/>
      <protection locked="0"/>
    </xf>
    <xf numFmtId="178" fontId="2" fillId="0" borderId="4" xfId="1" applyNumberFormat="1" applyFont="1" applyBorder="1" applyAlignment="1" applyProtection="1">
      <alignment vertical="center"/>
      <protection locked="0"/>
    </xf>
    <xf numFmtId="226" fontId="2" fillId="0" borderId="4" xfId="0" applyFont="1" applyFill="1" applyBorder="1" applyAlignment="1" applyProtection="1">
      <alignment vertical="center"/>
      <protection locked="0"/>
    </xf>
    <xf numFmtId="176" fontId="14" fillId="0" borderId="0" xfId="1" applyNumberFormat="1" applyFont="1" applyFill="1">
      <alignment vertical="center"/>
    </xf>
    <xf numFmtId="9" fontId="9" fillId="0" borderId="0" xfId="7" applyFont="1" applyFill="1">
      <alignment vertical="center"/>
    </xf>
    <xf numFmtId="226" fontId="2" fillId="0" borderId="103" xfId="0" applyFont="1" applyFill="1" applyBorder="1" applyAlignment="1" applyProtection="1">
      <alignment vertical="center"/>
      <protection locked="0"/>
    </xf>
    <xf numFmtId="226" fontId="2" fillId="0" borderId="103" xfId="0" applyFont="1" applyBorder="1" applyAlignment="1">
      <alignment horizontal="center" vertical="center"/>
    </xf>
    <xf numFmtId="230" fontId="3" fillId="0" borderId="103" xfId="7" applyNumberFormat="1" applyFont="1" applyFill="1" applyBorder="1" applyAlignment="1" applyProtection="1">
      <alignment vertical="center"/>
      <protection locked="0"/>
    </xf>
    <xf numFmtId="10" fontId="3" fillId="0" borderId="103" xfId="7" applyNumberFormat="1" applyFont="1" applyFill="1" applyBorder="1" applyAlignment="1" applyProtection="1">
      <alignment vertical="center"/>
      <protection locked="0"/>
    </xf>
    <xf numFmtId="226" fontId="2" fillId="0" borderId="41" xfId="0" applyFont="1" applyFill="1" applyBorder="1" applyAlignment="1" applyProtection="1">
      <alignment vertical="center"/>
      <protection locked="0"/>
    </xf>
    <xf numFmtId="43" fontId="2" fillId="0" borderId="40" xfId="1" applyNumberFormat="1" applyFont="1" applyFill="1" applyBorder="1" applyAlignment="1" applyProtection="1">
      <alignment vertical="center"/>
      <protection locked="0"/>
    </xf>
    <xf numFmtId="14" fontId="2" fillId="0" borderId="103" xfId="0" applyNumberFormat="1" applyFont="1" applyFill="1" applyBorder="1" applyAlignment="1" applyProtection="1">
      <alignment vertical="center"/>
      <protection locked="0"/>
    </xf>
    <xf numFmtId="226" fontId="2" fillId="0" borderId="103" xfId="0" applyFont="1" applyFill="1" applyBorder="1" applyAlignment="1" applyProtection="1">
      <alignment horizontal="center" vertical="center"/>
      <protection locked="0"/>
    </xf>
    <xf numFmtId="231" fontId="16" fillId="0" borderId="103" xfId="704" applyNumberFormat="1" applyFont="1" applyFill="1" applyBorder="1"/>
    <xf numFmtId="49" fontId="16" fillId="0" borderId="103" xfId="672" applyNumberFormat="1" applyFont="1" applyFill="1" applyBorder="1"/>
    <xf numFmtId="176" fontId="2" fillId="0" borderId="40" xfId="1" applyNumberFormat="1" applyFont="1" applyFill="1" applyBorder="1" applyAlignment="1" applyProtection="1">
      <alignment vertical="center"/>
      <protection locked="0"/>
    </xf>
    <xf numFmtId="227" fontId="2" fillId="0" borderId="103" xfId="1" applyNumberFormat="1" applyFont="1" applyFill="1" applyBorder="1" applyAlignment="1" applyProtection="1">
      <alignment horizontal="right" vertical="center"/>
      <protection locked="0"/>
    </xf>
    <xf numFmtId="226" fontId="2" fillId="0" borderId="103" xfId="0" applyFont="1" applyFill="1" applyBorder="1" applyAlignment="1" applyProtection="1">
      <alignment horizontal="left" vertical="center"/>
      <protection locked="0"/>
    </xf>
    <xf numFmtId="226" fontId="2" fillId="0" borderId="103" xfId="0" applyFont="1" applyFill="1" applyBorder="1" applyAlignment="1">
      <alignment horizontal="center" vertical="center"/>
    </xf>
    <xf numFmtId="179" fontId="2" fillId="0" borderId="103" xfId="0" applyNumberFormat="1" applyFont="1" applyFill="1" applyBorder="1" applyAlignment="1">
      <alignment horizontal="center" vertical="center"/>
    </xf>
    <xf numFmtId="14" fontId="2" fillId="0" borderId="103" xfId="0" applyNumberFormat="1" applyFont="1" applyFill="1" applyBorder="1" applyAlignment="1">
      <alignment horizontal="center" vertical="center"/>
    </xf>
    <xf numFmtId="176" fontId="2" fillId="0" borderId="103" xfId="1" applyNumberFormat="1" applyFont="1" applyBorder="1" applyAlignment="1">
      <alignment horizontal="center" vertical="center"/>
    </xf>
    <xf numFmtId="14" fontId="2" fillId="0" borderId="103" xfId="0" applyNumberFormat="1" applyFont="1" applyFill="1" applyBorder="1" applyAlignment="1" applyProtection="1">
      <alignment horizontal="center" vertical="center"/>
      <protection locked="0"/>
    </xf>
    <xf numFmtId="226" fontId="2" fillId="0" borderId="103" xfId="0" applyFont="1" applyBorder="1" applyAlignment="1" applyProtection="1">
      <alignment horizontal="center" vertical="center"/>
      <protection locked="0"/>
    </xf>
    <xf numFmtId="227" fontId="2" fillId="0" borderId="103" xfId="1" applyNumberFormat="1" applyFont="1" applyBorder="1" applyAlignment="1" applyProtection="1">
      <alignment horizontal="right" vertical="center"/>
      <protection locked="0"/>
    </xf>
    <xf numFmtId="178" fontId="2" fillId="0" borderId="103" xfId="1" applyNumberFormat="1" applyFont="1" applyBorder="1" applyAlignment="1" applyProtection="1">
      <alignment vertical="center"/>
      <protection locked="0"/>
    </xf>
    <xf numFmtId="14" fontId="2" fillId="0" borderId="103" xfId="0" applyNumberFormat="1" applyFont="1" applyBorder="1" applyAlignment="1" applyProtection="1">
      <alignment horizontal="center" vertical="center"/>
      <protection locked="0"/>
    </xf>
    <xf numFmtId="226" fontId="2" fillId="0" borderId="103" xfId="26420" applyFont="1" applyBorder="1" applyAlignment="1" applyProtection="1">
      <alignment horizontal="center" vertical="center"/>
      <protection locked="0"/>
    </xf>
    <xf numFmtId="14" fontId="2" fillId="0" borderId="103" xfId="26420" applyNumberFormat="1" applyFont="1" applyBorder="1" applyAlignment="1" applyProtection="1">
      <alignment horizontal="center" vertical="center"/>
      <protection locked="0"/>
    </xf>
    <xf numFmtId="227" fontId="2" fillId="0" borderId="103" xfId="1" applyNumberFormat="1" applyFont="1" applyBorder="1" applyAlignment="1" applyProtection="1">
      <alignment horizontal="right" vertical="center"/>
      <protection locked="0"/>
    </xf>
    <xf numFmtId="226" fontId="2" fillId="0" borderId="103" xfId="26420" applyFont="1" applyBorder="1" applyAlignment="1" applyProtection="1">
      <alignment vertical="center"/>
      <protection locked="0"/>
    </xf>
    <xf numFmtId="14" fontId="2" fillId="0" borderId="4" xfId="0" applyNumberFormat="1" applyFont="1" applyBorder="1" applyAlignment="1">
      <alignment horizontal="center" vertical="center"/>
    </xf>
    <xf numFmtId="226" fontId="130" fillId="0" borderId="0" xfId="0" applyFont="1">
      <alignment vertical="center"/>
    </xf>
    <xf numFmtId="176" fontId="2" fillId="0" borderId="1" xfId="1" applyNumberFormat="1" applyFont="1" applyFill="1" applyBorder="1" applyAlignment="1" applyProtection="1">
      <alignment vertical="center" wrapText="1"/>
      <protection locked="0"/>
    </xf>
    <xf numFmtId="226" fontId="2" fillId="0" borderId="40" xfId="17" applyFont="1" applyFill="1" applyBorder="1" applyAlignment="1" applyProtection="1">
      <alignment vertical="center"/>
      <protection locked="0"/>
    </xf>
    <xf numFmtId="226" fontId="2" fillId="0" borderId="103" xfId="0" applyFont="1" applyBorder="1" applyAlignment="1">
      <alignment horizontal="center" vertical="center"/>
    </xf>
    <xf numFmtId="14" fontId="2" fillId="0" borderId="103" xfId="0" applyNumberFormat="1" applyFont="1" applyBorder="1" applyAlignment="1">
      <alignment horizontal="center" vertical="center"/>
    </xf>
    <xf numFmtId="226" fontId="2" fillId="0" borderId="103" xfId="0" applyFont="1" applyBorder="1" applyAlignment="1" applyProtection="1">
      <alignment horizontal="center" vertical="center"/>
      <protection locked="0"/>
    </xf>
    <xf numFmtId="179" fontId="2" fillId="0" borderId="103" xfId="0" applyNumberFormat="1" applyFont="1" applyBorder="1" applyAlignment="1">
      <alignment horizontal="center" vertical="center"/>
    </xf>
    <xf numFmtId="227" fontId="2" fillId="0" borderId="117" xfId="1" applyNumberFormat="1" applyFont="1" applyBorder="1" applyAlignment="1" applyProtection="1">
      <alignment horizontal="right" vertical="center"/>
      <protection locked="0"/>
    </xf>
    <xf numFmtId="226" fontId="2" fillId="0" borderId="117" xfId="0" applyNumberFormat="1" applyFont="1" applyBorder="1" applyAlignment="1" applyProtection="1">
      <alignment horizontal="center" vertical="center"/>
      <protection locked="0"/>
    </xf>
    <xf numFmtId="226" fontId="2" fillId="0" borderId="104" xfId="0" applyNumberFormat="1" applyFont="1" applyBorder="1" applyAlignment="1" applyProtection="1">
      <alignment horizontal="left" vertical="center"/>
      <protection locked="0"/>
    </xf>
    <xf numFmtId="0" fontId="2" fillId="0" borderId="117" xfId="1" applyNumberFormat="1" applyFont="1" applyBorder="1" applyAlignment="1" applyProtection="1">
      <alignment horizontal="center" vertical="center"/>
    </xf>
    <xf numFmtId="226" fontId="1" fillId="0" borderId="40" xfId="0" applyFont="1" applyFill="1" applyBorder="1" applyAlignment="1" applyProtection="1">
      <alignment vertical="center"/>
      <protection locked="0"/>
    </xf>
    <xf numFmtId="226" fontId="1" fillId="0" borderId="4" xfId="0" applyFont="1" applyBorder="1" applyAlignment="1">
      <alignment horizontal="center" vertical="center"/>
    </xf>
    <xf numFmtId="176" fontId="16" fillId="0" borderId="117" xfId="1" applyNumberFormat="1" applyFont="1" applyFill="1" applyBorder="1">
      <alignment vertical="center"/>
    </xf>
    <xf numFmtId="176" fontId="14" fillId="0" borderId="117" xfId="1" applyNumberFormat="1" applyFont="1" applyBorder="1" applyAlignment="1">
      <alignment horizontal="center" vertical="center"/>
    </xf>
    <xf numFmtId="176" fontId="1" fillId="0" borderId="1" xfId="1" applyNumberFormat="1" applyFont="1" applyFill="1" applyBorder="1" applyAlignment="1" applyProtection="1">
      <alignment vertical="center"/>
      <protection locked="0"/>
    </xf>
    <xf numFmtId="176" fontId="1" fillId="0" borderId="40" xfId="1" applyNumberFormat="1" applyFont="1" applyFill="1" applyBorder="1" applyAlignment="1" applyProtection="1">
      <alignment vertical="center"/>
      <protection locked="0"/>
    </xf>
    <xf numFmtId="176" fontId="1" fillId="0" borderId="40" xfId="1" applyNumberFormat="1" applyFont="1" applyFill="1" applyBorder="1" applyAlignment="1" applyProtection="1">
      <alignment vertical="center" wrapText="1"/>
      <protection locked="0"/>
    </xf>
    <xf numFmtId="0" fontId="131" fillId="92" borderId="0" xfId="0" applyNumberFormat="1" applyFont="1" applyFill="1" applyAlignment="1"/>
    <xf numFmtId="49" fontId="132" fillId="0" borderId="0" xfId="0" applyNumberFormat="1" applyFont="1" applyAlignment="1"/>
    <xf numFmtId="4" fontId="132" fillId="0" borderId="0" xfId="0" applyNumberFormat="1" applyFont="1" applyAlignment="1"/>
    <xf numFmtId="0" fontId="46" fillId="0" borderId="0" xfId="0" applyNumberFormat="1" applyFont="1" applyAlignment="1"/>
    <xf numFmtId="226" fontId="43" fillId="0" borderId="0" xfId="0" applyFont="1" applyFill="1" applyAlignment="1" applyProtection="1">
      <alignment vertical="center"/>
      <protection locked="0"/>
    </xf>
    <xf numFmtId="226" fontId="133" fillId="0" borderId="40" xfId="17" applyFont="1" applyFill="1" applyBorder="1" applyAlignment="1" applyProtection="1">
      <alignment vertical="center"/>
      <protection locked="0"/>
    </xf>
    <xf numFmtId="226" fontId="133" fillId="0" borderId="40" xfId="0" applyFont="1" applyFill="1" applyBorder="1" applyAlignment="1" applyProtection="1">
      <alignment vertical="center"/>
      <protection locked="0"/>
    </xf>
    <xf numFmtId="176" fontId="133" fillId="0" borderId="40" xfId="1" applyNumberFormat="1" applyFont="1" applyFill="1" applyBorder="1" applyAlignment="1" applyProtection="1">
      <alignment vertical="center"/>
      <protection locked="0"/>
    </xf>
    <xf numFmtId="43" fontId="133" fillId="0" borderId="40" xfId="1" applyNumberFormat="1" applyFont="1" applyFill="1" applyBorder="1" applyAlignment="1" applyProtection="1">
      <alignment vertical="center"/>
      <protection locked="0"/>
    </xf>
    <xf numFmtId="226" fontId="133" fillId="0" borderId="4" xfId="0" applyFont="1" applyFill="1" applyBorder="1" applyAlignment="1" applyProtection="1">
      <alignment vertical="center"/>
      <protection locked="0"/>
    </xf>
    <xf numFmtId="14" fontId="133" fillId="0" borderId="4" xfId="0" applyNumberFormat="1" applyFont="1" applyFill="1" applyBorder="1" applyAlignment="1" applyProtection="1">
      <alignment vertical="center"/>
      <protection locked="0"/>
    </xf>
    <xf numFmtId="226" fontId="133" fillId="0" borderId="4" xfId="0" applyFont="1" applyFill="1" applyBorder="1" applyAlignment="1" applyProtection="1">
      <alignment horizontal="center" vertical="center"/>
      <protection locked="0"/>
    </xf>
    <xf numFmtId="176" fontId="133" fillId="0" borderId="1" xfId="1" applyNumberFormat="1" applyFont="1" applyFill="1" applyBorder="1" applyAlignment="1" applyProtection="1">
      <alignment vertical="center"/>
      <protection locked="0"/>
    </xf>
    <xf numFmtId="9" fontId="133" fillId="0" borderId="4" xfId="7" applyFont="1" applyFill="1" applyBorder="1" applyAlignment="1" applyProtection="1">
      <alignment vertical="center"/>
      <protection locked="0"/>
    </xf>
    <xf numFmtId="176" fontId="133" fillId="0" borderId="103" xfId="1" applyNumberFormat="1" applyFont="1" applyFill="1" applyBorder="1" applyAlignment="1" applyProtection="1">
      <alignment vertical="center"/>
      <protection locked="0"/>
    </xf>
    <xf numFmtId="226" fontId="133" fillId="0" borderId="41" xfId="0" applyFont="1" applyFill="1" applyBorder="1" applyAlignment="1" applyProtection="1">
      <alignment vertical="center"/>
      <protection locked="0"/>
    </xf>
    <xf numFmtId="226" fontId="1" fillId="0" borderId="41" xfId="0" applyFont="1" applyFill="1" applyBorder="1" applyAlignment="1" applyProtection="1">
      <alignment vertical="center"/>
      <protection locked="0"/>
    </xf>
    <xf numFmtId="226" fontId="1" fillId="0" borderId="4" xfId="0" applyFont="1" applyFill="1" applyBorder="1" applyAlignment="1" applyProtection="1">
      <alignment vertical="center"/>
      <protection locked="0"/>
    </xf>
    <xf numFmtId="226" fontId="1" fillId="0" borderId="40" xfId="17" applyFont="1" applyFill="1" applyBorder="1" applyAlignment="1" applyProtection="1">
      <alignment vertical="center"/>
      <protection locked="0"/>
    </xf>
    <xf numFmtId="226" fontId="1" fillId="0" borderId="4" xfId="0" applyFont="1" applyFill="1" applyBorder="1" applyAlignment="1" applyProtection="1">
      <alignment horizontal="center" vertical="center"/>
      <protection locked="0"/>
    </xf>
    <xf numFmtId="226" fontId="1" fillId="39" borderId="117" xfId="74" applyNumberFormat="1" applyFont="1" applyFill="1" applyBorder="1" applyAlignment="1">
      <alignment horizontal="left" vertical="center"/>
    </xf>
    <xf numFmtId="226" fontId="1" fillId="0" borderId="4" xfId="0" applyNumberFormat="1" applyFont="1" applyFill="1" applyBorder="1" applyAlignment="1" applyProtection="1">
      <alignment vertical="center"/>
      <protection locked="0"/>
    </xf>
    <xf numFmtId="226" fontId="1" fillId="0" borderId="4" xfId="17" applyFont="1" applyFill="1" applyBorder="1" applyAlignment="1" applyProtection="1">
      <alignment horizontal="center" vertical="center"/>
      <protection locked="0"/>
    </xf>
    <xf numFmtId="14" fontId="1" fillId="0" borderId="103" xfId="0" applyNumberFormat="1" applyFont="1" applyFill="1" applyBorder="1" applyAlignment="1" applyProtection="1">
      <alignment vertical="center"/>
      <protection locked="0"/>
    </xf>
    <xf numFmtId="0" fontId="14" fillId="0" borderId="40" xfId="1" applyNumberFormat="1" applyFont="1" applyFill="1" applyBorder="1" applyAlignment="1" applyProtection="1">
      <alignment horizontal="center" vertical="center"/>
      <protection locked="0"/>
    </xf>
    <xf numFmtId="226" fontId="1" fillId="0" borderId="86" xfId="0" applyNumberFormat="1" applyFont="1" applyFill="1" applyBorder="1" applyAlignment="1">
      <alignment horizontal="center" vertical="center"/>
    </xf>
    <xf numFmtId="226" fontId="1" fillId="0" borderId="103" xfId="0" applyFont="1" applyBorder="1" applyAlignment="1" applyProtection="1">
      <alignment horizontal="center" vertical="center"/>
      <protection locked="0"/>
    </xf>
    <xf numFmtId="226" fontId="1" fillId="0" borderId="103" xfId="0" applyFont="1" applyBorder="1" applyAlignment="1" applyProtection="1">
      <alignment vertical="center"/>
      <protection locked="0"/>
    </xf>
    <xf numFmtId="226" fontId="1" fillId="0" borderId="4" xfId="0" applyFont="1" applyBorder="1" applyAlignment="1" applyProtection="1">
      <alignment horizontal="center" vertical="center"/>
      <protection locked="0"/>
    </xf>
    <xf numFmtId="226" fontId="1" fillId="0" borderId="4" xfId="0" applyFont="1" applyBorder="1" applyAlignment="1" applyProtection="1">
      <alignment vertical="center"/>
      <protection locked="0"/>
    </xf>
    <xf numFmtId="226" fontId="1" fillId="0" borderId="4" xfId="0" applyFont="1" applyBorder="1" applyAlignment="1" applyProtection="1">
      <alignment horizontal="left" vertical="center"/>
      <protection locked="0"/>
    </xf>
    <xf numFmtId="226" fontId="1" fillId="0" borderId="40" xfId="26806" applyFont="1" applyFill="1" applyBorder="1" applyAlignment="1" applyProtection="1">
      <alignment vertical="center"/>
      <protection locked="0"/>
    </xf>
    <xf numFmtId="226" fontId="16" fillId="0" borderId="40" xfId="26806" applyFont="1" applyFill="1" applyBorder="1" applyAlignment="1" applyProtection="1">
      <alignment vertical="center"/>
      <protection locked="0"/>
    </xf>
    <xf numFmtId="176" fontId="1" fillId="0" borderId="40" xfId="1" applyNumberFormat="1" applyFont="1" applyFill="1" applyBorder="1" applyAlignment="1" applyProtection="1">
      <alignment vertical="center"/>
      <protection locked="0"/>
    </xf>
    <xf numFmtId="226" fontId="1" fillId="0" borderId="117" xfId="26806" applyFont="1" applyFill="1" applyBorder="1" applyAlignment="1" applyProtection="1">
      <alignment vertical="center"/>
      <protection locked="0"/>
    </xf>
    <xf numFmtId="14" fontId="1" fillId="0" borderId="117" xfId="26806" applyNumberFormat="1" applyFont="1" applyFill="1" applyBorder="1" applyAlignment="1" applyProtection="1">
      <alignment vertical="center"/>
      <protection locked="0"/>
    </xf>
    <xf numFmtId="226" fontId="1" fillId="0" borderId="117" xfId="26806" applyFont="1" applyFill="1" applyBorder="1" applyAlignment="1" applyProtection="1">
      <alignment horizontal="center" vertical="center"/>
      <protection locked="0"/>
    </xf>
    <xf numFmtId="176" fontId="1" fillId="0" borderId="1" xfId="1" applyNumberFormat="1" applyFont="1" applyFill="1" applyBorder="1" applyAlignment="1" applyProtection="1">
      <alignment vertical="center"/>
      <protection locked="0"/>
    </xf>
    <xf numFmtId="178" fontId="1" fillId="0" borderId="4" xfId="1" applyNumberFormat="1" applyFont="1" applyBorder="1" applyAlignment="1" applyProtection="1">
      <alignment horizontal="left" vertical="center"/>
      <protection locked="0"/>
    </xf>
    <xf numFmtId="178" fontId="1" fillId="0" borderId="103" xfId="1" applyNumberFormat="1" applyFont="1" applyFill="1" applyBorder="1" applyAlignment="1" applyProtection="1">
      <alignment horizontal="left" vertical="center"/>
      <protection locked="0"/>
    </xf>
    <xf numFmtId="226" fontId="1" fillId="0" borderId="40" xfId="0" applyFont="1" applyFill="1" applyBorder="1" applyAlignment="1" applyProtection="1">
      <alignment vertical="center" wrapText="1"/>
      <protection locked="0"/>
    </xf>
    <xf numFmtId="14" fontId="1" fillId="0" borderId="4" xfId="0" applyNumberFormat="1" applyFont="1" applyFill="1" applyBorder="1" applyAlignment="1" applyProtection="1">
      <alignment vertical="center"/>
      <protection locked="0"/>
    </xf>
    <xf numFmtId="176" fontId="9" fillId="6" borderId="0" xfId="1" applyNumberFormat="1" applyFont="1" applyFill="1" applyBorder="1">
      <alignment vertical="center"/>
    </xf>
    <xf numFmtId="176" fontId="18" fillId="2" borderId="10" xfId="1" applyNumberFormat="1" applyFont="1" applyFill="1" applyBorder="1" applyAlignment="1">
      <alignment horizontal="center" vertical="center" wrapText="1"/>
    </xf>
    <xf numFmtId="226" fontId="1" fillId="0" borderId="117" xfId="0" applyFont="1" applyBorder="1" applyAlignment="1" applyProtection="1">
      <alignment horizontal="center" vertical="center"/>
      <protection locked="0"/>
    </xf>
    <xf numFmtId="227" fontId="1" fillId="0" borderId="117" xfId="1" applyNumberFormat="1" applyFont="1" applyBorder="1" applyAlignment="1" applyProtection="1">
      <alignment horizontal="right" vertical="center"/>
      <protection locked="0"/>
    </xf>
    <xf numFmtId="226" fontId="1" fillId="0" borderId="117" xfId="0" applyFont="1" applyBorder="1" applyAlignment="1" applyProtection="1">
      <alignment vertical="center"/>
      <protection locked="0"/>
    </xf>
    <xf numFmtId="14" fontId="1" fillId="0" borderId="117" xfId="0" applyNumberFormat="1" applyFont="1" applyBorder="1" applyAlignment="1" applyProtection="1">
      <alignment horizontal="center" vertical="center"/>
      <protection locked="0"/>
    </xf>
    <xf numFmtId="226" fontId="1" fillId="0" borderId="117" xfId="0" applyFont="1" applyFill="1" applyBorder="1" applyAlignment="1" applyProtection="1">
      <alignment vertical="center"/>
      <protection locked="0"/>
    </xf>
    <xf numFmtId="226" fontId="16" fillId="0" borderId="117" xfId="0" applyFont="1" applyFill="1" applyBorder="1" applyAlignment="1" applyProtection="1">
      <alignment vertical="center"/>
      <protection locked="0"/>
    </xf>
    <xf numFmtId="178" fontId="1" fillId="93" borderId="117" xfId="1" applyNumberFormat="1" applyFont="1" applyFill="1" applyBorder="1" applyAlignment="1" applyProtection="1">
      <alignment horizontal="right" vertical="center"/>
      <protection locked="0"/>
    </xf>
    <xf numFmtId="14" fontId="1" fillId="0" borderId="117" xfId="0" applyNumberFormat="1" applyFont="1" applyFill="1" applyBorder="1" applyAlignment="1" applyProtection="1">
      <alignment vertical="center"/>
      <protection locked="0"/>
    </xf>
    <xf numFmtId="226" fontId="1" fillId="0" borderId="117" xfId="0" applyFont="1" applyFill="1" applyBorder="1" applyAlignment="1" applyProtection="1">
      <alignment horizontal="center" vertical="center"/>
      <protection locked="0"/>
    </xf>
    <xf numFmtId="176" fontId="1" fillId="0" borderId="117" xfId="1" applyNumberFormat="1" applyFont="1" applyFill="1" applyBorder="1" applyAlignment="1" applyProtection="1">
      <alignment vertical="center"/>
      <protection locked="0"/>
    </xf>
    <xf numFmtId="9" fontId="1" fillId="0" borderId="117" xfId="7" applyFont="1" applyFill="1" applyBorder="1" applyAlignment="1" applyProtection="1">
      <alignment vertical="center"/>
      <protection locked="0"/>
    </xf>
    <xf numFmtId="226" fontId="1" fillId="0" borderId="103" xfId="0" applyFont="1" applyFill="1" applyBorder="1" applyAlignment="1" applyProtection="1">
      <alignment vertical="center"/>
      <protection locked="0"/>
    </xf>
    <xf numFmtId="10" fontId="1" fillId="0" borderId="117" xfId="7" applyNumberFormat="1" applyFont="1" applyFill="1" applyBorder="1" applyAlignment="1" applyProtection="1">
      <alignment vertical="center"/>
      <protection locked="0"/>
    </xf>
    <xf numFmtId="227" fontId="14" fillId="93" borderId="4" xfId="1" applyNumberFormat="1" applyFont="1" applyFill="1" applyBorder="1" applyAlignment="1" applyProtection="1">
      <alignment horizontal="right" vertical="center"/>
      <protection locked="0"/>
    </xf>
    <xf numFmtId="9" fontId="14" fillId="0" borderId="4" xfId="7" applyNumberFormat="1" applyFont="1" applyFill="1" applyBorder="1" applyAlignment="1" applyProtection="1">
      <alignment vertical="center"/>
      <protection locked="0"/>
    </xf>
    <xf numFmtId="226" fontId="133" fillId="0" borderId="117" xfId="0" applyFont="1" applyFill="1" applyBorder="1" applyAlignment="1" applyProtection="1">
      <alignment vertical="center"/>
      <protection locked="0"/>
    </xf>
    <xf numFmtId="43" fontId="133" fillId="0" borderId="117" xfId="1" applyNumberFormat="1" applyFont="1" applyFill="1" applyBorder="1" applyAlignment="1" applyProtection="1">
      <alignment vertical="center"/>
      <protection locked="0"/>
    </xf>
    <xf numFmtId="14" fontId="133" fillId="0" borderId="117" xfId="0" applyNumberFormat="1" applyFont="1" applyFill="1" applyBorder="1" applyAlignment="1" applyProtection="1">
      <alignment vertical="center"/>
      <protection locked="0"/>
    </xf>
    <xf numFmtId="226" fontId="133" fillId="0" borderId="117" xfId="0" applyFont="1" applyFill="1" applyBorder="1" applyAlignment="1" applyProtection="1">
      <alignment horizontal="center" vertical="center"/>
      <protection locked="0"/>
    </xf>
    <xf numFmtId="9" fontId="133" fillId="0" borderId="117" xfId="7" applyFont="1" applyFill="1" applyBorder="1" applyAlignment="1" applyProtection="1">
      <alignment vertical="center"/>
      <protection locked="0"/>
    </xf>
    <xf numFmtId="176" fontId="133" fillId="0" borderId="117" xfId="1" applyNumberFormat="1" applyFont="1" applyFill="1" applyBorder="1" applyAlignment="1" applyProtection="1">
      <alignment vertical="center"/>
      <protection locked="0"/>
    </xf>
    <xf numFmtId="14" fontId="16" fillId="0" borderId="117" xfId="0" applyNumberFormat="1" applyFont="1" applyFill="1" applyBorder="1" applyAlignment="1" applyProtection="1">
      <alignment vertical="center"/>
      <protection locked="0"/>
    </xf>
    <xf numFmtId="226" fontId="16" fillId="0" borderId="117" xfId="0" applyFont="1" applyFill="1" applyBorder="1" applyAlignment="1" applyProtection="1">
      <alignment horizontal="center" vertical="center"/>
      <protection locked="0"/>
    </xf>
    <xf numFmtId="226" fontId="130" fillId="0" borderId="119" xfId="0" applyFont="1" applyBorder="1">
      <alignment vertical="center"/>
    </xf>
    <xf numFmtId="226" fontId="130" fillId="0" borderId="120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/>
    </xf>
    <xf numFmtId="226" fontId="1" fillId="0" borderId="117" xfId="0" applyNumberFormat="1" applyFont="1" applyFill="1" applyBorder="1" applyAlignment="1" applyProtection="1">
      <alignment vertical="center"/>
      <protection locked="0"/>
    </xf>
    <xf numFmtId="226" fontId="1" fillId="0" borderId="117" xfId="0" applyNumberFormat="1" applyFont="1" applyBorder="1" applyAlignment="1">
      <alignment horizontal="center" vertical="center"/>
    </xf>
    <xf numFmtId="179" fontId="1" fillId="0" borderId="117" xfId="0" applyNumberFormat="1" applyFont="1" applyBorder="1" applyAlignment="1">
      <alignment horizontal="center" vertical="center"/>
    </xf>
    <xf numFmtId="226" fontId="1" fillId="0" borderId="0" xfId="0" applyFont="1">
      <alignment vertical="center"/>
    </xf>
    <xf numFmtId="227" fontId="1" fillId="0" borderId="117" xfId="1" applyNumberFormat="1" applyFont="1" applyFill="1" applyBorder="1" applyAlignment="1" applyProtection="1">
      <alignment horizontal="right" vertical="center"/>
      <protection locked="0"/>
    </xf>
    <xf numFmtId="226" fontId="133" fillId="93" borderId="103" xfId="0" applyFont="1" applyFill="1" applyBorder="1" applyAlignment="1" applyProtection="1">
      <alignment horizontal="center" vertical="center"/>
      <protection locked="0"/>
    </xf>
    <xf numFmtId="226" fontId="16" fillId="0" borderId="4" xfId="0" applyFont="1" applyFill="1" applyBorder="1" applyAlignment="1">
      <alignment horizontal="center" vertical="center"/>
    </xf>
    <xf numFmtId="226" fontId="1" fillId="91" borderId="40" xfId="0" applyFont="1" applyFill="1" applyBorder="1" applyAlignment="1" applyProtection="1">
      <alignment vertical="center"/>
      <protection locked="0"/>
    </xf>
    <xf numFmtId="226" fontId="1" fillId="91" borderId="4" xfId="0" applyFont="1" applyFill="1" applyBorder="1" applyAlignment="1" applyProtection="1">
      <alignment vertical="center"/>
      <protection locked="0"/>
    </xf>
    <xf numFmtId="226" fontId="1" fillId="0" borderId="103" xfId="0" applyFont="1" applyFill="1" applyBorder="1" applyAlignment="1" applyProtection="1">
      <alignment horizontal="center" vertical="center"/>
      <protection locked="0"/>
    </xf>
    <xf numFmtId="4" fontId="124" fillId="0" borderId="85" xfId="0" applyNumberFormat="1" applyFont="1" applyBorder="1" applyAlignment="1">
      <alignment horizontal="right" vertical="center"/>
    </xf>
    <xf numFmtId="226" fontId="14" fillId="93" borderId="103" xfId="0" applyFont="1" applyFill="1" applyBorder="1" applyAlignment="1" applyProtection="1">
      <alignment vertical="center"/>
      <protection locked="0"/>
    </xf>
    <xf numFmtId="176" fontId="12" fillId="6" borderId="79" xfId="1" applyNumberFormat="1" applyFont="1" applyFill="1" applyBorder="1" applyAlignment="1">
      <alignment horizontal="center" vertical="center"/>
    </xf>
    <xf numFmtId="176" fontId="12" fillId="6" borderId="81" xfId="1" applyNumberFormat="1" applyFont="1" applyFill="1" applyBorder="1" applyAlignment="1">
      <alignment horizontal="center" vertical="center"/>
    </xf>
    <xf numFmtId="176" fontId="12" fillId="0" borderId="4" xfId="1" applyNumberFormat="1" applyFont="1" applyBorder="1" applyAlignment="1">
      <alignment horizontal="center" vertical="center"/>
    </xf>
    <xf numFmtId="180" fontId="18" fillId="3" borderId="41" xfId="1" applyNumberFormat="1" applyFont="1" applyFill="1" applyBorder="1" applyAlignment="1">
      <alignment horizontal="center" vertical="center" wrapText="1"/>
    </xf>
    <xf numFmtId="180" fontId="18" fillId="3" borderId="0" xfId="1" applyNumberFormat="1" applyFont="1" applyFill="1" applyBorder="1" applyAlignment="1">
      <alignment horizontal="center" vertical="center" wrapText="1"/>
    </xf>
    <xf numFmtId="180" fontId="18" fillId="3" borderId="52" xfId="1" applyNumberFormat="1" applyFont="1" applyFill="1" applyBorder="1" applyAlignment="1">
      <alignment horizontal="center" vertical="center" wrapText="1"/>
    </xf>
    <xf numFmtId="176" fontId="18" fillId="90" borderId="103" xfId="1" applyNumberFormat="1" applyFont="1" applyFill="1" applyBorder="1" applyAlignment="1">
      <alignment horizontal="center" vertical="center"/>
    </xf>
    <xf numFmtId="176" fontId="18" fillId="89" borderId="41" xfId="1" applyNumberFormat="1" applyFont="1" applyFill="1" applyBorder="1" applyAlignment="1">
      <alignment horizontal="center" vertical="center" wrapText="1"/>
    </xf>
    <xf numFmtId="176" fontId="18" fillId="89" borderId="0" xfId="1" applyNumberFormat="1" applyFont="1" applyFill="1" applyBorder="1" applyAlignment="1">
      <alignment horizontal="center" vertical="center" wrapText="1"/>
    </xf>
    <xf numFmtId="176" fontId="18" fillId="89" borderId="52" xfId="1" applyNumberFormat="1" applyFont="1" applyFill="1" applyBorder="1" applyAlignment="1">
      <alignment horizontal="center" vertical="center" wrapText="1"/>
    </xf>
    <xf numFmtId="180" fontId="23" fillId="3" borderId="0" xfId="1" applyNumberFormat="1" applyFont="1" applyFill="1" applyBorder="1" applyAlignment="1">
      <alignment horizontal="center" vertical="center"/>
    </xf>
    <xf numFmtId="180" fontId="23" fillId="3" borderId="19" xfId="1" applyNumberFormat="1" applyFont="1" applyFill="1" applyBorder="1" applyAlignment="1">
      <alignment horizontal="center" vertical="center"/>
    </xf>
    <xf numFmtId="180" fontId="23" fillId="3" borderId="52" xfId="1" applyNumberFormat="1" applyFont="1" applyFill="1" applyBorder="1" applyAlignment="1">
      <alignment horizontal="center" vertical="center"/>
    </xf>
    <xf numFmtId="180" fontId="23" fillId="3" borderId="24" xfId="1" applyNumberFormat="1" applyFont="1" applyFill="1" applyBorder="1" applyAlignment="1">
      <alignment horizontal="center" vertical="center"/>
    </xf>
    <xf numFmtId="176" fontId="18" fillId="3" borderId="41" xfId="1" applyNumberFormat="1" applyFont="1" applyFill="1" applyBorder="1" applyAlignment="1">
      <alignment horizontal="center" vertical="center" wrapText="1"/>
    </xf>
    <xf numFmtId="176" fontId="18" fillId="3" borderId="0" xfId="1" applyNumberFormat="1" applyFont="1" applyFill="1" applyBorder="1" applyAlignment="1">
      <alignment horizontal="center" vertical="center" wrapText="1"/>
    </xf>
    <xf numFmtId="176" fontId="18" fillId="3" borderId="52" xfId="1" applyNumberFormat="1" applyFont="1" applyFill="1" applyBorder="1" applyAlignment="1">
      <alignment horizontal="center" vertical="center" wrapText="1"/>
    </xf>
    <xf numFmtId="176" fontId="18" fillId="90" borderId="104" xfId="1" applyNumberFormat="1" applyFont="1" applyFill="1" applyBorder="1" applyAlignment="1">
      <alignment horizontal="center" vertical="center"/>
    </xf>
    <xf numFmtId="176" fontId="18" fillId="90" borderId="118" xfId="1" applyNumberFormat="1" applyFont="1" applyFill="1" applyBorder="1" applyAlignment="1">
      <alignment horizontal="center" vertical="center"/>
    </xf>
    <xf numFmtId="176" fontId="18" fillId="90" borderId="107" xfId="1" applyNumberFormat="1" applyFont="1" applyFill="1" applyBorder="1" applyAlignment="1">
      <alignment horizontal="center" vertical="center"/>
    </xf>
  </cellXfs>
  <cellStyles count="26852">
    <cellStyle name="?鹎%U龡&amp;H齲_x0001__x0016_?_x0005__x0007__x0001__x0001_" xfId="13"/>
    <cellStyle name="?鹎%U龡&amp;H齲_x0001__x0016_?_x0005__x0007__x0001__x0001_ 2" xfId="76"/>
    <cellStyle name="?鹎%U龡&amp;H齲_x0001__x0016_?_x0005__x0007__x0001__x0001_ 3" xfId="77"/>
    <cellStyle name="@_text" xfId="78"/>
    <cellStyle name="@_text_09Q2 Guidance and NCI" xfId="79"/>
    <cellStyle name="@_text_09Q2 Guidance and NCI (4)" xfId="80"/>
    <cellStyle name="@_text_09Q2 Guidance and NCI (5)" xfId="81"/>
    <cellStyle name="@_text_奥运体育带宽机架租用清单_汇总_Sep 20" xfId="82"/>
    <cellStyle name="@_text_奥运体育资产采购清单_汇总_Sep 20" xfId="83"/>
    <cellStyle name="@_text_副本Book1 (5)" xfId="84"/>
    <cellStyle name="@_text_副本Book1 (5)_奥运赛时人员成本预算_HR_Sep 27" xfId="85"/>
    <cellStyle name="@_text_副本Book1 (5)_奥运赛时人员成本预算_HR_Sep 27_09Q2 Guidance and NCI" xfId="86"/>
    <cellStyle name="@_text_副本Book1 (5)_奥运赛时人员成本预算_HR_Sep 27_09Q2 Guidance and NCI (4)" xfId="87"/>
    <cellStyle name="@_text_副本Book1 (5)_奥运赛时人员成本预算_HR_Sep 27_09Q2 Guidance and NCI (5)" xfId="88"/>
    <cellStyle name="@_text_副本Book1 (5)_搜狐奥运08年预算070913_Simon汇总(含HC)" xfId="89"/>
    <cellStyle name="@_text_副本Book1 (5)_搜狐奥运08年预算070913_Simon汇总(含HC)_09Q2 Guidance and NCI" xfId="90"/>
    <cellStyle name="@_text_副本Book1 (5)_搜狐奥运08年预算070913_Simon汇总(含HC)_09Q2 Guidance and NCI (4)" xfId="91"/>
    <cellStyle name="@_text_副本Book1 (5)_搜狐奥运08年预算070913_Simon汇总(含HC)_09Q2 Guidance and NCI (5)" xfId="92"/>
    <cellStyle name="@_text_搜狐奥运08年预算_体育_revised by Shanshan_Sep 18" xfId="93"/>
    <cellStyle name="@_text_搜狐奥运08年预算070830-推广-Ma yanling" xfId="94"/>
    <cellStyle name="@_text_搜狐奥运08年预算070830-推广-Ma yanling_09Q2 Guidance and NCI" xfId="95"/>
    <cellStyle name="@_text_搜狐奥运08年预算070830-推广-Ma yanling_09Q2 Guidance and NCI (4)" xfId="96"/>
    <cellStyle name="@_text_搜狐奥运08年预算070830-推广-Ma yanling_09Q2 Guidance and NCI (5)" xfId="97"/>
    <cellStyle name="@_text_搜狐奥运08年预算070903_体育_Sep 05" xfId="98"/>
    <cellStyle name="@_text_搜狐奥运08年预算070903金航" xfId="99"/>
    <cellStyle name="@_text_搜狐奥运08年预算070903金航_09Q2 Guidance and NCI" xfId="100"/>
    <cellStyle name="@_text_搜狐奥运08年预算070903金航_09Q2 Guidance and NCI (4)" xfId="101"/>
    <cellStyle name="@_text_搜狐奥运08年预算070903金航_09Q2 Guidance and NCI (5)" xfId="102"/>
    <cellStyle name="@_text_搜狐奥运08年预算—BIMC_Qin liwen" xfId="103"/>
    <cellStyle name="@_text_搜狐奥运08年预算—BIMC_Qin liwen_09Q2 Guidance and NCI" xfId="104"/>
    <cellStyle name="@_text_搜狐奥运08年预算—BIMC_Qin liwen_09Q2 Guidance and NCI (4)" xfId="105"/>
    <cellStyle name="@_text_搜狐奥运08年预算—BIMC_Qin liwen_09Q2 Guidance and NCI (5)" xfId="106"/>
    <cellStyle name="_05.04.18" xfId="107"/>
    <cellStyle name="_05.04.18 2" xfId="108"/>
    <cellStyle name="_05.04.18 3" xfId="109"/>
    <cellStyle name="_06year budget.from YHR" xfId="110"/>
    <cellStyle name="_06year budget.from YHR 2" xfId="111"/>
    <cellStyle name="_06year budget.from YHR 3" xfId="112"/>
    <cellStyle name="_08.12" xfId="113"/>
    <cellStyle name="_08娱乐年度预算终1018" xfId="114"/>
    <cellStyle name="_08娱乐年度预算终1018 2" xfId="115"/>
    <cellStyle name="_08娱乐年度预算终1018 3" xfId="116"/>
    <cellStyle name="_09.04" xfId="117"/>
    <cellStyle name="_09.07" xfId="118"/>
    <cellStyle name="_09.07_1" xfId="119"/>
    <cellStyle name="_09.08" xfId="120"/>
    <cellStyle name="_10.02 (2)" xfId="121"/>
    <cellStyle name="_10.05" xfId="122"/>
    <cellStyle name="_10.06" xfId="123"/>
    <cellStyle name="_10月各部门发送情况" xfId="124"/>
    <cellStyle name="_10月各部门发送情况 2" xfId="125"/>
    <cellStyle name="_10月各部门发送情况 3" xfId="126"/>
    <cellStyle name="_17173" xfId="127"/>
    <cellStyle name="_17173 10" xfId="128"/>
    <cellStyle name="_17173 2" xfId="129"/>
    <cellStyle name="_17173 2 2" xfId="130"/>
    <cellStyle name="_17173 2 2 2" xfId="131"/>
    <cellStyle name="_17173 2 2 2 2" xfId="132"/>
    <cellStyle name="_17173 2 2 2 3" xfId="133"/>
    <cellStyle name="_17173 2 2 3" xfId="134"/>
    <cellStyle name="_17173 2 2 4" xfId="135"/>
    <cellStyle name="_17173 2 3" xfId="136"/>
    <cellStyle name="_17173 2 4" xfId="137"/>
    <cellStyle name="_17173 2 4 2" xfId="138"/>
    <cellStyle name="_17173 2 4 3" xfId="139"/>
    <cellStyle name="_17173 2 5" xfId="140"/>
    <cellStyle name="_17173 3" xfId="141"/>
    <cellStyle name="_17173 3 2" xfId="142"/>
    <cellStyle name="_17173 3 2 2" xfId="143"/>
    <cellStyle name="_17173 3 2 3" xfId="144"/>
    <cellStyle name="_17173 3 3" xfId="145"/>
    <cellStyle name="_17173 3 4" xfId="146"/>
    <cellStyle name="_17173 4" xfId="147"/>
    <cellStyle name="_17173 4 2" xfId="148"/>
    <cellStyle name="_17173 4 2 2" xfId="149"/>
    <cellStyle name="_17173 4 2 3" xfId="150"/>
    <cellStyle name="_17173 4 3" xfId="151"/>
    <cellStyle name="_17173 4 4" xfId="152"/>
    <cellStyle name="_17173 5" xfId="153"/>
    <cellStyle name="_17173 6" xfId="154"/>
    <cellStyle name="_17173 7" xfId="155"/>
    <cellStyle name="_17173 8" xfId="156"/>
    <cellStyle name="_17173 9" xfId="157"/>
    <cellStyle name="_17173 9 2" xfId="158"/>
    <cellStyle name="_17173 9 3" xfId="159"/>
    <cellStyle name="_173-07" xfId="160"/>
    <cellStyle name="_173-07 10" xfId="161"/>
    <cellStyle name="_173-07 2" xfId="162"/>
    <cellStyle name="_173-07 2 2" xfId="163"/>
    <cellStyle name="_173-07 2 2 2" xfId="164"/>
    <cellStyle name="_173-07 2 2 2 2" xfId="165"/>
    <cellStyle name="_173-07 2 2 2 3" xfId="166"/>
    <cellStyle name="_173-07 2 2 3" xfId="167"/>
    <cellStyle name="_173-07 2 2 4" xfId="168"/>
    <cellStyle name="_173-07 2 3" xfId="169"/>
    <cellStyle name="_173-07 2 4" xfId="170"/>
    <cellStyle name="_173-07 2 4 2" xfId="171"/>
    <cellStyle name="_173-07 2 4 3" xfId="172"/>
    <cellStyle name="_173-07 2 5" xfId="173"/>
    <cellStyle name="_173-07 3" xfId="174"/>
    <cellStyle name="_173-07 3 2" xfId="175"/>
    <cellStyle name="_173-07 3 2 2" xfId="176"/>
    <cellStyle name="_173-07 3 2 3" xfId="177"/>
    <cellStyle name="_173-07 3 3" xfId="178"/>
    <cellStyle name="_173-07 3 4" xfId="179"/>
    <cellStyle name="_173-07 4" xfId="180"/>
    <cellStyle name="_173-07 4 2" xfId="181"/>
    <cellStyle name="_173-07 4 2 2" xfId="182"/>
    <cellStyle name="_173-07 4 2 3" xfId="183"/>
    <cellStyle name="_173-07 4 3" xfId="184"/>
    <cellStyle name="_173-07 4 4" xfId="185"/>
    <cellStyle name="_173-07 5" xfId="186"/>
    <cellStyle name="_173-07 6" xfId="187"/>
    <cellStyle name="_173-07 7" xfId="188"/>
    <cellStyle name="_173-07 8" xfId="189"/>
    <cellStyle name="_173-07 9" xfId="190"/>
    <cellStyle name="_173-07 9 2" xfId="191"/>
    <cellStyle name="_173-07 9 3" xfId="192"/>
    <cellStyle name="_2004 revenue share summary" xfId="193"/>
    <cellStyle name="_2004 revenue share summary 2" xfId="194"/>
    <cellStyle name="_2004 revenue share summary 3" xfId="195"/>
    <cellStyle name="_2005 Aug Biz Line PL Actual vs Forecast" xfId="196"/>
    <cellStyle name="_2005 Aug Biz Line PL Actual vs Forecast 2" xfId="197"/>
    <cellStyle name="_2005 Aug Biz Line PL Actual vs Forecast 3" xfId="198"/>
    <cellStyle name="_2005 Feb Wireless Report" xfId="199"/>
    <cellStyle name="_2005 Feb Wireless Report 2" xfId="200"/>
    <cellStyle name="_2005 Feb Wireless Report 3" xfId="201"/>
    <cellStyle name="_2005 July 30 Game  PL-final" xfId="202"/>
    <cellStyle name="_2005 July 30 Game  PL-final 2" xfId="203"/>
    <cellStyle name="_2005 July 30 Game  PL-final 3" xfId="204"/>
    <cellStyle name="_2006 Feb Senior Management Report" xfId="205"/>
    <cellStyle name="_2006 Feb Senior Management Report 2" xfId="206"/>
    <cellStyle name="_2006 Feb Senior Management Report 3" xfId="207"/>
    <cellStyle name="_2006 Jan Senior Management Report" xfId="208"/>
    <cellStyle name="_2006 Jan Senior Management Report 2" xfId="209"/>
    <cellStyle name="_2006 Jan Senior Management Report 3" xfId="210"/>
    <cellStyle name="_2007 ES Capex budget" xfId="211"/>
    <cellStyle name="_2007 ES Capex budget @Nov16" xfId="212"/>
    <cellStyle name="_2007 ES Capex budget @Nov16 2" xfId="213"/>
    <cellStyle name="_2007 ES Capex budget @Nov16 3" xfId="214"/>
    <cellStyle name="_2007 ES Capex budget 2" xfId="215"/>
    <cellStyle name="_2007 ES Capex budget 3" xfId="216"/>
    <cellStyle name="_2007 行政费预算---部门分摊" xfId="217"/>
    <cellStyle name="_2007 行政费预算---部门分摊 2" xfId="218"/>
    <cellStyle name="_2007 行政费预算---部门分摊 3" xfId="219"/>
    <cellStyle name="_2007 资产采购和折旧费用预算--部门分摊" xfId="220"/>
    <cellStyle name="_2007 资产采购和折旧费用预算--部门分摊 2" xfId="221"/>
    <cellStyle name="_2007 资产采购和折旧费用预算--部门分摊 3" xfId="222"/>
    <cellStyle name="_2007_Q4_Forecast_Oct 23_BOD" xfId="223"/>
    <cellStyle name="_2007_Q4_Forecast_Oct 23_BOD 2" xfId="224"/>
    <cellStyle name="_2007_Q4_Forecast_Oct 23_BOD 3" xfId="225"/>
    <cellStyle name="_2008_Entertainment budget_Betty_Nov 6" xfId="226"/>
    <cellStyle name="_2008_Entertainment budget_Betty_Nov 6 2" xfId="227"/>
    <cellStyle name="_2008_Entertainment budget_Betty_Nov 6 3" xfId="228"/>
    <cellStyle name="_2008_ES Capex Budget" xfId="229"/>
    <cellStyle name="_2008_ES Capex Budget 2" xfId="230"/>
    <cellStyle name="_2008_ES Capex Budget 3" xfId="231"/>
    <cellStyle name="_2008_P&amp;L Estimation to Belinda" xfId="232"/>
    <cellStyle name="_2008_P&amp;L Estimation to Belinda 2" xfId="233"/>
    <cellStyle name="_2008_P&amp;L Estimation to Belinda 2 2" xfId="234"/>
    <cellStyle name="_2008_P&amp;L Estimation to Belinda 2 3" xfId="235"/>
    <cellStyle name="_2008_P&amp;L Estimation to Belinda 3" xfId="236"/>
    <cellStyle name="_2008_P&amp;L Estimation to Belinda 4" xfId="237"/>
    <cellStyle name="_2008_P&amp;L Estimation to Gong Yu" xfId="238"/>
    <cellStyle name="_2008_P&amp;L Estimation to Gong Yu 2" xfId="239"/>
    <cellStyle name="_2008_P&amp;L Estimation to Gong Yu 2 2" xfId="240"/>
    <cellStyle name="_2008_P&amp;L Estimation to Gong Yu 2 3" xfId="241"/>
    <cellStyle name="_2008_P&amp;L Estimation to Gong Yu 3" xfId="242"/>
    <cellStyle name="_2008_P&amp;L Estimation to Gong Yu 4" xfId="243"/>
    <cellStyle name="_2008_PL Estimation to Deng Ye" xfId="244"/>
    <cellStyle name="_2008_PL Estimation to Deng Ye 2" xfId="245"/>
    <cellStyle name="_2008_PL Estimation to Deng Ye 2 2" xfId="246"/>
    <cellStyle name="_2008_PL Estimation to Deng Ye 2 3" xfId="247"/>
    <cellStyle name="_2008_PL Estimation to Deng Ye 3" xfId="248"/>
    <cellStyle name="_2008_PL Estimation to Deng Ye 4" xfId="249"/>
    <cellStyle name="_2008媒体合作预算汇报版" xfId="250"/>
    <cellStyle name="_2008媒体合作预算汇报版 2" xfId="251"/>
    <cellStyle name="_2008媒体合作预算汇报版 3" xfId="252"/>
    <cellStyle name="_2008年其他业务线特殊需求明细-11 18_Mu xiaodan" xfId="253"/>
    <cellStyle name="_2008年其他业务线特殊需求明细-11 18_Mu xiaodan 2" xfId="254"/>
    <cellStyle name="_2008年其他业务线特殊需求明细-11 18_Mu xiaodan 3" xfId="255"/>
    <cellStyle name="_2009  PRC Breakdown New media focus" xfId="256"/>
    <cellStyle name="_2009  PRC Breakdown New media focus 2" xfId="257"/>
    <cellStyle name="_2009  PRC Breakdown New media focus 3" xfId="258"/>
    <cellStyle name="_Accrued A&amp;P" xfId="259"/>
    <cellStyle name="_Accrued bonus" xfId="260"/>
    <cellStyle name="_Accrued bonus_1" xfId="261"/>
    <cellStyle name="_Accrued exp" xfId="262"/>
    <cellStyle name="_Accrued exp_1" xfId="263"/>
    <cellStyle name="_Accrued Labor exp" xfId="264"/>
    <cellStyle name="_Accrued Off exp" xfId="265"/>
    <cellStyle name="_Accrued Rental" xfId="266"/>
    <cellStyle name="_Accrued T&amp;E " xfId="267"/>
    <cellStyle name="_Adjustments in Q4" xfId="268"/>
    <cellStyle name="_Adjustments in Q4 2" xfId="269"/>
    <cellStyle name="_Adjustments in Q4 3" xfId="270"/>
    <cellStyle name="_AP A&amp;P package-01.07" xfId="271"/>
    <cellStyle name="_bacup" xfId="272"/>
    <cellStyle name="_bandwidth-Oct.06" xfId="273"/>
    <cellStyle name="_bandwidth-Oct.06 2" xfId="274"/>
    <cellStyle name="_bandwidth-Oct.06 3" xfId="275"/>
    <cellStyle name="_Bank(QHY)" xfId="276"/>
    <cellStyle name="_Book1" xfId="277"/>
    <cellStyle name="_Book1 (9)" xfId="278"/>
    <cellStyle name="_Book1 (9) 2" xfId="279"/>
    <cellStyle name="_Book1 (9) 3" xfId="280"/>
    <cellStyle name="_Book111" xfId="281"/>
    <cellStyle name="_Book111 2" xfId="282"/>
    <cellStyle name="_Book111 3" xfId="283"/>
    <cellStyle name="_Book2" xfId="284"/>
    <cellStyle name="_Book2 2" xfId="285"/>
    <cellStyle name="_Book2 3" xfId="286"/>
    <cellStyle name="_Book4" xfId="287"/>
    <cellStyle name="_Book4 2" xfId="288"/>
    <cellStyle name="_Book4 3" xfId="289"/>
    <cellStyle name="_Breakdown (Apr)-New media Focus" xfId="290"/>
    <cellStyle name="_Breakdown (Aug)-New media Focus" xfId="291"/>
    <cellStyle name="_Breakdown (Dec)-New media Focus" xfId="292"/>
    <cellStyle name="_Breakdown (Feb)-New media Focus" xfId="293"/>
    <cellStyle name="_Breakdown (Jan)-New media Focus" xfId="294"/>
    <cellStyle name="_Breakdown (Jan)-New media Focus 2" xfId="295"/>
    <cellStyle name="_Breakdown (Jan)-New media Focus 3" xfId="296"/>
    <cellStyle name="_Breakdown (Jul)-New media Focus" xfId="297"/>
    <cellStyle name="_Breakdown (Jun)-New media Focus" xfId="298"/>
    <cellStyle name="_Breakdown (Mar)-New media Focus" xfId="299"/>
    <cellStyle name="_Breakdown (May)-New media Focus" xfId="300"/>
    <cellStyle name="_Breakdown (Nov)-New media Focus" xfId="301"/>
    <cellStyle name="_Breakdown (Nov)-New media Focus 2" xfId="302"/>
    <cellStyle name="_Breakdown (Nov)-New media Focus 3" xfId="303"/>
    <cellStyle name="_Breakdown (Oct)-New media Focus" xfId="304"/>
    <cellStyle name="_Breakdown (Oct)-New media Focus 2" xfId="305"/>
    <cellStyle name="_Breakdown (Oct)-New media Focus 3" xfId="306"/>
    <cellStyle name="_Breakdown (Sep)-New media Focus" xfId="307"/>
    <cellStyle name="_Cash&amp;Bank" xfId="308"/>
    <cellStyle name="_Deferred tax calculation-for all entities" xfId="309"/>
    <cellStyle name="_Deferred tax calculation-for all entities 2" xfId="310"/>
    <cellStyle name="_Deferred tax calculation-for all entities 3" xfId="311"/>
    <cellStyle name="_EPS-Q2 09" xfId="312"/>
    <cellStyle name="_EPS-Q2 09 2" xfId="313"/>
    <cellStyle name="_EPS-Q2 09 3" xfId="314"/>
    <cellStyle name="_ET_STYLE_NoName_00_" xfId="315"/>
    <cellStyle name="_FA NET" xfId="316"/>
    <cellStyle name="_Focus" xfId="317"/>
    <cellStyle name="_Focus 10" xfId="318"/>
    <cellStyle name="_Focus 2" xfId="319"/>
    <cellStyle name="_Focus 2 2" xfId="320"/>
    <cellStyle name="_Focus 2 2 2" xfId="321"/>
    <cellStyle name="_Focus 2 2 2 2" xfId="322"/>
    <cellStyle name="_Focus 2 2 2 3" xfId="323"/>
    <cellStyle name="_Focus 2 2 3" xfId="324"/>
    <cellStyle name="_Focus 2 2 4" xfId="325"/>
    <cellStyle name="_Focus 2 3" xfId="326"/>
    <cellStyle name="_Focus 2 4" xfId="327"/>
    <cellStyle name="_Focus 2 4 2" xfId="328"/>
    <cellStyle name="_Focus 2 4 3" xfId="329"/>
    <cellStyle name="_Focus 2 5" xfId="330"/>
    <cellStyle name="_Focus 3" xfId="331"/>
    <cellStyle name="_Focus 3 2" xfId="332"/>
    <cellStyle name="_Focus 3 2 2" xfId="333"/>
    <cellStyle name="_Focus 3 2 3" xfId="334"/>
    <cellStyle name="_Focus 3 3" xfId="335"/>
    <cellStyle name="_Focus 3 4" xfId="336"/>
    <cellStyle name="_Focus 4" xfId="337"/>
    <cellStyle name="_Focus 4 2" xfId="338"/>
    <cellStyle name="_Focus 4 2 2" xfId="339"/>
    <cellStyle name="_Focus 4 2 3" xfId="340"/>
    <cellStyle name="_Focus 4 3" xfId="341"/>
    <cellStyle name="_Focus 4 4" xfId="342"/>
    <cellStyle name="_Focus 5" xfId="343"/>
    <cellStyle name="_Focus 6" xfId="344"/>
    <cellStyle name="_Focus 7" xfId="345"/>
    <cellStyle name="_Focus 8" xfId="346"/>
    <cellStyle name="_Focus 9" xfId="347"/>
    <cellStyle name="_Focus 9 2" xfId="348"/>
    <cellStyle name="_Focus 9 3" xfId="349"/>
    <cellStyle name="_Focus_1" xfId="350"/>
    <cellStyle name="_Focus_1 10" xfId="351"/>
    <cellStyle name="_Focus_1 2" xfId="352"/>
    <cellStyle name="_Focus_1 2 2" xfId="353"/>
    <cellStyle name="_Focus_1 2 2 2" xfId="354"/>
    <cellStyle name="_Focus_1 2 2 2 2" xfId="355"/>
    <cellStyle name="_Focus_1 2 2 2 3" xfId="356"/>
    <cellStyle name="_Focus_1 2 2 3" xfId="357"/>
    <cellStyle name="_Focus_1 2 2 4" xfId="358"/>
    <cellStyle name="_Focus_1 2 3" xfId="359"/>
    <cellStyle name="_Focus_1 2 4" xfId="360"/>
    <cellStyle name="_Focus_1 2 4 2" xfId="361"/>
    <cellStyle name="_Focus_1 2 4 3" xfId="362"/>
    <cellStyle name="_Focus_1 2 5" xfId="363"/>
    <cellStyle name="_Focus_1 3" xfId="364"/>
    <cellStyle name="_Focus_1 3 2" xfId="365"/>
    <cellStyle name="_Focus_1 3 2 2" xfId="366"/>
    <cellStyle name="_Focus_1 3 2 3" xfId="367"/>
    <cellStyle name="_Focus_1 3 3" xfId="368"/>
    <cellStyle name="_Focus_1 3 4" xfId="369"/>
    <cellStyle name="_Focus_1 4" xfId="370"/>
    <cellStyle name="_Focus_1 4 2" xfId="371"/>
    <cellStyle name="_Focus_1 4 2 2" xfId="372"/>
    <cellStyle name="_Focus_1 4 2 3" xfId="373"/>
    <cellStyle name="_Focus_1 4 3" xfId="374"/>
    <cellStyle name="_Focus_1 4 4" xfId="375"/>
    <cellStyle name="_Focus_1 5" xfId="376"/>
    <cellStyle name="_Focus_1 6" xfId="377"/>
    <cellStyle name="_Focus_1 7" xfId="378"/>
    <cellStyle name="_Focus_1 8" xfId="379"/>
    <cellStyle name="_Focus_1 9" xfId="380"/>
    <cellStyle name="_Focus_1 9 2" xfId="381"/>
    <cellStyle name="_Focus_1 9 3" xfId="382"/>
    <cellStyle name="_GZ" xfId="383"/>
    <cellStyle name="_GZ 10" xfId="384"/>
    <cellStyle name="_GZ 2" xfId="385"/>
    <cellStyle name="_GZ 2 2" xfId="386"/>
    <cellStyle name="_GZ 2 2 2" xfId="387"/>
    <cellStyle name="_GZ 2 2 2 2" xfId="388"/>
    <cellStyle name="_GZ 2 2 2 3" xfId="389"/>
    <cellStyle name="_GZ 2 2 3" xfId="390"/>
    <cellStyle name="_GZ 2 2 4" xfId="391"/>
    <cellStyle name="_GZ 2 3" xfId="392"/>
    <cellStyle name="_GZ 2 4" xfId="393"/>
    <cellStyle name="_GZ 2 4 2" xfId="394"/>
    <cellStyle name="_GZ 2 4 3" xfId="395"/>
    <cellStyle name="_GZ 2 5" xfId="396"/>
    <cellStyle name="_GZ 3" xfId="397"/>
    <cellStyle name="_GZ 3 2" xfId="398"/>
    <cellStyle name="_GZ 3 2 2" xfId="399"/>
    <cellStyle name="_GZ 3 2 3" xfId="400"/>
    <cellStyle name="_GZ 3 3" xfId="401"/>
    <cellStyle name="_GZ 3 4" xfId="402"/>
    <cellStyle name="_GZ 4" xfId="403"/>
    <cellStyle name="_GZ 4 2" xfId="404"/>
    <cellStyle name="_GZ 4 2 2" xfId="405"/>
    <cellStyle name="_GZ 4 2 3" xfId="406"/>
    <cellStyle name="_GZ 4 3" xfId="407"/>
    <cellStyle name="_GZ 4 4" xfId="408"/>
    <cellStyle name="_GZ 5" xfId="409"/>
    <cellStyle name="_GZ 6" xfId="410"/>
    <cellStyle name="_GZ 7" xfId="411"/>
    <cellStyle name="_GZ 8" xfId="412"/>
    <cellStyle name="_GZ 9" xfId="413"/>
    <cellStyle name="_GZ 9 2" xfId="414"/>
    <cellStyle name="_GZ 9 3" xfId="415"/>
    <cellStyle name="_InterCo" xfId="416"/>
    <cellStyle name="_OP" xfId="417"/>
    <cellStyle name="_OP_1" xfId="418"/>
    <cellStyle name="_option" xfId="419"/>
    <cellStyle name="_option 2" xfId="420"/>
    <cellStyle name="_option 3" xfId="421"/>
    <cellStyle name="_OR" xfId="422"/>
    <cellStyle name="_oracle AP" xfId="423"/>
    <cellStyle name="_oracle AP 2" xfId="424"/>
    <cellStyle name="_oracle AP 3" xfId="425"/>
    <cellStyle name="_oracle prepaid-Feb.05" xfId="426"/>
    <cellStyle name="_oracle prepaid-Feb.05 2" xfId="427"/>
    <cellStyle name="_oracle prepaid-Feb.05 3" xfId="428"/>
    <cellStyle name="_oracle prepaid-Jan.05" xfId="429"/>
    <cellStyle name="_oracle prepaid-Jan.05 2" xfId="430"/>
    <cellStyle name="_oracle prepaid-Jan.05 3" xfId="431"/>
    <cellStyle name="_Prepaid" xfId="432"/>
    <cellStyle name="_product GM" xfId="433"/>
    <cellStyle name="_product GM 2" xfId="434"/>
    <cellStyle name="_product GM 3" xfId="435"/>
    <cellStyle name="_Q3 content cost Act V. Forecast" xfId="436"/>
    <cellStyle name="_Q3 content cost Act V. Forecast 2" xfId="437"/>
    <cellStyle name="_Q3 content cost Act V. Forecast 3" xfId="438"/>
    <cellStyle name="_Q4 无线损益预估@11 30" xfId="439"/>
    <cellStyle name="_Q4 无线损益预估@11 30 2" xfId="440"/>
    <cellStyle name="_Q4 无线损益预估@11 30 3" xfId="441"/>
    <cellStyle name="_Q4 无线损益预估@11.30" xfId="442"/>
    <cellStyle name="_Q4 无线损益预估@11.30 2" xfId="443"/>
    <cellStyle name="_Q4 无线损益预估@11.30 3" xfId="444"/>
    <cellStyle name="_Q4成本预估1" xfId="445"/>
    <cellStyle name="_Q4成本预估1 2" xfId="446"/>
    <cellStyle name="_Q4成本预估1 3" xfId="447"/>
    <cellStyle name="_rev share for budget Q1" xfId="448"/>
    <cellStyle name="_rev share for budget Q1 2" xfId="449"/>
    <cellStyle name="_rev share for budget Q1 3" xfId="450"/>
    <cellStyle name="_revenue share summary-WVAS-Sohu-2004" xfId="451"/>
    <cellStyle name="_revenue share summary-WVAS-Sohu-2004 2" xfId="452"/>
    <cellStyle name="_revenue share summary-WVAS-Sohu-2004 3" xfId="453"/>
    <cellStyle name="_revenue share summary-WVAS-Sohu-2005" xfId="454"/>
    <cellStyle name="_revenue share summary-WVAS-Sohu-2005 2" xfId="455"/>
    <cellStyle name="_revenue share summary-WVAS-Sohu-2005 3" xfId="456"/>
    <cellStyle name="_RSU" xfId="457"/>
    <cellStyle name="_RSU 2" xfId="458"/>
    <cellStyle name="_RSU 3" xfId="459"/>
    <cellStyle name="_Sheet1" xfId="460"/>
    <cellStyle name="_Sheet1 2" xfId="461"/>
    <cellStyle name="_Sheet1 3" xfId="462"/>
    <cellStyle name="_Sheet1_1" xfId="463"/>
    <cellStyle name="_Sheet2" xfId="464"/>
    <cellStyle name="_Sogou" xfId="465"/>
    <cellStyle name="_Sogou 10" xfId="466"/>
    <cellStyle name="_Sogou 2" xfId="467"/>
    <cellStyle name="_Sogou 2 2" xfId="468"/>
    <cellStyle name="_Sogou 2 2 2" xfId="469"/>
    <cellStyle name="_Sogou 2 2 2 2" xfId="470"/>
    <cellStyle name="_Sogou 2 2 2 3" xfId="471"/>
    <cellStyle name="_Sogou 2 2 3" xfId="472"/>
    <cellStyle name="_Sogou 2 2 4" xfId="473"/>
    <cellStyle name="_Sogou 2 3" xfId="474"/>
    <cellStyle name="_Sogou 2 4" xfId="475"/>
    <cellStyle name="_Sogou 2 4 2" xfId="476"/>
    <cellStyle name="_Sogou 2 4 3" xfId="477"/>
    <cellStyle name="_Sogou 2 5" xfId="478"/>
    <cellStyle name="_Sogou 3" xfId="479"/>
    <cellStyle name="_Sogou 3 2" xfId="480"/>
    <cellStyle name="_Sogou 3 2 2" xfId="481"/>
    <cellStyle name="_Sogou 3 2 3" xfId="482"/>
    <cellStyle name="_Sogou 3 3" xfId="483"/>
    <cellStyle name="_Sogou 3 4" xfId="484"/>
    <cellStyle name="_Sogou 4" xfId="485"/>
    <cellStyle name="_Sogou 4 2" xfId="486"/>
    <cellStyle name="_Sogou 4 2 2" xfId="487"/>
    <cellStyle name="_Sogou 4 2 3" xfId="488"/>
    <cellStyle name="_Sogou 4 3" xfId="489"/>
    <cellStyle name="_Sogou 4 4" xfId="490"/>
    <cellStyle name="_Sogou 5" xfId="491"/>
    <cellStyle name="_Sogou 6" xfId="492"/>
    <cellStyle name="_Sogou 7" xfId="493"/>
    <cellStyle name="_Sogou 8" xfId="494"/>
    <cellStyle name="_Sogou 9" xfId="495"/>
    <cellStyle name="_Sogou 9 2" xfId="496"/>
    <cellStyle name="_Sogou 9 3" xfId="497"/>
    <cellStyle name="_Tax" xfId="498"/>
    <cellStyle name="_Unicom 匡算" xfId="499"/>
    <cellStyle name="_Unicom 匡算 2" xfId="500"/>
    <cellStyle name="_Unicom 匡算 3" xfId="501"/>
    <cellStyle name="_北京福利费-0604" xfId="502"/>
    <cellStyle name="_北京福利费-0607-detail" xfId="503"/>
    <cellStyle name="_北京福利费-0608" xfId="504"/>
    <cellStyle name="_北京福利费-0609-detail" xfId="505"/>
    <cellStyle name="_多媒体视窗成本分析" xfId="506"/>
    <cellStyle name="_多媒体视窗成本分析 2" xfId="507"/>
    <cellStyle name="_多媒体视窗成本分析 3" xfId="508"/>
    <cellStyle name="_副本2008_P&amp;L Estimation to Gong Yu" xfId="509"/>
    <cellStyle name="_副本2008_P&amp;L Estimation to Gong Yu 2" xfId="510"/>
    <cellStyle name="_副本2008_P&amp;L Estimation to Gong Yu 2 2" xfId="511"/>
    <cellStyle name="_副本2008_P&amp;L Estimation to Gong Yu 2 3" xfId="512"/>
    <cellStyle name="_副本2008_P&amp;L Estimation to Gong Yu 3" xfId="513"/>
    <cellStyle name="_副本2008_P&amp;L Estimation to Gong Yu 4" xfId="514"/>
    <cellStyle name="_副本奥运推广+接待计划 (2)" xfId="515"/>
    <cellStyle name="_副本奥运推广+接待计划 (2) 2" xfId="516"/>
    <cellStyle name="_副本奥运推广+接待计划 (2) 2 2" xfId="517"/>
    <cellStyle name="_副本奥运推广+接待计划 (2) 2 3" xfId="518"/>
    <cellStyle name="_副本奥运推广+接待计划 (2) 3" xfId="519"/>
    <cellStyle name="_副本奥运推广+接待计划 (2) 4" xfId="520"/>
    <cellStyle name="_华奥星空第4季度费用预算-2006" xfId="521"/>
    <cellStyle name="_华奥星空第4季度费用预算-2006 2" xfId="522"/>
    <cellStyle name="_华奥星空第4季度费用预算-2006 3" xfId="523"/>
    <cellStyle name="_科目表" xfId="524"/>
    <cellStyle name="_科目表 2" xfId="525"/>
    <cellStyle name="_科目表 3" xfId="526"/>
    <cellStyle name="_其他" xfId="527"/>
    <cellStyle name="_任务表格模版" xfId="528"/>
    <cellStyle name="_任务表格模版 10" xfId="529"/>
    <cellStyle name="_任务表格模版 2" xfId="530"/>
    <cellStyle name="_任务表格模版 2 2" xfId="531"/>
    <cellStyle name="_任务表格模版 2 2 2" xfId="532"/>
    <cellStyle name="_任务表格模版 2 2 2 2" xfId="533"/>
    <cellStyle name="_任务表格模版 2 2 2 3" xfId="534"/>
    <cellStyle name="_任务表格模版 2 2 3" xfId="535"/>
    <cellStyle name="_任务表格模版 2 2 4" xfId="536"/>
    <cellStyle name="_任务表格模版 2 3" xfId="537"/>
    <cellStyle name="_任务表格模版 2 4" xfId="538"/>
    <cellStyle name="_任务表格模版 2 4 2" xfId="539"/>
    <cellStyle name="_任务表格模版 2 4 3" xfId="540"/>
    <cellStyle name="_任务表格模版 2 5" xfId="541"/>
    <cellStyle name="_任务表格模版 3" xfId="542"/>
    <cellStyle name="_任务表格模版 3 2" xfId="543"/>
    <cellStyle name="_任务表格模版 3 2 2" xfId="544"/>
    <cellStyle name="_任务表格模版 3 2 3" xfId="545"/>
    <cellStyle name="_任务表格模版 3 3" xfId="546"/>
    <cellStyle name="_任务表格模版 3 4" xfId="547"/>
    <cellStyle name="_任务表格模版 4" xfId="548"/>
    <cellStyle name="_任务表格模版 4 2" xfId="549"/>
    <cellStyle name="_任务表格模版 4 2 2" xfId="550"/>
    <cellStyle name="_任务表格模版 4 2 3" xfId="551"/>
    <cellStyle name="_任务表格模版 4 3" xfId="552"/>
    <cellStyle name="_任务表格模版 4 4" xfId="553"/>
    <cellStyle name="_任务表格模版 5" xfId="554"/>
    <cellStyle name="_任务表格模版 6" xfId="555"/>
    <cellStyle name="_任务表格模版 7" xfId="556"/>
    <cellStyle name="_任务表格模版 8" xfId="557"/>
    <cellStyle name="_任务表格模版 9" xfId="558"/>
    <cellStyle name="_任务表格模版 9 2" xfId="559"/>
    <cellStyle name="_任务表格模版 9 3" xfId="560"/>
    <cellStyle name="_搜狐06年福利费" xfId="561"/>
    <cellStyle name="_羽毛球联赛费用2008.09.30" xfId="562"/>
    <cellStyle name="{Comma [0]}" xfId="563"/>
    <cellStyle name="{Comma}" xfId="564"/>
    <cellStyle name="{Date}" xfId="565"/>
    <cellStyle name="{Month}" xfId="566"/>
    <cellStyle name="{Percent}" xfId="567"/>
    <cellStyle name="{Thousand [0]}" xfId="568"/>
    <cellStyle name="{Thousand}" xfId="569"/>
    <cellStyle name="{Z'0000(1 dec)}" xfId="570"/>
    <cellStyle name="{Z'0000(4 dec)}" xfId="571"/>
    <cellStyle name="=C:\WINNT\SYSTEM32\COMMAND.COM" xfId="572"/>
    <cellStyle name="=C:\WINNT\SYSTEM32\COMMAND.COM 10" xfId="573"/>
    <cellStyle name="=C:\WINNT\SYSTEM32\COMMAND.COM 10 2" xfId="574"/>
    <cellStyle name="=C:\WINNT\SYSTEM32\COMMAND.COM 11" xfId="575"/>
    <cellStyle name="=C:\WINNT\SYSTEM32\COMMAND.COM 12" xfId="576"/>
    <cellStyle name="=C:\WINNT\SYSTEM32\COMMAND.COM 13" xfId="577"/>
    <cellStyle name="=C:\WINNT\SYSTEM32\COMMAND.COM 14" xfId="578"/>
    <cellStyle name="=C:\WINNT\SYSTEM32\COMMAND.COM 14 2" xfId="579"/>
    <cellStyle name="=C:\WINNT\SYSTEM32\COMMAND.COM 14 3" xfId="580"/>
    <cellStyle name="=C:\WINNT\SYSTEM32\COMMAND.COM 15" xfId="581"/>
    <cellStyle name="=C:\WINNT\SYSTEM32\COMMAND.COM 2" xfId="582"/>
    <cellStyle name="=C:\WINNT\SYSTEM32\COMMAND.COM 2 10" xfId="583"/>
    <cellStyle name="=C:\WINNT\SYSTEM32\COMMAND.COM 2 11" xfId="584"/>
    <cellStyle name="=C:\WINNT\SYSTEM32\COMMAND.COM 2 12" xfId="585"/>
    <cellStyle name="=C:\WINNT\SYSTEM32\COMMAND.COM 2 13" xfId="586"/>
    <cellStyle name="=C:\WINNT\SYSTEM32\COMMAND.COM 2 14" xfId="587"/>
    <cellStyle name="=C:\WINNT\SYSTEM32\COMMAND.COM 2 14 2" xfId="588"/>
    <cellStyle name="=C:\WINNT\SYSTEM32\COMMAND.COM 2 14 3" xfId="589"/>
    <cellStyle name="=C:\WINNT\SYSTEM32\COMMAND.COM 2 15" xfId="590"/>
    <cellStyle name="=C:\WINNT\SYSTEM32\COMMAND.COM 2 2" xfId="591"/>
    <cellStyle name="=C:\WINNT\SYSTEM32\COMMAND.COM 2 2 10" xfId="592"/>
    <cellStyle name="=C:\WINNT\SYSTEM32\COMMAND.COM 2 2 2" xfId="593"/>
    <cellStyle name="=C:\WINNT\SYSTEM32\COMMAND.COM 2 2 2 2" xfId="594"/>
    <cellStyle name="=C:\WINNT\SYSTEM32\COMMAND.COM 2 2 2 2 2" xfId="595"/>
    <cellStyle name="=C:\WINNT\SYSTEM32\COMMAND.COM 2 2 2 2 2 2" xfId="596"/>
    <cellStyle name="=C:\WINNT\SYSTEM32\COMMAND.COM 2 2 2 2 2 3" xfId="597"/>
    <cellStyle name="=C:\WINNT\SYSTEM32\COMMAND.COM 2 2 2 2 3" xfId="598"/>
    <cellStyle name="=C:\WINNT\SYSTEM32\COMMAND.COM 2 2 2 2 4" xfId="599"/>
    <cellStyle name="=C:\WINNT\SYSTEM32\COMMAND.COM 2 2 2 3" xfId="600"/>
    <cellStyle name="=C:\WINNT\SYSTEM32\COMMAND.COM 2 2 2 4" xfId="601"/>
    <cellStyle name="=C:\WINNT\SYSTEM32\COMMAND.COM 2 2 2 4 2" xfId="602"/>
    <cellStyle name="=C:\WINNT\SYSTEM32\COMMAND.COM 2 2 2 4 3" xfId="603"/>
    <cellStyle name="=C:\WINNT\SYSTEM32\COMMAND.COM 2 2 2 5" xfId="604"/>
    <cellStyle name="=C:\WINNT\SYSTEM32\COMMAND.COM 2 2 3" xfId="605"/>
    <cellStyle name="=C:\WINNT\SYSTEM32\COMMAND.COM 2 2 3 2" xfId="606"/>
    <cellStyle name="=C:\WINNT\SYSTEM32\COMMAND.COM 2 2 3 2 2" xfId="607"/>
    <cellStyle name="=C:\WINNT\SYSTEM32\COMMAND.COM 2 2 3 2 3" xfId="608"/>
    <cellStyle name="=C:\WINNT\SYSTEM32\COMMAND.COM 2 2 3 3" xfId="609"/>
    <cellStyle name="=C:\WINNT\SYSTEM32\COMMAND.COM 2 2 3 4" xfId="610"/>
    <cellStyle name="=C:\WINNT\SYSTEM32\COMMAND.COM 2 2 4" xfId="611"/>
    <cellStyle name="=C:\WINNT\SYSTEM32\COMMAND.COM 2 2 4 2" xfId="612"/>
    <cellStyle name="=C:\WINNT\SYSTEM32\COMMAND.COM 2 2 4 2 2" xfId="613"/>
    <cellStyle name="=C:\WINNT\SYSTEM32\COMMAND.COM 2 2 4 2 3" xfId="614"/>
    <cellStyle name="=C:\WINNT\SYSTEM32\COMMAND.COM 2 2 4 3" xfId="615"/>
    <cellStyle name="=C:\WINNT\SYSTEM32\COMMAND.COM 2 2 4 4" xfId="616"/>
    <cellStyle name="=C:\WINNT\SYSTEM32\COMMAND.COM 2 2 5" xfId="617"/>
    <cellStyle name="=C:\WINNT\SYSTEM32\COMMAND.COM 2 2 6" xfId="618"/>
    <cellStyle name="=C:\WINNT\SYSTEM32\COMMAND.COM 2 2 7" xfId="619"/>
    <cellStyle name="=C:\WINNT\SYSTEM32\COMMAND.COM 2 2 8" xfId="620"/>
    <cellStyle name="=C:\WINNT\SYSTEM32\COMMAND.COM 2 2 9" xfId="621"/>
    <cellStyle name="=C:\WINNT\SYSTEM32\COMMAND.COM 2 2 9 2" xfId="622"/>
    <cellStyle name="=C:\WINNT\SYSTEM32\COMMAND.COM 2 2 9 3" xfId="623"/>
    <cellStyle name="=C:\WINNT\SYSTEM32\COMMAND.COM 2 3" xfId="624"/>
    <cellStyle name="=C:\WINNT\SYSTEM32\COMMAND.COM 2 3 10" xfId="625"/>
    <cellStyle name="=C:\WINNT\SYSTEM32\COMMAND.COM 2 3 2" xfId="626"/>
    <cellStyle name="=C:\WINNT\SYSTEM32\COMMAND.COM 2 3 2 2" xfId="627"/>
    <cellStyle name="=C:\WINNT\SYSTEM32\COMMAND.COM 2 3 2 2 2" xfId="628"/>
    <cellStyle name="=C:\WINNT\SYSTEM32\COMMAND.COM 2 3 2 2 2 2" xfId="629"/>
    <cellStyle name="=C:\WINNT\SYSTEM32\COMMAND.COM 2 3 2 2 2 3" xfId="630"/>
    <cellStyle name="=C:\WINNT\SYSTEM32\COMMAND.COM 2 3 2 2 3" xfId="631"/>
    <cellStyle name="=C:\WINNT\SYSTEM32\COMMAND.COM 2 3 2 2 4" xfId="632"/>
    <cellStyle name="=C:\WINNT\SYSTEM32\COMMAND.COM 2 3 2 3" xfId="633"/>
    <cellStyle name="=C:\WINNT\SYSTEM32\COMMAND.COM 2 3 2 4" xfId="634"/>
    <cellStyle name="=C:\WINNT\SYSTEM32\COMMAND.COM 2 3 2 4 2" xfId="635"/>
    <cellStyle name="=C:\WINNT\SYSTEM32\COMMAND.COM 2 3 2 4 3" xfId="636"/>
    <cellStyle name="=C:\WINNT\SYSTEM32\COMMAND.COM 2 3 2 5" xfId="637"/>
    <cellStyle name="=C:\WINNT\SYSTEM32\COMMAND.COM 2 3 3" xfId="638"/>
    <cellStyle name="=C:\WINNT\SYSTEM32\COMMAND.COM 2 3 4" xfId="639"/>
    <cellStyle name="=C:\WINNT\SYSTEM32\COMMAND.COM 2 3 5" xfId="640"/>
    <cellStyle name="=C:\WINNT\SYSTEM32\COMMAND.COM 2 3 6" xfId="641"/>
    <cellStyle name="=C:\WINNT\SYSTEM32\COMMAND.COM 2 3 7" xfId="642"/>
    <cellStyle name="=C:\WINNT\SYSTEM32\COMMAND.COM 2 3 8" xfId="643"/>
    <cellStyle name="=C:\WINNT\SYSTEM32\COMMAND.COM 2 3 9" xfId="644"/>
    <cellStyle name="=C:\WINNT\SYSTEM32\COMMAND.COM 2 3 9 2" xfId="645"/>
    <cellStyle name="=C:\WINNT\SYSTEM32\COMMAND.COM 2 3 9 3" xfId="646"/>
    <cellStyle name="=C:\WINNT\SYSTEM32\COMMAND.COM 2 4" xfId="647"/>
    <cellStyle name="=C:\WINNT\SYSTEM32\COMMAND.COM 2 4 2" xfId="648"/>
    <cellStyle name="=C:\WINNT\SYSTEM32\COMMAND.COM 2 4 2 2" xfId="649"/>
    <cellStyle name="=C:\WINNT\SYSTEM32\COMMAND.COM 2 4 2 2 2" xfId="650"/>
    <cellStyle name="=C:\WINNT\SYSTEM32\COMMAND.COM 2 4 2 2 3" xfId="651"/>
    <cellStyle name="=C:\WINNT\SYSTEM32\COMMAND.COM 2 4 2 3" xfId="652"/>
    <cellStyle name="=C:\WINNT\SYSTEM32\COMMAND.COM 2 4 2 4" xfId="653"/>
    <cellStyle name="=C:\WINNT\SYSTEM32\COMMAND.COM 2 4 3" xfId="654"/>
    <cellStyle name="=C:\WINNT\SYSTEM32\COMMAND.COM 2 4 4" xfId="655"/>
    <cellStyle name="=C:\WINNT\SYSTEM32\COMMAND.COM 2 4 4 2" xfId="656"/>
    <cellStyle name="=C:\WINNT\SYSTEM32\COMMAND.COM 2 4 4 3" xfId="657"/>
    <cellStyle name="=C:\WINNT\SYSTEM32\COMMAND.COM 2 4 5" xfId="658"/>
    <cellStyle name="=C:\WINNT\SYSTEM32\COMMAND.COM 2 5" xfId="659"/>
    <cellStyle name="=C:\WINNT\SYSTEM32\COMMAND.COM 2 5 2" xfId="660"/>
    <cellStyle name="=C:\WINNT\SYSTEM32\COMMAND.COM 2 5 2 2" xfId="661"/>
    <cellStyle name="=C:\WINNT\SYSTEM32\COMMAND.COM 2 5 2 3" xfId="662"/>
    <cellStyle name="=C:\WINNT\SYSTEM32\COMMAND.COM 2 5 3" xfId="663"/>
    <cellStyle name="=C:\WINNT\SYSTEM32\COMMAND.COM 2 5 4" xfId="664"/>
    <cellStyle name="=C:\WINNT\SYSTEM32\COMMAND.COM 2 6" xfId="665"/>
    <cellStyle name="=C:\WINNT\SYSTEM32\COMMAND.COM 2 7" xfId="666"/>
    <cellStyle name="=C:\WINNT\SYSTEM32\COMMAND.COM 2 8" xfId="667"/>
    <cellStyle name="=C:\WINNT\SYSTEM32\COMMAND.COM 2 9" xfId="668"/>
    <cellStyle name="=C:\WINNT\SYSTEM32\COMMAND.COM 2_深圳" xfId="669"/>
    <cellStyle name="=C:\WINNT\SYSTEM32\COMMAND.COM 3" xfId="670"/>
    <cellStyle name="=C:\WINNT\SYSTEM32\COMMAND.COM 3 10" xfId="671"/>
    <cellStyle name="=C:\WINNT\SYSTEM32\COMMAND.COM 3 2" xfId="672"/>
    <cellStyle name="=C:\WINNT\SYSTEM32\COMMAND.COM 3 2 2" xfId="673"/>
    <cellStyle name="=C:\WINNT\SYSTEM32\COMMAND.COM 3 2 2 2" xfId="674"/>
    <cellStyle name="=C:\WINNT\SYSTEM32\COMMAND.COM 3 2 2 2 2" xfId="675"/>
    <cellStyle name="=C:\WINNT\SYSTEM32\COMMAND.COM 3 2 2 2 3" xfId="676"/>
    <cellStyle name="=C:\WINNT\SYSTEM32\COMMAND.COM 3 2 2 3" xfId="677"/>
    <cellStyle name="=C:\WINNT\SYSTEM32\COMMAND.COM 3 2 2 4" xfId="678"/>
    <cellStyle name="=C:\WINNT\SYSTEM32\COMMAND.COM 3 2 3" xfId="679"/>
    <cellStyle name="=C:\WINNT\SYSTEM32\COMMAND.COM 3 2 4" xfId="680"/>
    <cellStyle name="=C:\WINNT\SYSTEM32\COMMAND.COM 3 2 4 2" xfId="681"/>
    <cellStyle name="=C:\WINNT\SYSTEM32\COMMAND.COM 3 2 4 3" xfId="682"/>
    <cellStyle name="=C:\WINNT\SYSTEM32\COMMAND.COM 3 2 5" xfId="683"/>
    <cellStyle name="=C:\WINNT\SYSTEM32\COMMAND.COM 3 3" xfId="684"/>
    <cellStyle name="=C:\WINNT\SYSTEM32\COMMAND.COM 3 3 2" xfId="685"/>
    <cellStyle name="=C:\WINNT\SYSTEM32\COMMAND.COM 3 3 2 2" xfId="686"/>
    <cellStyle name="=C:\WINNT\SYSTEM32\COMMAND.COM 3 3 2 3" xfId="687"/>
    <cellStyle name="=C:\WINNT\SYSTEM32\COMMAND.COM 3 3 3" xfId="688"/>
    <cellStyle name="=C:\WINNT\SYSTEM32\COMMAND.COM 3 3 4" xfId="689"/>
    <cellStyle name="=C:\WINNT\SYSTEM32\COMMAND.COM 3 4" xfId="690"/>
    <cellStyle name="=C:\WINNT\SYSTEM32\COMMAND.COM 3 4 2" xfId="691"/>
    <cellStyle name="=C:\WINNT\SYSTEM32\COMMAND.COM 3 4 2 2" xfId="692"/>
    <cellStyle name="=C:\WINNT\SYSTEM32\COMMAND.COM 3 4 2 3" xfId="693"/>
    <cellStyle name="=C:\WINNT\SYSTEM32\COMMAND.COM 3 4 3" xfId="694"/>
    <cellStyle name="=C:\WINNT\SYSTEM32\COMMAND.COM 3 4 4" xfId="695"/>
    <cellStyle name="=C:\WINNT\SYSTEM32\COMMAND.COM 3 5" xfId="696"/>
    <cellStyle name="=C:\WINNT\SYSTEM32\COMMAND.COM 3 6" xfId="697"/>
    <cellStyle name="=C:\WINNT\SYSTEM32\COMMAND.COM 3 7" xfId="698"/>
    <cellStyle name="=C:\WINNT\SYSTEM32\COMMAND.COM 3 8" xfId="699"/>
    <cellStyle name="=C:\WINNT\SYSTEM32\COMMAND.COM 3 9" xfId="700"/>
    <cellStyle name="=C:\WINNT\SYSTEM32\COMMAND.COM 3 9 2" xfId="701"/>
    <cellStyle name="=C:\WINNT\SYSTEM32\COMMAND.COM 3 9 3" xfId="702"/>
    <cellStyle name="=C:\WINNT\SYSTEM32\COMMAND.COM 4" xfId="703"/>
    <cellStyle name="=C:\WINNT\SYSTEM32\COMMAND.COM 4 2" xfId="704"/>
    <cellStyle name="=C:\WINNT\SYSTEM32\COMMAND.COM 4 2 2" xfId="705"/>
    <cellStyle name="=C:\WINNT\SYSTEM32\COMMAND.COM 4 2 2 2" xfId="706"/>
    <cellStyle name="=C:\WINNT\SYSTEM32\COMMAND.COM 4 2 2 2 2" xfId="707"/>
    <cellStyle name="=C:\WINNT\SYSTEM32\COMMAND.COM 4 2 2 2 3" xfId="708"/>
    <cellStyle name="=C:\WINNT\SYSTEM32\COMMAND.COM 4 2 2 3" xfId="709"/>
    <cellStyle name="=C:\WINNT\SYSTEM32\COMMAND.COM 4 2 2 4" xfId="710"/>
    <cellStyle name="=C:\WINNT\SYSTEM32\COMMAND.COM 4 2 3" xfId="711"/>
    <cellStyle name="=C:\WINNT\SYSTEM32\COMMAND.COM 4 2 4" xfId="712"/>
    <cellStyle name="=C:\WINNT\SYSTEM32\COMMAND.COM 4 2 4 2" xfId="713"/>
    <cellStyle name="=C:\WINNT\SYSTEM32\COMMAND.COM 4 2 4 3" xfId="714"/>
    <cellStyle name="=C:\WINNT\SYSTEM32\COMMAND.COM 4 2 5" xfId="715"/>
    <cellStyle name="=C:\WINNT\SYSTEM32\COMMAND.COM 4 3" xfId="716"/>
    <cellStyle name="=C:\WINNT\SYSTEM32\COMMAND.COM 4 4" xfId="717"/>
    <cellStyle name="=C:\WINNT\SYSTEM32\COMMAND.COM 4 5" xfId="718"/>
    <cellStyle name="=C:\WINNT\SYSTEM32\COMMAND.COM 4 6" xfId="719"/>
    <cellStyle name="=C:\WINNT\SYSTEM32\COMMAND.COM 4 6 2" xfId="720"/>
    <cellStyle name="=C:\WINNT\SYSTEM32\COMMAND.COM 4 6 3" xfId="721"/>
    <cellStyle name="=C:\WINNT\SYSTEM32\COMMAND.COM 4 7" xfId="722"/>
    <cellStyle name="=C:\WINNT\SYSTEM32\COMMAND.COM 5" xfId="723"/>
    <cellStyle name="=C:\WINNT\SYSTEM32\COMMAND.COM 5 2" xfId="724"/>
    <cellStyle name="=C:\WINNT\SYSTEM32\COMMAND.COM 5 2 2" xfId="725"/>
    <cellStyle name="=C:\WINNT\SYSTEM32\COMMAND.COM 5 2 2 2" xfId="726"/>
    <cellStyle name="=C:\WINNT\SYSTEM32\COMMAND.COM 5 2 2 3" xfId="727"/>
    <cellStyle name="=C:\WINNT\SYSTEM32\COMMAND.COM 5 2 3" xfId="728"/>
    <cellStyle name="=C:\WINNT\SYSTEM32\COMMAND.COM 5 2 4" xfId="729"/>
    <cellStyle name="=C:\WINNT\SYSTEM32\COMMAND.COM 5 3" xfId="730"/>
    <cellStyle name="=C:\WINNT\SYSTEM32\COMMAND.COM 5 4" xfId="731"/>
    <cellStyle name="=C:\WINNT\SYSTEM32\COMMAND.COM 5 4 2" xfId="732"/>
    <cellStyle name="=C:\WINNT\SYSTEM32\COMMAND.COM 5 4 3" xfId="733"/>
    <cellStyle name="=C:\WINNT\SYSTEM32\COMMAND.COM 5 5" xfId="734"/>
    <cellStyle name="=C:\WINNT\SYSTEM32\COMMAND.COM 6" xfId="735"/>
    <cellStyle name="=C:\WINNT\SYSTEM32\COMMAND.COM 6 2" xfId="736"/>
    <cellStyle name="=C:\WINNT\SYSTEM32\COMMAND.COM 6 2 2" xfId="737"/>
    <cellStyle name="=C:\WINNT\SYSTEM32\COMMAND.COM 6 2 2 2" xfId="738"/>
    <cellStyle name="=C:\WINNT\SYSTEM32\COMMAND.COM 6 2 2 3" xfId="739"/>
    <cellStyle name="=C:\WINNT\SYSTEM32\COMMAND.COM 6 2 3" xfId="740"/>
    <cellStyle name="=C:\WINNT\SYSTEM32\COMMAND.COM 6 2 4" xfId="741"/>
    <cellStyle name="=C:\WINNT\SYSTEM32\COMMAND.COM 6 3" xfId="742"/>
    <cellStyle name="=C:\WINNT\SYSTEM32\COMMAND.COM 6 4" xfId="743"/>
    <cellStyle name="=C:\WINNT\SYSTEM32\COMMAND.COM 6 4 2" xfId="744"/>
    <cellStyle name="=C:\WINNT\SYSTEM32\COMMAND.COM 6 4 3" xfId="745"/>
    <cellStyle name="=C:\WINNT\SYSTEM32\COMMAND.COM 6 5" xfId="746"/>
    <cellStyle name="=C:\WINNT\SYSTEM32\COMMAND.COM 7" xfId="747"/>
    <cellStyle name="=C:\WINNT\SYSTEM32\COMMAND.COM 8" xfId="748"/>
    <cellStyle name="=C:\WINNT\SYSTEM32\COMMAND.COM 9" xfId="749"/>
    <cellStyle name="=C:\WINNT\SYSTEM32\COMMAND.COM_2009 Oct Senior Management Report-non game" xfId="750"/>
    <cellStyle name="0%" xfId="751"/>
    <cellStyle name="0% 2" xfId="752"/>
    <cellStyle name="0% 2 2" xfId="753"/>
    <cellStyle name="0,0_x000d__x000a_NA_x000d__x000a_" xfId="754"/>
    <cellStyle name="0,0_x000d__x000a_NA_x000d__x000a_ 10" xfId="755"/>
    <cellStyle name="0,0_x000d__x000a_NA_x000d__x000a_ 2" xfId="756"/>
    <cellStyle name="0,0_x000d__x000a_NA_x000d__x000a_ 2 2" xfId="757"/>
    <cellStyle name="0,0_x000d__x000a_NA_x000d__x000a_ 2 2 2" xfId="758"/>
    <cellStyle name="0,0_x000d__x000a_NA_x000d__x000a_ 2 2 2 2" xfId="759"/>
    <cellStyle name="0,0_x000d__x000a_NA_x000d__x000a_ 2 2 2 3" xfId="760"/>
    <cellStyle name="0,0_x000d__x000a_NA_x000d__x000a_ 2 2 3" xfId="761"/>
    <cellStyle name="0,0_x000d__x000a_NA_x000d__x000a_ 2 2 4" xfId="762"/>
    <cellStyle name="0,0_x000d__x000a_NA_x000d__x000a_ 2 3" xfId="763"/>
    <cellStyle name="0,0_x000d__x000a_NA_x000d__x000a_ 2 4" xfId="764"/>
    <cellStyle name="0,0_x000d__x000a_NA_x000d__x000a_ 2 4 2" xfId="765"/>
    <cellStyle name="0,0_x000d__x000a_NA_x000d__x000a_ 2 4 3" xfId="766"/>
    <cellStyle name="0,0_x000d__x000a_NA_x000d__x000a_ 2 5" xfId="767"/>
    <cellStyle name="0,0_x000d__x000a_NA_x000d__x000a_ 3" xfId="768"/>
    <cellStyle name="0,0_x000d__x000a_NA_x000d__x000a_ 3 2" xfId="769"/>
    <cellStyle name="0,0_x000d__x000a_NA_x000d__x000a_ 3 2 2" xfId="770"/>
    <cellStyle name="0,0_x000d__x000a_NA_x000d__x000a_ 3 2 3" xfId="771"/>
    <cellStyle name="0,0_x000d__x000a_NA_x000d__x000a_ 3 3" xfId="772"/>
    <cellStyle name="0,0_x000d__x000a_NA_x000d__x000a_ 3 4" xfId="773"/>
    <cellStyle name="0,0_x000d__x000a_NA_x000d__x000a_ 4" xfId="774"/>
    <cellStyle name="0,0_x000d__x000a_NA_x000d__x000a_ 4 2" xfId="775"/>
    <cellStyle name="0,0_x000d__x000a_NA_x000d__x000a_ 4 2 2" xfId="776"/>
    <cellStyle name="0,0_x000d__x000a_NA_x000d__x000a_ 4 2 3" xfId="777"/>
    <cellStyle name="0,0_x000d__x000a_NA_x000d__x000a_ 4 3" xfId="778"/>
    <cellStyle name="0,0_x000d__x000a_NA_x000d__x000a_ 4 4" xfId="779"/>
    <cellStyle name="0,0_x000d__x000a_NA_x000d__x000a_ 5" xfId="780"/>
    <cellStyle name="0,0_x000d__x000a_NA_x000d__x000a_ 6" xfId="781"/>
    <cellStyle name="0,0_x000d__x000a_NA_x000d__x000a_ 7" xfId="782"/>
    <cellStyle name="0,0_x000d__x000a_NA_x000d__x000a_ 8" xfId="783"/>
    <cellStyle name="0,0_x000d__x000a_NA_x000d__x000a_ 9" xfId="784"/>
    <cellStyle name="0,0_x000d__x000a_NA_x000d__x000a_ 9 2" xfId="785"/>
    <cellStyle name="0,0_x000d__x000a_NA_x000d__x000a_ 9 3" xfId="786"/>
    <cellStyle name="0.0%" xfId="787"/>
    <cellStyle name="0.00%" xfId="788"/>
    <cellStyle name="20% - Accent1" xfId="789"/>
    <cellStyle name="20% - Accent1 2" xfId="790"/>
    <cellStyle name="20% - Accent1 3" xfId="791"/>
    <cellStyle name="20% - Accent2" xfId="792"/>
    <cellStyle name="20% - Accent2 2" xfId="793"/>
    <cellStyle name="20% - Accent2 3" xfId="794"/>
    <cellStyle name="20% - Accent3" xfId="795"/>
    <cellStyle name="20% - Accent3 2" xfId="796"/>
    <cellStyle name="20% - Accent3 3" xfId="797"/>
    <cellStyle name="20% - Accent4" xfId="798"/>
    <cellStyle name="20% - Accent4 2" xfId="799"/>
    <cellStyle name="20% - Accent4 3" xfId="800"/>
    <cellStyle name="20% - Accent5" xfId="801"/>
    <cellStyle name="20% - Accent5 2" xfId="802"/>
    <cellStyle name="20% - Accent5 3" xfId="803"/>
    <cellStyle name="20% - Accent6" xfId="804"/>
    <cellStyle name="20% - Accent6 2" xfId="805"/>
    <cellStyle name="20% - Accent6 3" xfId="806"/>
    <cellStyle name="20% - 强调文字颜色 1" xfId="44" builtinId="30" customBuiltin="1"/>
    <cellStyle name="20% - 强调文字颜色 1 10" xfId="807"/>
    <cellStyle name="20% - 强调文字颜色 1 11" xfId="808"/>
    <cellStyle name="20% - 强调文字颜色 1 12" xfId="26439"/>
    <cellStyle name="20% - 强调文字颜色 1 13" xfId="26825"/>
    <cellStyle name="20% - 强调文字颜色 1 2" xfId="809"/>
    <cellStyle name="20% - 强调文字颜色 1 2 2" xfId="810"/>
    <cellStyle name="20% - 强调文字颜色 1 2 2 2" xfId="811"/>
    <cellStyle name="20% - 强调文字颜色 1 2 2 2 2" xfId="812"/>
    <cellStyle name="20% - 强调文字颜色 1 2 2 3" xfId="813"/>
    <cellStyle name="20% - 强调文字颜色 1 2 2 4" xfId="814"/>
    <cellStyle name="20% - 强调文字颜色 1 2 2 5" xfId="815"/>
    <cellStyle name="20% - 强调文字颜色 1 2 2_voucher summary Feb 11 Media Focus" xfId="816"/>
    <cellStyle name="20% - 强调文字颜色 1 2 3" xfId="817"/>
    <cellStyle name="20% - 强调文字颜色 1 2 4" xfId="818"/>
    <cellStyle name="20% - 强调文字颜色 1 2 5" xfId="819"/>
    <cellStyle name="20% - 强调文字颜色 1 2 6" xfId="820"/>
    <cellStyle name="20% - 强调文字颜色 1 3" xfId="821"/>
    <cellStyle name="20% - 强调文字颜色 1 3 2" xfId="822"/>
    <cellStyle name="20% - 强调文字颜色 1 3 2 2" xfId="823"/>
    <cellStyle name="20% - 强调文字颜色 1 3 2 3" xfId="824"/>
    <cellStyle name="20% - 强调文字颜色 1 3 2 4" xfId="825"/>
    <cellStyle name="20% - 强调文字颜色 1 3 2 5" xfId="826"/>
    <cellStyle name="20% - 强调文字颜色 1 3 3" xfId="827"/>
    <cellStyle name="20% - 强调文字颜色 1 3 4" xfId="828"/>
    <cellStyle name="20% - 强调文字颜色 1 3 5" xfId="829"/>
    <cellStyle name="20% - 强调文字颜色 1 3 6" xfId="830"/>
    <cellStyle name="20% - 强调文字颜色 1 4" xfId="831"/>
    <cellStyle name="20% - 强调文字颜色 1 5" xfId="832"/>
    <cellStyle name="20% - 强调文字颜色 1 6" xfId="833"/>
    <cellStyle name="20% - 强调文字颜色 1 7" xfId="834"/>
    <cellStyle name="20% - 强调文字颜色 1 8" xfId="835"/>
    <cellStyle name="20% - 强调文字颜色 1 9" xfId="836"/>
    <cellStyle name="20% - 强调文字颜色 2" xfId="48" builtinId="34" customBuiltin="1"/>
    <cellStyle name="20% - 强调文字颜色 2 10" xfId="837"/>
    <cellStyle name="20% - 强调文字颜色 2 11" xfId="838"/>
    <cellStyle name="20% - 强调文字颜色 2 12" xfId="26443"/>
    <cellStyle name="20% - 强调文字颜色 2 13" xfId="26829"/>
    <cellStyle name="20% - 强调文字颜色 2 2" xfId="839"/>
    <cellStyle name="20% - 强调文字颜色 2 2 2" xfId="840"/>
    <cellStyle name="20% - 强调文字颜色 2 2 2 2" xfId="841"/>
    <cellStyle name="20% - 强调文字颜色 2 2 2 2 2" xfId="842"/>
    <cellStyle name="20% - 强调文字颜色 2 2 2 3" xfId="843"/>
    <cellStyle name="20% - 强调文字颜色 2 2 2 4" xfId="844"/>
    <cellStyle name="20% - 强调文字颜色 2 2 2 5" xfId="845"/>
    <cellStyle name="20% - 强调文字颜色 2 2 2_voucher summary Feb 11 Media Focus" xfId="846"/>
    <cellStyle name="20% - 强调文字颜色 2 2 3" xfId="847"/>
    <cellStyle name="20% - 强调文字颜色 2 2 4" xfId="848"/>
    <cellStyle name="20% - 强调文字颜色 2 2 5" xfId="849"/>
    <cellStyle name="20% - 强调文字颜色 2 2 6" xfId="850"/>
    <cellStyle name="20% - 强调文字颜色 2 3" xfId="851"/>
    <cellStyle name="20% - 强调文字颜色 2 3 2" xfId="852"/>
    <cellStyle name="20% - 强调文字颜色 2 3 2 2" xfId="853"/>
    <cellStyle name="20% - 强调文字颜色 2 3 2 3" xfId="854"/>
    <cellStyle name="20% - 强调文字颜色 2 3 2 4" xfId="855"/>
    <cellStyle name="20% - 强调文字颜色 2 3 2 5" xfId="856"/>
    <cellStyle name="20% - 强调文字颜色 2 3 3" xfId="857"/>
    <cellStyle name="20% - 强调文字颜色 2 3 4" xfId="858"/>
    <cellStyle name="20% - 强调文字颜色 2 3 5" xfId="859"/>
    <cellStyle name="20% - 强调文字颜色 2 3 6" xfId="860"/>
    <cellStyle name="20% - 强调文字颜色 2 4" xfId="861"/>
    <cellStyle name="20% - 强调文字颜色 2 5" xfId="862"/>
    <cellStyle name="20% - 强调文字颜色 2 6" xfId="863"/>
    <cellStyle name="20% - 强调文字颜色 2 7" xfId="864"/>
    <cellStyle name="20% - 强调文字颜色 2 8" xfId="865"/>
    <cellStyle name="20% - 强调文字颜色 2 9" xfId="866"/>
    <cellStyle name="20% - 强调文字颜色 3" xfId="52" builtinId="38" customBuiltin="1"/>
    <cellStyle name="20% - 强调文字颜色 3 10" xfId="867"/>
    <cellStyle name="20% - 强调文字颜色 3 11" xfId="868"/>
    <cellStyle name="20% - 强调文字颜色 3 12" xfId="26447"/>
    <cellStyle name="20% - 强调文字颜色 3 13" xfId="26833"/>
    <cellStyle name="20% - 强调文字颜色 3 2" xfId="869"/>
    <cellStyle name="20% - 强调文字颜色 3 2 2" xfId="870"/>
    <cellStyle name="20% - 强调文字颜色 3 2 2 2" xfId="871"/>
    <cellStyle name="20% - 强调文字颜色 3 2 2 2 2" xfId="872"/>
    <cellStyle name="20% - 强调文字颜色 3 2 2 3" xfId="873"/>
    <cellStyle name="20% - 强调文字颜色 3 2 2 4" xfId="874"/>
    <cellStyle name="20% - 强调文字颜色 3 2 2 5" xfId="875"/>
    <cellStyle name="20% - 强调文字颜色 3 2 2_voucher summary Feb 11 Media Focus" xfId="876"/>
    <cellStyle name="20% - 强调文字颜色 3 2 3" xfId="877"/>
    <cellStyle name="20% - 强调文字颜色 3 2 4" xfId="878"/>
    <cellStyle name="20% - 强调文字颜色 3 2 5" xfId="879"/>
    <cellStyle name="20% - 强调文字颜色 3 2 6" xfId="880"/>
    <cellStyle name="20% - 强调文字颜色 3 3" xfId="881"/>
    <cellStyle name="20% - 强调文字颜色 3 3 2" xfId="882"/>
    <cellStyle name="20% - 强调文字颜色 3 3 2 2" xfId="883"/>
    <cellStyle name="20% - 强调文字颜色 3 3 2 3" xfId="884"/>
    <cellStyle name="20% - 强调文字颜色 3 3 2 4" xfId="885"/>
    <cellStyle name="20% - 强调文字颜色 3 3 2 5" xfId="886"/>
    <cellStyle name="20% - 强调文字颜色 3 3 3" xfId="887"/>
    <cellStyle name="20% - 强调文字颜色 3 3 4" xfId="888"/>
    <cellStyle name="20% - 强调文字颜色 3 3 5" xfId="889"/>
    <cellStyle name="20% - 强调文字颜色 3 3 6" xfId="890"/>
    <cellStyle name="20% - 强调文字颜色 3 4" xfId="891"/>
    <cellStyle name="20% - 强调文字颜色 3 5" xfId="892"/>
    <cellStyle name="20% - 强调文字颜色 3 6" xfId="893"/>
    <cellStyle name="20% - 强调文字颜色 3 7" xfId="894"/>
    <cellStyle name="20% - 强调文字颜色 3 8" xfId="895"/>
    <cellStyle name="20% - 强调文字颜色 3 9" xfId="896"/>
    <cellStyle name="20% - 强调文字颜色 4" xfId="56" builtinId="42" customBuiltin="1"/>
    <cellStyle name="20% - 强调文字颜色 4 10" xfId="897"/>
    <cellStyle name="20% - 强调文字颜色 4 11" xfId="898"/>
    <cellStyle name="20% - 强调文字颜色 4 12" xfId="26451"/>
    <cellStyle name="20% - 强调文字颜色 4 13" xfId="26837"/>
    <cellStyle name="20% - 强调文字颜色 4 2" xfId="899"/>
    <cellStyle name="20% - 强调文字颜色 4 2 2" xfId="900"/>
    <cellStyle name="20% - 强调文字颜色 4 2 2 2" xfId="901"/>
    <cellStyle name="20% - 强调文字颜色 4 2 2 2 2" xfId="902"/>
    <cellStyle name="20% - 强调文字颜色 4 2 2 3" xfId="903"/>
    <cellStyle name="20% - 强调文字颜色 4 2 2 4" xfId="904"/>
    <cellStyle name="20% - 强调文字颜色 4 2 2 5" xfId="905"/>
    <cellStyle name="20% - 强调文字颜色 4 2 2_voucher summary Feb 11 Media Focus" xfId="906"/>
    <cellStyle name="20% - 强调文字颜色 4 2 3" xfId="907"/>
    <cellStyle name="20% - 强调文字颜色 4 2 4" xfId="908"/>
    <cellStyle name="20% - 强调文字颜色 4 2 5" xfId="909"/>
    <cellStyle name="20% - 强调文字颜色 4 2 6" xfId="910"/>
    <cellStyle name="20% - 强调文字颜色 4 3" xfId="911"/>
    <cellStyle name="20% - 强调文字颜色 4 3 2" xfId="912"/>
    <cellStyle name="20% - 强调文字颜色 4 3 2 2" xfId="913"/>
    <cellStyle name="20% - 强调文字颜色 4 3 2 3" xfId="914"/>
    <cellStyle name="20% - 强调文字颜色 4 3 2 4" xfId="915"/>
    <cellStyle name="20% - 强调文字颜色 4 3 2 5" xfId="916"/>
    <cellStyle name="20% - 强调文字颜色 4 3 3" xfId="917"/>
    <cellStyle name="20% - 强调文字颜色 4 3 4" xfId="918"/>
    <cellStyle name="20% - 强调文字颜色 4 3 5" xfId="919"/>
    <cellStyle name="20% - 强调文字颜色 4 3 6" xfId="920"/>
    <cellStyle name="20% - 强调文字颜色 4 4" xfId="921"/>
    <cellStyle name="20% - 强调文字颜色 4 5" xfId="922"/>
    <cellStyle name="20% - 强调文字颜色 4 6" xfId="923"/>
    <cellStyle name="20% - 强调文字颜色 4 7" xfId="924"/>
    <cellStyle name="20% - 强调文字颜色 4 8" xfId="925"/>
    <cellStyle name="20% - 强调文字颜色 4 9" xfId="926"/>
    <cellStyle name="20% - 强调文字颜色 5" xfId="60" builtinId="46" customBuiltin="1"/>
    <cellStyle name="20% - 强调文字颜色 5 10" xfId="927"/>
    <cellStyle name="20% - 强调文字颜色 5 11" xfId="928"/>
    <cellStyle name="20% - 强调文字颜色 5 12" xfId="26455"/>
    <cellStyle name="20% - 强调文字颜色 5 13" xfId="26841"/>
    <cellStyle name="20% - 强调文字颜色 5 2" xfId="929"/>
    <cellStyle name="20% - 强调文字颜色 5 2 2" xfId="930"/>
    <cellStyle name="20% - 强调文字颜色 5 2 2 2" xfId="931"/>
    <cellStyle name="20% - 强调文字颜色 5 2 2 2 2" xfId="932"/>
    <cellStyle name="20% - 强调文字颜色 5 2 2 3" xfId="933"/>
    <cellStyle name="20% - 强调文字颜色 5 2 2 4" xfId="934"/>
    <cellStyle name="20% - 强调文字颜色 5 2 2 5" xfId="935"/>
    <cellStyle name="20% - 强调文字颜色 5 2 2_voucher summary Feb 11 Media Focus" xfId="936"/>
    <cellStyle name="20% - 强调文字颜色 5 2 3" xfId="937"/>
    <cellStyle name="20% - 强调文字颜色 5 2 4" xfId="938"/>
    <cellStyle name="20% - 强调文字颜色 5 2 5" xfId="939"/>
    <cellStyle name="20% - 强调文字颜色 5 2 6" xfId="940"/>
    <cellStyle name="20% - 强调文字颜色 5 3" xfId="941"/>
    <cellStyle name="20% - 强调文字颜色 5 3 2" xfId="942"/>
    <cellStyle name="20% - 强调文字颜色 5 3 2 2" xfId="943"/>
    <cellStyle name="20% - 强调文字颜色 5 3 2 3" xfId="944"/>
    <cellStyle name="20% - 强调文字颜色 5 3 2 4" xfId="945"/>
    <cellStyle name="20% - 强调文字颜色 5 3 2 5" xfId="946"/>
    <cellStyle name="20% - 强调文字颜色 5 3 3" xfId="947"/>
    <cellStyle name="20% - 强调文字颜色 5 3 4" xfId="948"/>
    <cellStyle name="20% - 强调文字颜色 5 3 5" xfId="949"/>
    <cellStyle name="20% - 强调文字颜色 5 3 6" xfId="950"/>
    <cellStyle name="20% - 强调文字颜色 5 4" xfId="951"/>
    <cellStyle name="20% - 强调文字颜色 5 5" xfId="952"/>
    <cellStyle name="20% - 强调文字颜色 5 6" xfId="953"/>
    <cellStyle name="20% - 强调文字颜色 5 7" xfId="954"/>
    <cellStyle name="20% - 强调文字颜色 5 8" xfId="955"/>
    <cellStyle name="20% - 强调文字颜色 5 9" xfId="956"/>
    <cellStyle name="20% - 强调文字颜色 6" xfId="64" builtinId="50" customBuiltin="1"/>
    <cellStyle name="20% - 强调文字颜色 6 10" xfId="957"/>
    <cellStyle name="20% - 强调文字颜色 6 11" xfId="958"/>
    <cellStyle name="20% - 强调文字颜色 6 12" xfId="26459"/>
    <cellStyle name="20% - 强调文字颜色 6 13" xfId="26845"/>
    <cellStyle name="20% - 强调文字颜色 6 2" xfId="959"/>
    <cellStyle name="20% - 强调文字颜色 6 2 2" xfId="960"/>
    <cellStyle name="20% - 强调文字颜色 6 2 2 2" xfId="961"/>
    <cellStyle name="20% - 强调文字颜色 6 2 2 2 2" xfId="962"/>
    <cellStyle name="20% - 强调文字颜色 6 2 2 3" xfId="963"/>
    <cellStyle name="20% - 强调文字颜色 6 2 2 4" xfId="964"/>
    <cellStyle name="20% - 强调文字颜色 6 2 2 5" xfId="965"/>
    <cellStyle name="20% - 强调文字颜色 6 2 2_voucher summary Feb 11 Media Focus" xfId="966"/>
    <cellStyle name="20% - 强调文字颜色 6 2 3" xfId="967"/>
    <cellStyle name="20% - 强调文字颜色 6 2 4" xfId="968"/>
    <cellStyle name="20% - 强调文字颜色 6 2 5" xfId="969"/>
    <cellStyle name="20% - 强调文字颜色 6 2 6" xfId="970"/>
    <cellStyle name="20% - 强调文字颜色 6 3" xfId="971"/>
    <cellStyle name="20% - 强调文字颜色 6 3 2" xfId="972"/>
    <cellStyle name="20% - 强调文字颜色 6 3 2 2" xfId="973"/>
    <cellStyle name="20% - 强调文字颜色 6 3 2 3" xfId="974"/>
    <cellStyle name="20% - 强调文字颜色 6 3 2 4" xfId="975"/>
    <cellStyle name="20% - 强调文字颜色 6 3 2 5" xfId="976"/>
    <cellStyle name="20% - 强调文字颜色 6 3 3" xfId="977"/>
    <cellStyle name="20% - 强调文字颜色 6 3 4" xfId="978"/>
    <cellStyle name="20% - 强调文字颜色 6 3 5" xfId="979"/>
    <cellStyle name="20% - 强调文字颜色 6 3 6" xfId="980"/>
    <cellStyle name="20% - 强调文字颜色 6 4" xfId="981"/>
    <cellStyle name="20% - 强调文字颜色 6 5" xfId="982"/>
    <cellStyle name="20% - 强调文字颜色 6 6" xfId="983"/>
    <cellStyle name="20% - 强调文字颜色 6 7" xfId="984"/>
    <cellStyle name="20% - 强调文字颜色 6 8" xfId="985"/>
    <cellStyle name="20% - 强调文字颜色 6 9" xfId="986"/>
    <cellStyle name="3232" xfId="987"/>
    <cellStyle name="3232 2" xfId="6"/>
    <cellStyle name="3232 2 2" xfId="14"/>
    <cellStyle name="3232 2 3" xfId="988"/>
    <cellStyle name="3232 2 3 2" xfId="989"/>
    <cellStyle name="3232 2 4" xfId="990"/>
    <cellStyle name="3232 3" xfId="991"/>
    <cellStyle name="3232 3 2" xfId="992"/>
    <cellStyle name="3232 3 2 2" xfId="993"/>
    <cellStyle name="3232 3 3" xfId="994"/>
    <cellStyle name="3232 3 3 2" xfId="995"/>
    <cellStyle name="3232 3 3 3" xfId="996"/>
    <cellStyle name="3232 4" xfId="997"/>
    <cellStyle name="3232 4 2" xfId="998"/>
    <cellStyle name="3232 5" xfId="999"/>
    <cellStyle name="3232_2008 Jul Senior Management Report_2009 Jan Senior Management Report" xfId="1000"/>
    <cellStyle name="³f¹ô [0]_PLDT" xfId="1001"/>
    <cellStyle name="³f¹ô_PLDT" xfId="1002"/>
    <cellStyle name="40% - Accent1" xfId="1003"/>
    <cellStyle name="40% - Accent1 2" xfId="1004"/>
    <cellStyle name="40% - Accent1 3" xfId="1005"/>
    <cellStyle name="40% - Accent2" xfId="1006"/>
    <cellStyle name="40% - Accent2 2" xfId="1007"/>
    <cellStyle name="40% - Accent2 3" xfId="1008"/>
    <cellStyle name="40% - Accent3" xfId="1009"/>
    <cellStyle name="40% - Accent3 2" xfId="1010"/>
    <cellStyle name="40% - Accent3 3" xfId="1011"/>
    <cellStyle name="40% - Accent4" xfId="1012"/>
    <cellStyle name="40% - Accent4 2" xfId="1013"/>
    <cellStyle name="40% - Accent4 3" xfId="1014"/>
    <cellStyle name="40% - Accent5" xfId="1015"/>
    <cellStyle name="40% - Accent5 2" xfId="1016"/>
    <cellStyle name="40% - Accent5 3" xfId="1017"/>
    <cellStyle name="40% - Accent6" xfId="1018"/>
    <cellStyle name="40% - Accent6 2" xfId="1019"/>
    <cellStyle name="40% - Accent6 3" xfId="1020"/>
    <cellStyle name="40% - 强调文字颜色 1" xfId="45" builtinId="31" customBuiltin="1"/>
    <cellStyle name="40% - 强调文字颜色 1 10" xfId="1021"/>
    <cellStyle name="40% - 强调文字颜色 1 11" xfId="1022"/>
    <cellStyle name="40% - 强调文字颜色 1 12" xfId="26440"/>
    <cellStyle name="40% - 强调文字颜色 1 13" xfId="26826"/>
    <cellStyle name="40% - 强调文字颜色 1 2" xfId="1023"/>
    <cellStyle name="40% - 强调文字颜色 1 2 2" xfId="1024"/>
    <cellStyle name="40% - 强调文字颜色 1 2 2 2" xfId="1025"/>
    <cellStyle name="40% - 强调文字颜色 1 2 2 2 2" xfId="1026"/>
    <cellStyle name="40% - 强调文字颜色 1 2 2 3" xfId="1027"/>
    <cellStyle name="40% - 强调文字颜色 1 2 2 4" xfId="1028"/>
    <cellStyle name="40% - 强调文字颜色 1 2 2 5" xfId="1029"/>
    <cellStyle name="40% - 强调文字颜色 1 2 2_voucher summary Feb 11 Media Focus" xfId="1030"/>
    <cellStyle name="40% - 强调文字颜色 1 2 3" xfId="1031"/>
    <cellStyle name="40% - 强调文字颜色 1 2 4" xfId="1032"/>
    <cellStyle name="40% - 强调文字颜色 1 2 5" xfId="1033"/>
    <cellStyle name="40% - 强调文字颜色 1 2 6" xfId="1034"/>
    <cellStyle name="40% - 强调文字颜色 1 3" xfId="1035"/>
    <cellStyle name="40% - 强调文字颜色 1 3 2" xfId="1036"/>
    <cellStyle name="40% - 强调文字颜色 1 3 2 2" xfId="1037"/>
    <cellStyle name="40% - 强调文字颜色 1 3 2 3" xfId="1038"/>
    <cellStyle name="40% - 强调文字颜色 1 3 2 4" xfId="1039"/>
    <cellStyle name="40% - 强调文字颜色 1 3 2 5" xfId="1040"/>
    <cellStyle name="40% - 强调文字颜色 1 3 3" xfId="1041"/>
    <cellStyle name="40% - 强调文字颜色 1 3 4" xfId="1042"/>
    <cellStyle name="40% - 强调文字颜色 1 3 5" xfId="1043"/>
    <cellStyle name="40% - 强调文字颜色 1 3 6" xfId="1044"/>
    <cellStyle name="40% - 强调文字颜色 1 4" xfId="1045"/>
    <cellStyle name="40% - 强调文字颜色 1 5" xfId="1046"/>
    <cellStyle name="40% - 强调文字颜色 1 6" xfId="1047"/>
    <cellStyle name="40% - 强调文字颜色 1 7" xfId="1048"/>
    <cellStyle name="40% - 强调文字颜色 1 8" xfId="1049"/>
    <cellStyle name="40% - 强调文字颜色 1 9" xfId="1050"/>
    <cellStyle name="40% - 强调文字颜色 2" xfId="49" builtinId="35" customBuiltin="1"/>
    <cellStyle name="40% - 强调文字颜色 2 10" xfId="1051"/>
    <cellStyle name="40% - 强调文字颜色 2 11" xfId="1052"/>
    <cellStyle name="40% - 强调文字颜色 2 12" xfId="26444"/>
    <cellStyle name="40% - 强调文字颜色 2 13" xfId="26830"/>
    <cellStyle name="40% - 强调文字颜色 2 2" xfId="1053"/>
    <cellStyle name="40% - 强调文字颜色 2 2 2" xfId="1054"/>
    <cellStyle name="40% - 强调文字颜色 2 2 2 2" xfId="1055"/>
    <cellStyle name="40% - 强调文字颜色 2 2 2 2 2" xfId="1056"/>
    <cellStyle name="40% - 强调文字颜色 2 2 2 3" xfId="1057"/>
    <cellStyle name="40% - 强调文字颜色 2 2 2 4" xfId="1058"/>
    <cellStyle name="40% - 强调文字颜色 2 2 2 5" xfId="1059"/>
    <cellStyle name="40% - 强调文字颜色 2 2 2_voucher summary Feb 11 Media Focus" xfId="1060"/>
    <cellStyle name="40% - 强调文字颜色 2 2 3" xfId="1061"/>
    <cellStyle name="40% - 强调文字颜色 2 2 4" xfId="1062"/>
    <cellStyle name="40% - 强调文字颜色 2 2 5" xfId="1063"/>
    <cellStyle name="40% - 强调文字颜色 2 2 6" xfId="1064"/>
    <cellStyle name="40% - 强调文字颜色 2 3" xfId="1065"/>
    <cellStyle name="40% - 强调文字颜色 2 3 2" xfId="1066"/>
    <cellStyle name="40% - 强调文字颜色 2 3 2 2" xfId="1067"/>
    <cellStyle name="40% - 强调文字颜色 2 3 2 3" xfId="1068"/>
    <cellStyle name="40% - 强调文字颜色 2 3 2 4" xfId="1069"/>
    <cellStyle name="40% - 强调文字颜色 2 3 2 5" xfId="1070"/>
    <cellStyle name="40% - 强调文字颜色 2 3 3" xfId="1071"/>
    <cellStyle name="40% - 强调文字颜色 2 3 4" xfId="1072"/>
    <cellStyle name="40% - 强调文字颜色 2 3 5" xfId="1073"/>
    <cellStyle name="40% - 强调文字颜色 2 3 6" xfId="1074"/>
    <cellStyle name="40% - 强调文字颜色 2 4" xfId="1075"/>
    <cellStyle name="40% - 强调文字颜色 2 5" xfId="1076"/>
    <cellStyle name="40% - 强调文字颜色 2 6" xfId="1077"/>
    <cellStyle name="40% - 强调文字颜色 2 7" xfId="1078"/>
    <cellStyle name="40% - 强调文字颜色 2 8" xfId="1079"/>
    <cellStyle name="40% - 强调文字颜色 2 9" xfId="1080"/>
    <cellStyle name="40% - 强调文字颜色 3" xfId="53" builtinId="39" customBuiltin="1"/>
    <cellStyle name="40% - 强调文字颜色 3 10" xfId="1081"/>
    <cellStyle name="40% - 强调文字颜色 3 11" xfId="1082"/>
    <cellStyle name="40% - 强调文字颜色 3 12" xfId="26448"/>
    <cellStyle name="40% - 强调文字颜色 3 13" xfId="26834"/>
    <cellStyle name="40% - 强调文字颜色 3 2" xfId="1083"/>
    <cellStyle name="40% - 强调文字颜色 3 2 2" xfId="1084"/>
    <cellStyle name="40% - 强调文字颜色 3 2 2 2" xfId="1085"/>
    <cellStyle name="40% - 强调文字颜色 3 2 2 2 2" xfId="1086"/>
    <cellStyle name="40% - 强调文字颜色 3 2 2 3" xfId="1087"/>
    <cellStyle name="40% - 强调文字颜色 3 2 2 4" xfId="1088"/>
    <cellStyle name="40% - 强调文字颜色 3 2 2 5" xfId="1089"/>
    <cellStyle name="40% - 强调文字颜色 3 2 2_voucher summary Feb 11 Media Focus" xfId="1090"/>
    <cellStyle name="40% - 强调文字颜色 3 2 3" xfId="1091"/>
    <cellStyle name="40% - 强调文字颜色 3 2 4" xfId="1092"/>
    <cellStyle name="40% - 强调文字颜色 3 2 5" xfId="1093"/>
    <cellStyle name="40% - 强调文字颜色 3 2 6" xfId="1094"/>
    <cellStyle name="40% - 强调文字颜色 3 3" xfId="1095"/>
    <cellStyle name="40% - 强调文字颜色 3 3 2" xfId="1096"/>
    <cellStyle name="40% - 强调文字颜色 3 3 2 2" xfId="1097"/>
    <cellStyle name="40% - 强调文字颜色 3 3 2 3" xfId="1098"/>
    <cellStyle name="40% - 强调文字颜色 3 3 2 4" xfId="1099"/>
    <cellStyle name="40% - 强调文字颜色 3 3 2 5" xfId="1100"/>
    <cellStyle name="40% - 强调文字颜色 3 3 3" xfId="1101"/>
    <cellStyle name="40% - 强调文字颜色 3 3 4" xfId="1102"/>
    <cellStyle name="40% - 强调文字颜色 3 3 5" xfId="1103"/>
    <cellStyle name="40% - 强调文字颜色 3 3 6" xfId="1104"/>
    <cellStyle name="40% - 强调文字颜色 3 4" xfId="1105"/>
    <cellStyle name="40% - 强调文字颜色 3 5" xfId="1106"/>
    <cellStyle name="40% - 强调文字颜色 3 6" xfId="1107"/>
    <cellStyle name="40% - 强调文字颜色 3 7" xfId="1108"/>
    <cellStyle name="40% - 强调文字颜色 3 8" xfId="1109"/>
    <cellStyle name="40% - 强调文字颜色 3 9" xfId="1110"/>
    <cellStyle name="40% - 强调文字颜色 4" xfId="57" builtinId="43" customBuiltin="1"/>
    <cellStyle name="40% - 强调文字颜色 4 10" xfId="1111"/>
    <cellStyle name="40% - 强调文字颜色 4 11" xfId="1112"/>
    <cellStyle name="40% - 强调文字颜色 4 12" xfId="26452"/>
    <cellStyle name="40% - 强调文字颜色 4 13" xfId="26838"/>
    <cellStyle name="40% - 强调文字颜色 4 2" xfId="1113"/>
    <cellStyle name="40% - 强调文字颜色 4 2 2" xfId="1114"/>
    <cellStyle name="40% - 强调文字颜色 4 2 2 2" xfId="1115"/>
    <cellStyle name="40% - 强调文字颜色 4 2 2 2 2" xfId="1116"/>
    <cellStyle name="40% - 强调文字颜色 4 2 2 3" xfId="1117"/>
    <cellStyle name="40% - 强调文字颜色 4 2 2 4" xfId="1118"/>
    <cellStyle name="40% - 强调文字颜色 4 2 2 5" xfId="1119"/>
    <cellStyle name="40% - 强调文字颜色 4 2 2_voucher summary Feb 11 Media Focus" xfId="1120"/>
    <cellStyle name="40% - 强调文字颜色 4 2 3" xfId="1121"/>
    <cellStyle name="40% - 强调文字颜色 4 2 4" xfId="1122"/>
    <cellStyle name="40% - 强调文字颜色 4 2 5" xfId="1123"/>
    <cellStyle name="40% - 强调文字颜色 4 2 6" xfId="1124"/>
    <cellStyle name="40% - 强调文字颜色 4 3" xfId="1125"/>
    <cellStyle name="40% - 强调文字颜色 4 3 2" xfId="1126"/>
    <cellStyle name="40% - 强调文字颜色 4 3 2 2" xfId="1127"/>
    <cellStyle name="40% - 强调文字颜色 4 3 2 3" xfId="1128"/>
    <cellStyle name="40% - 强调文字颜色 4 3 2 4" xfId="1129"/>
    <cellStyle name="40% - 强调文字颜色 4 3 2 5" xfId="1130"/>
    <cellStyle name="40% - 强调文字颜色 4 3 3" xfId="1131"/>
    <cellStyle name="40% - 强调文字颜色 4 3 4" xfId="1132"/>
    <cellStyle name="40% - 强调文字颜色 4 3 5" xfId="1133"/>
    <cellStyle name="40% - 强调文字颜色 4 3 6" xfId="1134"/>
    <cellStyle name="40% - 强调文字颜色 4 4" xfId="1135"/>
    <cellStyle name="40% - 强调文字颜色 4 5" xfId="1136"/>
    <cellStyle name="40% - 强调文字颜色 4 6" xfId="1137"/>
    <cellStyle name="40% - 强调文字颜色 4 7" xfId="1138"/>
    <cellStyle name="40% - 强调文字颜色 4 8" xfId="1139"/>
    <cellStyle name="40% - 强调文字颜色 4 9" xfId="1140"/>
    <cellStyle name="40% - 强调文字颜色 5" xfId="61" builtinId="47" customBuiltin="1"/>
    <cellStyle name="40% - 强调文字颜色 5 10" xfId="1141"/>
    <cellStyle name="40% - 强调文字颜色 5 11" xfId="1142"/>
    <cellStyle name="40% - 强调文字颜色 5 12" xfId="26456"/>
    <cellStyle name="40% - 强调文字颜色 5 13" xfId="26842"/>
    <cellStyle name="40% - 强调文字颜色 5 2" xfId="1143"/>
    <cellStyle name="40% - 强调文字颜色 5 2 2" xfId="1144"/>
    <cellStyle name="40% - 强调文字颜色 5 2 2 2" xfId="1145"/>
    <cellStyle name="40% - 强调文字颜色 5 2 2 2 2" xfId="1146"/>
    <cellStyle name="40% - 强调文字颜色 5 2 2 3" xfId="1147"/>
    <cellStyle name="40% - 强调文字颜色 5 2 2 4" xfId="1148"/>
    <cellStyle name="40% - 强调文字颜色 5 2 2 5" xfId="1149"/>
    <cellStyle name="40% - 强调文字颜色 5 2 2_voucher summary Feb 11 Media Focus" xfId="1150"/>
    <cellStyle name="40% - 强调文字颜色 5 2 3" xfId="1151"/>
    <cellStyle name="40% - 强调文字颜色 5 2 4" xfId="1152"/>
    <cellStyle name="40% - 强调文字颜色 5 2 5" xfId="1153"/>
    <cellStyle name="40% - 强调文字颜色 5 2 6" xfId="1154"/>
    <cellStyle name="40% - 强调文字颜色 5 3" xfId="1155"/>
    <cellStyle name="40% - 强调文字颜色 5 3 2" xfId="1156"/>
    <cellStyle name="40% - 强调文字颜色 5 3 2 2" xfId="1157"/>
    <cellStyle name="40% - 强调文字颜色 5 3 2 3" xfId="1158"/>
    <cellStyle name="40% - 强调文字颜色 5 3 2 4" xfId="1159"/>
    <cellStyle name="40% - 强调文字颜色 5 3 2 5" xfId="1160"/>
    <cellStyle name="40% - 强调文字颜色 5 3 3" xfId="1161"/>
    <cellStyle name="40% - 强调文字颜色 5 3 4" xfId="1162"/>
    <cellStyle name="40% - 强调文字颜色 5 3 5" xfId="1163"/>
    <cellStyle name="40% - 强调文字颜色 5 3 6" xfId="1164"/>
    <cellStyle name="40% - 强调文字颜色 5 4" xfId="1165"/>
    <cellStyle name="40% - 强调文字颜色 5 5" xfId="1166"/>
    <cellStyle name="40% - 强调文字颜色 5 6" xfId="1167"/>
    <cellStyle name="40% - 强调文字颜色 5 7" xfId="1168"/>
    <cellStyle name="40% - 强调文字颜色 5 8" xfId="1169"/>
    <cellStyle name="40% - 强调文字颜色 5 9" xfId="1170"/>
    <cellStyle name="40% - 强调文字颜色 6" xfId="65" builtinId="51" customBuiltin="1"/>
    <cellStyle name="40% - 强调文字颜色 6 10" xfId="1171"/>
    <cellStyle name="40% - 强调文字颜色 6 11" xfId="1172"/>
    <cellStyle name="40% - 强调文字颜色 6 12" xfId="26460"/>
    <cellStyle name="40% - 强调文字颜色 6 13" xfId="26846"/>
    <cellStyle name="40% - 强调文字颜色 6 2" xfId="1173"/>
    <cellStyle name="40% - 强调文字颜色 6 2 2" xfId="1174"/>
    <cellStyle name="40% - 强调文字颜色 6 2 2 2" xfId="1175"/>
    <cellStyle name="40% - 强调文字颜色 6 2 2 2 2" xfId="1176"/>
    <cellStyle name="40% - 强调文字颜色 6 2 2 3" xfId="1177"/>
    <cellStyle name="40% - 强调文字颜色 6 2 2 4" xfId="1178"/>
    <cellStyle name="40% - 强调文字颜色 6 2 2 5" xfId="1179"/>
    <cellStyle name="40% - 强调文字颜色 6 2 2_voucher summary Feb 11 Media Focus" xfId="1180"/>
    <cellStyle name="40% - 强调文字颜色 6 2 3" xfId="1181"/>
    <cellStyle name="40% - 强调文字颜色 6 2 4" xfId="1182"/>
    <cellStyle name="40% - 强调文字颜色 6 2 5" xfId="1183"/>
    <cellStyle name="40% - 强调文字颜色 6 2 6" xfId="1184"/>
    <cellStyle name="40% - 强调文字颜色 6 3" xfId="1185"/>
    <cellStyle name="40% - 强调文字颜色 6 3 2" xfId="1186"/>
    <cellStyle name="40% - 强调文字颜色 6 3 2 2" xfId="1187"/>
    <cellStyle name="40% - 强调文字颜色 6 3 2 3" xfId="1188"/>
    <cellStyle name="40% - 强调文字颜色 6 3 2 4" xfId="1189"/>
    <cellStyle name="40% - 强调文字颜色 6 3 2 5" xfId="1190"/>
    <cellStyle name="40% - 强调文字颜色 6 3 3" xfId="1191"/>
    <cellStyle name="40% - 强调文字颜色 6 3 4" xfId="1192"/>
    <cellStyle name="40% - 强调文字颜色 6 3 5" xfId="1193"/>
    <cellStyle name="40% - 强调文字颜色 6 3 6" xfId="1194"/>
    <cellStyle name="40% - 强调文字颜色 6 4" xfId="1195"/>
    <cellStyle name="40% - 强调文字颜色 6 5" xfId="1196"/>
    <cellStyle name="40% - 强调文字颜色 6 6" xfId="1197"/>
    <cellStyle name="40% - 强调文字颜色 6 7" xfId="1198"/>
    <cellStyle name="40% - 强调文字颜色 6 8" xfId="1199"/>
    <cellStyle name="40% - 强调文字颜色 6 9" xfId="1200"/>
    <cellStyle name="60% - Accent1" xfId="1201"/>
    <cellStyle name="60% - Accent1 2" xfId="1202"/>
    <cellStyle name="60% - Accent1 3" xfId="1203"/>
    <cellStyle name="60% - Accent2" xfId="1204"/>
    <cellStyle name="60% - Accent2 2" xfId="1205"/>
    <cellStyle name="60% - Accent2 3" xfId="1206"/>
    <cellStyle name="60% - Accent3" xfId="1207"/>
    <cellStyle name="60% - Accent3 2" xfId="1208"/>
    <cellStyle name="60% - Accent3 3" xfId="1209"/>
    <cellStyle name="60% - Accent4" xfId="1210"/>
    <cellStyle name="60% - Accent4 2" xfId="1211"/>
    <cellStyle name="60% - Accent4 3" xfId="1212"/>
    <cellStyle name="60% - Accent5" xfId="1213"/>
    <cellStyle name="60% - Accent5 2" xfId="1214"/>
    <cellStyle name="60% - Accent5 3" xfId="1215"/>
    <cellStyle name="60% - Accent6" xfId="1216"/>
    <cellStyle name="60% - Accent6 2" xfId="1217"/>
    <cellStyle name="60% - Accent6 3" xfId="1218"/>
    <cellStyle name="60% - 强调文字颜色 1" xfId="46" builtinId="32" customBuiltin="1"/>
    <cellStyle name="60% - 强调文字颜色 1 10" xfId="1219"/>
    <cellStyle name="60% - 强调文字颜色 1 11" xfId="1220"/>
    <cellStyle name="60% - 强调文字颜色 1 12" xfId="26441"/>
    <cellStyle name="60% - 强调文字颜色 1 13" xfId="26827"/>
    <cellStyle name="60% - 强调文字颜色 1 2" xfId="1221"/>
    <cellStyle name="60% - 强调文字颜色 1 2 2" xfId="1222"/>
    <cellStyle name="60% - 强调文字颜色 1 2 2 2" xfId="1223"/>
    <cellStyle name="60% - 强调文字颜色 1 2 2 2 2" xfId="1224"/>
    <cellStyle name="60% - 强调文字颜色 1 2 2 3" xfId="1225"/>
    <cellStyle name="60% - 强调文字颜色 1 2 2 4" xfId="1226"/>
    <cellStyle name="60% - 强调文字颜色 1 2 2 5" xfId="1227"/>
    <cellStyle name="60% - 强调文字颜色 1 2 2_voucher summary Feb 11 Media Focus" xfId="1228"/>
    <cellStyle name="60% - 强调文字颜色 1 2 3" xfId="1229"/>
    <cellStyle name="60% - 强调文字颜色 1 2 4" xfId="1230"/>
    <cellStyle name="60% - 强调文字颜色 1 2 5" xfId="1231"/>
    <cellStyle name="60% - 强调文字颜色 1 2 6" xfId="1232"/>
    <cellStyle name="60% - 强调文字颜色 1 3" xfId="1233"/>
    <cellStyle name="60% - 强调文字颜色 1 3 2" xfId="1234"/>
    <cellStyle name="60% - 强调文字颜色 1 3 2 2" xfId="1235"/>
    <cellStyle name="60% - 强调文字颜色 1 3 2 3" xfId="1236"/>
    <cellStyle name="60% - 强调文字颜色 1 3 2 4" xfId="1237"/>
    <cellStyle name="60% - 强调文字颜色 1 3 2 5" xfId="1238"/>
    <cellStyle name="60% - 强调文字颜色 1 3 3" xfId="1239"/>
    <cellStyle name="60% - 强调文字颜色 1 3 4" xfId="1240"/>
    <cellStyle name="60% - 强调文字颜色 1 3 5" xfId="1241"/>
    <cellStyle name="60% - 强调文字颜色 1 3 6" xfId="1242"/>
    <cellStyle name="60% - 强调文字颜色 1 4" xfId="1243"/>
    <cellStyle name="60% - 强调文字颜色 1 5" xfId="1244"/>
    <cellStyle name="60% - 强调文字颜色 1 6" xfId="1245"/>
    <cellStyle name="60% - 强调文字颜色 1 7" xfId="1246"/>
    <cellStyle name="60% - 强调文字颜色 1 8" xfId="1247"/>
    <cellStyle name="60% - 强调文字颜色 1 9" xfId="1248"/>
    <cellStyle name="60% - 强调文字颜色 2" xfId="50" builtinId="36" customBuiltin="1"/>
    <cellStyle name="60% - 强调文字颜色 2 10" xfId="1249"/>
    <cellStyle name="60% - 强调文字颜色 2 11" xfId="1250"/>
    <cellStyle name="60% - 强调文字颜色 2 12" xfId="26445"/>
    <cellStyle name="60% - 强调文字颜色 2 13" xfId="26831"/>
    <cellStyle name="60% - 强调文字颜色 2 2" xfId="1251"/>
    <cellStyle name="60% - 强调文字颜色 2 2 2" xfId="1252"/>
    <cellStyle name="60% - 强调文字颜色 2 2 2 2" xfId="1253"/>
    <cellStyle name="60% - 强调文字颜色 2 2 2 2 2" xfId="1254"/>
    <cellStyle name="60% - 强调文字颜色 2 2 2 3" xfId="1255"/>
    <cellStyle name="60% - 强调文字颜色 2 2 2 4" xfId="1256"/>
    <cellStyle name="60% - 强调文字颜色 2 2 2 5" xfId="1257"/>
    <cellStyle name="60% - 强调文字颜色 2 2 2_voucher summary Feb 11 Media Focus" xfId="1258"/>
    <cellStyle name="60% - 强调文字颜色 2 2 3" xfId="1259"/>
    <cellStyle name="60% - 强调文字颜色 2 2 4" xfId="1260"/>
    <cellStyle name="60% - 强调文字颜色 2 2 5" xfId="1261"/>
    <cellStyle name="60% - 强调文字颜色 2 2 6" xfId="1262"/>
    <cellStyle name="60% - 强调文字颜色 2 3" xfId="1263"/>
    <cellStyle name="60% - 强调文字颜色 2 3 2" xfId="1264"/>
    <cellStyle name="60% - 强调文字颜色 2 3 2 2" xfId="1265"/>
    <cellStyle name="60% - 强调文字颜色 2 3 2 3" xfId="1266"/>
    <cellStyle name="60% - 强调文字颜色 2 3 2 4" xfId="1267"/>
    <cellStyle name="60% - 强调文字颜色 2 3 2 5" xfId="1268"/>
    <cellStyle name="60% - 强调文字颜色 2 3 3" xfId="1269"/>
    <cellStyle name="60% - 强调文字颜色 2 3 4" xfId="1270"/>
    <cellStyle name="60% - 强调文字颜色 2 3 5" xfId="1271"/>
    <cellStyle name="60% - 强调文字颜色 2 3 6" xfId="1272"/>
    <cellStyle name="60% - 强调文字颜色 2 4" xfId="1273"/>
    <cellStyle name="60% - 强调文字颜色 2 5" xfId="1274"/>
    <cellStyle name="60% - 强调文字颜色 2 6" xfId="1275"/>
    <cellStyle name="60% - 强调文字颜色 2 7" xfId="1276"/>
    <cellStyle name="60% - 强调文字颜色 2 8" xfId="1277"/>
    <cellStyle name="60% - 强调文字颜色 2 9" xfId="1278"/>
    <cellStyle name="60% - 强调文字颜色 3" xfId="54" builtinId="40" customBuiltin="1"/>
    <cellStyle name="60% - 强调文字颜色 3 10" xfId="1279"/>
    <cellStyle name="60% - 强调文字颜色 3 11" xfId="1280"/>
    <cellStyle name="60% - 强调文字颜色 3 12" xfId="26449"/>
    <cellStyle name="60% - 强调文字颜色 3 13" xfId="26835"/>
    <cellStyle name="60% - 强调文字颜色 3 2" xfId="1281"/>
    <cellStyle name="60% - 强调文字颜色 3 2 2" xfId="1282"/>
    <cellStyle name="60% - 强调文字颜色 3 2 2 2" xfId="1283"/>
    <cellStyle name="60% - 强调文字颜色 3 2 2 2 2" xfId="1284"/>
    <cellStyle name="60% - 强调文字颜色 3 2 2 3" xfId="1285"/>
    <cellStyle name="60% - 强调文字颜色 3 2 2 4" xfId="1286"/>
    <cellStyle name="60% - 强调文字颜色 3 2 2 5" xfId="1287"/>
    <cellStyle name="60% - 强调文字颜色 3 2 2_voucher summary Feb 11 Media Focus" xfId="1288"/>
    <cellStyle name="60% - 强调文字颜色 3 2 3" xfId="1289"/>
    <cellStyle name="60% - 强调文字颜色 3 2 4" xfId="1290"/>
    <cellStyle name="60% - 强调文字颜色 3 2 5" xfId="1291"/>
    <cellStyle name="60% - 强调文字颜色 3 2 6" xfId="1292"/>
    <cellStyle name="60% - 强调文字颜色 3 3" xfId="1293"/>
    <cellStyle name="60% - 强调文字颜色 3 3 2" xfId="1294"/>
    <cellStyle name="60% - 强调文字颜色 3 3 2 2" xfId="1295"/>
    <cellStyle name="60% - 强调文字颜色 3 3 2 3" xfId="1296"/>
    <cellStyle name="60% - 强调文字颜色 3 3 2 4" xfId="1297"/>
    <cellStyle name="60% - 强调文字颜色 3 3 2 5" xfId="1298"/>
    <cellStyle name="60% - 强调文字颜色 3 3 3" xfId="1299"/>
    <cellStyle name="60% - 强调文字颜色 3 3 4" xfId="1300"/>
    <cellStyle name="60% - 强调文字颜色 3 3 5" xfId="1301"/>
    <cellStyle name="60% - 强调文字颜色 3 3 6" xfId="1302"/>
    <cellStyle name="60% - 强调文字颜色 3 4" xfId="1303"/>
    <cellStyle name="60% - 强调文字颜色 3 5" xfId="1304"/>
    <cellStyle name="60% - 强调文字颜色 3 6" xfId="1305"/>
    <cellStyle name="60% - 强调文字颜色 3 7" xfId="1306"/>
    <cellStyle name="60% - 强调文字颜色 3 8" xfId="1307"/>
    <cellStyle name="60% - 强调文字颜色 3 9" xfId="1308"/>
    <cellStyle name="60% - 强调文字颜色 4" xfId="58" builtinId="44" customBuiltin="1"/>
    <cellStyle name="60% - 强调文字颜色 4 10" xfId="1309"/>
    <cellStyle name="60% - 强调文字颜色 4 11" xfId="1310"/>
    <cellStyle name="60% - 强调文字颜色 4 12" xfId="26453"/>
    <cellStyle name="60% - 强调文字颜色 4 13" xfId="26839"/>
    <cellStyle name="60% - 强调文字颜色 4 2" xfId="1311"/>
    <cellStyle name="60% - 强调文字颜色 4 2 2" xfId="1312"/>
    <cellStyle name="60% - 强调文字颜色 4 2 2 2" xfId="1313"/>
    <cellStyle name="60% - 强调文字颜色 4 2 2 2 2" xfId="1314"/>
    <cellStyle name="60% - 强调文字颜色 4 2 2 3" xfId="1315"/>
    <cellStyle name="60% - 强调文字颜色 4 2 2 4" xfId="1316"/>
    <cellStyle name="60% - 强调文字颜色 4 2 2 5" xfId="1317"/>
    <cellStyle name="60% - 强调文字颜色 4 2 2_voucher summary Feb 11 Media Focus" xfId="1318"/>
    <cellStyle name="60% - 强调文字颜色 4 2 3" xfId="1319"/>
    <cellStyle name="60% - 强调文字颜色 4 2 4" xfId="1320"/>
    <cellStyle name="60% - 强调文字颜色 4 2 5" xfId="1321"/>
    <cellStyle name="60% - 强调文字颜色 4 2 6" xfId="1322"/>
    <cellStyle name="60% - 强调文字颜色 4 3" xfId="1323"/>
    <cellStyle name="60% - 强调文字颜色 4 3 2" xfId="1324"/>
    <cellStyle name="60% - 强调文字颜色 4 3 2 2" xfId="1325"/>
    <cellStyle name="60% - 强调文字颜色 4 3 2 3" xfId="1326"/>
    <cellStyle name="60% - 强调文字颜色 4 3 2 4" xfId="1327"/>
    <cellStyle name="60% - 强调文字颜色 4 3 2 5" xfId="1328"/>
    <cellStyle name="60% - 强调文字颜色 4 3 3" xfId="1329"/>
    <cellStyle name="60% - 强调文字颜色 4 3 4" xfId="1330"/>
    <cellStyle name="60% - 强调文字颜色 4 3 5" xfId="1331"/>
    <cellStyle name="60% - 强调文字颜色 4 3 6" xfId="1332"/>
    <cellStyle name="60% - 强调文字颜色 4 4" xfId="1333"/>
    <cellStyle name="60% - 强调文字颜色 4 5" xfId="1334"/>
    <cellStyle name="60% - 强调文字颜色 4 6" xfId="1335"/>
    <cellStyle name="60% - 强调文字颜色 4 7" xfId="1336"/>
    <cellStyle name="60% - 强调文字颜色 4 8" xfId="1337"/>
    <cellStyle name="60% - 强调文字颜色 4 9" xfId="1338"/>
    <cellStyle name="60% - 强调文字颜色 5" xfId="62" builtinId="48" customBuiltin="1"/>
    <cellStyle name="60% - 强调文字颜色 5 10" xfId="1339"/>
    <cellStyle name="60% - 强调文字颜色 5 11" xfId="1340"/>
    <cellStyle name="60% - 强调文字颜色 5 12" xfId="26457"/>
    <cellStyle name="60% - 强调文字颜色 5 13" xfId="26843"/>
    <cellStyle name="60% - 强调文字颜色 5 2" xfId="1341"/>
    <cellStyle name="60% - 强调文字颜色 5 2 2" xfId="1342"/>
    <cellStyle name="60% - 强调文字颜色 5 2 2 2" xfId="1343"/>
    <cellStyle name="60% - 强调文字颜色 5 2 2 2 2" xfId="1344"/>
    <cellStyle name="60% - 强调文字颜色 5 2 2 3" xfId="1345"/>
    <cellStyle name="60% - 强调文字颜色 5 2 2 4" xfId="1346"/>
    <cellStyle name="60% - 强调文字颜色 5 2 2 5" xfId="1347"/>
    <cellStyle name="60% - 强调文字颜色 5 2 2_voucher summary Feb 11 Media Focus" xfId="1348"/>
    <cellStyle name="60% - 强调文字颜色 5 2 3" xfId="1349"/>
    <cellStyle name="60% - 强调文字颜色 5 2 4" xfId="1350"/>
    <cellStyle name="60% - 强调文字颜色 5 2 5" xfId="1351"/>
    <cellStyle name="60% - 强调文字颜色 5 2 6" xfId="1352"/>
    <cellStyle name="60% - 强调文字颜色 5 3" xfId="1353"/>
    <cellStyle name="60% - 强调文字颜色 5 3 2" xfId="1354"/>
    <cellStyle name="60% - 强调文字颜色 5 3 2 2" xfId="1355"/>
    <cellStyle name="60% - 强调文字颜色 5 3 2 3" xfId="1356"/>
    <cellStyle name="60% - 强调文字颜色 5 3 2 4" xfId="1357"/>
    <cellStyle name="60% - 强调文字颜色 5 3 2 5" xfId="1358"/>
    <cellStyle name="60% - 强调文字颜色 5 3 3" xfId="1359"/>
    <cellStyle name="60% - 强调文字颜色 5 3 4" xfId="1360"/>
    <cellStyle name="60% - 强调文字颜色 5 3 5" xfId="1361"/>
    <cellStyle name="60% - 强调文字颜色 5 3 6" xfId="1362"/>
    <cellStyle name="60% - 强调文字颜色 5 4" xfId="1363"/>
    <cellStyle name="60% - 强调文字颜色 5 5" xfId="1364"/>
    <cellStyle name="60% - 强调文字颜色 5 6" xfId="1365"/>
    <cellStyle name="60% - 强调文字颜色 5 7" xfId="1366"/>
    <cellStyle name="60% - 强调文字颜色 5 8" xfId="1367"/>
    <cellStyle name="60% - 强调文字颜色 5 9" xfId="1368"/>
    <cellStyle name="60% - 强调文字颜色 6" xfId="66" builtinId="52" customBuiltin="1"/>
    <cellStyle name="60% - 强调文字颜色 6 10" xfId="1369"/>
    <cellStyle name="60% - 强调文字颜色 6 11" xfId="1370"/>
    <cellStyle name="60% - 强调文字颜色 6 12" xfId="26461"/>
    <cellStyle name="60% - 强调文字颜色 6 13" xfId="26847"/>
    <cellStyle name="60% - 强调文字颜色 6 2" xfId="1371"/>
    <cellStyle name="60% - 强调文字颜色 6 2 2" xfId="1372"/>
    <cellStyle name="60% - 强调文字颜色 6 2 2 2" xfId="1373"/>
    <cellStyle name="60% - 强调文字颜色 6 2 2 2 2" xfId="1374"/>
    <cellStyle name="60% - 强调文字颜色 6 2 2 3" xfId="1375"/>
    <cellStyle name="60% - 强调文字颜色 6 2 2 4" xfId="1376"/>
    <cellStyle name="60% - 强调文字颜色 6 2 2 5" xfId="1377"/>
    <cellStyle name="60% - 强调文字颜色 6 2 2_voucher summary Feb 11 Media Focus" xfId="1378"/>
    <cellStyle name="60% - 强调文字颜色 6 2 3" xfId="1379"/>
    <cellStyle name="60% - 强调文字颜色 6 2 4" xfId="1380"/>
    <cellStyle name="60% - 强调文字颜色 6 2 5" xfId="1381"/>
    <cellStyle name="60% - 强调文字颜色 6 2 6" xfId="1382"/>
    <cellStyle name="60% - 强调文字颜色 6 3" xfId="1383"/>
    <cellStyle name="60% - 强调文字颜色 6 3 2" xfId="1384"/>
    <cellStyle name="60% - 强调文字颜色 6 3 2 2" xfId="1385"/>
    <cellStyle name="60% - 强调文字颜色 6 3 2 3" xfId="1386"/>
    <cellStyle name="60% - 强调文字颜色 6 3 2 4" xfId="1387"/>
    <cellStyle name="60% - 强调文字颜色 6 3 2 5" xfId="1388"/>
    <cellStyle name="60% - 强调文字颜色 6 3 3" xfId="1389"/>
    <cellStyle name="60% - 强调文字颜色 6 3 4" xfId="1390"/>
    <cellStyle name="60% - 强调文字颜色 6 3 5" xfId="1391"/>
    <cellStyle name="60% - 强调文字颜色 6 3 6" xfId="1392"/>
    <cellStyle name="60% - 强调文字颜色 6 4" xfId="1393"/>
    <cellStyle name="60% - 强调文字颜色 6 5" xfId="1394"/>
    <cellStyle name="60% - 强调文字颜色 6 6" xfId="1395"/>
    <cellStyle name="60% - 强调文字颜色 6 7" xfId="1396"/>
    <cellStyle name="60% - 强调文字颜色 6 8" xfId="1397"/>
    <cellStyle name="60% - 强调文字颜色 6 9" xfId="1398"/>
    <cellStyle name="Accent1" xfId="1399"/>
    <cellStyle name="Accent1 2" xfId="1400"/>
    <cellStyle name="Accent1 3" xfId="1401"/>
    <cellStyle name="Accent2" xfId="1402"/>
    <cellStyle name="Accent2 2" xfId="1403"/>
    <cellStyle name="Accent2 3" xfId="1404"/>
    <cellStyle name="Accent3" xfId="1405"/>
    <cellStyle name="Accent3 2" xfId="1406"/>
    <cellStyle name="Accent3 3" xfId="1407"/>
    <cellStyle name="Accent4" xfId="1408"/>
    <cellStyle name="Accent4 2" xfId="1409"/>
    <cellStyle name="Accent4 3" xfId="1410"/>
    <cellStyle name="Accent5" xfId="1411"/>
    <cellStyle name="Accent5 2" xfId="1412"/>
    <cellStyle name="Accent5 3" xfId="1413"/>
    <cellStyle name="Accent6" xfId="1414"/>
    <cellStyle name="Accent6 2" xfId="1415"/>
    <cellStyle name="Accent6 3" xfId="1416"/>
    <cellStyle name="args.style" xfId="1417"/>
    <cellStyle name="args.style 10" xfId="1418"/>
    <cellStyle name="args.style 2" xfId="1419"/>
    <cellStyle name="args.style 2 2" xfId="1420"/>
    <cellStyle name="args.style 2 2 2" xfId="1421"/>
    <cellStyle name="args.style 2 2 2 2" xfId="1422"/>
    <cellStyle name="args.style 2 2 2 3" xfId="1423"/>
    <cellStyle name="args.style 2 2 3" xfId="1424"/>
    <cellStyle name="args.style 2 2 4" xfId="1425"/>
    <cellStyle name="args.style 2 3" xfId="1426"/>
    <cellStyle name="args.style 2 4" xfId="1427"/>
    <cellStyle name="args.style 2 4 2" xfId="1428"/>
    <cellStyle name="args.style 2 4 3" xfId="1429"/>
    <cellStyle name="args.style 2 5" xfId="1430"/>
    <cellStyle name="args.style 3" xfId="1431"/>
    <cellStyle name="args.style 3 2" xfId="1432"/>
    <cellStyle name="args.style 3 2 2" xfId="1433"/>
    <cellStyle name="args.style 3 2 3" xfId="1434"/>
    <cellStyle name="args.style 3 3" xfId="1435"/>
    <cellStyle name="args.style 3 4" xfId="1436"/>
    <cellStyle name="args.style 4" xfId="1437"/>
    <cellStyle name="args.style 4 2" xfId="1438"/>
    <cellStyle name="args.style 4 2 2" xfId="1439"/>
    <cellStyle name="args.style 4 2 3" xfId="1440"/>
    <cellStyle name="args.style 4 3" xfId="1441"/>
    <cellStyle name="args.style 4 4" xfId="1442"/>
    <cellStyle name="args.style 5" xfId="1443"/>
    <cellStyle name="args.style 6" xfId="1444"/>
    <cellStyle name="args.style 7" xfId="1445"/>
    <cellStyle name="args.style 8" xfId="1446"/>
    <cellStyle name="args.style 9" xfId="1447"/>
    <cellStyle name="args.style 9 2" xfId="1448"/>
    <cellStyle name="args.style 9 3" xfId="1449"/>
    <cellStyle name="Bad" xfId="1450"/>
    <cellStyle name="Bad 2" xfId="1451"/>
    <cellStyle name="Bad 3" xfId="1452"/>
    <cellStyle name="Board Level" xfId="1453"/>
    <cellStyle name="Board Level 10" xfId="1454"/>
    <cellStyle name="Board Level 2" xfId="1455"/>
    <cellStyle name="Board Level 2 2" xfId="1456"/>
    <cellStyle name="Board Level 2 2 2" xfId="1457"/>
    <cellStyle name="Board Level 2 2 2 2" xfId="1458"/>
    <cellStyle name="Board Level 2 2 2 3" xfId="1459"/>
    <cellStyle name="Board Level 2 2 3" xfId="1460"/>
    <cellStyle name="Board Level 2 2 4" xfId="1461"/>
    <cellStyle name="Board Level 2 3" xfId="1462"/>
    <cellStyle name="Board Level 2 4" xfId="1463"/>
    <cellStyle name="Board Level 2 4 2" xfId="1464"/>
    <cellStyle name="Board Level 2 4 3" xfId="1465"/>
    <cellStyle name="Board Level 2 5" xfId="1466"/>
    <cellStyle name="Board Level 3" xfId="1467"/>
    <cellStyle name="Board Level 3 2" xfId="1468"/>
    <cellStyle name="Board Level 3 2 2" xfId="1469"/>
    <cellStyle name="Board Level 3 2 3" xfId="1470"/>
    <cellStyle name="Board Level 3 3" xfId="1471"/>
    <cellStyle name="Board Level 3 4" xfId="1472"/>
    <cellStyle name="Board Level 4" xfId="1473"/>
    <cellStyle name="Board Level 4 2" xfId="1474"/>
    <cellStyle name="Board Level 4 2 2" xfId="1475"/>
    <cellStyle name="Board Level 4 2 3" xfId="1476"/>
    <cellStyle name="Board Level 4 3" xfId="1477"/>
    <cellStyle name="Board Level 4 4" xfId="1478"/>
    <cellStyle name="Board Level 5" xfId="1479"/>
    <cellStyle name="Board Level 6" xfId="1480"/>
    <cellStyle name="Board Level 7" xfId="1481"/>
    <cellStyle name="Board Level 8" xfId="1482"/>
    <cellStyle name="Board Level 9" xfId="1483"/>
    <cellStyle name="Board Level 9 2" xfId="1484"/>
    <cellStyle name="Board Level 9 3" xfId="1485"/>
    <cellStyle name="Calc Currency (0)" xfId="1486"/>
    <cellStyle name="Calc Currency (0) 2" xfId="1487"/>
    <cellStyle name="Calc Currency (0) 2 2" xfId="1488"/>
    <cellStyle name="Calc Currency (0) 2_voucher summary Feb 11 Media Focus" xfId="1489"/>
    <cellStyle name="Calc Currency (2)" xfId="1490"/>
    <cellStyle name="Calc Currency (2) 2" xfId="1491"/>
    <cellStyle name="Calc Currency (2) 2 2" xfId="1492"/>
    <cellStyle name="Calc Currency (2) 2_voucher summary Feb 11 Media Focus" xfId="1493"/>
    <cellStyle name="Calc Percent (0)" xfId="1494"/>
    <cellStyle name="Calc Percent (1)" xfId="1495"/>
    <cellStyle name="Calc Percent (1) 2" xfId="1496"/>
    <cellStyle name="Calc Percent (1) 2 2" xfId="1497"/>
    <cellStyle name="Calc Percent (1) 2_voucher summary Feb 11 Media Focus" xfId="1498"/>
    <cellStyle name="Calc Percent (2)" xfId="1499"/>
    <cellStyle name="Calc Percent (2) 2" xfId="1500"/>
    <cellStyle name="Calc Percent (2) 2 2" xfId="1501"/>
    <cellStyle name="Calc Percent (2) 2_voucher summary Feb 11 Media Focus" xfId="1502"/>
    <cellStyle name="Calc Units (0)" xfId="1503"/>
    <cellStyle name="Calc Units (1)" xfId="1504"/>
    <cellStyle name="Calc Units (1) 2" xfId="1505"/>
    <cellStyle name="Calc Units (1) 2 2" xfId="1506"/>
    <cellStyle name="Calc Units (1) 2_voucher summary Feb 11 Media Focus" xfId="1507"/>
    <cellStyle name="Calc Units (2)" xfId="1508"/>
    <cellStyle name="Calc Units (2) 2" xfId="1509"/>
    <cellStyle name="Calc Units (2) 2 2" xfId="1510"/>
    <cellStyle name="Calc Units (2) 2_voucher summary Feb 11 Media Focus" xfId="1511"/>
    <cellStyle name="Calculation" xfId="1512"/>
    <cellStyle name="Calculation 2" xfId="1513"/>
    <cellStyle name="Calculation 2 2" xfId="26463"/>
    <cellStyle name="Calculation 2 2 2" xfId="26670"/>
    <cellStyle name="Calculation 2 3" xfId="26599"/>
    <cellStyle name="Calculation 3" xfId="1514"/>
    <cellStyle name="Calculation 3 2" xfId="26464"/>
    <cellStyle name="Calculation 3 2 2" xfId="26671"/>
    <cellStyle name="Calculation 3 3" xfId="26600"/>
    <cellStyle name="Calculation 4" xfId="26462"/>
    <cellStyle name="Calculation 4 2" xfId="26669"/>
    <cellStyle name="Calculation 5" xfId="26598"/>
    <cellStyle name="category" xfId="1515"/>
    <cellStyle name="category 10" xfId="1516"/>
    <cellStyle name="category 2" xfId="1517"/>
    <cellStyle name="category 2 2" xfId="1518"/>
    <cellStyle name="category 2 2 2" xfId="1519"/>
    <cellStyle name="category 2 2 2 2" xfId="1520"/>
    <cellStyle name="category 2 2 2 3" xfId="1521"/>
    <cellStyle name="category 2 2 3" xfId="1522"/>
    <cellStyle name="category 2 2 4" xfId="1523"/>
    <cellStyle name="category 2 3" xfId="1524"/>
    <cellStyle name="category 2 4" xfId="1525"/>
    <cellStyle name="category 2 4 2" xfId="1526"/>
    <cellStyle name="category 2 4 3" xfId="1527"/>
    <cellStyle name="category 2 5" xfId="1528"/>
    <cellStyle name="category 3" xfId="1529"/>
    <cellStyle name="category 3 2" xfId="1530"/>
    <cellStyle name="category 3 2 2" xfId="1531"/>
    <cellStyle name="category 3 2 3" xfId="1532"/>
    <cellStyle name="category 3 3" xfId="1533"/>
    <cellStyle name="category 3 4" xfId="1534"/>
    <cellStyle name="category 4" xfId="1535"/>
    <cellStyle name="category 4 2" xfId="1536"/>
    <cellStyle name="category 4 2 2" xfId="1537"/>
    <cellStyle name="category 4 2 3" xfId="1538"/>
    <cellStyle name="category 4 3" xfId="1539"/>
    <cellStyle name="category 4 4" xfId="1540"/>
    <cellStyle name="category 5" xfId="1541"/>
    <cellStyle name="category 6" xfId="1542"/>
    <cellStyle name="category 7" xfId="1543"/>
    <cellStyle name="category 8" xfId="1544"/>
    <cellStyle name="category 9" xfId="1545"/>
    <cellStyle name="category 9 2" xfId="1546"/>
    <cellStyle name="category 9 3" xfId="1547"/>
    <cellStyle name="Check Cell" xfId="1548"/>
    <cellStyle name="Check Cell 2" xfId="1549"/>
    <cellStyle name="Check Cell 3" xfId="1550"/>
    <cellStyle name="Col Heads" xfId="1551"/>
    <cellStyle name="Col Heads 10" xfId="1552"/>
    <cellStyle name="Col Heads 2" xfId="1553"/>
    <cellStyle name="Col Heads 2 2" xfId="1554"/>
    <cellStyle name="Col Heads 2 2 2" xfId="1555"/>
    <cellStyle name="Col Heads 2 2 2 2" xfId="1556"/>
    <cellStyle name="Col Heads 2 2 2 3" xfId="1557"/>
    <cellStyle name="Col Heads 2 2 3" xfId="1558"/>
    <cellStyle name="Col Heads 2 2 4" xfId="1559"/>
    <cellStyle name="Col Heads 2 3" xfId="1560"/>
    <cellStyle name="Col Heads 2 4" xfId="1561"/>
    <cellStyle name="Col Heads 2 4 2" xfId="1562"/>
    <cellStyle name="Col Heads 2 4 3" xfId="1563"/>
    <cellStyle name="Col Heads 2 5" xfId="1564"/>
    <cellStyle name="Col Heads 3" xfId="1565"/>
    <cellStyle name="Col Heads 3 2" xfId="1566"/>
    <cellStyle name="Col Heads 3 2 2" xfId="1567"/>
    <cellStyle name="Col Heads 3 2 3" xfId="1568"/>
    <cellStyle name="Col Heads 3 3" xfId="1569"/>
    <cellStyle name="Col Heads 3 4" xfId="1570"/>
    <cellStyle name="Col Heads 4" xfId="1571"/>
    <cellStyle name="Col Heads 4 2" xfId="1572"/>
    <cellStyle name="Col Heads 4 2 2" xfId="1573"/>
    <cellStyle name="Col Heads 4 2 3" xfId="1574"/>
    <cellStyle name="Col Heads 4 3" xfId="1575"/>
    <cellStyle name="Col Heads 4 4" xfId="1576"/>
    <cellStyle name="Col Heads 5" xfId="1577"/>
    <cellStyle name="Col Heads 6" xfId="1578"/>
    <cellStyle name="Col Heads 7" xfId="1579"/>
    <cellStyle name="Col Heads 8" xfId="1580"/>
    <cellStyle name="Col Heads 9" xfId="1581"/>
    <cellStyle name="Col Heads 9 2" xfId="1582"/>
    <cellStyle name="Col Heads 9 3" xfId="1583"/>
    <cellStyle name="Column_Title" xfId="1584"/>
    <cellStyle name="Comma [0]_#6 Temps &amp; Contractors" xfId="1585"/>
    <cellStyle name="Comma [00]" xfId="1586"/>
    <cellStyle name="Comma,0" xfId="1587"/>
    <cellStyle name="Comma,1" xfId="1588"/>
    <cellStyle name="Comma,2" xfId="1589"/>
    <cellStyle name="Comma_ Shareholder Structure (Name and Category) OCT 021" xfId="1590"/>
    <cellStyle name="Comment" xfId="1591"/>
    <cellStyle name="Copied" xfId="1592"/>
    <cellStyle name="Copied 10" xfId="1593"/>
    <cellStyle name="Copied 2" xfId="1594"/>
    <cellStyle name="Copied 2 2" xfId="1595"/>
    <cellStyle name="Copied 2 2 2" xfId="1596"/>
    <cellStyle name="Copied 2 2 2 2" xfId="1597"/>
    <cellStyle name="Copied 2 2 2 3" xfId="1598"/>
    <cellStyle name="Copied 2 2 3" xfId="1599"/>
    <cellStyle name="Copied 2 2 4" xfId="1600"/>
    <cellStyle name="Copied 2 3" xfId="1601"/>
    <cellStyle name="Copied 2 4" xfId="1602"/>
    <cellStyle name="Copied 2 4 2" xfId="1603"/>
    <cellStyle name="Copied 2 4 3" xfId="1604"/>
    <cellStyle name="Copied 2 5" xfId="1605"/>
    <cellStyle name="Copied 3" xfId="1606"/>
    <cellStyle name="Copied 3 2" xfId="1607"/>
    <cellStyle name="Copied 3 2 2" xfId="1608"/>
    <cellStyle name="Copied 3 2 3" xfId="1609"/>
    <cellStyle name="Copied 3 3" xfId="1610"/>
    <cellStyle name="Copied 3 4" xfId="1611"/>
    <cellStyle name="Copied 4" xfId="1612"/>
    <cellStyle name="Copied 4 2" xfId="1613"/>
    <cellStyle name="Copied 4 2 2" xfId="1614"/>
    <cellStyle name="Copied 4 2 3" xfId="1615"/>
    <cellStyle name="Copied 4 3" xfId="1616"/>
    <cellStyle name="Copied 4 4" xfId="1617"/>
    <cellStyle name="Copied 5" xfId="1618"/>
    <cellStyle name="Copied 6" xfId="1619"/>
    <cellStyle name="Copied 7" xfId="1620"/>
    <cellStyle name="Copied 8" xfId="1621"/>
    <cellStyle name="Copied 9" xfId="1622"/>
    <cellStyle name="Copied 9 2" xfId="1623"/>
    <cellStyle name="Copied 9 3" xfId="1624"/>
    <cellStyle name="COST1" xfId="1625"/>
    <cellStyle name="COST1 10" xfId="1626"/>
    <cellStyle name="COST1 2" xfId="1627"/>
    <cellStyle name="COST1 2 2" xfId="1628"/>
    <cellStyle name="COST1 2 2 2" xfId="1629"/>
    <cellStyle name="COST1 2 2 2 2" xfId="1630"/>
    <cellStyle name="COST1 2 2 2 3" xfId="1631"/>
    <cellStyle name="COST1 2 2 3" xfId="1632"/>
    <cellStyle name="COST1 2 2 4" xfId="1633"/>
    <cellStyle name="COST1 2 3" xfId="1634"/>
    <cellStyle name="COST1 2 4" xfId="1635"/>
    <cellStyle name="COST1 2 4 2" xfId="1636"/>
    <cellStyle name="COST1 2 4 3" xfId="1637"/>
    <cellStyle name="COST1 2 5" xfId="1638"/>
    <cellStyle name="COST1 3" xfId="1639"/>
    <cellStyle name="COST1 3 2" xfId="1640"/>
    <cellStyle name="COST1 3 2 2" xfId="1641"/>
    <cellStyle name="COST1 3 2 3" xfId="1642"/>
    <cellStyle name="COST1 3 3" xfId="1643"/>
    <cellStyle name="COST1 3 4" xfId="1644"/>
    <cellStyle name="COST1 4" xfId="1645"/>
    <cellStyle name="COST1 4 2" xfId="1646"/>
    <cellStyle name="COST1 4 2 2" xfId="1647"/>
    <cellStyle name="COST1 4 2 3" xfId="1648"/>
    <cellStyle name="COST1 4 3" xfId="1649"/>
    <cellStyle name="COST1 4 4" xfId="1650"/>
    <cellStyle name="COST1 5" xfId="1651"/>
    <cellStyle name="COST1 6" xfId="1652"/>
    <cellStyle name="COST1 7" xfId="1653"/>
    <cellStyle name="COST1 8" xfId="1654"/>
    <cellStyle name="COST1 9" xfId="1655"/>
    <cellStyle name="COST1 9 2" xfId="1656"/>
    <cellStyle name="COST1 9 3" xfId="1657"/>
    <cellStyle name="Costs" xfId="1658"/>
    <cellStyle name="Costs 2" xfId="1659"/>
    <cellStyle name="Costs 2 2" xfId="1660"/>
    <cellStyle name="Costs 2_voucher summary Feb 11 Media Focus" xfId="1661"/>
    <cellStyle name="Currency [0]_#6 Temps &amp; Contractors" xfId="1662"/>
    <cellStyle name="Currency [00]" xfId="1663"/>
    <cellStyle name="Currency [00] 2" xfId="1664"/>
    <cellStyle name="Currency [00] 2 2" xfId="1665"/>
    <cellStyle name="Currency,0" xfId="1666"/>
    <cellStyle name="Currency,0 2" xfId="1667"/>
    <cellStyle name="Currency,0 2 2" xfId="1668"/>
    <cellStyle name="Currency,2" xfId="1669"/>
    <cellStyle name="Currency,2 2" xfId="1670"/>
    <cellStyle name="Currency,2 2 2" xfId="1671"/>
    <cellStyle name="Currency_#6 Temps &amp; Contractors" xfId="1672"/>
    <cellStyle name="Date Short" xfId="1673"/>
    <cellStyle name="Dezimal [0]_Central Install 6-up" xfId="1674"/>
    <cellStyle name="Dezimal_Central Install 6-up" xfId="1675"/>
    <cellStyle name="Dollars" xfId="1676"/>
    <cellStyle name="Enter Currency (0)" xfId="1677"/>
    <cellStyle name="Enter Currency (2)" xfId="1678"/>
    <cellStyle name="Enter Currency (2) 2" xfId="1679"/>
    <cellStyle name="Enter Currency (2) 2 2" xfId="1680"/>
    <cellStyle name="Enter Currency (2) 2_voucher summary Feb 11 Media Focus" xfId="1681"/>
    <cellStyle name="Enter Units (0)" xfId="1682"/>
    <cellStyle name="Enter Units (1)" xfId="1683"/>
    <cellStyle name="Enter Units (1) 2" xfId="1684"/>
    <cellStyle name="Enter Units (1) 2 2" xfId="1685"/>
    <cellStyle name="Enter Units (1) 2_voucher summary Feb 11 Media Focus" xfId="1686"/>
    <cellStyle name="Enter Units (2)" xfId="1687"/>
    <cellStyle name="Enter Units (2) 2" xfId="1688"/>
    <cellStyle name="Enter Units (2) 2 2" xfId="1689"/>
    <cellStyle name="Enter Units (2) 2_voucher summary Feb 11 Media Focus" xfId="1690"/>
    <cellStyle name="Entered" xfId="1691"/>
    <cellStyle name="Entered 10" xfId="1692"/>
    <cellStyle name="Entered 2" xfId="1693"/>
    <cellStyle name="Entered 2 2" xfId="1694"/>
    <cellStyle name="Entered 2 2 2" xfId="1695"/>
    <cellStyle name="Entered 2 2 2 2" xfId="1696"/>
    <cellStyle name="Entered 2 2 2 3" xfId="1697"/>
    <cellStyle name="Entered 2 2 3" xfId="1698"/>
    <cellStyle name="Entered 2 2 4" xfId="1699"/>
    <cellStyle name="Entered 2 3" xfId="1700"/>
    <cellStyle name="Entered 2 4" xfId="1701"/>
    <cellStyle name="Entered 2 4 2" xfId="1702"/>
    <cellStyle name="Entered 2 4 3" xfId="1703"/>
    <cellStyle name="Entered 2 5" xfId="1704"/>
    <cellStyle name="Entered 3" xfId="1705"/>
    <cellStyle name="Entered 3 2" xfId="1706"/>
    <cellStyle name="Entered 3 2 2" xfId="1707"/>
    <cellStyle name="Entered 3 2 3" xfId="1708"/>
    <cellStyle name="Entered 3 3" xfId="1709"/>
    <cellStyle name="Entered 3 4" xfId="1710"/>
    <cellStyle name="Entered 4" xfId="1711"/>
    <cellStyle name="Entered 4 2" xfId="1712"/>
    <cellStyle name="Entered 4 2 2" xfId="1713"/>
    <cellStyle name="Entered 4 2 3" xfId="1714"/>
    <cellStyle name="Entered 4 3" xfId="1715"/>
    <cellStyle name="Entered 4 4" xfId="1716"/>
    <cellStyle name="Entered 5" xfId="1717"/>
    <cellStyle name="Entered 6" xfId="1718"/>
    <cellStyle name="Entered 7" xfId="1719"/>
    <cellStyle name="Entered 8" xfId="1720"/>
    <cellStyle name="Entered 9" xfId="1721"/>
    <cellStyle name="Entered 9 2" xfId="1722"/>
    <cellStyle name="Entered 9 3" xfId="1723"/>
    <cellStyle name="Euro" xfId="1724"/>
    <cellStyle name="Euro 2" xfId="1725"/>
    <cellStyle name="Euro 3" xfId="1726"/>
    <cellStyle name="Explanatory Text" xfId="1727"/>
    <cellStyle name="Explanatory Text 2" xfId="1728"/>
    <cellStyle name="Explanatory Text 3" xfId="1729"/>
    <cellStyle name="FAB level" xfId="1730"/>
    <cellStyle name="FAB level 10" xfId="1731"/>
    <cellStyle name="FAB level 2" xfId="1732"/>
    <cellStyle name="FAB level 2 2" xfId="1733"/>
    <cellStyle name="FAB level 2 2 2" xfId="1734"/>
    <cellStyle name="FAB level 2 2 2 2" xfId="1735"/>
    <cellStyle name="FAB level 2 2 2 2 2" xfId="1736"/>
    <cellStyle name="FAB level 2 2 2 2 3" xfId="1737"/>
    <cellStyle name="FAB level 2 2 2 3" xfId="1738"/>
    <cellStyle name="FAB level 2 2 2 4" xfId="1739"/>
    <cellStyle name="FAB level 2 2 3" xfId="1740"/>
    <cellStyle name="FAB level 2 2 4" xfId="1741"/>
    <cellStyle name="FAB level 2 2 4 2" xfId="1742"/>
    <cellStyle name="FAB level 2 2 4 3" xfId="1743"/>
    <cellStyle name="FAB level 2 2 5" xfId="1744"/>
    <cellStyle name="FAB level 2 3" xfId="1745"/>
    <cellStyle name="FAB level 2 4" xfId="1746"/>
    <cellStyle name="FAB level 2 5" xfId="1747"/>
    <cellStyle name="FAB level 2 6" xfId="1748"/>
    <cellStyle name="FAB level 2 6 2" xfId="1749"/>
    <cellStyle name="FAB level 2 6 3" xfId="1750"/>
    <cellStyle name="FAB level 2 7" xfId="1751"/>
    <cellStyle name="FAB level 3" xfId="1752"/>
    <cellStyle name="FAB level 3 2" xfId="1753"/>
    <cellStyle name="FAB level 3 2 2" xfId="1754"/>
    <cellStyle name="FAB level 3 2 2 2" xfId="1755"/>
    <cellStyle name="FAB level 3 2 2 3" xfId="1756"/>
    <cellStyle name="FAB level 3 2 3" xfId="1757"/>
    <cellStyle name="FAB level 3 2 4" xfId="1758"/>
    <cellStyle name="FAB level 3 3" xfId="1759"/>
    <cellStyle name="FAB level 3 4" xfId="1760"/>
    <cellStyle name="FAB level 3 4 2" xfId="1761"/>
    <cellStyle name="FAB level 3 4 3" xfId="1762"/>
    <cellStyle name="FAB level 3 5" xfId="1763"/>
    <cellStyle name="FAB level 4" xfId="1764"/>
    <cellStyle name="FAB level 4 2" xfId="1765"/>
    <cellStyle name="FAB level 4 2 2" xfId="1766"/>
    <cellStyle name="FAB level 4 2 3" xfId="1767"/>
    <cellStyle name="FAB level 4 3" xfId="1768"/>
    <cellStyle name="FAB level 4 4" xfId="1769"/>
    <cellStyle name="FAB level 5" xfId="1770"/>
    <cellStyle name="FAB level 6" xfId="1771"/>
    <cellStyle name="FAB level 7" xfId="1772"/>
    <cellStyle name="FAB level 8" xfId="1773"/>
    <cellStyle name="FAB level 9" xfId="1774"/>
    <cellStyle name="FAB level 9 2" xfId="1775"/>
    <cellStyle name="FAB level 9 3" xfId="1776"/>
    <cellStyle name="FAB no" xfId="1777"/>
    <cellStyle name="FAB no 10" xfId="1778"/>
    <cellStyle name="FAB no 2" xfId="1779"/>
    <cellStyle name="FAB no 2 2" xfId="1780"/>
    <cellStyle name="FAB no 2 2 2" xfId="1781"/>
    <cellStyle name="FAB no 2 2 2 2" xfId="1782"/>
    <cellStyle name="FAB no 2 2 2 3" xfId="1783"/>
    <cellStyle name="FAB no 2 2 3" xfId="1784"/>
    <cellStyle name="FAB no 2 2 4" xfId="1785"/>
    <cellStyle name="FAB no 2 3" xfId="1786"/>
    <cellStyle name="FAB no 2 4" xfId="1787"/>
    <cellStyle name="FAB no 2 4 2" xfId="1788"/>
    <cellStyle name="FAB no 2 4 3" xfId="1789"/>
    <cellStyle name="FAB no 2 5" xfId="1790"/>
    <cellStyle name="FAB no 3" xfId="1791"/>
    <cellStyle name="FAB no 3 2" xfId="1792"/>
    <cellStyle name="FAB no 3 2 2" xfId="1793"/>
    <cellStyle name="FAB no 3 2 3" xfId="1794"/>
    <cellStyle name="FAB no 3 3" xfId="1795"/>
    <cellStyle name="FAB no 3 4" xfId="1796"/>
    <cellStyle name="FAB no 4" xfId="1797"/>
    <cellStyle name="FAB no 4 2" xfId="1798"/>
    <cellStyle name="FAB no 4 2 2" xfId="1799"/>
    <cellStyle name="FAB no 4 2 3" xfId="1800"/>
    <cellStyle name="FAB no 4 3" xfId="1801"/>
    <cellStyle name="FAB no 4 4" xfId="1802"/>
    <cellStyle name="FAB no 5" xfId="1803"/>
    <cellStyle name="FAB no 6" xfId="1804"/>
    <cellStyle name="FAB no 7" xfId="1805"/>
    <cellStyle name="FAB no 8" xfId="1806"/>
    <cellStyle name="FAB no 9" xfId="1807"/>
    <cellStyle name="FAB no 9 2" xfId="1808"/>
    <cellStyle name="FAB no 9 3" xfId="1809"/>
    <cellStyle name="FAB price" xfId="1810"/>
    <cellStyle name="FAB price 2" xfId="1811"/>
    <cellStyle name="FAB price 2 2" xfId="1812"/>
    <cellStyle name="FAB price 2_voucher summary Feb 11 Media Focus" xfId="1813"/>
    <cellStyle name="Good" xfId="1814"/>
    <cellStyle name="Good 2" xfId="1815"/>
    <cellStyle name="Good 3" xfId="1816"/>
    <cellStyle name="Grey" xfId="1817"/>
    <cellStyle name="HEADER" xfId="1818"/>
    <cellStyle name="HEADER 10" xfId="1819"/>
    <cellStyle name="HEADER 2" xfId="1820"/>
    <cellStyle name="HEADER 2 2" xfId="1821"/>
    <cellStyle name="HEADER 2 2 2" xfId="1822"/>
    <cellStyle name="HEADER 2 2 2 2" xfId="1823"/>
    <cellStyle name="HEADER 2 2 2 3" xfId="1824"/>
    <cellStyle name="HEADER 2 2 3" xfId="1825"/>
    <cellStyle name="HEADER 2 2 4" xfId="1826"/>
    <cellStyle name="HEADER 2 3" xfId="1827"/>
    <cellStyle name="HEADER 2 4" xfId="1828"/>
    <cellStyle name="HEADER 2 4 2" xfId="1829"/>
    <cellStyle name="HEADER 2 4 3" xfId="1830"/>
    <cellStyle name="HEADER 2 5" xfId="1831"/>
    <cellStyle name="HEADER 3" xfId="1832"/>
    <cellStyle name="HEADER 3 2" xfId="1833"/>
    <cellStyle name="HEADER 3 2 2" xfId="1834"/>
    <cellStyle name="HEADER 3 2 3" xfId="1835"/>
    <cellStyle name="HEADER 3 3" xfId="1836"/>
    <cellStyle name="HEADER 3 4" xfId="1837"/>
    <cellStyle name="HEADER 4" xfId="1838"/>
    <cellStyle name="HEADER 4 2" xfId="1839"/>
    <cellStyle name="HEADER 4 2 2" xfId="1840"/>
    <cellStyle name="HEADER 4 2 3" xfId="1841"/>
    <cellStyle name="HEADER 4 3" xfId="1842"/>
    <cellStyle name="HEADER 4 4" xfId="1843"/>
    <cellStyle name="HEADER 5" xfId="1844"/>
    <cellStyle name="HEADER 6" xfId="1845"/>
    <cellStyle name="HEADER 7" xfId="1846"/>
    <cellStyle name="HEADER 8" xfId="1847"/>
    <cellStyle name="HEADER 9" xfId="1848"/>
    <cellStyle name="HEADER 9 2" xfId="1849"/>
    <cellStyle name="HEADER 9 3" xfId="1850"/>
    <cellStyle name="Header1" xfId="1851"/>
    <cellStyle name="Header1 10" xfId="1852"/>
    <cellStyle name="Header1 2" xfId="1853"/>
    <cellStyle name="Header1 2 2" xfId="1854"/>
    <cellStyle name="Header1 2 2 2" xfId="1855"/>
    <cellStyle name="Header1 2 2 2 2" xfId="1856"/>
    <cellStyle name="Header1 2 2 2 3" xfId="1857"/>
    <cellStyle name="Header1 2 2 3" xfId="1858"/>
    <cellStyle name="Header1 2 2 4" xfId="1859"/>
    <cellStyle name="Header1 2 3" xfId="1860"/>
    <cellStyle name="Header1 2 4" xfId="1861"/>
    <cellStyle name="Header1 2 4 2" xfId="1862"/>
    <cellStyle name="Header1 2 4 3" xfId="1863"/>
    <cellStyle name="Header1 2 5" xfId="1864"/>
    <cellStyle name="Header1 3" xfId="1865"/>
    <cellStyle name="Header1 3 2" xfId="1866"/>
    <cellStyle name="Header1 3 2 2" xfId="1867"/>
    <cellStyle name="Header1 3 2 3" xfId="1868"/>
    <cellStyle name="Header1 3 3" xfId="1869"/>
    <cellStyle name="Header1 3 4" xfId="1870"/>
    <cellStyle name="Header1 4" xfId="1871"/>
    <cellStyle name="Header1 4 2" xfId="1872"/>
    <cellStyle name="Header1 4 2 2" xfId="1873"/>
    <cellStyle name="Header1 4 2 3" xfId="1874"/>
    <cellStyle name="Header1 4 3" xfId="1875"/>
    <cellStyle name="Header1 4 4" xfId="1876"/>
    <cellStyle name="Header1 5" xfId="1877"/>
    <cellStyle name="Header1 6" xfId="1878"/>
    <cellStyle name="Header1 7" xfId="1879"/>
    <cellStyle name="Header1 8" xfId="1880"/>
    <cellStyle name="Header1 9" xfId="1881"/>
    <cellStyle name="Header1 9 2" xfId="1882"/>
    <cellStyle name="Header1 9 3" xfId="1883"/>
    <cellStyle name="Header2" xfId="1884"/>
    <cellStyle name="Header2 10" xfId="1885"/>
    <cellStyle name="Header2 10 2" xfId="26466"/>
    <cellStyle name="Header2 10 2 2" xfId="26673"/>
    <cellStyle name="Header2 11" xfId="26465"/>
    <cellStyle name="Header2 11 2" xfId="26672"/>
    <cellStyle name="Header2 2" xfId="1886"/>
    <cellStyle name="Header2 2 2" xfId="1887"/>
    <cellStyle name="Header2 2 2 2" xfId="1888"/>
    <cellStyle name="Header2 2 2 2 2" xfId="1889"/>
    <cellStyle name="Header2 2 2 2 2 2" xfId="26470"/>
    <cellStyle name="Header2 2 2 2 2 2 2" xfId="26677"/>
    <cellStyle name="Header2 2 2 2 3" xfId="1890"/>
    <cellStyle name="Header2 2 2 2 3 2" xfId="26471"/>
    <cellStyle name="Header2 2 2 2 3 2 2" xfId="26678"/>
    <cellStyle name="Header2 2 2 2 4" xfId="26469"/>
    <cellStyle name="Header2 2 2 2 4 2" xfId="26676"/>
    <cellStyle name="Header2 2 2 3" xfId="1891"/>
    <cellStyle name="Header2 2 2 3 2" xfId="26472"/>
    <cellStyle name="Header2 2 2 3 2 2" xfId="26679"/>
    <cellStyle name="Header2 2 2 4" xfId="1892"/>
    <cellStyle name="Header2 2 2 4 2" xfId="26473"/>
    <cellStyle name="Header2 2 2 4 2 2" xfId="26680"/>
    <cellStyle name="Header2 2 2 5" xfId="26468"/>
    <cellStyle name="Header2 2 2 5 2" xfId="26675"/>
    <cellStyle name="Header2 2 3" xfId="1893"/>
    <cellStyle name="Header2 2 3 2" xfId="26474"/>
    <cellStyle name="Header2 2 3 2 2" xfId="26681"/>
    <cellStyle name="Header2 2 4" xfId="1894"/>
    <cellStyle name="Header2 2 4 2" xfId="1895"/>
    <cellStyle name="Header2 2 4 2 2" xfId="26476"/>
    <cellStyle name="Header2 2 4 2 2 2" xfId="26683"/>
    <cellStyle name="Header2 2 4 3" xfId="1896"/>
    <cellStyle name="Header2 2 4 3 2" xfId="26477"/>
    <cellStyle name="Header2 2 4 3 2 2" xfId="26684"/>
    <cellStyle name="Header2 2 4 4" xfId="26475"/>
    <cellStyle name="Header2 2 4 4 2" xfId="26682"/>
    <cellStyle name="Header2 2 5" xfId="1897"/>
    <cellStyle name="Header2 2 5 2" xfId="26478"/>
    <cellStyle name="Header2 2 5 2 2" xfId="26685"/>
    <cellStyle name="Header2 2 6" xfId="26467"/>
    <cellStyle name="Header2 2 6 2" xfId="26674"/>
    <cellStyle name="Header2 3" xfId="1898"/>
    <cellStyle name="Header2 3 2" xfId="1899"/>
    <cellStyle name="Header2 3 2 2" xfId="1900"/>
    <cellStyle name="Header2 3 2 2 2" xfId="26481"/>
    <cellStyle name="Header2 3 2 2 2 2" xfId="26688"/>
    <cellStyle name="Header2 3 2 3" xfId="1901"/>
    <cellStyle name="Header2 3 2 3 2" xfId="26482"/>
    <cellStyle name="Header2 3 2 3 2 2" xfId="26689"/>
    <cellStyle name="Header2 3 2 4" xfId="26480"/>
    <cellStyle name="Header2 3 2 4 2" xfId="26687"/>
    <cellStyle name="Header2 3 3" xfId="1902"/>
    <cellStyle name="Header2 3 3 2" xfId="26483"/>
    <cellStyle name="Header2 3 3 2 2" xfId="26690"/>
    <cellStyle name="Header2 3 4" xfId="1903"/>
    <cellStyle name="Header2 3 4 2" xfId="26484"/>
    <cellStyle name="Header2 3 4 2 2" xfId="26691"/>
    <cellStyle name="Header2 3 5" xfId="26479"/>
    <cellStyle name="Header2 3 5 2" xfId="26686"/>
    <cellStyle name="Header2 4" xfId="1904"/>
    <cellStyle name="Header2 4 2" xfId="1905"/>
    <cellStyle name="Header2 4 2 2" xfId="1906"/>
    <cellStyle name="Header2 4 2 2 2" xfId="26487"/>
    <cellStyle name="Header2 4 2 2 2 2" xfId="26694"/>
    <cellStyle name="Header2 4 2 3" xfId="1907"/>
    <cellStyle name="Header2 4 2 3 2" xfId="26488"/>
    <cellStyle name="Header2 4 2 3 2 2" xfId="26695"/>
    <cellStyle name="Header2 4 2 4" xfId="26486"/>
    <cellStyle name="Header2 4 2 4 2" xfId="26693"/>
    <cellStyle name="Header2 4 3" xfId="1908"/>
    <cellStyle name="Header2 4 3 2" xfId="26489"/>
    <cellStyle name="Header2 4 3 2 2" xfId="26696"/>
    <cellStyle name="Header2 4 4" xfId="1909"/>
    <cellStyle name="Header2 4 4 2" xfId="26490"/>
    <cellStyle name="Header2 4 4 2 2" xfId="26697"/>
    <cellStyle name="Header2 4 5" xfId="26485"/>
    <cellStyle name="Header2 4 5 2" xfId="26692"/>
    <cellStyle name="Header2 5" xfId="1910"/>
    <cellStyle name="Header2 5 2" xfId="26491"/>
    <cellStyle name="Header2 5 2 2" xfId="26698"/>
    <cellStyle name="Header2 6" xfId="1911"/>
    <cellStyle name="Header2 6 2" xfId="26492"/>
    <cellStyle name="Header2 6 2 2" xfId="26699"/>
    <cellStyle name="Header2 7" xfId="1912"/>
    <cellStyle name="Header2 7 2" xfId="26493"/>
    <cellStyle name="Header2 7 2 2" xfId="26700"/>
    <cellStyle name="Header2 8" xfId="1913"/>
    <cellStyle name="Header2 8 2" xfId="26494"/>
    <cellStyle name="Header2 8 2 2" xfId="26701"/>
    <cellStyle name="Header2 9" xfId="1914"/>
    <cellStyle name="Header2 9 2" xfId="1915"/>
    <cellStyle name="Header2 9 2 2" xfId="26496"/>
    <cellStyle name="Header2 9 2 2 2" xfId="26703"/>
    <cellStyle name="Header2 9 3" xfId="1916"/>
    <cellStyle name="Header2 9 3 2" xfId="26497"/>
    <cellStyle name="Header2 9 3 2 2" xfId="26704"/>
    <cellStyle name="Header2 9 4" xfId="26495"/>
    <cellStyle name="Header2 9 4 2" xfId="26702"/>
    <cellStyle name="Heading 1" xfId="1917"/>
    <cellStyle name="Heading 1 10" xfId="1918"/>
    <cellStyle name="Heading 1 2" xfId="1919"/>
    <cellStyle name="Heading 1 2 2" xfId="1920"/>
    <cellStyle name="Heading 1 2 2 2" xfId="1921"/>
    <cellStyle name="Heading 1 2 2 2 2" xfId="1922"/>
    <cellStyle name="Heading 1 2 2 2 3" xfId="1923"/>
    <cellStyle name="Heading 1 2 2 3" xfId="1924"/>
    <cellStyle name="Heading 1 2 2 4" xfId="1925"/>
    <cellStyle name="Heading 1 2 3" xfId="1926"/>
    <cellStyle name="Heading 1 2 4" xfId="1927"/>
    <cellStyle name="Heading 1 2 4 2" xfId="1928"/>
    <cellStyle name="Heading 1 2 4 3" xfId="1929"/>
    <cellStyle name="Heading 1 2 5" xfId="1930"/>
    <cellStyle name="Heading 1 3" xfId="1931"/>
    <cellStyle name="Heading 1 3 2" xfId="1932"/>
    <cellStyle name="Heading 1 3 2 2" xfId="1933"/>
    <cellStyle name="Heading 1 3 2 3" xfId="1934"/>
    <cellStyle name="Heading 1 3 3" xfId="1935"/>
    <cellStyle name="Heading 1 3 4" xfId="1936"/>
    <cellStyle name="Heading 1 4" xfId="1937"/>
    <cellStyle name="Heading 1 4 2" xfId="1938"/>
    <cellStyle name="Heading 1 4 2 2" xfId="1939"/>
    <cellStyle name="Heading 1 4 2 3" xfId="1940"/>
    <cellStyle name="Heading 1 4 3" xfId="1941"/>
    <cellStyle name="Heading 1 4 4" xfId="1942"/>
    <cellStyle name="Heading 1 5" xfId="1943"/>
    <cellStyle name="Heading 1 6" xfId="1944"/>
    <cellStyle name="Heading 1 7" xfId="1945"/>
    <cellStyle name="Heading 1 8" xfId="1946"/>
    <cellStyle name="Heading 1 9" xfId="1947"/>
    <cellStyle name="Heading 1 9 2" xfId="1948"/>
    <cellStyle name="Heading 1 9 3" xfId="1949"/>
    <cellStyle name="Heading 2" xfId="1950"/>
    <cellStyle name="Heading 2 2" xfId="1951"/>
    <cellStyle name="Heading 2 3" xfId="1952"/>
    <cellStyle name="Heading 3" xfId="1953"/>
    <cellStyle name="Heading 3 2" xfId="1954"/>
    <cellStyle name="Heading 3 3" xfId="1955"/>
    <cellStyle name="Heading 4" xfId="1956"/>
    <cellStyle name="Heading 4 2" xfId="1957"/>
    <cellStyle name="Heading 4 3" xfId="1958"/>
    <cellStyle name="HEADINGS" xfId="1959"/>
    <cellStyle name="HEADINGS 10" xfId="1960"/>
    <cellStyle name="HEADINGS 2" xfId="1961"/>
    <cellStyle name="HEADINGS 2 2" xfId="1962"/>
    <cellStyle name="HEADINGS 2 2 2" xfId="1963"/>
    <cellStyle name="HEADINGS 2 2 2 2" xfId="1964"/>
    <cellStyle name="HEADINGS 2 2 2 3" xfId="1965"/>
    <cellStyle name="HEADINGS 2 2 3" xfId="1966"/>
    <cellStyle name="HEADINGS 2 2 4" xfId="1967"/>
    <cellStyle name="HEADINGS 2 3" xfId="1968"/>
    <cellStyle name="HEADINGS 2 4" xfId="1969"/>
    <cellStyle name="HEADINGS 2 4 2" xfId="1970"/>
    <cellStyle name="HEADINGS 2 4 3" xfId="1971"/>
    <cellStyle name="HEADINGS 2 5" xfId="1972"/>
    <cellStyle name="HEADINGS 3" xfId="1973"/>
    <cellStyle name="HEADINGS 3 2" xfId="1974"/>
    <cellStyle name="HEADINGS 3 2 2" xfId="1975"/>
    <cellStyle name="HEADINGS 3 2 3" xfId="1976"/>
    <cellStyle name="HEADINGS 3 3" xfId="1977"/>
    <cellStyle name="HEADINGS 3 4" xfId="1978"/>
    <cellStyle name="HEADINGS 4" xfId="1979"/>
    <cellStyle name="HEADINGS 4 2" xfId="1980"/>
    <cellStyle name="HEADINGS 4 2 2" xfId="1981"/>
    <cellStyle name="HEADINGS 4 2 3" xfId="1982"/>
    <cellStyle name="HEADINGS 4 3" xfId="1983"/>
    <cellStyle name="HEADINGS 4 4" xfId="1984"/>
    <cellStyle name="HEADINGS 5" xfId="1985"/>
    <cellStyle name="HEADINGS 6" xfId="1986"/>
    <cellStyle name="HEADINGS 7" xfId="1987"/>
    <cellStyle name="HEADINGS 8" xfId="1988"/>
    <cellStyle name="HEADINGS 9" xfId="1989"/>
    <cellStyle name="HEADINGS 9 2" xfId="1990"/>
    <cellStyle name="HEADINGS 9 3" xfId="1991"/>
    <cellStyle name="HEADINGSTOP" xfId="1992"/>
    <cellStyle name="HEADINGSTOP 10" xfId="1993"/>
    <cellStyle name="HEADINGSTOP 2" xfId="1994"/>
    <cellStyle name="HEADINGSTOP 2 2" xfId="1995"/>
    <cellStyle name="HEADINGSTOP 2 2 2" xfId="1996"/>
    <cellStyle name="HEADINGSTOP 2 2 2 2" xfId="1997"/>
    <cellStyle name="HEADINGSTOP 2 2 2 3" xfId="1998"/>
    <cellStyle name="HEADINGSTOP 2 2 3" xfId="1999"/>
    <cellStyle name="HEADINGSTOP 2 2 4" xfId="2000"/>
    <cellStyle name="HEADINGSTOP 2 3" xfId="2001"/>
    <cellStyle name="HEADINGSTOP 2 4" xfId="2002"/>
    <cellStyle name="HEADINGSTOP 2 4 2" xfId="2003"/>
    <cellStyle name="HEADINGSTOP 2 4 3" xfId="2004"/>
    <cellStyle name="HEADINGSTOP 2 5" xfId="2005"/>
    <cellStyle name="HEADINGSTOP 3" xfId="2006"/>
    <cellStyle name="HEADINGSTOP 3 2" xfId="2007"/>
    <cellStyle name="HEADINGSTOP 3 2 2" xfId="2008"/>
    <cellStyle name="HEADINGSTOP 3 2 3" xfId="2009"/>
    <cellStyle name="HEADINGSTOP 3 3" xfId="2010"/>
    <cellStyle name="HEADINGSTOP 3 4" xfId="2011"/>
    <cellStyle name="HEADINGSTOP 4" xfId="2012"/>
    <cellStyle name="HEADINGSTOP 4 2" xfId="2013"/>
    <cellStyle name="HEADINGSTOP 4 2 2" xfId="2014"/>
    <cellStyle name="HEADINGSTOP 4 2 3" xfId="2015"/>
    <cellStyle name="HEADINGSTOP 4 3" xfId="2016"/>
    <cellStyle name="HEADINGSTOP 4 4" xfId="2017"/>
    <cellStyle name="HEADINGSTOP 5" xfId="2018"/>
    <cellStyle name="HEADINGSTOP 6" xfId="2019"/>
    <cellStyle name="HEADINGSTOP 7" xfId="2020"/>
    <cellStyle name="HEADINGSTOP 8" xfId="2021"/>
    <cellStyle name="HEADINGSTOP 9" xfId="2022"/>
    <cellStyle name="HEADINGSTOP 9 2" xfId="2023"/>
    <cellStyle name="HEADINGSTOP 9 3" xfId="2024"/>
    <cellStyle name="Index" xfId="2025"/>
    <cellStyle name="Input" xfId="2026"/>
    <cellStyle name="Input [yellow]" xfId="2027"/>
    <cellStyle name="Input [yellow] 2" xfId="26499"/>
    <cellStyle name="Input [yellow] 2 2" xfId="26706"/>
    <cellStyle name="Input 2" xfId="2028"/>
    <cellStyle name="Input 2 2" xfId="26500"/>
    <cellStyle name="Input 2 2 2" xfId="26707"/>
    <cellStyle name="Input 2 3" xfId="26602"/>
    <cellStyle name="Input 3" xfId="2029"/>
    <cellStyle name="Input 3 2" xfId="26501"/>
    <cellStyle name="Input 3 2 2" xfId="26708"/>
    <cellStyle name="Input 3 3" xfId="26603"/>
    <cellStyle name="Input 4" xfId="26498"/>
    <cellStyle name="Input 4 2" xfId="26705"/>
    <cellStyle name="Input 5" xfId="26601"/>
    <cellStyle name="Input 6" xfId="26848"/>
    <cellStyle name="Input Cells" xfId="2030"/>
    <cellStyle name="Link Currency (0)" xfId="2031"/>
    <cellStyle name="Link Currency (2)" xfId="2032"/>
    <cellStyle name="Link Currency (2) 2" xfId="2033"/>
    <cellStyle name="Link Currency (2) 2 2" xfId="2034"/>
    <cellStyle name="Link Currency (2) 2_voucher summary Feb 11 Media Focus" xfId="2035"/>
    <cellStyle name="Link Units (0)" xfId="2036"/>
    <cellStyle name="Link Units (1)" xfId="2037"/>
    <cellStyle name="Link Units (1) 2" xfId="2038"/>
    <cellStyle name="Link Units (1) 2 2" xfId="2039"/>
    <cellStyle name="Link Units (1) 2_voucher summary Feb 11 Media Focus" xfId="2040"/>
    <cellStyle name="Link Units (2)" xfId="2041"/>
    <cellStyle name="Link Units (2) 2" xfId="2042"/>
    <cellStyle name="Link Units (2) 2 2" xfId="2043"/>
    <cellStyle name="Link Units (2) 2_voucher summary Feb 11 Media Focus" xfId="2044"/>
    <cellStyle name="Linked Cell" xfId="2045"/>
    <cellStyle name="Linked Cell 2" xfId="2046"/>
    <cellStyle name="Linked Cell 3" xfId="2047"/>
    <cellStyle name="Linked Cells" xfId="2048"/>
    <cellStyle name="Millares [0]_laroux" xfId="2049"/>
    <cellStyle name="Millares_laroux" xfId="2050"/>
    <cellStyle name="Milliers [0]_!!!GO" xfId="2051"/>
    <cellStyle name="Milliers_!!!GO" xfId="2052"/>
    <cellStyle name="Model" xfId="2053"/>
    <cellStyle name="Model 10" xfId="2054"/>
    <cellStyle name="Model 2" xfId="2055"/>
    <cellStyle name="Model 2 2" xfId="2056"/>
    <cellStyle name="Model 2 2 2" xfId="2057"/>
    <cellStyle name="Model 2 2 2 2" xfId="2058"/>
    <cellStyle name="Model 2 2 2 3" xfId="2059"/>
    <cellStyle name="Model 2 2 3" xfId="2060"/>
    <cellStyle name="Model 2 2 4" xfId="2061"/>
    <cellStyle name="Model 2 3" xfId="2062"/>
    <cellStyle name="Model 2 4" xfId="2063"/>
    <cellStyle name="Model 2 4 2" xfId="2064"/>
    <cellStyle name="Model 2 4 3" xfId="2065"/>
    <cellStyle name="Model 2 5" xfId="2066"/>
    <cellStyle name="Model 3" xfId="2067"/>
    <cellStyle name="Model 3 2" xfId="2068"/>
    <cellStyle name="Model 3 2 2" xfId="2069"/>
    <cellStyle name="Model 3 2 3" xfId="2070"/>
    <cellStyle name="Model 3 3" xfId="2071"/>
    <cellStyle name="Model 3 4" xfId="2072"/>
    <cellStyle name="Model 4" xfId="2073"/>
    <cellStyle name="Model 4 2" xfId="2074"/>
    <cellStyle name="Model 4 2 2" xfId="2075"/>
    <cellStyle name="Model 4 2 3" xfId="2076"/>
    <cellStyle name="Model 4 3" xfId="2077"/>
    <cellStyle name="Model 4 4" xfId="2078"/>
    <cellStyle name="Model 5" xfId="2079"/>
    <cellStyle name="Model 6" xfId="2080"/>
    <cellStyle name="Model 7" xfId="2081"/>
    <cellStyle name="Model 8" xfId="2082"/>
    <cellStyle name="Model 9" xfId="2083"/>
    <cellStyle name="Model 9 2" xfId="2084"/>
    <cellStyle name="Model 9 3" xfId="2085"/>
    <cellStyle name="Moneda [0]_laroux" xfId="2086"/>
    <cellStyle name="Moneda_laroux" xfId="2087"/>
    <cellStyle name="Monétaire [0]_!!!GO" xfId="2088"/>
    <cellStyle name="Monétaire_!!!GO" xfId="2089"/>
    <cellStyle name="NavStyleDefault" xfId="2090"/>
    <cellStyle name="NavStyleDefault 2" xfId="2091"/>
    <cellStyle name="NavStyleDefault 3" xfId="2092"/>
    <cellStyle name="Neutral" xfId="2093"/>
    <cellStyle name="Neutral 2" xfId="2094"/>
    <cellStyle name="Neutral 3" xfId="2095"/>
    <cellStyle name="Normal - Style1" xfId="2096"/>
    <cellStyle name="Normal - Style1 2" xfId="2097"/>
    <cellStyle name="Normal - Style1 2 2" xfId="2098"/>
    <cellStyle name="Normal - Style1 2_voucher summary Feb 11 Media Focus" xfId="2099"/>
    <cellStyle name="Normal_ Shareholder Structure (Name and Category) OCT 021" xfId="2100"/>
    <cellStyle name="Note" xfId="2101"/>
    <cellStyle name="Note 2" xfId="2102"/>
    <cellStyle name="Note 2 2" xfId="26605"/>
    <cellStyle name="Note 3" xfId="2103"/>
    <cellStyle name="Note 3 2" xfId="26606"/>
    <cellStyle name="Note 4" xfId="26604"/>
    <cellStyle name="Œ…‹æØ‚è [0.00]_laroux" xfId="2104"/>
    <cellStyle name="Œ…‹æØ‚è_laroux" xfId="2105"/>
    <cellStyle name="Output" xfId="2106"/>
    <cellStyle name="Output 2" xfId="2107"/>
    <cellStyle name="Output 2 2" xfId="26608"/>
    <cellStyle name="Output 3" xfId="2108"/>
    <cellStyle name="Output 3 2" xfId="26609"/>
    <cellStyle name="Output 4" xfId="26607"/>
    <cellStyle name="Output Amounts" xfId="2109"/>
    <cellStyle name="Output Column Headings" xfId="2110"/>
    <cellStyle name="Output Column Headings 2" xfId="2111"/>
    <cellStyle name="Output Column Headings 2 2" xfId="2112"/>
    <cellStyle name="Output Column Headings 2 3" xfId="2113"/>
    <cellStyle name="Output Column Headings 3" xfId="2114"/>
    <cellStyle name="Output Column Headings 4" xfId="2115"/>
    <cellStyle name="Output Column Headings 5" xfId="2116"/>
    <cellStyle name="Output Column Headings 6" xfId="2117"/>
    <cellStyle name="Output Column Headings 7" xfId="2118"/>
    <cellStyle name="Output Column Headings 8" xfId="2119"/>
    <cellStyle name="Output Line Items" xfId="2120"/>
    <cellStyle name="Output Line Items 2" xfId="2121"/>
    <cellStyle name="Output Line Items 2 2" xfId="2122"/>
    <cellStyle name="Output Line Items 2 3" xfId="2123"/>
    <cellStyle name="Output Line Items 3" xfId="2124"/>
    <cellStyle name="Output Line Items 4" xfId="2125"/>
    <cellStyle name="Output Line Items 5" xfId="2126"/>
    <cellStyle name="Output Line Items 6" xfId="2127"/>
    <cellStyle name="Output Line Items 7" xfId="2128"/>
    <cellStyle name="Output Line Items 8" xfId="2129"/>
    <cellStyle name="Output Report Heading" xfId="2130"/>
    <cellStyle name="Output Report Heading 2" xfId="2131"/>
    <cellStyle name="Output Report Heading 2 2" xfId="2132"/>
    <cellStyle name="Output Report Heading 2 3" xfId="2133"/>
    <cellStyle name="Output Report Heading 3" xfId="2134"/>
    <cellStyle name="Output Report Heading 4" xfId="2135"/>
    <cellStyle name="Output Report Heading 5" xfId="2136"/>
    <cellStyle name="Output Report Heading 6" xfId="2137"/>
    <cellStyle name="Output Report Heading 7" xfId="2138"/>
    <cellStyle name="Output Report Heading 8" xfId="2139"/>
    <cellStyle name="Output Report Title" xfId="2140"/>
    <cellStyle name="Output Report Title 2" xfId="2141"/>
    <cellStyle name="Output Report Title 2 2" xfId="2142"/>
    <cellStyle name="Output Report Title 2 3" xfId="2143"/>
    <cellStyle name="Output Report Title 3" xfId="2144"/>
    <cellStyle name="Output Report Title 4" xfId="2145"/>
    <cellStyle name="Output Report Title 5" xfId="2146"/>
    <cellStyle name="Output Report Title 6" xfId="2147"/>
    <cellStyle name="Output Report Title 7" xfId="2148"/>
    <cellStyle name="Output Report Title 8" xfId="2149"/>
    <cellStyle name="Pcs" xfId="2150"/>
    <cellStyle name="Pcs 2" xfId="2151"/>
    <cellStyle name="Pcs 2 2" xfId="2152"/>
    <cellStyle name="Pcs 2_voucher summary Feb 11 Media Focus" xfId="2153"/>
    <cellStyle name="per.style" xfId="2154"/>
    <cellStyle name="Percent [0]" xfId="2155"/>
    <cellStyle name="Percent [0] 2" xfId="2156"/>
    <cellStyle name="Percent [0] 2 2" xfId="2157"/>
    <cellStyle name="Percent [00]" xfId="2158"/>
    <cellStyle name="Percent [00] 2" xfId="2159"/>
    <cellStyle name="Percent [00] 2 2" xfId="2160"/>
    <cellStyle name="Percent [2]" xfId="2161"/>
    <cellStyle name="Percent [2] 2" xfId="2162"/>
    <cellStyle name="Percent 2" xfId="2163"/>
    <cellStyle name="Percent 2 2" xfId="2164"/>
    <cellStyle name="Percent_#6 Temps &amp; Contractors" xfId="2165"/>
    <cellStyle name="PrePop Currency (0)" xfId="2166"/>
    <cellStyle name="PrePop Currency (2)" xfId="2167"/>
    <cellStyle name="PrePop Currency (2) 2" xfId="2168"/>
    <cellStyle name="PrePop Currency (2) 2 2" xfId="2169"/>
    <cellStyle name="PrePop Currency (2) 2_voucher summary Feb 11 Media Focus" xfId="2170"/>
    <cellStyle name="PrePop Units (0)" xfId="2171"/>
    <cellStyle name="PrePop Units (1)" xfId="2172"/>
    <cellStyle name="PrePop Units (1) 2" xfId="2173"/>
    <cellStyle name="PrePop Units (1) 2 2" xfId="2174"/>
    <cellStyle name="PrePop Units (1) 2_voucher summary Feb 11 Media Focus" xfId="2175"/>
    <cellStyle name="PrePop Units (2)" xfId="2176"/>
    <cellStyle name="PrePop Units (2) 2" xfId="2177"/>
    <cellStyle name="PrePop Units (2) 2 2" xfId="2178"/>
    <cellStyle name="PrePop Units (2) 2_voucher summary Feb 11 Media Focus" xfId="2179"/>
    <cellStyle name="pricing" xfId="2180"/>
    <cellStyle name="PSChar" xfId="2181"/>
    <cellStyle name="PSChar 10" xfId="2182"/>
    <cellStyle name="PSChar 2" xfId="2183"/>
    <cellStyle name="PSChar 2 2" xfId="2184"/>
    <cellStyle name="PSChar 2 2 2" xfId="2185"/>
    <cellStyle name="PSChar 2 2 2 2" xfId="2186"/>
    <cellStyle name="PSChar 2 2 2 3" xfId="2187"/>
    <cellStyle name="PSChar 2 2 3" xfId="2188"/>
    <cellStyle name="PSChar 2 2 4" xfId="2189"/>
    <cellStyle name="PSChar 2 3" xfId="2190"/>
    <cellStyle name="PSChar 2 4" xfId="2191"/>
    <cellStyle name="PSChar 2 4 2" xfId="2192"/>
    <cellStyle name="PSChar 2 4 3" xfId="2193"/>
    <cellStyle name="PSChar 2 5" xfId="2194"/>
    <cellStyle name="PSChar 3" xfId="2195"/>
    <cellStyle name="PSChar 3 2" xfId="2196"/>
    <cellStyle name="PSChar 3 2 2" xfId="2197"/>
    <cellStyle name="PSChar 3 2 3" xfId="2198"/>
    <cellStyle name="PSChar 3 3" xfId="2199"/>
    <cellStyle name="PSChar 3 4" xfId="2200"/>
    <cellStyle name="PSChar 4" xfId="2201"/>
    <cellStyle name="PSChar 4 2" xfId="2202"/>
    <cellStyle name="PSChar 4 2 2" xfId="2203"/>
    <cellStyle name="PSChar 4 2 3" xfId="2204"/>
    <cellStyle name="PSChar 4 3" xfId="2205"/>
    <cellStyle name="PSChar 4 4" xfId="2206"/>
    <cellStyle name="PSChar 5" xfId="2207"/>
    <cellStyle name="PSChar 6" xfId="2208"/>
    <cellStyle name="PSChar 7" xfId="2209"/>
    <cellStyle name="PSChar 8" xfId="2210"/>
    <cellStyle name="PSChar 9" xfId="2211"/>
    <cellStyle name="PSChar 9 2" xfId="2212"/>
    <cellStyle name="PSChar 9 3" xfId="2213"/>
    <cellStyle name="PwC" xfId="2214"/>
    <cellStyle name="regstoresfromspecstores" xfId="2215"/>
    <cellStyle name="regstoresfromspecstores 10" xfId="2216"/>
    <cellStyle name="regstoresfromspecstores 2" xfId="2217"/>
    <cellStyle name="regstoresfromspecstores 2 2" xfId="2218"/>
    <cellStyle name="regstoresfromspecstores 2 2 2" xfId="2219"/>
    <cellStyle name="regstoresfromspecstores 2 2 2 2" xfId="2220"/>
    <cellStyle name="regstoresfromspecstores 2 2 2 3" xfId="2221"/>
    <cellStyle name="regstoresfromspecstores 2 2 3" xfId="2222"/>
    <cellStyle name="regstoresfromspecstores 2 2 4" xfId="2223"/>
    <cellStyle name="regstoresfromspecstores 2 3" xfId="2224"/>
    <cellStyle name="regstoresfromspecstores 2 4" xfId="2225"/>
    <cellStyle name="regstoresfromspecstores 2 4 2" xfId="2226"/>
    <cellStyle name="regstoresfromspecstores 2 4 3" xfId="2227"/>
    <cellStyle name="regstoresfromspecstores 2 5" xfId="2228"/>
    <cellStyle name="regstoresfromspecstores 3" xfId="2229"/>
    <cellStyle name="regstoresfromspecstores 3 2" xfId="2230"/>
    <cellStyle name="regstoresfromspecstores 3 2 2" xfId="2231"/>
    <cellStyle name="regstoresfromspecstores 3 2 3" xfId="2232"/>
    <cellStyle name="regstoresfromspecstores 3 3" xfId="2233"/>
    <cellStyle name="regstoresfromspecstores 3 4" xfId="2234"/>
    <cellStyle name="regstoresfromspecstores 4" xfId="2235"/>
    <cellStyle name="regstoresfromspecstores 4 2" xfId="2236"/>
    <cellStyle name="regstoresfromspecstores 4 2 2" xfId="2237"/>
    <cellStyle name="regstoresfromspecstores 4 2 3" xfId="2238"/>
    <cellStyle name="regstoresfromspecstores 4 3" xfId="2239"/>
    <cellStyle name="regstoresfromspecstores 4 4" xfId="2240"/>
    <cellStyle name="regstoresfromspecstores 5" xfId="2241"/>
    <cellStyle name="regstoresfromspecstores 6" xfId="2242"/>
    <cellStyle name="regstoresfromspecstores 7" xfId="2243"/>
    <cellStyle name="regstoresfromspecstores 8" xfId="2244"/>
    <cellStyle name="regstoresfromspecstores 9" xfId="2245"/>
    <cellStyle name="regstoresfromspecstores 9 2" xfId="2246"/>
    <cellStyle name="regstoresfromspecstores 9 3" xfId="2247"/>
    <cellStyle name="Released" xfId="2248"/>
    <cellStyle name="Released 10" xfId="2249"/>
    <cellStyle name="Released 10 2" xfId="26503"/>
    <cellStyle name="Released 10 2 2" xfId="26710"/>
    <cellStyle name="Released 11" xfId="26502"/>
    <cellStyle name="Released 11 2" xfId="26709"/>
    <cellStyle name="Released 2" xfId="2250"/>
    <cellStyle name="Released 2 2" xfId="2251"/>
    <cellStyle name="Released 2 2 2" xfId="2252"/>
    <cellStyle name="Released 2 2 2 2" xfId="2253"/>
    <cellStyle name="Released 2 2 2 2 2" xfId="26507"/>
    <cellStyle name="Released 2 2 2 2 2 2" xfId="26714"/>
    <cellStyle name="Released 2 2 2 3" xfId="2254"/>
    <cellStyle name="Released 2 2 2 3 2" xfId="26508"/>
    <cellStyle name="Released 2 2 2 3 2 2" xfId="26715"/>
    <cellStyle name="Released 2 2 2 4" xfId="26506"/>
    <cellStyle name="Released 2 2 2 4 2" xfId="26713"/>
    <cellStyle name="Released 2 2 3" xfId="2255"/>
    <cellStyle name="Released 2 2 3 2" xfId="26509"/>
    <cellStyle name="Released 2 2 3 2 2" xfId="26716"/>
    <cellStyle name="Released 2 2 4" xfId="2256"/>
    <cellStyle name="Released 2 2 4 2" xfId="26510"/>
    <cellStyle name="Released 2 2 4 2 2" xfId="26717"/>
    <cellStyle name="Released 2 2 5" xfId="26505"/>
    <cellStyle name="Released 2 2 5 2" xfId="26712"/>
    <cellStyle name="Released 2 3" xfId="2257"/>
    <cellStyle name="Released 2 3 2" xfId="26511"/>
    <cellStyle name="Released 2 3 2 2" xfId="26718"/>
    <cellStyle name="Released 2 4" xfId="2258"/>
    <cellStyle name="Released 2 4 2" xfId="2259"/>
    <cellStyle name="Released 2 4 2 2" xfId="26513"/>
    <cellStyle name="Released 2 4 2 2 2" xfId="26720"/>
    <cellStyle name="Released 2 4 3" xfId="2260"/>
    <cellStyle name="Released 2 4 3 2" xfId="26514"/>
    <cellStyle name="Released 2 4 3 2 2" xfId="26721"/>
    <cellStyle name="Released 2 4 4" xfId="26512"/>
    <cellStyle name="Released 2 4 4 2" xfId="26719"/>
    <cellStyle name="Released 2 5" xfId="2261"/>
    <cellStyle name="Released 2 5 2" xfId="26515"/>
    <cellStyle name="Released 2 5 2 2" xfId="26722"/>
    <cellStyle name="Released 2 6" xfId="26504"/>
    <cellStyle name="Released 2 6 2" xfId="26711"/>
    <cellStyle name="Released 3" xfId="2262"/>
    <cellStyle name="Released 3 2" xfId="2263"/>
    <cellStyle name="Released 3 2 2" xfId="2264"/>
    <cellStyle name="Released 3 2 2 2" xfId="26518"/>
    <cellStyle name="Released 3 2 2 2 2" xfId="26725"/>
    <cellStyle name="Released 3 2 3" xfId="2265"/>
    <cellStyle name="Released 3 2 3 2" xfId="26519"/>
    <cellStyle name="Released 3 2 3 2 2" xfId="26726"/>
    <cellStyle name="Released 3 2 4" xfId="26517"/>
    <cellStyle name="Released 3 2 4 2" xfId="26724"/>
    <cellStyle name="Released 3 3" xfId="2266"/>
    <cellStyle name="Released 3 3 2" xfId="26520"/>
    <cellStyle name="Released 3 3 2 2" xfId="26727"/>
    <cellStyle name="Released 3 4" xfId="2267"/>
    <cellStyle name="Released 3 4 2" xfId="26521"/>
    <cellStyle name="Released 3 4 2 2" xfId="26728"/>
    <cellStyle name="Released 3 5" xfId="26516"/>
    <cellStyle name="Released 3 5 2" xfId="26723"/>
    <cellStyle name="Released 4" xfId="2268"/>
    <cellStyle name="Released 4 2" xfId="2269"/>
    <cellStyle name="Released 4 2 2" xfId="2270"/>
    <cellStyle name="Released 4 2 2 2" xfId="26524"/>
    <cellStyle name="Released 4 2 2 2 2" xfId="26731"/>
    <cellStyle name="Released 4 2 3" xfId="2271"/>
    <cellStyle name="Released 4 2 3 2" xfId="26525"/>
    <cellStyle name="Released 4 2 3 2 2" xfId="26732"/>
    <cellStyle name="Released 4 2 4" xfId="26523"/>
    <cellStyle name="Released 4 2 4 2" xfId="26730"/>
    <cellStyle name="Released 4 3" xfId="2272"/>
    <cellStyle name="Released 4 3 2" xfId="26526"/>
    <cellStyle name="Released 4 3 2 2" xfId="26733"/>
    <cellStyle name="Released 4 4" xfId="2273"/>
    <cellStyle name="Released 4 4 2" xfId="26527"/>
    <cellStyle name="Released 4 4 2 2" xfId="26734"/>
    <cellStyle name="Released 4 5" xfId="26522"/>
    <cellStyle name="Released 4 5 2" xfId="26729"/>
    <cellStyle name="Released 5" xfId="2274"/>
    <cellStyle name="Released 5 2" xfId="26528"/>
    <cellStyle name="Released 5 2 2" xfId="26735"/>
    <cellStyle name="Released 6" xfId="2275"/>
    <cellStyle name="Released 6 2" xfId="26529"/>
    <cellStyle name="Released 6 2 2" xfId="26736"/>
    <cellStyle name="Released 7" xfId="2276"/>
    <cellStyle name="Released 7 2" xfId="26530"/>
    <cellStyle name="Released 7 2 2" xfId="26737"/>
    <cellStyle name="Released 8" xfId="2277"/>
    <cellStyle name="Released 8 2" xfId="26531"/>
    <cellStyle name="Released 8 2 2" xfId="26738"/>
    <cellStyle name="Released 9" xfId="2278"/>
    <cellStyle name="Released 9 2" xfId="2279"/>
    <cellStyle name="Released 9 2 2" xfId="26533"/>
    <cellStyle name="Released 9 2 2 2" xfId="26740"/>
    <cellStyle name="Released 9 3" xfId="2280"/>
    <cellStyle name="Released 9 3 2" xfId="26534"/>
    <cellStyle name="Released 9 3 2 2" xfId="26741"/>
    <cellStyle name="Released 9 4" xfId="26532"/>
    <cellStyle name="Released 9 4 2" xfId="26739"/>
    <cellStyle name="RevList" xfId="2281"/>
    <cellStyle name="RevList 2" xfId="2282"/>
    <cellStyle name="RevList 2 2" xfId="2283"/>
    <cellStyle name="RevList 2_voucher summary Feb 11 Media Focus" xfId="2284"/>
    <cellStyle name="ROF no" xfId="2285"/>
    <cellStyle name="ROF no 10" xfId="2286"/>
    <cellStyle name="ROF no 2" xfId="2287"/>
    <cellStyle name="ROF no 2 2" xfId="2288"/>
    <cellStyle name="ROF no 2 2 2" xfId="2289"/>
    <cellStyle name="ROF no 2 2 2 2" xfId="2290"/>
    <cellStyle name="ROF no 2 2 2 3" xfId="2291"/>
    <cellStyle name="ROF no 2 2 3" xfId="2292"/>
    <cellStyle name="ROF no 2 2 4" xfId="2293"/>
    <cellStyle name="ROF no 2 3" xfId="2294"/>
    <cellStyle name="ROF no 2 4" xfId="2295"/>
    <cellStyle name="ROF no 2 4 2" xfId="2296"/>
    <cellStyle name="ROF no 2 4 3" xfId="2297"/>
    <cellStyle name="ROF no 2 5" xfId="2298"/>
    <cellStyle name="ROF no 3" xfId="2299"/>
    <cellStyle name="ROF no 3 2" xfId="2300"/>
    <cellStyle name="ROF no 3 2 2" xfId="2301"/>
    <cellStyle name="ROF no 3 2 3" xfId="2302"/>
    <cellStyle name="ROF no 3 3" xfId="2303"/>
    <cellStyle name="ROF no 3 4" xfId="2304"/>
    <cellStyle name="ROF no 4" xfId="2305"/>
    <cellStyle name="ROF no 4 2" xfId="2306"/>
    <cellStyle name="ROF no 4 2 2" xfId="2307"/>
    <cellStyle name="ROF no 4 2 3" xfId="2308"/>
    <cellStyle name="ROF no 4 3" xfId="2309"/>
    <cellStyle name="ROF no 4 4" xfId="2310"/>
    <cellStyle name="ROF no 5" xfId="2311"/>
    <cellStyle name="ROF no 6" xfId="2312"/>
    <cellStyle name="ROF no 7" xfId="2313"/>
    <cellStyle name="ROF no 8" xfId="2314"/>
    <cellStyle name="ROF no 9" xfId="2315"/>
    <cellStyle name="ROF no 9 2" xfId="2316"/>
    <cellStyle name="ROF no 9 3" xfId="2317"/>
    <cellStyle name="SHADEDSTORES" xfId="2318"/>
    <cellStyle name="SHADEDSTORES 10" xfId="2319"/>
    <cellStyle name="SHADEDSTORES 10 2" xfId="26536"/>
    <cellStyle name="SHADEDSTORES 10 2 2" xfId="26743"/>
    <cellStyle name="SHADEDSTORES 11" xfId="26535"/>
    <cellStyle name="SHADEDSTORES 11 2" xfId="26742"/>
    <cellStyle name="SHADEDSTORES 2" xfId="2320"/>
    <cellStyle name="SHADEDSTORES 2 2" xfId="2321"/>
    <cellStyle name="SHADEDSTORES 2 2 2" xfId="2322"/>
    <cellStyle name="SHADEDSTORES 2 2 2 2" xfId="2323"/>
    <cellStyle name="SHADEDSTORES 2 2 2 2 2" xfId="26540"/>
    <cellStyle name="SHADEDSTORES 2 2 2 2 2 2" xfId="26747"/>
    <cellStyle name="SHADEDSTORES 2 2 2 3" xfId="2324"/>
    <cellStyle name="SHADEDSTORES 2 2 2 3 2" xfId="26541"/>
    <cellStyle name="SHADEDSTORES 2 2 2 3 2 2" xfId="26748"/>
    <cellStyle name="SHADEDSTORES 2 2 2 4" xfId="26539"/>
    <cellStyle name="SHADEDSTORES 2 2 2 4 2" xfId="26746"/>
    <cellStyle name="SHADEDSTORES 2 2 3" xfId="2325"/>
    <cellStyle name="SHADEDSTORES 2 2 3 2" xfId="26542"/>
    <cellStyle name="SHADEDSTORES 2 2 3 2 2" xfId="26749"/>
    <cellStyle name="SHADEDSTORES 2 2 4" xfId="2326"/>
    <cellStyle name="SHADEDSTORES 2 2 4 2" xfId="26543"/>
    <cellStyle name="SHADEDSTORES 2 2 4 2 2" xfId="26750"/>
    <cellStyle name="SHADEDSTORES 2 2 5" xfId="26538"/>
    <cellStyle name="SHADEDSTORES 2 2 5 2" xfId="26745"/>
    <cellStyle name="SHADEDSTORES 2 3" xfId="2327"/>
    <cellStyle name="SHADEDSTORES 2 3 2" xfId="26544"/>
    <cellStyle name="SHADEDSTORES 2 3 2 2" xfId="26751"/>
    <cellStyle name="SHADEDSTORES 2 4" xfId="2328"/>
    <cellStyle name="SHADEDSTORES 2 4 2" xfId="2329"/>
    <cellStyle name="SHADEDSTORES 2 4 2 2" xfId="26546"/>
    <cellStyle name="SHADEDSTORES 2 4 2 2 2" xfId="26753"/>
    <cellStyle name="SHADEDSTORES 2 4 3" xfId="2330"/>
    <cellStyle name="SHADEDSTORES 2 4 3 2" xfId="26547"/>
    <cellStyle name="SHADEDSTORES 2 4 3 2 2" xfId="26754"/>
    <cellStyle name="SHADEDSTORES 2 4 4" xfId="26545"/>
    <cellStyle name="SHADEDSTORES 2 4 4 2" xfId="26752"/>
    <cellStyle name="SHADEDSTORES 2 5" xfId="2331"/>
    <cellStyle name="SHADEDSTORES 2 5 2" xfId="26548"/>
    <cellStyle name="SHADEDSTORES 2 5 2 2" xfId="26755"/>
    <cellStyle name="SHADEDSTORES 2 6" xfId="26537"/>
    <cellStyle name="SHADEDSTORES 2 6 2" xfId="26744"/>
    <cellStyle name="SHADEDSTORES 3" xfId="2332"/>
    <cellStyle name="SHADEDSTORES 3 2" xfId="2333"/>
    <cellStyle name="SHADEDSTORES 3 2 2" xfId="2334"/>
    <cellStyle name="SHADEDSTORES 3 2 2 2" xfId="26551"/>
    <cellStyle name="SHADEDSTORES 3 2 2 2 2" xfId="26758"/>
    <cellStyle name="SHADEDSTORES 3 2 3" xfId="2335"/>
    <cellStyle name="SHADEDSTORES 3 2 3 2" xfId="26552"/>
    <cellStyle name="SHADEDSTORES 3 2 3 2 2" xfId="26759"/>
    <cellStyle name="SHADEDSTORES 3 2 4" xfId="26550"/>
    <cellStyle name="SHADEDSTORES 3 2 4 2" xfId="26757"/>
    <cellStyle name="SHADEDSTORES 3 3" xfId="2336"/>
    <cellStyle name="SHADEDSTORES 3 3 2" xfId="26553"/>
    <cellStyle name="SHADEDSTORES 3 3 2 2" xfId="26760"/>
    <cellStyle name="SHADEDSTORES 3 4" xfId="2337"/>
    <cellStyle name="SHADEDSTORES 3 4 2" xfId="26554"/>
    <cellStyle name="SHADEDSTORES 3 4 2 2" xfId="26761"/>
    <cellStyle name="SHADEDSTORES 3 5" xfId="26549"/>
    <cellStyle name="SHADEDSTORES 3 5 2" xfId="26756"/>
    <cellStyle name="SHADEDSTORES 4" xfId="2338"/>
    <cellStyle name="SHADEDSTORES 4 2" xfId="2339"/>
    <cellStyle name="SHADEDSTORES 4 2 2" xfId="2340"/>
    <cellStyle name="SHADEDSTORES 4 2 2 2" xfId="26557"/>
    <cellStyle name="SHADEDSTORES 4 2 2 2 2" xfId="26764"/>
    <cellStyle name="SHADEDSTORES 4 2 3" xfId="2341"/>
    <cellStyle name="SHADEDSTORES 4 2 3 2" xfId="26558"/>
    <cellStyle name="SHADEDSTORES 4 2 3 2 2" xfId="26765"/>
    <cellStyle name="SHADEDSTORES 4 2 4" xfId="26556"/>
    <cellStyle name="SHADEDSTORES 4 2 4 2" xfId="26763"/>
    <cellStyle name="SHADEDSTORES 4 3" xfId="2342"/>
    <cellStyle name="SHADEDSTORES 4 3 2" xfId="26559"/>
    <cellStyle name="SHADEDSTORES 4 3 2 2" xfId="26766"/>
    <cellStyle name="SHADEDSTORES 4 4" xfId="2343"/>
    <cellStyle name="SHADEDSTORES 4 4 2" xfId="26560"/>
    <cellStyle name="SHADEDSTORES 4 4 2 2" xfId="26767"/>
    <cellStyle name="SHADEDSTORES 4 5" xfId="26555"/>
    <cellStyle name="SHADEDSTORES 4 5 2" xfId="26762"/>
    <cellStyle name="SHADEDSTORES 5" xfId="2344"/>
    <cellStyle name="SHADEDSTORES 5 2" xfId="26561"/>
    <cellStyle name="SHADEDSTORES 5 2 2" xfId="26768"/>
    <cellStyle name="SHADEDSTORES 6" xfId="2345"/>
    <cellStyle name="SHADEDSTORES 6 2" xfId="26562"/>
    <cellStyle name="SHADEDSTORES 6 2 2" xfId="26769"/>
    <cellStyle name="SHADEDSTORES 7" xfId="2346"/>
    <cellStyle name="SHADEDSTORES 7 2" xfId="26563"/>
    <cellStyle name="SHADEDSTORES 7 2 2" xfId="26770"/>
    <cellStyle name="SHADEDSTORES 8" xfId="2347"/>
    <cellStyle name="SHADEDSTORES 8 2" xfId="26564"/>
    <cellStyle name="SHADEDSTORES 8 2 2" xfId="26771"/>
    <cellStyle name="SHADEDSTORES 9" xfId="2348"/>
    <cellStyle name="SHADEDSTORES 9 2" xfId="2349"/>
    <cellStyle name="SHADEDSTORES 9 2 2" xfId="26566"/>
    <cellStyle name="SHADEDSTORES 9 2 2 2" xfId="26773"/>
    <cellStyle name="SHADEDSTORES 9 3" xfId="2350"/>
    <cellStyle name="SHADEDSTORES 9 3 2" xfId="26567"/>
    <cellStyle name="SHADEDSTORES 9 3 2 2" xfId="26774"/>
    <cellStyle name="SHADEDSTORES 9 4" xfId="26565"/>
    <cellStyle name="SHADEDSTORES 9 4 2" xfId="26772"/>
    <cellStyle name="specstores" xfId="2351"/>
    <cellStyle name="specstores 10" xfId="2352"/>
    <cellStyle name="specstores 2" xfId="2353"/>
    <cellStyle name="specstores 2 2" xfId="2354"/>
    <cellStyle name="specstores 2 2 2" xfId="2355"/>
    <cellStyle name="specstores 2 2 2 2" xfId="2356"/>
    <cellStyle name="specstores 2 2 2 3" xfId="2357"/>
    <cellStyle name="specstores 2 2 3" xfId="2358"/>
    <cellStyle name="specstores 2 2 4" xfId="2359"/>
    <cellStyle name="specstores 2 3" xfId="2360"/>
    <cellStyle name="specstores 2 4" xfId="2361"/>
    <cellStyle name="specstores 2 4 2" xfId="2362"/>
    <cellStyle name="specstores 2 4 3" xfId="2363"/>
    <cellStyle name="specstores 2 5" xfId="2364"/>
    <cellStyle name="specstores 3" xfId="2365"/>
    <cellStyle name="specstores 3 2" xfId="2366"/>
    <cellStyle name="specstores 3 2 2" xfId="2367"/>
    <cellStyle name="specstores 3 2 3" xfId="2368"/>
    <cellStyle name="specstores 3 3" xfId="2369"/>
    <cellStyle name="specstores 3 4" xfId="2370"/>
    <cellStyle name="specstores 4" xfId="2371"/>
    <cellStyle name="specstores 4 2" xfId="2372"/>
    <cellStyle name="specstores 4 2 2" xfId="2373"/>
    <cellStyle name="specstores 4 2 3" xfId="2374"/>
    <cellStyle name="specstores 4 3" xfId="2375"/>
    <cellStyle name="specstores 4 4" xfId="2376"/>
    <cellStyle name="specstores 5" xfId="2377"/>
    <cellStyle name="specstores 6" xfId="2378"/>
    <cellStyle name="specstores 7" xfId="2379"/>
    <cellStyle name="specstores 8" xfId="2380"/>
    <cellStyle name="specstores 9" xfId="2381"/>
    <cellStyle name="specstores 9 2" xfId="2382"/>
    <cellStyle name="specstores 9 3" xfId="2383"/>
    <cellStyle name="SS Col Hdr" xfId="2384"/>
    <cellStyle name="SS Col Hdr 2" xfId="2385"/>
    <cellStyle name="SS Col Hdr 3" xfId="2386"/>
    <cellStyle name="SS Dim 1 Blank" xfId="2387"/>
    <cellStyle name="SS Dim 1 Blank 2" xfId="2388"/>
    <cellStyle name="SS Dim 1 Blank 3" xfId="2389"/>
    <cellStyle name="SS Dim 1 Title" xfId="2390"/>
    <cellStyle name="SS Dim 1 Title 2" xfId="2391"/>
    <cellStyle name="SS Dim 1 Title 3" xfId="2392"/>
    <cellStyle name="SS Dim 1 Value" xfId="2393"/>
    <cellStyle name="SS Dim 1 Value 2" xfId="2394"/>
    <cellStyle name="SS Dim 1 Value 3" xfId="2395"/>
    <cellStyle name="SS Dim 2 Blank" xfId="2396"/>
    <cellStyle name="SS Dim 2 Title" xfId="2397"/>
    <cellStyle name="SS Dim 2 Title 2" xfId="2398"/>
    <cellStyle name="SS Dim 2 Title 3" xfId="2399"/>
    <cellStyle name="SS Dim 2 Value" xfId="2400"/>
    <cellStyle name="SS Dim 2 Value 2" xfId="2401"/>
    <cellStyle name="SS Dim 2 Value 3" xfId="2402"/>
    <cellStyle name="SS Dim 3 Blank" xfId="2403"/>
    <cellStyle name="SS Dim 3 Title" xfId="2404"/>
    <cellStyle name="SS Dim 3 Title 2" xfId="2405"/>
    <cellStyle name="SS Dim 3 Title 3" xfId="2406"/>
    <cellStyle name="SS Dim 3 Value" xfId="2407"/>
    <cellStyle name="SS Dim 3 Value 2" xfId="2408"/>
    <cellStyle name="SS Dim 3 Value 3" xfId="2409"/>
    <cellStyle name="SS Dim 4 Blank" xfId="2410"/>
    <cellStyle name="SS Dim 4 Title" xfId="2411"/>
    <cellStyle name="SS Dim 4 Value" xfId="2412"/>
    <cellStyle name="SS Dim 5 Blank" xfId="2413"/>
    <cellStyle name="SS Dim 5 Title" xfId="2414"/>
    <cellStyle name="SS Dim 5 Value" xfId="2415"/>
    <cellStyle name="SS Other Measure" xfId="2416"/>
    <cellStyle name="SS Other Measure 2" xfId="2417"/>
    <cellStyle name="SS Other Measure 3" xfId="2418"/>
    <cellStyle name="SS Sum Measure" xfId="2419"/>
    <cellStyle name="SS Unbound Dim" xfId="2420"/>
    <cellStyle name="SS Unbound Dim 2" xfId="2421"/>
    <cellStyle name="SS Unbound Dim 3" xfId="2422"/>
    <cellStyle name="SS WAvg Measure" xfId="2423"/>
    <cellStyle name="Standard_SCCSUM06.XLS" xfId="2424"/>
    <cellStyle name="Style 1" xfId="2425"/>
    <cellStyle name="Style 1 2" xfId="2426"/>
    <cellStyle name="Style 1 3" xfId="2427"/>
    <cellStyle name="subhead" xfId="2428"/>
    <cellStyle name="subhead 10" xfId="2429"/>
    <cellStyle name="subhead 2" xfId="2430"/>
    <cellStyle name="subhead 2 2" xfId="2431"/>
    <cellStyle name="subhead 2 2 2" xfId="2432"/>
    <cellStyle name="subhead 2 2 2 2" xfId="2433"/>
    <cellStyle name="subhead 2 2 2 3" xfId="2434"/>
    <cellStyle name="subhead 2 2 3" xfId="2435"/>
    <cellStyle name="subhead 2 2 4" xfId="2436"/>
    <cellStyle name="subhead 2 3" xfId="2437"/>
    <cellStyle name="subhead 2 4" xfId="2438"/>
    <cellStyle name="subhead 2 4 2" xfId="2439"/>
    <cellStyle name="subhead 2 4 3" xfId="2440"/>
    <cellStyle name="subhead 2 5" xfId="2441"/>
    <cellStyle name="subhead 3" xfId="2442"/>
    <cellStyle name="subhead 3 2" xfId="2443"/>
    <cellStyle name="subhead 3 2 2" xfId="2444"/>
    <cellStyle name="subhead 3 2 3" xfId="2445"/>
    <cellStyle name="subhead 3 3" xfId="2446"/>
    <cellStyle name="subhead 3 4" xfId="2447"/>
    <cellStyle name="subhead 4" xfId="2448"/>
    <cellStyle name="subhead 4 2" xfId="2449"/>
    <cellStyle name="subhead 4 2 2" xfId="2450"/>
    <cellStyle name="subhead 4 2 3" xfId="2451"/>
    <cellStyle name="subhead 4 3" xfId="2452"/>
    <cellStyle name="subhead 4 4" xfId="2453"/>
    <cellStyle name="subhead 5" xfId="2454"/>
    <cellStyle name="subhead 6" xfId="2455"/>
    <cellStyle name="subhead 7" xfId="2456"/>
    <cellStyle name="subhead 8" xfId="2457"/>
    <cellStyle name="subhead 9" xfId="2458"/>
    <cellStyle name="subhead 9 2" xfId="2459"/>
    <cellStyle name="subhead 9 3" xfId="2460"/>
    <cellStyle name="Subtotal" xfId="2461"/>
    <cellStyle name="Text Indent A" xfId="2462"/>
    <cellStyle name="Text Indent B" xfId="2463"/>
    <cellStyle name="Text Indent B 2" xfId="2464"/>
    <cellStyle name="Text Indent B 2 2" xfId="2465"/>
    <cellStyle name="Text Indent B 2_voucher summary Feb 11 Media Focus" xfId="2466"/>
    <cellStyle name="Text Indent C" xfId="2467"/>
    <cellStyle name="Text Indent C 2" xfId="2468"/>
    <cellStyle name="Text Indent C 2 2" xfId="2469"/>
    <cellStyle name="Text Indent C 2_voucher summary Feb 11 Media Focus" xfId="2470"/>
    <cellStyle name="Title" xfId="2471"/>
    <cellStyle name="Title 2" xfId="2472"/>
    <cellStyle name="Title 3" xfId="2473"/>
    <cellStyle name="Total" xfId="2474"/>
    <cellStyle name="Total 2" xfId="2475"/>
    <cellStyle name="Total 2 2" xfId="26611"/>
    <cellStyle name="Total 3" xfId="2476"/>
    <cellStyle name="Total 3 2" xfId="26612"/>
    <cellStyle name="Total 4" xfId="26610"/>
    <cellStyle name="Warning Text" xfId="2477"/>
    <cellStyle name="Warning Text 2" xfId="2478"/>
    <cellStyle name="Warning Text 3" xfId="2479"/>
    <cellStyle name="W鋒rung [0]_Central Install 6-up_ACTIONS (2)i" xfId="2480"/>
    <cellStyle name="W鋒rung_Central Install 6-up_ACTIONS (2) " xfId="2481"/>
    <cellStyle name="_pldt" xfId="2482"/>
    <cellStyle name="だ[0]_pldt" xfId="2483"/>
    <cellStyle name="だ_pldt" xfId="2484"/>
    <cellStyle name="百分比" xfId="7" builtinId="5"/>
    <cellStyle name="百分比 2" xfId="15"/>
    <cellStyle name="百分比 2 2" xfId="2485"/>
    <cellStyle name="百分比 2 2 2" xfId="2486"/>
    <cellStyle name="百分比 2 2 2 2" xfId="2487"/>
    <cellStyle name="百分比 2 2 2 2 2" xfId="2488"/>
    <cellStyle name="百分比 2 2 2 2 2 2" xfId="2489"/>
    <cellStyle name="百分比 2 2 2 2 2 2 2" xfId="2490"/>
    <cellStyle name="百分比 2 2 2 2 2 3" xfId="2491"/>
    <cellStyle name="百分比 2 2 2 2 3" xfId="2492"/>
    <cellStyle name="百分比 2 2 2 2 4" xfId="2493"/>
    <cellStyle name="百分比 2 2 2 2 4 2" xfId="2494"/>
    <cellStyle name="百分比 2 2 2 2 4 3" xfId="2495"/>
    <cellStyle name="百分比 2 2 2 2 5" xfId="2496"/>
    <cellStyle name="百分比 2 2 2 3" xfId="2497"/>
    <cellStyle name="百分比 2 2 2 4" xfId="2498"/>
    <cellStyle name="百分比 2 2 2 5" xfId="2499"/>
    <cellStyle name="百分比 2 2 2 6" xfId="2500"/>
    <cellStyle name="百分比 2 2 2 6 2" xfId="2501"/>
    <cellStyle name="百分比 2 2 2 6 3" xfId="2502"/>
    <cellStyle name="百分比 2 2 2 7" xfId="2503"/>
    <cellStyle name="百分比 2 2 3" xfId="2504"/>
    <cellStyle name="百分比 2 2 4" xfId="2505"/>
    <cellStyle name="百分比 2 2 5" xfId="2506"/>
    <cellStyle name="百分比 2 2 6" xfId="2507"/>
    <cellStyle name="百分比 2 2 7" xfId="2508"/>
    <cellStyle name="百分比 2 2 7 2" xfId="2509"/>
    <cellStyle name="百分比 2 2 7 3" xfId="2510"/>
    <cellStyle name="百分比 2 2 8" xfId="2511"/>
    <cellStyle name="百分比 2 3" xfId="2512"/>
    <cellStyle name="百分比 2 3 2" xfId="2513"/>
    <cellStyle name="百分比 2 3 2 2" xfId="2514"/>
    <cellStyle name="百分比 2 3 2 2 2" xfId="2515"/>
    <cellStyle name="百分比 2 3 2 2 3" xfId="2516"/>
    <cellStyle name="百分比 2 3 2 3" xfId="2517"/>
    <cellStyle name="百分比 2 3 2 4" xfId="2518"/>
    <cellStyle name="百分比 2 3 3" xfId="2519"/>
    <cellStyle name="百分比 2 3 4" xfId="2520"/>
    <cellStyle name="百分比 2 3 4 2" xfId="2521"/>
    <cellStyle name="百分比 2 3 4 3" xfId="2522"/>
    <cellStyle name="百分比 2 3 5" xfId="2523"/>
    <cellStyle name="百分比 2 4" xfId="2524"/>
    <cellStyle name="百分比 2 5" xfId="2525"/>
    <cellStyle name="百分比 2 6" xfId="2526"/>
    <cellStyle name="百分比 3" xfId="2527"/>
    <cellStyle name="百分比 3 2" xfId="2528"/>
    <cellStyle name="百分比 3 2 2" xfId="2529"/>
    <cellStyle name="百分比 3 2 2 2" xfId="2530"/>
    <cellStyle name="百分比 3 2 2 2 2" xfId="2531"/>
    <cellStyle name="百分比 3 2 2 2 3" xfId="2532"/>
    <cellStyle name="百分比 3 2 2 3" xfId="2533"/>
    <cellStyle name="百分比 3 2 2 4" xfId="2534"/>
    <cellStyle name="百分比 3 2 3" xfId="2535"/>
    <cellStyle name="百分比 3 2 4" xfId="2536"/>
    <cellStyle name="百分比 3 2 4 2" xfId="2537"/>
    <cellStyle name="百分比 3 2 4 3" xfId="2538"/>
    <cellStyle name="百分比 3 2 5" xfId="2539"/>
    <cellStyle name="百分比 3 3" xfId="2540"/>
    <cellStyle name="百分比 3 4" xfId="2541"/>
    <cellStyle name="百分比 3 5" xfId="2542"/>
    <cellStyle name="百分比 3 5 2" xfId="2543"/>
    <cellStyle name="百分比 3 5 3" xfId="2544"/>
    <cellStyle name="百分比 3 6" xfId="2545"/>
    <cellStyle name="百分比 4" xfId="16"/>
    <cellStyle name="百分比 4 10" xfId="2546"/>
    <cellStyle name="百分比 4 11" xfId="2547"/>
    <cellStyle name="百分比 4 12" xfId="2548"/>
    <cellStyle name="百分比 4 13" xfId="2549"/>
    <cellStyle name="百分比 4 2" xfId="2550"/>
    <cellStyle name="百分比 4 2 10" xfId="2551"/>
    <cellStyle name="百分比 4 2 11" xfId="2552"/>
    <cellStyle name="百分比 4 2 12" xfId="2553"/>
    <cellStyle name="百分比 4 2 2" xfId="2554"/>
    <cellStyle name="百分比 4 2 2 10" xfId="2555"/>
    <cellStyle name="百分比 4 2 2 11" xfId="2556"/>
    <cellStyle name="百分比 4 2 2 2" xfId="2557"/>
    <cellStyle name="百分比 4 2 2 2 10" xfId="2558"/>
    <cellStyle name="百分比 4 2 2 2 2" xfId="2559"/>
    <cellStyle name="百分比 4 2 2 2 2 2" xfId="2560"/>
    <cellStyle name="百分比 4 2 2 2 2 2 2" xfId="2561"/>
    <cellStyle name="百分比 4 2 2 2 2 2 2 2" xfId="2562"/>
    <cellStyle name="百分比 4 2 2 2 2 2 2 2 2" xfId="2563"/>
    <cellStyle name="百分比 4 2 2 2 2 2 2 2 3" xfId="2564"/>
    <cellStyle name="百分比 4 2 2 2 2 2 2 2 4" xfId="2565"/>
    <cellStyle name="百分比 4 2 2 2 2 2 2 2 5" xfId="2566"/>
    <cellStyle name="百分比 4 2 2 2 2 2 2 2 6" xfId="2567"/>
    <cellStyle name="百分比 4 2 2 2 2 2 2 3" xfId="2568"/>
    <cellStyle name="百分比 4 2 2 2 2 2 2 4" xfId="2569"/>
    <cellStyle name="百分比 4 2 2 2 2 2 2 5" xfId="2570"/>
    <cellStyle name="百分比 4 2 2 2 2 2 2 6" xfId="2571"/>
    <cellStyle name="百分比 4 2 2 2 2 2 2 7" xfId="2572"/>
    <cellStyle name="百分比 4 2 2 2 2 2 3" xfId="2573"/>
    <cellStyle name="百分比 4 2 2 2 2 2 3 2" xfId="2574"/>
    <cellStyle name="百分比 4 2 2 2 2 2 3 3" xfId="2575"/>
    <cellStyle name="百分比 4 2 2 2 2 2 3 4" xfId="2576"/>
    <cellStyle name="百分比 4 2 2 2 2 2 3 5" xfId="2577"/>
    <cellStyle name="百分比 4 2 2 2 2 2 3 6" xfId="2578"/>
    <cellStyle name="百分比 4 2 2 2 2 2 4" xfId="2579"/>
    <cellStyle name="百分比 4 2 2 2 2 2 5" xfId="2580"/>
    <cellStyle name="百分比 4 2 2 2 2 2 6" xfId="2581"/>
    <cellStyle name="百分比 4 2 2 2 2 2 7" xfId="2582"/>
    <cellStyle name="百分比 4 2 2 2 2 2 8" xfId="2583"/>
    <cellStyle name="百分比 4 2 2 2 2 3" xfId="2584"/>
    <cellStyle name="百分比 4 2 2 2 2 3 2" xfId="2585"/>
    <cellStyle name="百分比 4 2 2 2 2 3 2 2" xfId="2586"/>
    <cellStyle name="百分比 4 2 2 2 2 3 2 3" xfId="2587"/>
    <cellStyle name="百分比 4 2 2 2 2 3 3" xfId="2588"/>
    <cellStyle name="百分比 4 2 2 2 2 3 4" xfId="2589"/>
    <cellStyle name="百分比 4 2 2 2 2 3 5" xfId="2590"/>
    <cellStyle name="百分比 4 2 2 2 2 3 6" xfId="2591"/>
    <cellStyle name="百分比 4 2 2 2 2 3 7" xfId="2592"/>
    <cellStyle name="百分比 4 2 2 2 2 4" xfId="2593"/>
    <cellStyle name="百分比 4 2 2 2 2 4 2" xfId="2594"/>
    <cellStyle name="百分比 4 2 2 2 2 4 3" xfId="2595"/>
    <cellStyle name="百分比 4 2 2 2 2 5" xfId="2596"/>
    <cellStyle name="百分比 4 2 2 2 2 6" xfId="2597"/>
    <cellStyle name="百分比 4 2 2 2 2 7" xfId="2598"/>
    <cellStyle name="百分比 4 2 2 2 2 8" xfId="2599"/>
    <cellStyle name="百分比 4 2 2 2 2 9" xfId="2600"/>
    <cellStyle name="百分比 4 2 2 2 3" xfId="2601"/>
    <cellStyle name="百分比 4 2 2 2 3 2" xfId="2602"/>
    <cellStyle name="百分比 4 2 2 2 3 2 2" xfId="2603"/>
    <cellStyle name="百分比 4 2 2 2 3 2 2 2" xfId="2604"/>
    <cellStyle name="百分比 4 2 2 2 3 2 2 3" xfId="2605"/>
    <cellStyle name="百分比 4 2 2 2 3 2 3" xfId="2606"/>
    <cellStyle name="百分比 4 2 2 2 3 2 4" xfId="2607"/>
    <cellStyle name="百分比 4 2 2 2 3 3" xfId="2608"/>
    <cellStyle name="百分比 4 2 2 2 3 3 2" xfId="2609"/>
    <cellStyle name="百分比 4 2 2 2 3 3 3" xfId="2610"/>
    <cellStyle name="百分比 4 2 2 2 3 4" xfId="2611"/>
    <cellStyle name="百分比 4 2 2 2 3 5" xfId="2612"/>
    <cellStyle name="百分比 4 2 2 2 3 6" xfId="2613"/>
    <cellStyle name="百分比 4 2 2 2 3 7" xfId="2614"/>
    <cellStyle name="百分比 4 2 2 2 3 8" xfId="2615"/>
    <cellStyle name="百分比 4 2 2 2 4" xfId="2616"/>
    <cellStyle name="百分比 4 2 2 2 4 2" xfId="2617"/>
    <cellStyle name="百分比 4 2 2 2 4 2 2" xfId="2618"/>
    <cellStyle name="百分比 4 2 2 2 4 2 3" xfId="2619"/>
    <cellStyle name="百分比 4 2 2 2 4 3" xfId="2620"/>
    <cellStyle name="百分比 4 2 2 2 4 4" xfId="2621"/>
    <cellStyle name="百分比 4 2 2 2 5" xfId="2622"/>
    <cellStyle name="百分比 4 2 2 2 5 2" xfId="2623"/>
    <cellStyle name="百分比 4 2 2 2 5 3" xfId="2624"/>
    <cellStyle name="百分比 4 2 2 2 6" xfId="2625"/>
    <cellStyle name="百分比 4 2 2 2 7" xfId="2626"/>
    <cellStyle name="百分比 4 2 2 2 8" xfId="2627"/>
    <cellStyle name="百分比 4 2 2 2 9" xfId="2628"/>
    <cellStyle name="百分比 4 2 2 3" xfId="2629"/>
    <cellStyle name="百分比 4 2 2 3 2" xfId="2630"/>
    <cellStyle name="百分比 4 2 2 3 2 2" xfId="2631"/>
    <cellStyle name="百分比 4 2 2 3 2 2 2" xfId="2632"/>
    <cellStyle name="百分比 4 2 2 3 2 2 2 2" xfId="2633"/>
    <cellStyle name="百分比 4 2 2 3 2 2 2 3" xfId="2634"/>
    <cellStyle name="百分比 4 2 2 3 2 2 3" xfId="2635"/>
    <cellStyle name="百分比 4 2 2 3 2 2 4" xfId="2636"/>
    <cellStyle name="百分比 4 2 2 3 2 3" xfId="2637"/>
    <cellStyle name="百分比 4 2 2 3 2 3 2" xfId="2638"/>
    <cellStyle name="百分比 4 2 2 3 2 3 3" xfId="2639"/>
    <cellStyle name="百分比 4 2 2 3 2 4" xfId="2640"/>
    <cellStyle name="百分比 4 2 2 3 2 5" xfId="2641"/>
    <cellStyle name="百分比 4 2 2 3 3" xfId="2642"/>
    <cellStyle name="百分比 4 2 2 3 3 2" xfId="2643"/>
    <cellStyle name="百分比 4 2 2 3 3 2 2" xfId="2644"/>
    <cellStyle name="百分比 4 2 2 3 3 2 3" xfId="2645"/>
    <cellStyle name="百分比 4 2 2 3 3 3" xfId="2646"/>
    <cellStyle name="百分比 4 2 2 3 3 4" xfId="2647"/>
    <cellStyle name="百分比 4 2 2 3 4" xfId="2648"/>
    <cellStyle name="百分比 4 2 2 3 4 2" xfId="2649"/>
    <cellStyle name="百分比 4 2 2 3 4 3" xfId="2650"/>
    <cellStyle name="百分比 4 2 2 3 5" xfId="2651"/>
    <cellStyle name="百分比 4 2 2 3 6" xfId="2652"/>
    <cellStyle name="百分比 4 2 2 3 7" xfId="2653"/>
    <cellStyle name="百分比 4 2 2 3 8" xfId="2654"/>
    <cellStyle name="百分比 4 2 2 3 9" xfId="2655"/>
    <cellStyle name="百分比 4 2 2 4" xfId="2656"/>
    <cellStyle name="百分比 4 2 2 4 2" xfId="2657"/>
    <cellStyle name="百分比 4 2 2 4 2 2" xfId="2658"/>
    <cellStyle name="百分比 4 2 2 4 2 2 2" xfId="2659"/>
    <cellStyle name="百分比 4 2 2 4 2 2 3" xfId="2660"/>
    <cellStyle name="百分比 4 2 2 4 2 3" xfId="2661"/>
    <cellStyle name="百分比 4 2 2 4 2 4" xfId="2662"/>
    <cellStyle name="百分比 4 2 2 4 3" xfId="2663"/>
    <cellStyle name="百分比 4 2 2 4 3 2" xfId="2664"/>
    <cellStyle name="百分比 4 2 2 4 3 3" xfId="2665"/>
    <cellStyle name="百分比 4 2 2 4 4" xfId="2666"/>
    <cellStyle name="百分比 4 2 2 4 5" xfId="2667"/>
    <cellStyle name="百分比 4 2 2 5" xfId="2668"/>
    <cellStyle name="百分比 4 2 2 5 2" xfId="2669"/>
    <cellStyle name="百分比 4 2 2 5 2 2" xfId="2670"/>
    <cellStyle name="百分比 4 2 2 5 2 3" xfId="2671"/>
    <cellStyle name="百分比 4 2 2 5 3" xfId="2672"/>
    <cellStyle name="百分比 4 2 2 5 4" xfId="2673"/>
    <cellStyle name="百分比 4 2 2 6" xfId="2674"/>
    <cellStyle name="百分比 4 2 2 6 2" xfId="2675"/>
    <cellStyle name="百分比 4 2 2 6 3" xfId="2676"/>
    <cellStyle name="百分比 4 2 2 7" xfId="2677"/>
    <cellStyle name="百分比 4 2 2 8" xfId="2678"/>
    <cellStyle name="百分比 4 2 2 9" xfId="2679"/>
    <cellStyle name="百分比 4 2 3" xfId="2680"/>
    <cellStyle name="百分比 4 2 3 10" xfId="2681"/>
    <cellStyle name="百分比 4 2 3 2" xfId="2682"/>
    <cellStyle name="百分比 4 2 3 2 2" xfId="2683"/>
    <cellStyle name="百分比 4 2 3 2 2 2" xfId="2684"/>
    <cellStyle name="百分比 4 2 3 2 2 2 2" xfId="2685"/>
    <cellStyle name="百分比 4 2 3 2 2 2 2 2" xfId="2686"/>
    <cellStyle name="百分比 4 2 3 2 2 2 2 3" xfId="2687"/>
    <cellStyle name="百分比 4 2 3 2 2 2 3" xfId="2688"/>
    <cellStyle name="百分比 4 2 3 2 2 2 4" xfId="2689"/>
    <cellStyle name="百分比 4 2 3 2 2 3" xfId="2690"/>
    <cellStyle name="百分比 4 2 3 2 2 3 2" xfId="2691"/>
    <cellStyle name="百分比 4 2 3 2 2 3 3" xfId="2692"/>
    <cellStyle name="百分比 4 2 3 2 2 4" xfId="2693"/>
    <cellStyle name="百分比 4 2 3 2 2 5" xfId="2694"/>
    <cellStyle name="百分比 4 2 3 2 3" xfId="2695"/>
    <cellStyle name="百分比 4 2 3 2 3 2" xfId="2696"/>
    <cellStyle name="百分比 4 2 3 2 3 2 2" xfId="2697"/>
    <cellStyle name="百分比 4 2 3 2 3 2 3" xfId="2698"/>
    <cellStyle name="百分比 4 2 3 2 3 3" xfId="2699"/>
    <cellStyle name="百分比 4 2 3 2 3 4" xfId="2700"/>
    <cellStyle name="百分比 4 2 3 2 4" xfId="2701"/>
    <cellStyle name="百分比 4 2 3 2 4 2" xfId="2702"/>
    <cellStyle name="百分比 4 2 3 2 4 3" xfId="2703"/>
    <cellStyle name="百分比 4 2 3 2 5" xfId="2704"/>
    <cellStyle name="百分比 4 2 3 2 6" xfId="2705"/>
    <cellStyle name="百分比 4 2 3 3" xfId="2706"/>
    <cellStyle name="百分比 4 2 3 3 2" xfId="2707"/>
    <cellStyle name="百分比 4 2 3 3 2 2" xfId="2708"/>
    <cellStyle name="百分比 4 2 3 3 2 2 2" xfId="2709"/>
    <cellStyle name="百分比 4 2 3 3 2 2 3" xfId="2710"/>
    <cellStyle name="百分比 4 2 3 3 2 3" xfId="2711"/>
    <cellStyle name="百分比 4 2 3 3 2 4" xfId="2712"/>
    <cellStyle name="百分比 4 2 3 3 3" xfId="2713"/>
    <cellStyle name="百分比 4 2 3 3 3 2" xfId="2714"/>
    <cellStyle name="百分比 4 2 3 3 3 3" xfId="2715"/>
    <cellStyle name="百分比 4 2 3 3 4" xfId="2716"/>
    <cellStyle name="百分比 4 2 3 3 5" xfId="2717"/>
    <cellStyle name="百分比 4 2 3 4" xfId="2718"/>
    <cellStyle name="百分比 4 2 3 4 2" xfId="2719"/>
    <cellStyle name="百分比 4 2 3 4 2 2" xfId="2720"/>
    <cellStyle name="百分比 4 2 3 4 2 3" xfId="2721"/>
    <cellStyle name="百分比 4 2 3 4 3" xfId="2722"/>
    <cellStyle name="百分比 4 2 3 4 4" xfId="2723"/>
    <cellStyle name="百分比 4 2 3 5" xfId="2724"/>
    <cellStyle name="百分比 4 2 3 5 2" xfId="2725"/>
    <cellStyle name="百分比 4 2 3 5 3" xfId="2726"/>
    <cellStyle name="百分比 4 2 3 6" xfId="2727"/>
    <cellStyle name="百分比 4 2 3 7" xfId="2728"/>
    <cellStyle name="百分比 4 2 3 8" xfId="2729"/>
    <cellStyle name="百分比 4 2 3 9" xfId="2730"/>
    <cellStyle name="百分比 4 2 4" xfId="2731"/>
    <cellStyle name="百分比 4 2 4 2" xfId="2732"/>
    <cellStyle name="百分比 4 2 4 2 2" xfId="2733"/>
    <cellStyle name="百分比 4 2 4 2 2 2" xfId="2734"/>
    <cellStyle name="百分比 4 2 4 2 2 2 2" xfId="2735"/>
    <cellStyle name="百分比 4 2 4 2 2 2 3" xfId="2736"/>
    <cellStyle name="百分比 4 2 4 2 2 3" xfId="2737"/>
    <cellStyle name="百分比 4 2 4 2 2 4" xfId="2738"/>
    <cellStyle name="百分比 4 2 4 2 3" xfId="2739"/>
    <cellStyle name="百分比 4 2 4 2 3 2" xfId="2740"/>
    <cellStyle name="百分比 4 2 4 2 3 3" xfId="2741"/>
    <cellStyle name="百分比 4 2 4 2 4" xfId="2742"/>
    <cellStyle name="百分比 4 2 4 2 5" xfId="2743"/>
    <cellStyle name="百分比 4 2 4 3" xfId="2744"/>
    <cellStyle name="百分比 4 2 4 3 2" xfId="2745"/>
    <cellStyle name="百分比 4 2 4 3 2 2" xfId="2746"/>
    <cellStyle name="百分比 4 2 4 3 2 3" xfId="2747"/>
    <cellStyle name="百分比 4 2 4 3 3" xfId="2748"/>
    <cellStyle name="百分比 4 2 4 3 4" xfId="2749"/>
    <cellStyle name="百分比 4 2 4 4" xfId="2750"/>
    <cellStyle name="百分比 4 2 4 4 2" xfId="2751"/>
    <cellStyle name="百分比 4 2 4 4 3" xfId="2752"/>
    <cellStyle name="百分比 4 2 4 5" xfId="2753"/>
    <cellStyle name="百分比 4 2 4 6" xfId="2754"/>
    <cellStyle name="百分比 4 2 5" xfId="2755"/>
    <cellStyle name="百分比 4 2 5 2" xfId="2756"/>
    <cellStyle name="百分比 4 2 5 2 2" xfId="2757"/>
    <cellStyle name="百分比 4 2 5 2 2 2" xfId="2758"/>
    <cellStyle name="百分比 4 2 5 2 2 3" xfId="2759"/>
    <cellStyle name="百分比 4 2 5 2 3" xfId="2760"/>
    <cellStyle name="百分比 4 2 5 2 4" xfId="2761"/>
    <cellStyle name="百分比 4 2 5 3" xfId="2762"/>
    <cellStyle name="百分比 4 2 5 3 2" xfId="2763"/>
    <cellStyle name="百分比 4 2 5 3 3" xfId="2764"/>
    <cellStyle name="百分比 4 2 5 4" xfId="2765"/>
    <cellStyle name="百分比 4 2 5 5" xfId="2766"/>
    <cellStyle name="百分比 4 2 6" xfId="2767"/>
    <cellStyle name="百分比 4 2 6 2" xfId="2768"/>
    <cellStyle name="百分比 4 2 6 2 2" xfId="2769"/>
    <cellStyle name="百分比 4 2 6 2 3" xfId="2770"/>
    <cellStyle name="百分比 4 2 6 3" xfId="2771"/>
    <cellStyle name="百分比 4 2 6 4" xfId="2772"/>
    <cellStyle name="百分比 4 2 7" xfId="2773"/>
    <cellStyle name="百分比 4 2 7 2" xfId="2774"/>
    <cellStyle name="百分比 4 2 7 3" xfId="2775"/>
    <cellStyle name="百分比 4 2 8" xfId="2776"/>
    <cellStyle name="百分比 4 2 9" xfId="2777"/>
    <cellStyle name="百分比 4 3" xfId="2778"/>
    <cellStyle name="百分比 4 3 10" xfId="2779"/>
    <cellStyle name="百分比 4 3 11" xfId="2780"/>
    <cellStyle name="百分比 4 3 2" xfId="2781"/>
    <cellStyle name="百分比 4 3 2 10" xfId="2782"/>
    <cellStyle name="百分比 4 3 2 2" xfId="2783"/>
    <cellStyle name="百分比 4 3 2 2 2" xfId="2784"/>
    <cellStyle name="百分比 4 3 2 2 2 2" xfId="2785"/>
    <cellStyle name="百分比 4 3 2 2 2 2 2" xfId="2786"/>
    <cellStyle name="百分比 4 3 2 2 2 2 2 2" xfId="2787"/>
    <cellStyle name="百分比 4 3 2 2 2 2 2 3" xfId="2788"/>
    <cellStyle name="百分比 4 3 2 2 2 2 2 4" xfId="2789"/>
    <cellStyle name="百分比 4 3 2 2 2 2 2 5" xfId="2790"/>
    <cellStyle name="百分比 4 3 2 2 2 2 2 6" xfId="2791"/>
    <cellStyle name="百分比 4 3 2 2 2 2 3" xfId="2792"/>
    <cellStyle name="百分比 4 3 2 2 2 2 4" xfId="2793"/>
    <cellStyle name="百分比 4 3 2 2 2 2 5" xfId="2794"/>
    <cellStyle name="百分比 4 3 2 2 2 2 6" xfId="2795"/>
    <cellStyle name="百分比 4 3 2 2 2 2 7" xfId="2796"/>
    <cellStyle name="百分比 4 3 2 2 2 3" xfId="2797"/>
    <cellStyle name="百分比 4 3 2 2 2 3 2" xfId="2798"/>
    <cellStyle name="百分比 4 3 2 2 2 3 3" xfId="2799"/>
    <cellStyle name="百分比 4 3 2 2 2 3 4" xfId="2800"/>
    <cellStyle name="百分比 4 3 2 2 2 3 5" xfId="2801"/>
    <cellStyle name="百分比 4 3 2 2 2 3 6" xfId="2802"/>
    <cellStyle name="百分比 4 3 2 2 2 4" xfId="2803"/>
    <cellStyle name="百分比 4 3 2 2 2 5" xfId="2804"/>
    <cellStyle name="百分比 4 3 2 2 2 6" xfId="2805"/>
    <cellStyle name="百分比 4 3 2 2 2 7" xfId="2806"/>
    <cellStyle name="百分比 4 3 2 2 2 8" xfId="2807"/>
    <cellStyle name="百分比 4 3 2 2 3" xfId="2808"/>
    <cellStyle name="百分比 4 3 2 2 3 2" xfId="2809"/>
    <cellStyle name="百分比 4 3 2 2 3 2 2" xfId="2810"/>
    <cellStyle name="百分比 4 3 2 2 3 2 3" xfId="2811"/>
    <cellStyle name="百分比 4 3 2 2 3 3" xfId="2812"/>
    <cellStyle name="百分比 4 3 2 2 3 4" xfId="2813"/>
    <cellStyle name="百分比 4 3 2 2 3 5" xfId="2814"/>
    <cellStyle name="百分比 4 3 2 2 3 6" xfId="2815"/>
    <cellStyle name="百分比 4 3 2 2 3 7" xfId="2816"/>
    <cellStyle name="百分比 4 3 2 2 4" xfId="2817"/>
    <cellStyle name="百分比 4 3 2 2 4 2" xfId="2818"/>
    <cellStyle name="百分比 4 3 2 2 4 3" xfId="2819"/>
    <cellStyle name="百分比 4 3 2 2 5" xfId="2820"/>
    <cellStyle name="百分比 4 3 2 2 6" xfId="2821"/>
    <cellStyle name="百分比 4 3 2 2 7" xfId="2822"/>
    <cellStyle name="百分比 4 3 2 2 8" xfId="2823"/>
    <cellStyle name="百分比 4 3 2 2 9" xfId="2824"/>
    <cellStyle name="百分比 4 3 2 3" xfId="2825"/>
    <cellStyle name="百分比 4 3 2 3 2" xfId="2826"/>
    <cellStyle name="百分比 4 3 2 3 2 2" xfId="2827"/>
    <cellStyle name="百分比 4 3 2 3 2 2 2" xfId="2828"/>
    <cellStyle name="百分比 4 3 2 3 2 2 3" xfId="2829"/>
    <cellStyle name="百分比 4 3 2 3 2 3" xfId="2830"/>
    <cellStyle name="百分比 4 3 2 3 2 4" xfId="2831"/>
    <cellStyle name="百分比 4 3 2 3 3" xfId="2832"/>
    <cellStyle name="百分比 4 3 2 3 3 2" xfId="2833"/>
    <cellStyle name="百分比 4 3 2 3 3 3" xfId="2834"/>
    <cellStyle name="百分比 4 3 2 3 4" xfId="2835"/>
    <cellStyle name="百分比 4 3 2 3 5" xfId="2836"/>
    <cellStyle name="百分比 4 3 2 3 6" xfId="2837"/>
    <cellStyle name="百分比 4 3 2 3 7" xfId="2838"/>
    <cellStyle name="百分比 4 3 2 3 8" xfId="2839"/>
    <cellStyle name="百分比 4 3 2 4" xfId="2840"/>
    <cellStyle name="百分比 4 3 2 4 2" xfId="2841"/>
    <cellStyle name="百分比 4 3 2 4 2 2" xfId="2842"/>
    <cellStyle name="百分比 4 3 2 4 2 3" xfId="2843"/>
    <cellStyle name="百分比 4 3 2 4 3" xfId="2844"/>
    <cellStyle name="百分比 4 3 2 4 4" xfId="2845"/>
    <cellStyle name="百分比 4 3 2 5" xfId="2846"/>
    <cellStyle name="百分比 4 3 2 5 2" xfId="2847"/>
    <cellStyle name="百分比 4 3 2 5 3" xfId="2848"/>
    <cellStyle name="百分比 4 3 2 6" xfId="2849"/>
    <cellStyle name="百分比 4 3 2 7" xfId="2850"/>
    <cellStyle name="百分比 4 3 2 8" xfId="2851"/>
    <cellStyle name="百分比 4 3 2 9" xfId="2852"/>
    <cellStyle name="百分比 4 3 3" xfId="2853"/>
    <cellStyle name="百分比 4 3 3 2" xfId="2854"/>
    <cellStyle name="百分比 4 3 3 2 2" xfId="2855"/>
    <cellStyle name="百分比 4 3 3 2 2 2" xfId="2856"/>
    <cellStyle name="百分比 4 3 3 2 2 2 2" xfId="2857"/>
    <cellStyle name="百分比 4 3 3 2 2 2 3" xfId="2858"/>
    <cellStyle name="百分比 4 3 3 2 2 3" xfId="2859"/>
    <cellStyle name="百分比 4 3 3 2 2 4" xfId="2860"/>
    <cellStyle name="百分比 4 3 3 2 3" xfId="2861"/>
    <cellStyle name="百分比 4 3 3 2 3 2" xfId="2862"/>
    <cellStyle name="百分比 4 3 3 2 3 3" xfId="2863"/>
    <cellStyle name="百分比 4 3 3 2 4" xfId="2864"/>
    <cellStyle name="百分比 4 3 3 2 5" xfId="2865"/>
    <cellStyle name="百分比 4 3 3 3" xfId="2866"/>
    <cellStyle name="百分比 4 3 3 3 2" xfId="2867"/>
    <cellStyle name="百分比 4 3 3 3 2 2" xfId="2868"/>
    <cellStyle name="百分比 4 3 3 3 2 3" xfId="2869"/>
    <cellStyle name="百分比 4 3 3 3 3" xfId="2870"/>
    <cellStyle name="百分比 4 3 3 3 4" xfId="2871"/>
    <cellStyle name="百分比 4 3 3 4" xfId="2872"/>
    <cellStyle name="百分比 4 3 3 4 2" xfId="2873"/>
    <cellStyle name="百分比 4 3 3 4 3" xfId="2874"/>
    <cellStyle name="百分比 4 3 3 5" xfId="2875"/>
    <cellStyle name="百分比 4 3 3 6" xfId="2876"/>
    <cellStyle name="百分比 4 3 3 7" xfId="2877"/>
    <cellStyle name="百分比 4 3 3 8" xfId="2878"/>
    <cellStyle name="百分比 4 3 3 9" xfId="2879"/>
    <cellStyle name="百分比 4 3 4" xfId="2880"/>
    <cellStyle name="百分比 4 3 4 2" xfId="2881"/>
    <cellStyle name="百分比 4 3 4 2 2" xfId="2882"/>
    <cellStyle name="百分比 4 3 4 2 2 2" xfId="2883"/>
    <cellStyle name="百分比 4 3 4 2 2 3" xfId="2884"/>
    <cellStyle name="百分比 4 3 4 2 3" xfId="2885"/>
    <cellStyle name="百分比 4 3 4 2 4" xfId="2886"/>
    <cellStyle name="百分比 4 3 4 3" xfId="2887"/>
    <cellStyle name="百分比 4 3 4 3 2" xfId="2888"/>
    <cellStyle name="百分比 4 3 4 3 3" xfId="2889"/>
    <cellStyle name="百分比 4 3 4 4" xfId="2890"/>
    <cellStyle name="百分比 4 3 4 5" xfId="2891"/>
    <cellStyle name="百分比 4 3 5" xfId="2892"/>
    <cellStyle name="百分比 4 3 5 2" xfId="2893"/>
    <cellStyle name="百分比 4 3 5 2 2" xfId="2894"/>
    <cellStyle name="百分比 4 3 5 2 3" xfId="2895"/>
    <cellStyle name="百分比 4 3 5 3" xfId="2896"/>
    <cellStyle name="百分比 4 3 5 4" xfId="2897"/>
    <cellStyle name="百分比 4 3 6" xfId="2898"/>
    <cellStyle name="百分比 4 3 6 2" xfId="2899"/>
    <cellStyle name="百分比 4 3 6 3" xfId="2900"/>
    <cellStyle name="百分比 4 3 7" xfId="2901"/>
    <cellStyle name="百分比 4 3 8" xfId="2902"/>
    <cellStyle name="百分比 4 3 9" xfId="2903"/>
    <cellStyle name="百分比 4 4" xfId="2904"/>
    <cellStyle name="百分比 4 4 10" xfId="2905"/>
    <cellStyle name="百分比 4 4 2" xfId="2906"/>
    <cellStyle name="百分比 4 4 2 2" xfId="2907"/>
    <cellStyle name="百分比 4 4 2 2 2" xfId="2908"/>
    <cellStyle name="百分比 4 4 2 2 2 2" xfId="2909"/>
    <cellStyle name="百分比 4 4 2 2 2 2 2" xfId="2910"/>
    <cellStyle name="百分比 4 4 2 2 2 2 3" xfId="2911"/>
    <cellStyle name="百分比 4 4 2 2 2 3" xfId="2912"/>
    <cellStyle name="百分比 4 4 2 2 2 4" xfId="2913"/>
    <cellStyle name="百分比 4 4 2 2 3" xfId="2914"/>
    <cellStyle name="百分比 4 4 2 2 3 2" xfId="2915"/>
    <cellStyle name="百分比 4 4 2 2 3 3" xfId="2916"/>
    <cellStyle name="百分比 4 4 2 2 4" xfId="2917"/>
    <cellStyle name="百分比 4 4 2 2 5" xfId="2918"/>
    <cellStyle name="百分比 4 4 2 3" xfId="2919"/>
    <cellStyle name="百分比 4 4 2 3 2" xfId="2920"/>
    <cellStyle name="百分比 4 4 2 3 2 2" xfId="2921"/>
    <cellStyle name="百分比 4 4 2 3 2 3" xfId="2922"/>
    <cellStyle name="百分比 4 4 2 3 3" xfId="2923"/>
    <cellStyle name="百分比 4 4 2 3 4" xfId="2924"/>
    <cellStyle name="百分比 4 4 2 4" xfId="2925"/>
    <cellStyle name="百分比 4 4 2 4 2" xfId="2926"/>
    <cellStyle name="百分比 4 4 2 4 3" xfId="2927"/>
    <cellStyle name="百分比 4 4 2 5" xfId="2928"/>
    <cellStyle name="百分比 4 4 2 6" xfId="2929"/>
    <cellStyle name="百分比 4 4 2 7" xfId="2930"/>
    <cellStyle name="百分比 4 4 2 8" xfId="2931"/>
    <cellStyle name="百分比 4 4 2 9" xfId="2932"/>
    <cellStyle name="百分比 4 4 3" xfId="2933"/>
    <cellStyle name="百分比 4 4 3 2" xfId="2934"/>
    <cellStyle name="百分比 4 4 3 2 2" xfId="2935"/>
    <cellStyle name="百分比 4 4 3 2 2 2" xfId="2936"/>
    <cellStyle name="百分比 4 4 3 2 2 3" xfId="2937"/>
    <cellStyle name="百分比 4 4 3 2 3" xfId="2938"/>
    <cellStyle name="百分比 4 4 3 2 4" xfId="2939"/>
    <cellStyle name="百分比 4 4 3 3" xfId="2940"/>
    <cellStyle name="百分比 4 4 3 3 2" xfId="2941"/>
    <cellStyle name="百分比 4 4 3 3 3" xfId="2942"/>
    <cellStyle name="百分比 4 4 3 4" xfId="2943"/>
    <cellStyle name="百分比 4 4 3 5" xfId="2944"/>
    <cellStyle name="百分比 4 4 4" xfId="2945"/>
    <cellStyle name="百分比 4 4 4 2" xfId="2946"/>
    <cellStyle name="百分比 4 4 4 2 2" xfId="2947"/>
    <cellStyle name="百分比 4 4 4 2 3" xfId="2948"/>
    <cellStyle name="百分比 4 4 4 3" xfId="2949"/>
    <cellStyle name="百分比 4 4 4 4" xfId="2950"/>
    <cellStyle name="百分比 4 4 5" xfId="2951"/>
    <cellStyle name="百分比 4 4 5 2" xfId="2952"/>
    <cellStyle name="百分比 4 4 5 3" xfId="2953"/>
    <cellStyle name="百分比 4 4 6" xfId="2954"/>
    <cellStyle name="百分比 4 4 7" xfId="2955"/>
    <cellStyle name="百分比 4 4 8" xfId="2956"/>
    <cellStyle name="百分比 4 4 9" xfId="2957"/>
    <cellStyle name="百分比 4 5" xfId="2958"/>
    <cellStyle name="百分比 4 5 2" xfId="2959"/>
    <cellStyle name="百分比 4 5 2 2" xfId="2960"/>
    <cellStyle name="百分比 4 5 2 2 2" xfId="2961"/>
    <cellStyle name="百分比 4 5 2 2 2 2" xfId="2962"/>
    <cellStyle name="百分比 4 5 2 2 2 3" xfId="2963"/>
    <cellStyle name="百分比 4 5 2 2 3" xfId="2964"/>
    <cellStyle name="百分比 4 5 2 2 4" xfId="2965"/>
    <cellStyle name="百分比 4 5 2 3" xfId="2966"/>
    <cellStyle name="百分比 4 5 2 3 2" xfId="2967"/>
    <cellStyle name="百分比 4 5 2 3 3" xfId="2968"/>
    <cellStyle name="百分比 4 5 2 4" xfId="2969"/>
    <cellStyle name="百分比 4 5 2 5" xfId="2970"/>
    <cellStyle name="百分比 4 5 3" xfId="2971"/>
    <cellStyle name="百分比 4 5 3 2" xfId="2972"/>
    <cellStyle name="百分比 4 5 3 2 2" xfId="2973"/>
    <cellStyle name="百分比 4 5 3 2 3" xfId="2974"/>
    <cellStyle name="百分比 4 5 3 3" xfId="2975"/>
    <cellStyle name="百分比 4 5 3 4" xfId="2976"/>
    <cellStyle name="百分比 4 5 4" xfId="2977"/>
    <cellStyle name="百分比 4 5 4 2" xfId="2978"/>
    <cellStyle name="百分比 4 5 4 3" xfId="2979"/>
    <cellStyle name="百分比 4 5 5" xfId="2980"/>
    <cellStyle name="百分比 4 5 6" xfId="2981"/>
    <cellStyle name="百分比 4 5 7" xfId="2982"/>
    <cellStyle name="百分比 4 5 8" xfId="2983"/>
    <cellStyle name="百分比 4 5 9" xfId="2984"/>
    <cellStyle name="百分比 4 6" xfId="2985"/>
    <cellStyle name="百分比 4 6 2" xfId="2986"/>
    <cellStyle name="百分比 4 6 2 2" xfId="2987"/>
    <cellStyle name="百分比 4 6 2 2 2" xfId="2988"/>
    <cellStyle name="百分比 4 6 2 2 3" xfId="2989"/>
    <cellStyle name="百分比 4 6 2 3" xfId="2990"/>
    <cellStyle name="百分比 4 6 2 4" xfId="2991"/>
    <cellStyle name="百分比 4 6 3" xfId="2992"/>
    <cellStyle name="百分比 4 6 3 2" xfId="2993"/>
    <cellStyle name="百分比 4 6 3 3" xfId="2994"/>
    <cellStyle name="百分比 4 6 4" xfId="2995"/>
    <cellStyle name="百分比 4 6 5" xfId="2996"/>
    <cellStyle name="百分比 4 6 6" xfId="2997"/>
    <cellStyle name="百分比 4 6 7" xfId="2998"/>
    <cellStyle name="百分比 4 6 8" xfId="2999"/>
    <cellStyle name="百分比 4 7" xfId="3000"/>
    <cellStyle name="百分比 4 7 2" xfId="3001"/>
    <cellStyle name="百分比 4 7 2 2" xfId="3002"/>
    <cellStyle name="百分比 4 7 2 3" xfId="3003"/>
    <cellStyle name="百分比 4 7 3" xfId="3004"/>
    <cellStyle name="百分比 4 7 4" xfId="3005"/>
    <cellStyle name="百分比 4 7 5" xfId="3006"/>
    <cellStyle name="百分比 4 7 6" xfId="3007"/>
    <cellStyle name="百分比 4 7 7" xfId="3008"/>
    <cellStyle name="百分比 4 8" xfId="3009"/>
    <cellStyle name="百分比 4 8 2" xfId="3010"/>
    <cellStyle name="百分比 4 8 3" xfId="3011"/>
    <cellStyle name="百分比 4 9" xfId="3012"/>
    <cellStyle name="百分比 5" xfId="3013"/>
    <cellStyle name="百分比 6" xfId="3014"/>
    <cellStyle name="百分比 7" xfId="3015"/>
    <cellStyle name="百分比 8" xfId="3016"/>
    <cellStyle name="百分比 9" xfId="3017"/>
    <cellStyle name="标题" xfId="26" builtinId="15" customBuiltin="1"/>
    <cellStyle name="标题 1" xfId="27" builtinId="16" customBuiltin="1"/>
    <cellStyle name="标题 1 10" xfId="3018"/>
    <cellStyle name="标题 1 11" xfId="3019"/>
    <cellStyle name="标题 1 12" xfId="26422"/>
    <cellStyle name="标题 1 13" xfId="26808"/>
    <cellStyle name="标题 1 2" xfId="3020"/>
    <cellStyle name="标题 1 2 2" xfId="3021"/>
    <cellStyle name="标题 1 2 2 2" xfId="3022"/>
    <cellStyle name="标题 1 2 2 2 2" xfId="3023"/>
    <cellStyle name="标题 1 2 2 3" xfId="3024"/>
    <cellStyle name="标题 1 2 2 4" xfId="3025"/>
    <cellStyle name="标题 1 2 2 5" xfId="3026"/>
    <cellStyle name="标题 1 2 2_voucher summary Feb 11 Media Focus" xfId="3027"/>
    <cellStyle name="标题 1 2 3" xfId="3028"/>
    <cellStyle name="标题 1 2 3 2" xfId="3029"/>
    <cellStyle name="标题 1 2 4" xfId="3030"/>
    <cellStyle name="标题 1 2 5" xfId="3031"/>
    <cellStyle name="标题 1 2 6" xfId="3032"/>
    <cellStyle name="标题 1 3" xfId="3033"/>
    <cellStyle name="标题 1 3 2" xfId="3034"/>
    <cellStyle name="标题 1 3 2 2" xfId="3035"/>
    <cellStyle name="标题 1 3 2 3" xfId="3036"/>
    <cellStyle name="标题 1 3 2 4" xfId="3037"/>
    <cellStyle name="标题 1 3 2 5" xfId="3038"/>
    <cellStyle name="标题 1 3 3" xfId="3039"/>
    <cellStyle name="标题 1 3 4" xfId="3040"/>
    <cellStyle name="标题 1 3 5" xfId="3041"/>
    <cellStyle name="标题 1 3 6" xfId="3042"/>
    <cellStyle name="标题 1 4" xfId="3043"/>
    <cellStyle name="标题 1 5" xfId="3044"/>
    <cellStyle name="标题 1 6" xfId="3045"/>
    <cellStyle name="标题 1 7" xfId="3046"/>
    <cellStyle name="标题 1 8" xfId="3047"/>
    <cellStyle name="标题 1 9" xfId="3048"/>
    <cellStyle name="标题 10" xfId="3049"/>
    <cellStyle name="标题 11" xfId="3050"/>
    <cellStyle name="标题 12" xfId="3051"/>
    <cellStyle name="标题 13" xfId="3052"/>
    <cellStyle name="标题 14" xfId="3053"/>
    <cellStyle name="标题 15" xfId="3054"/>
    <cellStyle name="标题 16" xfId="26421"/>
    <cellStyle name="标题 17" xfId="26807"/>
    <cellStyle name="标题 2" xfId="28" builtinId="17" customBuiltin="1"/>
    <cellStyle name="标题 2 10" xfId="3055"/>
    <cellStyle name="标题 2 11" xfId="3056"/>
    <cellStyle name="标题 2 12" xfId="26423"/>
    <cellStyle name="标题 2 13" xfId="26809"/>
    <cellStyle name="标题 2 2" xfId="3057"/>
    <cellStyle name="标题 2 2 2" xfId="3058"/>
    <cellStyle name="标题 2 2 2 2" xfId="3059"/>
    <cellStyle name="标题 2 2 2 2 2" xfId="3060"/>
    <cellStyle name="标题 2 2 2 3" xfId="3061"/>
    <cellStyle name="标题 2 2 2 4" xfId="3062"/>
    <cellStyle name="标题 2 2 2 5" xfId="3063"/>
    <cellStyle name="标题 2 2 2_voucher summary Feb 11 Media Focus" xfId="3064"/>
    <cellStyle name="标题 2 2 3" xfId="3065"/>
    <cellStyle name="标题 2 2 3 2" xfId="3066"/>
    <cellStyle name="标题 2 2 4" xfId="3067"/>
    <cellStyle name="标题 2 2 5" xfId="3068"/>
    <cellStyle name="标题 2 2 6" xfId="3069"/>
    <cellStyle name="标题 2 3" xfId="3070"/>
    <cellStyle name="标题 2 3 2" xfId="3071"/>
    <cellStyle name="标题 2 3 2 2" xfId="3072"/>
    <cellStyle name="标题 2 3 2 3" xfId="3073"/>
    <cellStyle name="标题 2 3 2 4" xfId="3074"/>
    <cellStyle name="标题 2 3 2 5" xfId="3075"/>
    <cellStyle name="标题 2 3 3" xfId="3076"/>
    <cellStyle name="标题 2 3 4" xfId="3077"/>
    <cellStyle name="标题 2 3 5" xfId="3078"/>
    <cellStyle name="标题 2 3 6" xfId="3079"/>
    <cellStyle name="标题 2 4" xfId="3080"/>
    <cellStyle name="标题 2 5" xfId="3081"/>
    <cellStyle name="标题 2 6" xfId="3082"/>
    <cellStyle name="标题 2 7" xfId="3083"/>
    <cellStyle name="标题 2 8" xfId="3084"/>
    <cellStyle name="标题 2 9" xfId="3085"/>
    <cellStyle name="标题 3" xfId="29" builtinId="18" customBuiltin="1"/>
    <cellStyle name="标题 3 10" xfId="3086"/>
    <cellStyle name="标题 3 11" xfId="3087"/>
    <cellStyle name="标题 3 12" xfId="26424"/>
    <cellStyle name="标题 3 13" xfId="26810"/>
    <cellStyle name="标题 3 2" xfId="3088"/>
    <cellStyle name="标题 3 2 2" xfId="3089"/>
    <cellStyle name="标题 3 2 2 2" xfId="3090"/>
    <cellStyle name="标题 3 2 2 2 2" xfId="3091"/>
    <cellStyle name="标题 3 2 2 3" xfId="3092"/>
    <cellStyle name="标题 3 2 2 4" xfId="3093"/>
    <cellStyle name="标题 3 2 2 5" xfId="3094"/>
    <cellStyle name="标题 3 2 2_voucher summary Feb 11 Media Focus" xfId="3095"/>
    <cellStyle name="标题 3 2 3" xfId="3096"/>
    <cellStyle name="标题 3 2 3 2" xfId="3097"/>
    <cellStyle name="标题 3 2 4" xfId="3098"/>
    <cellStyle name="标题 3 2 5" xfId="3099"/>
    <cellStyle name="标题 3 2 6" xfId="3100"/>
    <cellStyle name="标题 3 3" xfId="3101"/>
    <cellStyle name="标题 3 3 2" xfId="3102"/>
    <cellStyle name="标题 3 3 2 2" xfId="3103"/>
    <cellStyle name="标题 3 3 2 3" xfId="3104"/>
    <cellStyle name="标题 3 3 2 4" xfId="3105"/>
    <cellStyle name="标题 3 3 2 5" xfId="3106"/>
    <cellStyle name="标题 3 3 3" xfId="3107"/>
    <cellStyle name="标题 3 3 4" xfId="3108"/>
    <cellStyle name="标题 3 3 5" xfId="3109"/>
    <cellStyle name="标题 3 3 6" xfId="3110"/>
    <cellStyle name="标题 3 4" xfId="3111"/>
    <cellStyle name="标题 3 5" xfId="3112"/>
    <cellStyle name="标题 3 6" xfId="3113"/>
    <cellStyle name="标题 3 7" xfId="3114"/>
    <cellStyle name="标题 3 8" xfId="3115"/>
    <cellStyle name="标题 3 9" xfId="3116"/>
    <cellStyle name="标题 4" xfId="30" builtinId="19" customBuiltin="1"/>
    <cellStyle name="标题 4 10" xfId="3117"/>
    <cellStyle name="标题 4 11" xfId="3118"/>
    <cellStyle name="标题 4 12" xfId="26425"/>
    <cellStyle name="标题 4 13" xfId="26811"/>
    <cellStyle name="标题 4 2" xfId="3119"/>
    <cellStyle name="标题 4 2 2" xfId="3120"/>
    <cellStyle name="标题 4 2 2 2" xfId="3121"/>
    <cellStyle name="标题 4 2 2 2 2" xfId="3122"/>
    <cellStyle name="标题 4 2 2 3" xfId="3123"/>
    <cellStyle name="标题 4 2 2 4" xfId="3124"/>
    <cellStyle name="标题 4 2 2 5" xfId="3125"/>
    <cellStyle name="标题 4 2 2_voucher summary Feb 11 Media Focus" xfId="3126"/>
    <cellStyle name="标题 4 2 3" xfId="3127"/>
    <cellStyle name="标题 4 2 3 2" xfId="3128"/>
    <cellStyle name="标题 4 2 4" xfId="3129"/>
    <cellStyle name="标题 4 2 5" xfId="3130"/>
    <cellStyle name="标题 4 2 6" xfId="3131"/>
    <cellStyle name="标题 4 3" xfId="3132"/>
    <cellStyle name="标题 4 3 2" xfId="3133"/>
    <cellStyle name="标题 4 3 2 2" xfId="3134"/>
    <cellStyle name="标题 4 3 2 3" xfId="3135"/>
    <cellStyle name="标题 4 3 2 4" xfId="3136"/>
    <cellStyle name="标题 4 3 2 5" xfId="3137"/>
    <cellStyle name="标题 4 3 3" xfId="3138"/>
    <cellStyle name="标题 4 3 4" xfId="3139"/>
    <cellStyle name="标题 4 3 5" xfId="3140"/>
    <cellStyle name="标题 4 3 6" xfId="3141"/>
    <cellStyle name="标题 4 4" xfId="3142"/>
    <cellStyle name="标题 4 5" xfId="3143"/>
    <cellStyle name="标题 4 6" xfId="3144"/>
    <cellStyle name="标题 4 7" xfId="3145"/>
    <cellStyle name="标题 4 8" xfId="3146"/>
    <cellStyle name="标题 4 9" xfId="3147"/>
    <cellStyle name="标题 5" xfId="3148"/>
    <cellStyle name="标题 5 2" xfId="3149"/>
    <cellStyle name="标题 5 2 2" xfId="3150"/>
    <cellStyle name="标题 5 2 2 2" xfId="3151"/>
    <cellStyle name="标题 5 2 3" xfId="3152"/>
    <cellStyle name="标题 5 2 4" xfId="3153"/>
    <cellStyle name="标题 5 2 5" xfId="3154"/>
    <cellStyle name="标题 5 2_voucher summary Feb 11 Media Focus" xfId="3155"/>
    <cellStyle name="标题 5 3" xfId="3156"/>
    <cellStyle name="标题 5 3 2" xfId="3157"/>
    <cellStyle name="标题 5 4" xfId="3158"/>
    <cellStyle name="标题 5 5" xfId="3159"/>
    <cellStyle name="标题 5 6" xfId="3160"/>
    <cellStyle name="标题 6" xfId="3161"/>
    <cellStyle name="标题 6 2" xfId="3162"/>
    <cellStyle name="标题 6 2 2" xfId="3163"/>
    <cellStyle name="标题 6 2 3" xfId="3164"/>
    <cellStyle name="标题 6 2 4" xfId="3165"/>
    <cellStyle name="标题 6 2 5" xfId="3166"/>
    <cellStyle name="标题 6 3" xfId="3167"/>
    <cellStyle name="标题 6 4" xfId="3168"/>
    <cellStyle name="标题 6 5" xfId="3169"/>
    <cellStyle name="标题 6 6" xfId="3170"/>
    <cellStyle name="标题 7" xfId="3171"/>
    <cellStyle name="标题 8" xfId="3172"/>
    <cellStyle name="标题 9" xfId="3173"/>
    <cellStyle name="標準_ARAVA" xfId="3174"/>
    <cellStyle name="差" xfId="32" builtinId="27" customBuiltin="1"/>
    <cellStyle name="差 10" xfId="3175"/>
    <cellStyle name="差 11" xfId="3176"/>
    <cellStyle name="差 12" xfId="26427"/>
    <cellStyle name="差 13" xfId="26813"/>
    <cellStyle name="差 2" xfId="3177"/>
    <cellStyle name="差 2 2" xfId="3178"/>
    <cellStyle name="差 2 2 2" xfId="3179"/>
    <cellStyle name="差 2 2 2 2" xfId="3180"/>
    <cellStyle name="差 2 2 3" xfId="3181"/>
    <cellStyle name="差 2 2 4" xfId="3182"/>
    <cellStyle name="差 2 2 5" xfId="3183"/>
    <cellStyle name="差 2 2_voucher summary Feb 11 Media Focus" xfId="3184"/>
    <cellStyle name="差 2 3" xfId="3185"/>
    <cellStyle name="差 2 4" xfId="3186"/>
    <cellStyle name="差 2 5" xfId="3187"/>
    <cellStyle name="差 2 6" xfId="3188"/>
    <cellStyle name="差 3" xfId="3189"/>
    <cellStyle name="差 3 2" xfId="3190"/>
    <cellStyle name="差 3 2 2" xfId="3191"/>
    <cellStyle name="差 3 2 3" xfId="3192"/>
    <cellStyle name="差 3 2 4" xfId="3193"/>
    <cellStyle name="差 3 2 5" xfId="3194"/>
    <cellStyle name="差 3 3" xfId="3195"/>
    <cellStyle name="差 3 4" xfId="3196"/>
    <cellStyle name="差 3 5" xfId="3197"/>
    <cellStyle name="差 3 6" xfId="3198"/>
    <cellStyle name="差 4" xfId="3199"/>
    <cellStyle name="差 5" xfId="3200"/>
    <cellStyle name="差 6" xfId="3201"/>
    <cellStyle name="差 7" xfId="3202"/>
    <cellStyle name="差 8" xfId="3203"/>
    <cellStyle name="差 9" xfId="3204"/>
    <cellStyle name="差_voucher summary Dec 10 Media Focus" xfId="3205"/>
    <cellStyle name="差_voucher summary Dec 10 Media Focus 2" xfId="3206"/>
    <cellStyle name="差_voucher summary Dec 10 Media Focus 2 2" xfId="3207"/>
    <cellStyle name="差_voucher summary Dec 10 Media Focus 2_voucher summary Feb 11 Media Focus" xfId="3208"/>
    <cellStyle name="差_voucher summary Dec 10 Media Focus 2_voucher summary Jan 11 Media Focus" xfId="3209"/>
    <cellStyle name="差_voucher summary Dec 10 Media Focus 2_voucher summary Mar 11 Media Focus" xfId="3210"/>
    <cellStyle name="差_voucher summary Feb 11 Media Focus" xfId="3211"/>
    <cellStyle name="差_voucher summary Jan 11 Media Focus" xfId="3212"/>
    <cellStyle name="差_voucher summary Mar 11 Media Focus" xfId="3213"/>
    <cellStyle name="差_Xl0000001" xfId="3214"/>
    <cellStyle name="差_Xl0000001 2" xfId="3215"/>
    <cellStyle name="差_Xl0000001 3" xfId="3216"/>
    <cellStyle name="差_副本焦点时间预算Darft-2010 10 27VS Q3-V1" xfId="3217"/>
    <cellStyle name="差_副本焦点时间预算Darft-2010 10 27VS Q3-V1 2" xfId="3218"/>
    <cellStyle name="差_副本焦点时间预算Darft-2010 10 27VS Q3-V1 3" xfId="3219"/>
    <cellStyle name="差_焦点时间广告HC汇总" xfId="3220"/>
    <cellStyle name="差_焦点时间广告HC汇总 2" xfId="3221"/>
    <cellStyle name="差_焦点时间广告HC汇总 3" xfId="3222"/>
    <cellStyle name="差_焦点时间广告测算-2010 10 22" xfId="3223"/>
    <cellStyle name="差_焦点时间广告测算-2010 10 22 2" xfId="3224"/>
    <cellStyle name="差_焦点时间广告测算-2010 10 22 3" xfId="3225"/>
    <cellStyle name="差_焦点时间广告测算-2010 10 25" xfId="3226"/>
    <cellStyle name="差_焦点时间广告测算-2010 10 25 2" xfId="3227"/>
    <cellStyle name="差_焦点时间广告测算-2010 10 25 3" xfId="3228"/>
    <cellStyle name="差_焦点时间广告测算-2010.10.22" xfId="3229"/>
    <cellStyle name="差_焦点时间广告测算-2010.10.22 2" xfId="3230"/>
    <cellStyle name="差_焦点时间广告测算-2010.10.22 3" xfId="3231"/>
    <cellStyle name="差_焦点时间预算Darft-2010 10 26" xfId="3232"/>
    <cellStyle name="差_焦点时间预算Darft-2010 10 26 2" xfId="3233"/>
    <cellStyle name="差_焦点时间预算Darft-2010 10 26 3" xfId="3234"/>
    <cellStyle name="常规" xfId="0" builtinId="0"/>
    <cellStyle name="常规 10" xfId="69"/>
    <cellStyle name="常规 10 10" xfId="3235"/>
    <cellStyle name="常规 10 2" xfId="3236"/>
    <cellStyle name="常规 10 2 2" xfId="3237"/>
    <cellStyle name="常规 10 2 2 2" xfId="3238"/>
    <cellStyle name="常规 10 2 2 3" xfId="3239"/>
    <cellStyle name="常规 10 2 2 4" xfId="3240"/>
    <cellStyle name="常规 10 2 2 5" xfId="3241"/>
    <cellStyle name="常规 10 2 3" xfId="3242"/>
    <cellStyle name="常规 10 2 4" xfId="3243"/>
    <cellStyle name="常规 10 2 5" xfId="3244"/>
    <cellStyle name="常规 10 2 6" xfId="3245"/>
    <cellStyle name="常规 10 2 7" xfId="3246"/>
    <cellStyle name="常规 10 3" xfId="3247"/>
    <cellStyle name="常规 10 3 2" xfId="3248"/>
    <cellStyle name="常规 10 3 3" xfId="3249"/>
    <cellStyle name="常规 10 3 4" xfId="3250"/>
    <cellStyle name="常规 10 3 5" xfId="3251"/>
    <cellStyle name="常规 10 4" xfId="3252"/>
    <cellStyle name="常规 10 5" xfId="3253"/>
    <cellStyle name="常规 10 6" xfId="3254"/>
    <cellStyle name="常规 10 7" xfId="3255"/>
    <cellStyle name="常规 10 8" xfId="3256"/>
    <cellStyle name="常规 10 9" xfId="3257"/>
    <cellStyle name="常规 11" xfId="71"/>
    <cellStyle name="常规 11 2" xfId="3258"/>
    <cellStyle name="常规 11 2 2" xfId="3259"/>
    <cellStyle name="常规 11 2 3" xfId="3260"/>
    <cellStyle name="常规 11 2 4" xfId="3261"/>
    <cellStyle name="常规 11 2 5" xfId="3262"/>
    <cellStyle name="常规 11 2 6" xfId="3263"/>
    <cellStyle name="常规 11 3" xfId="3264"/>
    <cellStyle name="常规 11 4" xfId="3265"/>
    <cellStyle name="常规 11 5" xfId="3266"/>
    <cellStyle name="常规 11 6" xfId="3267"/>
    <cellStyle name="常规 11 7" xfId="3268"/>
    <cellStyle name="常规 11 8" xfId="3269"/>
    <cellStyle name="常规 11 9" xfId="3270"/>
    <cellStyle name="常规 12" xfId="72"/>
    <cellStyle name="常规 12 10" xfId="3271"/>
    <cellStyle name="常规 12 11" xfId="3272"/>
    <cellStyle name="常规 12 2" xfId="3273"/>
    <cellStyle name="常规 12 2 2" xfId="3274"/>
    <cellStyle name="常规 12 2 2 2" xfId="3275"/>
    <cellStyle name="常规 12 2 2 3" xfId="3276"/>
    <cellStyle name="常规 12 2 3" xfId="3277"/>
    <cellStyle name="常规 12 2 4" xfId="3278"/>
    <cellStyle name="常规 12 2 5" xfId="3279"/>
    <cellStyle name="常规 12 2 6" xfId="3280"/>
    <cellStyle name="常规 12 2 7" xfId="3281"/>
    <cellStyle name="常规 12 2 8" xfId="3282"/>
    <cellStyle name="常规 12 3" xfId="3283"/>
    <cellStyle name="常规 12 3 2" xfId="3284"/>
    <cellStyle name="常规 12 3 3" xfId="3285"/>
    <cellStyle name="常规 12 4" xfId="3286"/>
    <cellStyle name="常规 12 5" xfId="3287"/>
    <cellStyle name="常规 12 6" xfId="3288"/>
    <cellStyle name="常规 12 7" xfId="3289"/>
    <cellStyle name="常规 12 8" xfId="3290"/>
    <cellStyle name="常规 12 9" xfId="3291"/>
    <cellStyle name="常规 13" xfId="73"/>
    <cellStyle name="常规 13 10" xfId="3292"/>
    <cellStyle name="常规 13 11" xfId="3293"/>
    <cellStyle name="常规 13 2" xfId="3294"/>
    <cellStyle name="常规 13 2 2" xfId="3295"/>
    <cellStyle name="常规 13 2 2 2" xfId="3296"/>
    <cellStyle name="常规 13 2 2 3" xfId="3297"/>
    <cellStyle name="常规 13 2 3" xfId="3298"/>
    <cellStyle name="常规 13 2 4" xfId="3299"/>
    <cellStyle name="常规 13 2 5" xfId="3300"/>
    <cellStyle name="常规 13 2 6" xfId="3301"/>
    <cellStyle name="常规 13 2 7" xfId="3302"/>
    <cellStyle name="常规 13 2 8" xfId="3303"/>
    <cellStyle name="常规 13 3" xfId="3304"/>
    <cellStyle name="常规 13 3 2" xfId="3305"/>
    <cellStyle name="常规 13 3 3" xfId="3306"/>
    <cellStyle name="常规 13 4" xfId="3307"/>
    <cellStyle name="常规 13 5" xfId="3308"/>
    <cellStyle name="常规 13 6" xfId="3309"/>
    <cellStyle name="常规 13 7" xfId="3310"/>
    <cellStyle name="常规 13 8" xfId="3311"/>
    <cellStyle name="常规 13 9" xfId="3312"/>
    <cellStyle name="常规 14" xfId="74"/>
    <cellStyle name="常规 14 10" xfId="3313"/>
    <cellStyle name="常规 14 2" xfId="3314"/>
    <cellStyle name="常规 14 2 2" xfId="3315"/>
    <cellStyle name="常规 14 2 2 2" xfId="3316"/>
    <cellStyle name="常规 14 2 2 3" xfId="3317"/>
    <cellStyle name="常规 14 2 3" xfId="3318"/>
    <cellStyle name="常规 14 2 4" xfId="3319"/>
    <cellStyle name="常规 14 2 5" xfId="3320"/>
    <cellStyle name="常规 14 2 6" xfId="3321"/>
    <cellStyle name="常规 14 2 7" xfId="3322"/>
    <cellStyle name="常规 14 2 8" xfId="3323"/>
    <cellStyle name="常规 14 3" xfId="3324"/>
    <cellStyle name="常规 14 3 2" xfId="3325"/>
    <cellStyle name="常规 14 3 2 2" xfId="3326"/>
    <cellStyle name="常规 14 3 2 3" xfId="3327"/>
    <cellStyle name="常规 14 3 3" xfId="3328"/>
    <cellStyle name="常规 14 3 4" xfId="3329"/>
    <cellStyle name="常规 14 3 5" xfId="3330"/>
    <cellStyle name="常规 14 4" xfId="3331"/>
    <cellStyle name="常规 14 4 2" xfId="3332"/>
    <cellStyle name="常规 14 4 3" xfId="3333"/>
    <cellStyle name="常规 14 5" xfId="3334"/>
    <cellStyle name="常规 14 6" xfId="3335"/>
    <cellStyle name="常规 14 7" xfId="3336"/>
    <cellStyle name="常规 14 8" xfId="3337"/>
    <cellStyle name="常规 14 9" xfId="3338"/>
    <cellStyle name="常规 15" xfId="75"/>
    <cellStyle name="常规 15 10" xfId="3339"/>
    <cellStyle name="常规 15 11" xfId="3340"/>
    <cellStyle name="常规 15 2" xfId="3341"/>
    <cellStyle name="常规 15 2 2" xfId="3342"/>
    <cellStyle name="常规 15 2 2 2" xfId="3343"/>
    <cellStyle name="常规 15 2 2 3" xfId="3344"/>
    <cellStyle name="常规 15 2 3" xfId="3345"/>
    <cellStyle name="常规 15 2 4" xfId="3346"/>
    <cellStyle name="常规 15 2 5" xfId="3347"/>
    <cellStyle name="常规 15 2 6" xfId="3348"/>
    <cellStyle name="常规 15 2 7" xfId="3349"/>
    <cellStyle name="常规 15 2 8" xfId="3350"/>
    <cellStyle name="常规 15 3" xfId="3351"/>
    <cellStyle name="常规 15 3 2" xfId="3352"/>
    <cellStyle name="常规 15 3 2 2" xfId="3353"/>
    <cellStyle name="常规 15 3 2 3" xfId="3354"/>
    <cellStyle name="常规 15 3 3" xfId="3355"/>
    <cellStyle name="常规 15 3 4" xfId="3356"/>
    <cellStyle name="常规 15 3 5" xfId="3357"/>
    <cellStyle name="常规 15 4" xfId="3358"/>
    <cellStyle name="常规 15 4 2" xfId="3359"/>
    <cellStyle name="常规 15 4 3" xfId="3360"/>
    <cellStyle name="常规 15 5" xfId="3361"/>
    <cellStyle name="常规 15 6" xfId="3362"/>
    <cellStyle name="常规 15 7" xfId="3363"/>
    <cellStyle name="常规 15 8" xfId="3364"/>
    <cellStyle name="常规 15 9" xfId="3365"/>
    <cellStyle name="常规 16" xfId="3366"/>
    <cellStyle name="常规 16 2" xfId="3367"/>
    <cellStyle name="常规 16 2 2" xfId="3368"/>
    <cellStyle name="常规 16 2 3" xfId="3369"/>
    <cellStyle name="常规 16 3" xfId="3370"/>
    <cellStyle name="常规 16 3 2" xfId="3371"/>
    <cellStyle name="常规 16 3 3" xfId="3372"/>
    <cellStyle name="常规 16 4" xfId="3373"/>
    <cellStyle name="常规 16 5" xfId="3374"/>
    <cellStyle name="常规 16 6" xfId="3375"/>
    <cellStyle name="常规 16 7" xfId="3376"/>
    <cellStyle name="常规 16 8" xfId="3377"/>
    <cellStyle name="常规 17" xfId="3378"/>
    <cellStyle name="常规 17 2" xfId="3379"/>
    <cellStyle name="常规 17 3" xfId="3380"/>
    <cellStyle name="常规 18" xfId="3381"/>
    <cellStyle name="常规 18 2" xfId="3382"/>
    <cellStyle name="常规 18 3" xfId="3383"/>
    <cellStyle name="常规 19" xfId="3384"/>
    <cellStyle name="常规 19 2" xfId="3385"/>
    <cellStyle name="常规 19 3" xfId="3386"/>
    <cellStyle name="常规 2" xfId="17"/>
    <cellStyle name="常规 2 10" xfId="3387"/>
    <cellStyle name="常规 2 10 2" xfId="3388"/>
    <cellStyle name="常规 2 10 3" xfId="3389"/>
    <cellStyle name="常规 2 10 4" xfId="3390"/>
    <cellStyle name="常规 2 10 5" xfId="3391"/>
    <cellStyle name="常规 2 11" xfId="3392"/>
    <cellStyle name="常规 2 11 2" xfId="3393"/>
    <cellStyle name="常规 2 11 3" xfId="3394"/>
    <cellStyle name="常规 2 11 4" xfId="3395"/>
    <cellStyle name="常规 2 11 5" xfId="3396"/>
    <cellStyle name="常规 2 12" xfId="3397"/>
    <cellStyle name="常规 2 12 2" xfId="3398"/>
    <cellStyle name="常规 2 12 3" xfId="3399"/>
    <cellStyle name="常规 2 12 4" xfId="3400"/>
    <cellStyle name="常规 2 12 5" xfId="3401"/>
    <cellStyle name="常规 2 13" xfId="3402"/>
    <cellStyle name="常规 2 13 2" xfId="3403"/>
    <cellStyle name="常规 2 13 3" xfId="3404"/>
    <cellStyle name="常规 2 13 4" xfId="3405"/>
    <cellStyle name="常规 2 13 5" xfId="3406"/>
    <cellStyle name="常规 2 14" xfId="3407"/>
    <cellStyle name="常规 2 14 2" xfId="3408"/>
    <cellStyle name="常规 2 14 3" xfId="3409"/>
    <cellStyle name="常规 2 14 4" xfId="3410"/>
    <cellStyle name="常规 2 14 5" xfId="3411"/>
    <cellStyle name="常规 2 15" xfId="3412"/>
    <cellStyle name="常规 2 16" xfId="3413"/>
    <cellStyle name="常规 2 17" xfId="3414"/>
    <cellStyle name="常规 2 18" xfId="3415"/>
    <cellStyle name="常规 2 19" xfId="3416"/>
    <cellStyle name="常规 2 2" xfId="18"/>
    <cellStyle name="常规 2 2 10" xfId="3417"/>
    <cellStyle name="常规 2 2 10 2" xfId="3418"/>
    <cellStyle name="常规 2 2 10 3" xfId="3419"/>
    <cellStyle name="常规 2 2 10 4" xfId="3420"/>
    <cellStyle name="常规 2 2 10 5" xfId="3421"/>
    <cellStyle name="常规 2 2 11" xfId="3422"/>
    <cellStyle name="常规 2 2 11 2" xfId="3423"/>
    <cellStyle name="常规 2 2 11 3" xfId="3424"/>
    <cellStyle name="常规 2 2 11 4" xfId="3425"/>
    <cellStyle name="常规 2 2 11 5" xfId="3426"/>
    <cellStyle name="常规 2 2 12" xfId="3427"/>
    <cellStyle name="常规 2 2 13" xfId="3428"/>
    <cellStyle name="常规 2 2 14" xfId="3429"/>
    <cellStyle name="常规 2 2 15" xfId="3430"/>
    <cellStyle name="常规 2 2 16" xfId="3431"/>
    <cellStyle name="常规 2 2 17" xfId="3432"/>
    <cellStyle name="常规 2 2 18" xfId="3433"/>
    <cellStyle name="常规 2 2 19" xfId="3434"/>
    <cellStyle name="常规 2 2 19 2" xfId="3435"/>
    <cellStyle name="常规 2 2 19 3" xfId="3436"/>
    <cellStyle name="常规 2 2 19 4" xfId="3437"/>
    <cellStyle name="常规 2 2 19 5" xfId="3438"/>
    <cellStyle name="常规 2 2 19 6" xfId="3439"/>
    <cellStyle name="常规 2 2 2" xfId="3440"/>
    <cellStyle name="常规 2 2 2 10" xfId="3441"/>
    <cellStyle name="常规 2 2 2 10 2" xfId="3442"/>
    <cellStyle name="常规 2 2 2 10 3" xfId="3443"/>
    <cellStyle name="常规 2 2 2 10 4" xfId="3444"/>
    <cellStyle name="常规 2 2 2 10 5" xfId="3445"/>
    <cellStyle name="常规 2 2 2 11" xfId="3446"/>
    <cellStyle name="常规 2 2 2 12" xfId="3447"/>
    <cellStyle name="常规 2 2 2 13" xfId="3448"/>
    <cellStyle name="常规 2 2 2 14" xfId="3449"/>
    <cellStyle name="常规 2 2 2 15" xfId="3450"/>
    <cellStyle name="常规 2 2 2 16" xfId="3451"/>
    <cellStyle name="常规 2 2 2 17" xfId="3452"/>
    <cellStyle name="常规 2 2 2 18" xfId="3453"/>
    <cellStyle name="常规 2 2 2 18 2" xfId="3454"/>
    <cellStyle name="常规 2 2 2 18 3" xfId="3455"/>
    <cellStyle name="常规 2 2 2 18 4" xfId="3456"/>
    <cellStyle name="常规 2 2 2 18 5" xfId="3457"/>
    <cellStyle name="常规 2 2 2 18 6" xfId="3458"/>
    <cellStyle name="常规 2 2 2 19" xfId="3459"/>
    <cellStyle name="常规 2 2 2 2" xfId="3460"/>
    <cellStyle name="常规 2 2 2 2 10" xfId="3461"/>
    <cellStyle name="常规 2 2 2 2 10 2" xfId="3462"/>
    <cellStyle name="常规 2 2 2 2 10 3" xfId="3463"/>
    <cellStyle name="常规 2 2 2 2 10 4" xfId="3464"/>
    <cellStyle name="常规 2 2 2 2 10 5" xfId="3465"/>
    <cellStyle name="常规 2 2 2 2 10 6" xfId="3466"/>
    <cellStyle name="常规 2 2 2 2 11" xfId="3467"/>
    <cellStyle name="常规 2 2 2 2 12" xfId="3468"/>
    <cellStyle name="常规 2 2 2 2 13" xfId="3469"/>
    <cellStyle name="常规 2 2 2 2 14" xfId="3470"/>
    <cellStyle name="常规 2 2 2 2 15" xfId="3471"/>
    <cellStyle name="常规 2 2 2 2 16" xfId="3472"/>
    <cellStyle name="常规 2 2 2 2 16 2" xfId="3473"/>
    <cellStyle name="常规 2 2 2 2 16 3" xfId="3474"/>
    <cellStyle name="常规 2 2 2 2 17" xfId="3475"/>
    <cellStyle name="常规 2 2 2 2 2" xfId="3476"/>
    <cellStyle name="常规 2 2 2 2 2 10" xfId="3477"/>
    <cellStyle name="常规 2 2 2 2 2 11" xfId="3478"/>
    <cellStyle name="常规 2 2 2 2 2 12" xfId="3479"/>
    <cellStyle name="常规 2 2 2 2 2 13" xfId="3480"/>
    <cellStyle name="常规 2 2 2 2 2 14" xfId="3481"/>
    <cellStyle name="常规 2 2 2 2 2 14 2" xfId="3482"/>
    <cellStyle name="常规 2 2 2 2 2 14 3" xfId="3483"/>
    <cellStyle name="常规 2 2 2 2 2 15" xfId="3484"/>
    <cellStyle name="常规 2 2 2 2 2 2" xfId="3485"/>
    <cellStyle name="常规 2 2 2 2 2 2 10" xfId="3486"/>
    <cellStyle name="常规 2 2 2 2 2 2 2" xfId="3487"/>
    <cellStyle name="常规 2 2 2 2 2 2 2 2" xfId="3488"/>
    <cellStyle name="常规 2 2 2 2 2 2 2 2 2" xfId="3489"/>
    <cellStyle name="常规 2 2 2 2 2 2 2 2 2 2" xfId="3490"/>
    <cellStyle name="常规 2 2 2 2 2 2 2 2 2 2 2" xfId="3491"/>
    <cellStyle name="常规 2 2 2 2 2 2 2 2 2 2 3" xfId="3492"/>
    <cellStyle name="常规 2 2 2 2 2 2 2 2 2 3" xfId="3493"/>
    <cellStyle name="常规 2 2 2 2 2 2 2 2 2 4" xfId="3494"/>
    <cellStyle name="常规 2 2 2 2 2 2 2 2 3" xfId="3495"/>
    <cellStyle name="常规 2 2 2 2 2 2 2 2 4" xfId="3496"/>
    <cellStyle name="常规 2 2 2 2 2 2 2 2 4 2" xfId="3497"/>
    <cellStyle name="常规 2 2 2 2 2 2 2 2 4 3" xfId="3498"/>
    <cellStyle name="常规 2 2 2 2 2 2 2 2 5" xfId="3499"/>
    <cellStyle name="常规 2 2 2 2 2 2 2 3" xfId="3500"/>
    <cellStyle name="常规 2 2 2 2 2 2 2 4" xfId="3501"/>
    <cellStyle name="常规 2 2 2 2 2 2 2 5" xfId="3502"/>
    <cellStyle name="常规 2 2 2 2 2 2 2 6" xfId="3503"/>
    <cellStyle name="常规 2 2 2 2 2 2 2 7" xfId="3504"/>
    <cellStyle name="常规 2 2 2 2 2 2 2 8" xfId="3505"/>
    <cellStyle name="常规 2 2 2 2 2 2 2 8 2" xfId="3506"/>
    <cellStyle name="常规 2 2 2 2 2 2 2 8 3" xfId="3507"/>
    <cellStyle name="常规 2 2 2 2 2 2 2 9" xfId="3508"/>
    <cellStyle name="常规 2 2 2 2 2 2 3" xfId="3509"/>
    <cellStyle name="常规 2 2 2 2 2 2 4" xfId="3510"/>
    <cellStyle name="常规 2 2 2 2 2 2 5" xfId="3511"/>
    <cellStyle name="常规 2 2 2 2 2 2 6" xfId="3512"/>
    <cellStyle name="常规 2 2 2 2 2 2 7" xfId="3513"/>
    <cellStyle name="常规 2 2 2 2 2 2 8" xfId="3514"/>
    <cellStyle name="常规 2 2 2 2 2 2 9" xfId="3515"/>
    <cellStyle name="常规 2 2 2 2 2 2 9 2" xfId="3516"/>
    <cellStyle name="常规 2 2 2 2 2 2 9 3" xfId="3517"/>
    <cellStyle name="常规 2 2 2 2 2 3" xfId="3518"/>
    <cellStyle name="常规 2 2 2 2 2 4" xfId="3519"/>
    <cellStyle name="常规 2 2 2 2 2 5" xfId="3520"/>
    <cellStyle name="常规 2 2 2 2 2 6" xfId="3521"/>
    <cellStyle name="常规 2 2 2 2 2 7" xfId="3522"/>
    <cellStyle name="常规 2 2 2 2 2 8" xfId="3523"/>
    <cellStyle name="常规 2 2 2 2 2 8 2" xfId="3524"/>
    <cellStyle name="常规 2 2 2 2 2 8 3" xfId="3525"/>
    <cellStyle name="常规 2 2 2 2 2 8 4" xfId="3526"/>
    <cellStyle name="常规 2 2 2 2 2 8 5" xfId="3527"/>
    <cellStyle name="常规 2 2 2 2 2 8 6" xfId="3528"/>
    <cellStyle name="常规 2 2 2 2 2 9" xfId="3529"/>
    <cellStyle name="常规 2 2 2 2 3" xfId="3530"/>
    <cellStyle name="常规 2 2 2 2 4" xfId="3531"/>
    <cellStyle name="常规 2 2 2 2 5" xfId="3532"/>
    <cellStyle name="常规 2 2 2 2 6" xfId="3533"/>
    <cellStyle name="常规 2 2 2 2 7" xfId="3534"/>
    <cellStyle name="常规 2 2 2 2 8" xfId="3535"/>
    <cellStyle name="常规 2 2 2 2 9" xfId="3536"/>
    <cellStyle name="常规 2 2 2 20" xfId="3537"/>
    <cellStyle name="常规 2 2 2 21" xfId="3538"/>
    <cellStyle name="常规 2 2 2 22" xfId="3539"/>
    <cellStyle name="常规 2 2 2 23" xfId="3540"/>
    <cellStyle name="常规 2 2 2 24" xfId="3541"/>
    <cellStyle name="常规 2 2 2 24 2" xfId="3542"/>
    <cellStyle name="常规 2 2 2 24 3" xfId="3543"/>
    <cellStyle name="常规 2 2 2 25" xfId="3544"/>
    <cellStyle name="常规 2 2 2 3" xfId="3545"/>
    <cellStyle name="常规 2 2 2 3 2" xfId="3546"/>
    <cellStyle name="常规 2 2 2 3 2 2" xfId="3547"/>
    <cellStyle name="常规 2 2 2 3 2 3" xfId="3548"/>
    <cellStyle name="常规 2 2 2 3 2 4" xfId="3549"/>
    <cellStyle name="常规 2 2 2 3 2 5" xfId="3550"/>
    <cellStyle name="常规 2 2 2 3 3" xfId="3551"/>
    <cellStyle name="常规 2 2 2 3 4" xfId="3552"/>
    <cellStyle name="常规 2 2 2 3 5" xfId="3553"/>
    <cellStyle name="常规 2 2 2 3 6" xfId="3554"/>
    <cellStyle name="常规 2 2 2 4" xfId="3555"/>
    <cellStyle name="常规 2 2 2 4 2" xfId="3556"/>
    <cellStyle name="常规 2 2 2 4 3" xfId="3557"/>
    <cellStyle name="常规 2 2 2 4 4" xfId="3558"/>
    <cellStyle name="常规 2 2 2 4 5" xfId="3559"/>
    <cellStyle name="常规 2 2 2 5" xfId="3560"/>
    <cellStyle name="常规 2 2 2 5 2" xfId="3561"/>
    <cellStyle name="常规 2 2 2 5 3" xfId="3562"/>
    <cellStyle name="常规 2 2 2 5 4" xfId="3563"/>
    <cellStyle name="常规 2 2 2 5 5" xfId="3564"/>
    <cellStyle name="常规 2 2 2 6" xfId="3565"/>
    <cellStyle name="常规 2 2 2 6 2" xfId="3566"/>
    <cellStyle name="常规 2 2 2 6 3" xfId="3567"/>
    <cellStyle name="常规 2 2 2 6 4" xfId="3568"/>
    <cellStyle name="常规 2 2 2 6 5" xfId="3569"/>
    <cellStyle name="常规 2 2 2 7" xfId="3570"/>
    <cellStyle name="常规 2 2 2 7 2" xfId="3571"/>
    <cellStyle name="常规 2 2 2 7 3" xfId="3572"/>
    <cellStyle name="常规 2 2 2 7 4" xfId="3573"/>
    <cellStyle name="常规 2 2 2 7 5" xfId="3574"/>
    <cellStyle name="常规 2 2 2 8" xfId="3575"/>
    <cellStyle name="常规 2 2 2 8 2" xfId="3576"/>
    <cellStyle name="常规 2 2 2 8 3" xfId="3577"/>
    <cellStyle name="常规 2 2 2 8 4" xfId="3578"/>
    <cellStyle name="常规 2 2 2 8 5" xfId="3579"/>
    <cellStyle name="常规 2 2 2 9" xfId="3580"/>
    <cellStyle name="常规 2 2 2 9 2" xfId="3581"/>
    <cellStyle name="常规 2 2 2 9 3" xfId="3582"/>
    <cellStyle name="常规 2 2 2 9 4" xfId="3583"/>
    <cellStyle name="常规 2 2 2 9 5" xfId="3584"/>
    <cellStyle name="常规 2 2 20" xfId="3585"/>
    <cellStyle name="常规 2 2 21" xfId="3586"/>
    <cellStyle name="常规 2 2 22" xfId="3587"/>
    <cellStyle name="常规 2 2 23" xfId="3588"/>
    <cellStyle name="常规 2 2 24" xfId="3589"/>
    <cellStyle name="常规 2 2 25" xfId="3590"/>
    <cellStyle name="常规 2 2 26" xfId="3591"/>
    <cellStyle name="常规 2 2 27" xfId="3592"/>
    <cellStyle name="常规 2 2 28" xfId="3593"/>
    <cellStyle name="常规 2 2 28 2" xfId="3594"/>
    <cellStyle name="常规 2 2 28 3" xfId="3595"/>
    <cellStyle name="常规 2 2 29" xfId="3596"/>
    <cellStyle name="常规 2 2 3" xfId="3597"/>
    <cellStyle name="常规 2 2 3 10" xfId="3598"/>
    <cellStyle name="常规 2 2 3 10 2" xfId="3599"/>
    <cellStyle name="常规 2 2 3 10 3" xfId="3600"/>
    <cellStyle name="常规 2 2 3 11" xfId="3601"/>
    <cellStyle name="常规 2 2 3 2" xfId="3602"/>
    <cellStyle name="常规 2 2 3 2 2" xfId="3603"/>
    <cellStyle name="常规 2 2 3 2 2 2" xfId="3604"/>
    <cellStyle name="常规 2 2 3 2 2 2 2" xfId="3605"/>
    <cellStyle name="常规 2 2 3 2 2 2 3" xfId="3606"/>
    <cellStyle name="常规 2 2 3 2 2 3" xfId="3607"/>
    <cellStyle name="常规 2 2 3 2 2 4" xfId="3608"/>
    <cellStyle name="常规 2 2 3 2 3" xfId="3609"/>
    <cellStyle name="常规 2 2 3 2 4" xfId="3610"/>
    <cellStyle name="常规 2 2 3 2 5" xfId="3611"/>
    <cellStyle name="常规 2 2 3 2 6" xfId="3612"/>
    <cellStyle name="常规 2 2 3 2 7" xfId="3613"/>
    <cellStyle name="常规 2 2 3 2 7 2" xfId="3614"/>
    <cellStyle name="常规 2 2 3 2 7 3" xfId="3615"/>
    <cellStyle name="常规 2 2 3 2 8" xfId="3616"/>
    <cellStyle name="常规 2 2 3 3" xfId="3617"/>
    <cellStyle name="常规 2 2 3 4" xfId="3618"/>
    <cellStyle name="常规 2 2 3 5" xfId="3619"/>
    <cellStyle name="常规 2 2 3 6" xfId="3620"/>
    <cellStyle name="常规 2 2 3 7" xfId="3621"/>
    <cellStyle name="常规 2 2 3 8" xfId="3622"/>
    <cellStyle name="常规 2 2 3 9" xfId="3623"/>
    <cellStyle name="常规 2 2 30" xfId="3624"/>
    <cellStyle name="常规 2 2 4" xfId="3625"/>
    <cellStyle name="常规 2 2 4 2" xfId="3626"/>
    <cellStyle name="常规 2 2 4 2 2" xfId="3627"/>
    <cellStyle name="常规 2 2 4 2 3" xfId="3628"/>
    <cellStyle name="常规 2 2 4 2 4" xfId="3629"/>
    <cellStyle name="常规 2 2 4 2 5" xfId="3630"/>
    <cellStyle name="常规 2 2 4 2 6" xfId="3631"/>
    <cellStyle name="常规 2 2 4 2 6 2" xfId="3632"/>
    <cellStyle name="常规 2 2 4 2 6 3" xfId="3633"/>
    <cellStyle name="常规 2 2 4 2 7" xfId="3634"/>
    <cellStyle name="常规 2 2 4 3" xfId="3635"/>
    <cellStyle name="常规 2 2 4 4" xfId="3636"/>
    <cellStyle name="常规 2 2 4 5" xfId="3637"/>
    <cellStyle name="常规 2 2 4 6" xfId="3638"/>
    <cellStyle name="常规 2 2 4 7" xfId="3639"/>
    <cellStyle name="常规 2 2 4 8" xfId="3640"/>
    <cellStyle name="常规 2 2 4 8 2" xfId="3641"/>
    <cellStyle name="常规 2 2 4 8 3" xfId="3642"/>
    <cellStyle name="常规 2 2 4 9" xfId="3643"/>
    <cellStyle name="常规 2 2 5" xfId="3644"/>
    <cellStyle name="常规 2 2 5 2" xfId="3645"/>
    <cellStyle name="常规 2 2 5 3" xfId="3646"/>
    <cellStyle name="常规 2 2 5 4" xfId="3647"/>
    <cellStyle name="常规 2 2 5 5" xfId="3648"/>
    <cellStyle name="常规 2 2 6" xfId="3649"/>
    <cellStyle name="常规 2 2 6 2" xfId="3650"/>
    <cellStyle name="常规 2 2 6 3" xfId="3651"/>
    <cellStyle name="常规 2 2 6 4" xfId="3652"/>
    <cellStyle name="常规 2 2 6 5" xfId="3653"/>
    <cellStyle name="常规 2 2 7" xfId="3654"/>
    <cellStyle name="常规 2 2 7 2" xfId="3655"/>
    <cellStyle name="常规 2 2 7 3" xfId="3656"/>
    <cellStyle name="常规 2 2 7 4" xfId="3657"/>
    <cellStyle name="常规 2 2 7 5" xfId="3658"/>
    <cellStyle name="常规 2 2 8" xfId="3659"/>
    <cellStyle name="常规 2 2 8 2" xfId="3660"/>
    <cellStyle name="常规 2 2 8 3" xfId="3661"/>
    <cellStyle name="常规 2 2 8 4" xfId="3662"/>
    <cellStyle name="常规 2 2 8 5" xfId="3663"/>
    <cellStyle name="常规 2 2 9" xfId="3664"/>
    <cellStyle name="常规 2 2 9 2" xfId="3665"/>
    <cellStyle name="常规 2 2 9 3" xfId="3666"/>
    <cellStyle name="常规 2 2 9 4" xfId="3667"/>
    <cellStyle name="常规 2 2 9 5" xfId="3668"/>
    <cellStyle name="常规 2 20" xfId="3669"/>
    <cellStyle name="常规 2 21" xfId="3670"/>
    <cellStyle name="常规 2 22" xfId="3671"/>
    <cellStyle name="常规 2 23" xfId="3672"/>
    <cellStyle name="常规 2 24" xfId="3673"/>
    <cellStyle name="常规 2 25" xfId="3674"/>
    <cellStyle name="常规 2 26" xfId="3675"/>
    <cellStyle name="常规 2 27" xfId="3676"/>
    <cellStyle name="常规 2 28" xfId="3677"/>
    <cellStyle name="常规 2 29" xfId="3678"/>
    <cellStyle name="常规 2 3" xfId="67"/>
    <cellStyle name="常规 2 3 10" xfId="3679"/>
    <cellStyle name="常规 2 3 11" xfId="3680"/>
    <cellStyle name="常规 2 3 12" xfId="3681"/>
    <cellStyle name="常规 2 3 13" xfId="3682"/>
    <cellStyle name="常规 2 3 14" xfId="3683"/>
    <cellStyle name="常规 2 3 15" xfId="3684"/>
    <cellStyle name="常规 2 3 16" xfId="3685"/>
    <cellStyle name="常规 2 3 16 2" xfId="3686"/>
    <cellStyle name="常规 2 3 16 3" xfId="3687"/>
    <cellStyle name="常规 2 3 17" xfId="3688"/>
    <cellStyle name="常规 2 3 2" xfId="3689"/>
    <cellStyle name="常规 2 3 2 10" xfId="3690"/>
    <cellStyle name="常规 2 3 2 10 2" xfId="3691"/>
    <cellStyle name="常规 2 3 2 10 3" xfId="3692"/>
    <cellStyle name="常规 2 3 2 11" xfId="3693"/>
    <cellStyle name="常规 2 3 2 2" xfId="3694"/>
    <cellStyle name="常规 2 3 2 2 2" xfId="3695"/>
    <cellStyle name="常规 2 3 2 2 2 2" xfId="3696"/>
    <cellStyle name="常规 2 3 2 2 2 3" xfId="3697"/>
    <cellStyle name="常规 2 3 2 2 2 4" xfId="3698"/>
    <cellStyle name="常规 2 3 2 2 2 5" xfId="3699"/>
    <cellStyle name="常规 2 3 2 2 3" xfId="3700"/>
    <cellStyle name="常规 2 3 2 2 4" xfId="3701"/>
    <cellStyle name="常规 2 3 2 2 5" xfId="3702"/>
    <cellStyle name="常规 2 3 2 2 6" xfId="3703"/>
    <cellStyle name="常规 2 3 2 2 7" xfId="3704"/>
    <cellStyle name="常规 2 3 2 2 7 2" xfId="3705"/>
    <cellStyle name="常规 2 3 2 2 7 3" xfId="3706"/>
    <cellStyle name="常规 2 3 2 2 8" xfId="3707"/>
    <cellStyle name="常规 2 3 2 3" xfId="3708"/>
    <cellStyle name="常规 2 3 2 3 2" xfId="3709"/>
    <cellStyle name="常规 2 3 2 3 2 2" xfId="3710"/>
    <cellStyle name="常规 2 3 2 3 2 3" xfId="3711"/>
    <cellStyle name="常规 2 3 2 3 2 4" xfId="3712"/>
    <cellStyle name="常规 2 3 2 3 2 5" xfId="3713"/>
    <cellStyle name="常规 2 3 2 3 3" xfId="3714"/>
    <cellStyle name="常规 2 3 2 3 4" xfId="3715"/>
    <cellStyle name="常规 2 3 2 3 5" xfId="3716"/>
    <cellStyle name="常规 2 3 2 3 6" xfId="3717"/>
    <cellStyle name="常规 2 3 2 4" xfId="3718"/>
    <cellStyle name="常规 2 3 2 4 2" xfId="3719"/>
    <cellStyle name="常规 2 3 2 4 3" xfId="3720"/>
    <cellStyle name="常规 2 3 2 4 4" xfId="3721"/>
    <cellStyle name="常规 2 3 2 4 5" xfId="3722"/>
    <cellStyle name="常规 2 3 2 5" xfId="3723"/>
    <cellStyle name="常规 2 3 2 6" xfId="3724"/>
    <cellStyle name="常规 2 3 2 7" xfId="3725"/>
    <cellStyle name="常规 2 3 2 8" xfId="3726"/>
    <cellStyle name="常规 2 3 2 9" xfId="3727"/>
    <cellStyle name="常规 2 3 3" xfId="3728"/>
    <cellStyle name="常规 2 3 3 2" xfId="3729"/>
    <cellStyle name="常规 2 3 3 2 2" xfId="3730"/>
    <cellStyle name="常规 2 3 3 2 3" xfId="3731"/>
    <cellStyle name="常规 2 3 3 2 4" xfId="3732"/>
    <cellStyle name="常规 2 3 3 2 5" xfId="3733"/>
    <cellStyle name="常规 2 3 3 3" xfId="3734"/>
    <cellStyle name="常规 2 3 3 4" xfId="3735"/>
    <cellStyle name="常规 2 3 3 5" xfId="3736"/>
    <cellStyle name="常规 2 3 3 6" xfId="3737"/>
    <cellStyle name="常规 2 3 4" xfId="3738"/>
    <cellStyle name="常规 2 3 4 2" xfId="3739"/>
    <cellStyle name="常规 2 3 4 2 2" xfId="3740"/>
    <cellStyle name="常规 2 3 4 2 3" xfId="3741"/>
    <cellStyle name="常规 2 3 4 2 4" xfId="3742"/>
    <cellStyle name="常规 2 3 4 2 5" xfId="3743"/>
    <cellStyle name="常规 2 3 4 3" xfId="3744"/>
    <cellStyle name="常规 2 3 4 4" xfId="3745"/>
    <cellStyle name="常规 2 3 4 5" xfId="3746"/>
    <cellStyle name="常规 2 3 4 6" xfId="3747"/>
    <cellStyle name="常规 2 3 5" xfId="3748"/>
    <cellStyle name="常规 2 3 5 2" xfId="3749"/>
    <cellStyle name="常规 2 3 5 3" xfId="3750"/>
    <cellStyle name="常规 2 3 5 4" xfId="3751"/>
    <cellStyle name="常规 2 3 5 5" xfId="3752"/>
    <cellStyle name="常规 2 3 6" xfId="3753"/>
    <cellStyle name="常规 2 3 7" xfId="3754"/>
    <cellStyle name="常规 2 3 8" xfId="3755"/>
    <cellStyle name="常规 2 3 9" xfId="3756"/>
    <cellStyle name="常规 2 30" xfId="3757"/>
    <cellStyle name="常规 2 31" xfId="3758"/>
    <cellStyle name="常规 2 32" xfId="3759"/>
    <cellStyle name="常规 2 33" xfId="3760"/>
    <cellStyle name="常规 2 34" xfId="3761"/>
    <cellStyle name="常规 2 35" xfId="3762"/>
    <cellStyle name="常规 2 36" xfId="3763"/>
    <cellStyle name="常规 2 37" xfId="3764"/>
    <cellStyle name="常规 2 37 2" xfId="3765"/>
    <cellStyle name="常规 2 37 3" xfId="3766"/>
    <cellStyle name="常规 2 38" xfId="3767"/>
    <cellStyle name="常规 2 4" xfId="3768"/>
    <cellStyle name="常规 2 4 10" xfId="3769"/>
    <cellStyle name="常规 2 4 11" xfId="3770"/>
    <cellStyle name="常规 2 4 12" xfId="3771"/>
    <cellStyle name="常规 2 4 13" xfId="3772"/>
    <cellStyle name="常规 2 4 14" xfId="3773"/>
    <cellStyle name="常规 2 4 15" xfId="3774"/>
    <cellStyle name="常规 2 4 15 2" xfId="3775"/>
    <cellStyle name="常规 2 4 15 3" xfId="3776"/>
    <cellStyle name="常规 2 4 16" xfId="3777"/>
    <cellStyle name="常规 2 4 2" xfId="3778"/>
    <cellStyle name="常规 2 4 2 2" xfId="3779"/>
    <cellStyle name="常规 2 4 2 2 2" xfId="3780"/>
    <cellStyle name="常规 2 4 2 2 3" xfId="3781"/>
    <cellStyle name="常规 2 4 2 2 4" xfId="3782"/>
    <cellStyle name="常规 2 4 2 2 5" xfId="3783"/>
    <cellStyle name="常规 2 4 2 2 6" xfId="3784"/>
    <cellStyle name="常规 2 4 2 2 6 2" xfId="3785"/>
    <cellStyle name="常规 2 4 2 2 6 3" xfId="3786"/>
    <cellStyle name="常规 2 4 2 2 7" xfId="3787"/>
    <cellStyle name="常规 2 4 2 3" xfId="3788"/>
    <cellStyle name="常规 2 4 2 4" xfId="3789"/>
    <cellStyle name="常规 2 4 2 5" xfId="3790"/>
    <cellStyle name="常规 2 4 2 6" xfId="3791"/>
    <cellStyle name="常规 2 4 2 7" xfId="3792"/>
    <cellStyle name="常规 2 4 2 8" xfId="3793"/>
    <cellStyle name="常规 2 4 2 8 2" xfId="3794"/>
    <cellStyle name="常规 2 4 2 8 3" xfId="3795"/>
    <cellStyle name="常规 2 4 2 9" xfId="3796"/>
    <cellStyle name="常规 2 4 3" xfId="3797"/>
    <cellStyle name="常规 2 4 3 2" xfId="3798"/>
    <cellStyle name="常规 2 4 3 2 2" xfId="3799"/>
    <cellStyle name="常规 2 4 3 2 3" xfId="3800"/>
    <cellStyle name="常规 2 4 3 2 4" xfId="3801"/>
    <cellStyle name="常规 2 4 3 2 5" xfId="3802"/>
    <cellStyle name="常规 2 4 3 3" xfId="3803"/>
    <cellStyle name="常规 2 4 3 4" xfId="3804"/>
    <cellStyle name="常规 2 4 3 5" xfId="3805"/>
    <cellStyle name="常规 2 4 3 6" xfId="3806"/>
    <cellStyle name="常规 2 4 4" xfId="3807"/>
    <cellStyle name="常规 2 4 4 2" xfId="3808"/>
    <cellStyle name="常规 2 4 4 3" xfId="3809"/>
    <cellStyle name="常规 2 4 4 4" xfId="3810"/>
    <cellStyle name="常规 2 4 4 5" xfId="3811"/>
    <cellStyle name="常规 2 4 5" xfId="3812"/>
    <cellStyle name="常规 2 4 6" xfId="3813"/>
    <cellStyle name="常规 2 4 7" xfId="3814"/>
    <cellStyle name="常规 2 4 8" xfId="3815"/>
    <cellStyle name="常规 2 4 9" xfId="3816"/>
    <cellStyle name="常规 2 5" xfId="3817"/>
    <cellStyle name="常规 2 5 10" xfId="3818"/>
    <cellStyle name="常规 2 5 11" xfId="3819"/>
    <cellStyle name="常规 2 5 12" xfId="3820"/>
    <cellStyle name="常规 2 5 13" xfId="3821"/>
    <cellStyle name="常规 2 5 14" xfId="3822"/>
    <cellStyle name="常规 2 5 14 2" xfId="3823"/>
    <cellStyle name="常规 2 5 14 3" xfId="3824"/>
    <cellStyle name="常规 2 5 15" xfId="3825"/>
    <cellStyle name="常规 2 5 2" xfId="3826"/>
    <cellStyle name="常规 2 5 2 2" xfId="3827"/>
    <cellStyle name="常规 2 5 2 2 2" xfId="3828"/>
    <cellStyle name="常规 2 5 2 2 2 2" xfId="3829"/>
    <cellStyle name="常规 2 5 2 2 2 3" xfId="3830"/>
    <cellStyle name="常规 2 5 2 2 3" xfId="3831"/>
    <cellStyle name="常规 2 5 2 2 4" xfId="3832"/>
    <cellStyle name="常规 2 5 2 3" xfId="3833"/>
    <cellStyle name="常规 2 5 2 4" xfId="3834"/>
    <cellStyle name="常规 2 5 2 5" xfId="3835"/>
    <cellStyle name="常规 2 5 2 6" xfId="3836"/>
    <cellStyle name="常规 2 5 2 7" xfId="3837"/>
    <cellStyle name="常规 2 5 2 7 2" xfId="3838"/>
    <cellStyle name="常规 2 5 2 7 3" xfId="3839"/>
    <cellStyle name="常规 2 5 2 8" xfId="3840"/>
    <cellStyle name="常规 2 5 3" xfId="3841"/>
    <cellStyle name="常规 2 5 3 2" xfId="3842"/>
    <cellStyle name="常规 2 5 3 3" xfId="3843"/>
    <cellStyle name="常规 2 5 3 4" xfId="3844"/>
    <cellStyle name="常规 2 5 3 5" xfId="3845"/>
    <cellStyle name="常规 2 5 4" xfId="3846"/>
    <cellStyle name="常规 2 5 5" xfId="3847"/>
    <cellStyle name="常规 2 5 6" xfId="3848"/>
    <cellStyle name="常规 2 5 7" xfId="3849"/>
    <cellStyle name="常规 2 5 8" xfId="3850"/>
    <cellStyle name="常规 2 5 9" xfId="3851"/>
    <cellStyle name="常规 2 6" xfId="3852"/>
    <cellStyle name="常规 2 6 10" xfId="3853"/>
    <cellStyle name="常规 2 6 2" xfId="3854"/>
    <cellStyle name="常规 2 6 2 2" xfId="3855"/>
    <cellStyle name="常规 2 6 2 3" xfId="3856"/>
    <cellStyle name="常规 2 6 2 4" xfId="3857"/>
    <cellStyle name="常规 2 6 2 5" xfId="3858"/>
    <cellStyle name="常规 2 6 2 6" xfId="3859"/>
    <cellStyle name="常规 2 6 3" xfId="3860"/>
    <cellStyle name="常规 2 6 4" xfId="3861"/>
    <cellStyle name="常规 2 6 5" xfId="3862"/>
    <cellStyle name="常规 2 6 6" xfId="3863"/>
    <cellStyle name="常规 2 6 7" xfId="3864"/>
    <cellStyle name="常规 2 6 8" xfId="3865"/>
    <cellStyle name="常规 2 6 9" xfId="3866"/>
    <cellStyle name="常规 2 7" xfId="10"/>
    <cellStyle name="常规 2 7 2" xfId="3867"/>
    <cellStyle name="常规 2 7 2 2" xfId="3868"/>
    <cellStyle name="常规 2 7 2 3" xfId="3869"/>
    <cellStyle name="常规 2 7 2 4" xfId="3870"/>
    <cellStyle name="常规 2 7 2 5" xfId="3871"/>
    <cellStyle name="常规 2 7 2 6" xfId="3872"/>
    <cellStyle name="常规 2 7 3" xfId="3873"/>
    <cellStyle name="常规 2 7 4" xfId="3874"/>
    <cellStyle name="常规 2 7 5" xfId="3875"/>
    <cellStyle name="常规 2 7 6" xfId="3876"/>
    <cellStyle name="常规 2 7 7" xfId="3877"/>
    <cellStyle name="常规 2 7 8" xfId="3878"/>
    <cellStyle name="常规 2 7 9" xfId="3879"/>
    <cellStyle name="常规 2 8" xfId="3880"/>
    <cellStyle name="常规 2 8 2" xfId="3881"/>
    <cellStyle name="常规 2 8 2 2" xfId="3882"/>
    <cellStyle name="常规 2 8 2 3" xfId="3883"/>
    <cellStyle name="常规 2 8 3" xfId="3884"/>
    <cellStyle name="常规 2 8 4" xfId="3885"/>
    <cellStyle name="常规 2 8 5" xfId="3886"/>
    <cellStyle name="常规 2 8 6" xfId="3887"/>
    <cellStyle name="常规 2 8 7" xfId="3888"/>
    <cellStyle name="常规 2 8 8" xfId="3889"/>
    <cellStyle name="常规 2 9" xfId="3890"/>
    <cellStyle name="常规 2 9 2" xfId="3891"/>
    <cellStyle name="常规 2 9 3" xfId="3892"/>
    <cellStyle name="常规 2 9 4" xfId="3893"/>
    <cellStyle name="常规 2 9 5" xfId="3894"/>
    <cellStyle name="常规 2_2011  PRC Breakdown New media focus" xfId="3895"/>
    <cellStyle name="常规 20" xfId="3896"/>
    <cellStyle name="常规 20 2" xfId="3897"/>
    <cellStyle name="常规 20 3" xfId="3898"/>
    <cellStyle name="常规 21" xfId="3899"/>
    <cellStyle name="常规 21 2" xfId="3900"/>
    <cellStyle name="常规 21 2 2" xfId="3901"/>
    <cellStyle name="常规 21 2 3" xfId="3902"/>
    <cellStyle name="常规 21 3" xfId="3903"/>
    <cellStyle name="常规 21 4" xfId="3904"/>
    <cellStyle name="常规 21 5" xfId="3905"/>
    <cellStyle name="常规 21 6" xfId="3906"/>
    <cellStyle name="常规 21 7" xfId="3907"/>
    <cellStyle name="常规 21 8" xfId="3908"/>
    <cellStyle name="常规 22" xfId="3909"/>
    <cellStyle name="常规 22 2" xfId="3910"/>
    <cellStyle name="常规 22 3" xfId="3911"/>
    <cellStyle name="常规 23" xfId="3912"/>
    <cellStyle name="常规 23 2" xfId="3913"/>
    <cellStyle name="常规 23 3" xfId="3914"/>
    <cellStyle name="常规 24" xfId="3915"/>
    <cellStyle name="常规 24 2" xfId="3916"/>
    <cellStyle name="常规 24 3" xfId="3917"/>
    <cellStyle name="常规 25" xfId="3918"/>
    <cellStyle name="常规 25 2" xfId="3919"/>
    <cellStyle name="常规 25 2 2" xfId="3920"/>
    <cellStyle name="常规 25 2 3" xfId="3921"/>
    <cellStyle name="常规 25 3" xfId="3922"/>
    <cellStyle name="常规 25 3 2" xfId="3923"/>
    <cellStyle name="常规 25 3 3" xfId="3924"/>
    <cellStyle name="常规 25 4" xfId="3925"/>
    <cellStyle name="常规 25 5" xfId="3926"/>
    <cellStyle name="常规 25 6" xfId="3927"/>
    <cellStyle name="常规 25 7" xfId="3928"/>
    <cellStyle name="常规 25 8" xfId="3929"/>
    <cellStyle name="常规 25 9" xfId="3930"/>
    <cellStyle name="常规 26" xfId="3931"/>
    <cellStyle name="常规 26 2" xfId="3932"/>
    <cellStyle name="常规 26 3" xfId="3933"/>
    <cellStyle name="常规 27" xfId="19"/>
    <cellStyle name="常规 27 10" xfId="3934"/>
    <cellStyle name="常规 27 10 10" xfId="3935"/>
    <cellStyle name="常规 27 10 11" xfId="3936"/>
    <cellStyle name="常规 27 10 2" xfId="3937"/>
    <cellStyle name="常规 27 10 2 2" xfId="3938"/>
    <cellStyle name="常规 27 10 2 2 2" xfId="3939"/>
    <cellStyle name="常规 27 10 2 2 2 2" xfId="3940"/>
    <cellStyle name="常规 27 10 2 2 2 2 2" xfId="3941"/>
    <cellStyle name="常规 27 10 2 2 2 2 2 2" xfId="3942"/>
    <cellStyle name="常规 27 10 2 2 2 2 2 3" xfId="3943"/>
    <cellStyle name="常规 27 10 2 2 2 2 3" xfId="3944"/>
    <cellStyle name="常规 27 10 2 2 2 2 4" xfId="3945"/>
    <cellStyle name="常规 27 10 2 2 2 3" xfId="3946"/>
    <cellStyle name="常规 27 10 2 2 2 3 2" xfId="3947"/>
    <cellStyle name="常规 27 10 2 2 2 3 3" xfId="3948"/>
    <cellStyle name="常规 27 10 2 2 2 4" xfId="3949"/>
    <cellStyle name="常规 27 10 2 2 2 5" xfId="3950"/>
    <cellStyle name="常规 27 10 2 2 3" xfId="3951"/>
    <cellStyle name="常规 27 10 2 2 3 2" xfId="3952"/>
    <cellStyle name="常规 27 10 2 2 3 2 2" xfId="3953"/>
    <cellStyle name="常规 27 10 2 2 3 2 3" xfId="3954"/>
    <cellStyle name="常规 27 10 2 2 3 3" xfId="3955"/>
    <cellStyle name="常规 27 10 2 2 3 4" xfId="3956"/>
    <cellStyle name="常规 27 10 2 2 4" xfId="3957"/>
    <cellStyle name="常规 27 10 2 2 4 2" xfId="3958"/>
    <cellStyle name="常规 27 10 2 2 4 3" xfId="3959"/>
    <cellStyle name="常规 27 10 2 2 5" xfId="3960"/>
    <cellStyle name="常规 27 10 2 2 6" xfId="3961"/>
    <cellStyle name="常规 27 10 2 3" xfId="3962"/>
    <cellStyle name="常规 27 10 2 3 2" xfId="3963"/>
    <cellStyle name="常规 27 10 2 3 2 2" xfId="3964"/>
    <cellStyle name="常规 27 10 2 3 2 2 2" xfId="3965"/>
    <cellStyle name="常规 27 10 2 3 2 2 3" xfId="3966"/>
    <cellStyle name="常规 27 10 2 3 2 3" xfId="3967"/>
    <cellStyle name="常规 27 10 2 3 2 4" xfId="3968"/>
    <cellStyle name="常规 27 10 2 3 3" xfId="3969"/>
    <cellStyle name="常规 27 10 2 3 3 2" xfId="3970"/>
    <cellStyle name="常规 27 10 2 3 3 3" xfId="3971"/>
    <cellStyle name="常规 27 10 2 3 4" xfId="3972"/>
    <cellStyle name="常规 27 10 2 3 5" xfId="3973"/>
    <cellStyle name="常规 27 10 2 4" xfId="3974"/>
    <cellStyle name="常规 27 10 2 4 2" xfId="3975"/>
    <cellStyle name="常规 27 10 2 4 2 2" xfId="3976"/>
    <cellStyle name="常规 27 10 2 4 2 3" xfId="3977"/>
    <cellStyle name="常规 27 10 2 4 3" xfId="3978"/>
    <cellStyle name="常规 27 10 2 4 4" xfId="3979"/>
    <cellStyle name="常规 27 10 2 5" xfId="3980"/>
    <cellStyle name="常规 27 10 2 5 2" xfId="3981"/>
    <cellStyle name="常规 27 10 2 5 3" xfId="3982"/>
    <cellStyle name="常规 27 10 2 6" xfId="3983"/>
    <cellStyle name="常规 27 10 2 7" xfId="3984"/>
    <cellStyle name="常规 27 10 3" xfId="3985"/>
    <cellStyle name="常规 27 10 3 2" xfId="3986"/>
    <cellStyle name="常规 27 10 3 2 2" xfId="3987"/>
    <cellStyle name="常规 27 10 3 2 2 2" xfId="3988"/>
    <cellStyle name="常规 27 10 3 2 2 2 2" xfId="3989"/>
    <cellStyle name="常规 27 10 3 2 2 2 3" xfId="3990"/>
    <cellStyle name="常规 27 10 3 2 2 3" xfId="3991"/>
    <cellStyle name="常规 27 10 3 2 2 4" xfId="3992"/>
    <cellStyle name="常规 27 10 3 2 3" xfId="3993"/>
    <cellStyle name="常规 27 10 3 2 3 2" xfId="3994"/>
    <cellStyle name="常规 27 10 3 2 3 3" xfId="3995"/>
    <cellStyle name="常规 27 10 3 2 4" xfId="3996"/>
    <cellStyle name="常规 27 10 3 2 5" xfId="3997"/>
    <cellStyle name="常规 27 10 3 3" xfId="3998"/>
    <cellStyle name="常规 27 10 3 3 2" xfId="3999"/>
    <cellStyle name="常规 27 10 3 3 2 2" xfId="4000"/>
    <cellStyle name="常规 27 10 3 3 2 3" xfId="4001"/>
    <cellStyle name="常规 27 10 3 3 3" xfId="4002"/>
    <cellStyle name="常规 27 10 3 3 4" xfId="4003"/>
    <cellStyle name="常规 27 10 3 4" xfId="4004"/>
    <cellStyle name="常规 27 10 3 4 2" xfId="4005"/>
    <cellStyle name="常规 27 10 3 4 3" xfId="4006"/>
    <cellStyle name="常规 27 10 3 5" xfId="4007"/>
    <cellStyle name="常规 27 10 3 6" xfId="4008"/>
    <cellStyle name="常规 27 10 4" xfId="4009"/>
    <cellStyle name="常规 27 10 4 2" xfId="4010"/>
    <cellStyle name="常规 27 10 4 2 2" xfId="4011"/>
    <cellStyle name="常规 27 10 4 2 2 2" xfId="4012"/>
    <cellStyle name="常规 27 10 4 2 2 3" xfId="4013"/>
    <cellStyle name="常规 27 10 4 2 3" xfId="4014"/>
    <cellStyle name="常规 27 10 4 2 4" xfId="4015"/>
    <cellStyle name="常规 27 10 4 3" xfId="4016"/>
    <cellStyle name="常规 27 10 4 3 2" xfId="4017"/>
    <cellStyle name="常规 27 10 4 3 3" xfId="4018"/>
    <cellStyle name="常规 27 10 4 4" xfId="4019"/>
    <cellStyle name="常规 27 10 4 5" xfId="4020"/>
    <cellStyle name="常规 27 10 5" xfId="4021"/>
    <cellStyle name="常规 27 10 5 2" xfId="4022"/>
    <cellStyle name="常规 27 10 5 2 2" xfId="4023"/>
    <cellStyle name="常规 27 10 5 2 3" xfId="4024"/>
    <cellStyle name="常规 27 10 5 3" xfId="4025"/>
    <cellStyle name="常规 27 10 5 4" xfId="4026"/>
    <cellStyle name="常规 27 10 6" xfId="4027"/>
    <cellStyle name="常规 27 10 6 2" xfId="4028"/>
    <cellStyle name="常规 27 10 6 3" xfId="4029"/>
    <cellStyle name="常规 27 10 7" xfId="4030"/>
    <cellStyle name="常规 27 10 8" xfId="4031"/>
    <cellStyle name="常规 27 10 9" xfId="4032"/>
    <cellStyle name="常规 27 11" xfId="4033"/>
    <cellStyle name="常规 27 11 10" xfId="4034"/>
    <cellStyle name="常规 27 11 2" xfId="4035"/>
    <cellStyle name="常规 27 11 2 2" xfId="4036"/>
    <cellStyle name="常规 27 11 2 2 2" xfId="4037"/>
    <cellStyle name="常规 27 11 2 2 2 2" xfId="4038"/>
    <cellStyle name="常规 27 11 2 2 2 2 2" xfId="4039"/>
    <cellStyle name="常规 27 11 2 2 2 2 3" xfId="4040"/>
    <cellStyle name="常规 27 11 2 2 2 3" xfId="4041"/>
    <cellStyle name="常规 27 11 2 2 2 4" xfId="4042"/>
    <cellStyle name="常规 27 11 2 2 3" xfId="4043"/>
    <cellStyle name="常规 27 11 2 2 3 2" xfId="4044"/>
    <cellStyle name="常规 27 11 2 2 3 3" xfId="4045"/>
    <cellStyle name="常规 27 11 2 2 4" xfId="4046"/>
    <cellStyle name="常规 27 11 2 2 5" xfId="4047"/>
    <cellStyle name="常规 27 11 2 3" xfId="4048"/>
    <cellStyle name="常规 27 11 2 3 2" xfId="4049"/>
    <cellStyle name="常规 27 11 2 3 2 2" xfId="4050"/>
    <cellStyle name="常规 27 11 2 3 2 3" xfId="4051"/>
    <cellStyle name="常规 27 11 2 3 3" xfId="4052"/>
    <cellStyle name="常规 27 11 2 3 4" xfId="4053"/>
    <cellStyle name="常规 27 11 2 4" xfId="4054"/>
    <cellStyle name="常规 27 11 2 4 2" xfId="4055"/>
    <cellStyle name="常规 27 11 2 4 3" xfId="4056"/>
    <cellStyle name="常规 27 11 2 5" xfId="4057"/>
    <cellStyle name="常规 27 11 2 6" xfId="4058"/>
    <cellStyle name="常规 27 11 3" xfId="4059"/>
    <cellStyle name="常规 27 11 3 2" xfId="4060"/>
    <cellStyle name="常规 27 11 3 2 2" xfId="4061"/>
    <cellStyle name="常规 27 11 3 2 2 2" xfId="4062"/>
    <cellStyle name="常规 27 11 3 2 2 3" xfId="4063"/>
    <cellStyle name="常规 27 11 3 2 3" xfId="4064"/>
    <cellStyle name="常规 27 11 3 2 4" xfId="4065"/>
    <cellStyle name="常规 27 11 3 3" xfId="4066"/>
    <cellStyle name="常规 27 11 3 3 2" xfId="4067"/>
    <cellStyle name="常规 27 11 3 3 3" xfId="4068"/>
    <cellStyle name="常规 27 11 3 4" xfId="4069"/>
    <cellStyle name="常规 27 11 3 5" xfId="4070"/>
    <cellStyle name="常规 27 11 4" xfId="4071"/>
    <cellStyle name="常规 27 11 4 2" xfId="4072"/>
    <cellStyle name="常规 27 11 4 2 2" xfId="4073"/>
    <cellStyle name="常规 27 11 4 2 3" xfId="4074"/>
    <cellStyle name="常规 27 11 4 3" xfId="4075"/>
    <cellStyle name="常规 27 11 4 4" xfId="4076"/>
    <cellStyle name="常规 27 11 5" xfId="4077"/>
    <cellStyle name="常规 27 11 5 2" xfId="4078"/>
    <cellStyle name="常规 27 11 5 3" xfId="4079"/>
    <cellStyle name="常规 27 11 6" xfId="4080"/>
    <cellStyle name="常规 27 11 7" xfId="4081"/>
    <cellStyle name="常规 27 11 8" xfId="4082"/>
    <cellStyle name="常规 27 11 9" xfId="4083"/>
    <cellStyle name="常规 27 12" xfId="4084"/>
    <cellStyle name="常规 27 12 2" xfId="4085"/>
    <cellStyle name="常规 27 12 2 2" xfId="4086"/>
    <cellStyle name="常规 27 12 2 2 2" xfId="4087"/>
    <cellStyle name="常规 27 12 2 2 2 2" xfId="4088"/>
    <cellStyle name="常规 27 12 2 2 2 3" xfId="4089"/>
    <cellStyle name="常规 27 12 2 2 3" xfId="4090"/>
    <cellStyle name="常规 27 12 2 2 4" xfId="4091"/>
    <cellStyle name="常规 27 12 2 3" xfId="4092"/>
    <cellStyle name="常规 27 12 2 3 2" xfId="4093"/>
    <cellStyle name="常规 27 12 2 3 3" xfId="4094"/>
    <cellStyle name="常规 27 12 2 4" xfId="4095"/>
    <cellStyle name="常规 27 12 2 5" xfId="4096"/>
    <cellStyle name="常规 27 12 3" xfId="4097"/>
    <cellStyle name="常规 27 12 3 2" xfId="4098"/>
    <cellStyle name="常规 27 12 3 2 2" xfId="4099"/>
    <cellStyle name="常规 27 12 3 2 3" xfId="4100"/>
    <cellStyle name="常规 27 12 3 3" xfId="4101"/>
    <cellStyle name="常规 27 12 3 4" xfId="4102"/>
    <cellStyle name="常规 27 12 4" xfId="4103"/>
    <cellStyle name="常规 27 12 4 2" xfId="4104"/>
    <cellStyle name="常规 27 12 4 3" xfId="4105"/>
    <cellStyle name="常规 27 12 5" xfId="4106"/>
    <cellStyle name="常规 27 12 6" xfId="4107"/>
    <cellStyle name="常规 27 13" xfId="4108"/>
    <cellStyle name="常规 27 13 2" xfId="4109"/>
    <cellStyle name="常规 27 13 2 2" xfId="4110"/>
    <cellStyle name="常规 27 13 2 2 2" xfId="4111"/>
    <cellStyle name="常规 27 13 2 2 3" xfId="4112"/>
    <cellStyle name="常规 27 13 2 3" xfId="4113"/>
    <cellStyle name="常规 27 13 2 4" xfId="4114"/>
    <cellStyle name="常规 27 13 3" xfId="4115"/>
    <cellStyle name="常规 27 13 3 2" xfId="4116"/>
    <cellStyle name="常规 27 13 3 3" xfId="4117"/>
    <cellStyle name="常规 27 13 4" xfId="4118"/>
    <cellStyle name="常规 27 13 5" xfId="4119"/>
    <cellStyle name="常规 27 14" xfId="4120"/>
    <cellStyle name="常规 27 14 2" xfId="4121"/>
    <cellStyle name="常规 27 14 2 2" xfId="4122"/>
    <cellStyle name="常规 27 14 2 3" xfId="4123"/>
    <cellStyle name="常规 27 14 3" xfId="4124"/>
    <cellStyle name="常规 27 14 4" xfId="4125"/>
    <cellStyle name="常规 27 15" xfId="4126"/>
    <cellStyle name="常规 27 15 2" xfId="4127"/>
    <cellStyle name="常规 27 15 3" xfId="4128"/>
    <cellStyle name="常规 27 16" xfId="4129"/>
    <cellStyle name="常规 27 17" xfId="4130"/>
    <cellStyle name="常规 27 18" xfId="4131"/>
    <cellStyle name="常规 27 19" xfId="4132"/>
    <cellStyle name="常规 27 2" xfId="4133"/>
    <cellStyle name="常规 27 2 10" xfId="4134"/>
    <cellStyle name="常规 27 2 10 2" xfId="4135"/>
    <cellStyle name="常规 27 2 10 2 2" xfId="4136"/>
    <cellStyle name="常规 27 2 10 2 2 2" xfId="4137"/>
    <cellStyle name="常规 27 2 10 2 2 2 2" xfId="4138"/>
    <cellStyle name="常规 27 2 10 2 2 2 3" xfId="4139"/>
    <cellStyle name="常规 27 2 10 2 2 3" xfId="4140"/>
    <cellStyle name="常规 27 2 10 2 2 4" xfId="4141"/>
    <cellStyle name="常规 27 2 10 2 3" xfId="4142"/>
    <cellStyle name="常规 27 2 10 2 3 2" xfId="4143"/>
    <cellStyle name="常规 27 2 10 2 3 3" xfId="4144"/>
    <cellStyle name="常规 27 2 10 2 4" xfId="4145"/>
    <cellStyle name="常规 27 2 10 2 5" xfId="4146"/>
    <cellStyle name="常规 27 2 10 3" xfId="4147"/>
    <cellStyle name="常规 27 2 10 3 2" xfId="4148"/>
    <cellStyle name="常规 27 2 10 3 2 2" xfId="4149"/>
    <cellStyle name="常规 27 2 10 3 2 3" xfId="4150"/>
    <cellStyle name="常规 27 2 10 3 3" xfId="4151"/>
    <cellStyle name="常规 27 2 10 3 4" xfId="4152"/>
    <cellStyle name="常规 27 2 10 4" xfId="4153"/>
    <cellStyle name="常规 27 2 10 4 2" xfId="4154"/>
    <cellStyle name="常规 27 2 10 4 3" xfId="4155"/>
    <cellStyle name="常规 27 2 10 5" xfId="4156"/>
    <cellStyle name="常规 27 2 10 6" xfId="4157"/>
    <cellStyle name="常规 27 2 11" xfId="4158"/>
    <cellStyle name="常规 27 2 11 2" xfId="4159"/>
    <cellStyle name="常规 27 2 11 2 2" xfId="4160"/>
    <cellStyle name="常规 27 2 11 2 2 2" xfId="4161"/>
    <cellStyle name="常规 27 2 11 2 2 3" xfId="4162"/>
    <cellStyle name="常规 27 2 11 2 3" xfId="4163"/>
    <cellStyle name="常规 27 2 11 2 4" xfId="4164"/>
    <cellStyle name="常规 27 2 11 3" xfId="4165"/>
    <cellStyle name="常规 27 2 11 3 2" xfId="4166"/>
    <cellStyle name="常规 27 2 11 3 3" xfId="4167"/>
    <cellStyle name="常规 27 2 11 4" xfId="4168"/>
    <cellStyle name="常规 27 2 11 5" xfId="4169"/>
    <cellStyle name="常规 27 2 12" xfId="4170"/>
    <cellStyle name="常规 27 2 12 2" xfId="4171"/>
    <cellStyle name="常规 27 2 12 2 2" xfId="4172"/>
    <cellStyle name="常规 27 2 12 2 3" xfId="4173"/>
    <cellStyle name="常规 27 2 12 3" xfId="4174"/>
    <cellStyle name="常规 27 2 12 4" xfId="4175"/>
    <cellStyle name="常规 27 2 13" xfId="4176"/>
    <cellStyle name="常规 27 2 13 2" xfId="4177"/>
    <cellStyle name="常规 27 2 13 3" xfId="4178"/>
    <cellStyle name="常规 27 2 14" xfId="4179"/>
    <cellStyle name="常规 27 2 15" xfId="4180"/>
    <cellStyle name="常规 27 2 16" xfId="4181"/>
    <cellStyle name="常规 27 2 17" xfId="4182"/>
    <cellStyle name="常规 27 2 18" xfId="4183"/>
    <cellStyle name="常规 27 2 2" xfId="4184"/>
    <cellStyle name="常规 27 2 2 10" xfId="4185"/>
    <cellStyle name="常规 27 2 2 10 2" xfId="4186"/>
    <cellStyle name="常规 27 2 2 10 2 2" xfId="4187"/>
    <cellStyle name="常规 27 2 2 10 2 3" xfId="4188"/>
    <cellStyle name="常规 27 2 2 10 3" xfId="4189"/>
    <cellStyle name="常规 27 2 2 10 4" xfId="4190"/>
    <cellStyle name="常规 27 2 2 11" xfId="4191"/>
    <cellStyle name="常规 27 2 2 11 2" xfId="4192"/>
    <cellStyle name="常规 27 2 2 11 3" xfId="4193"/>
    <cellStyle name="常规 27 2 2 12" xfId="4194"/>
    <cellStyle name="常规 27 2 2 13" xfId="4195"/>
    <cellStyle name="常规 27 2 2 14" xfId="4196"/>
    <cellStyle name="常规 27 2 2 15" xfId="4197"/>
    <cellStyle name="常规 27 2 2 16" xfId="4198"/>
    <cellStyle name="常规 27 2 2 2" xfId="4199"/>
    <cellStyle name="常规 27 2 2 2 10" xfId="4200"/>
    <cellStyle name="常规 27 2 2 2 11" xfId="4201"/>
    <cellStyle name="常规 27 2 2 2 12" xfId="4202"/>
    <cellStyle name="常规 27 2 2 2 13" xfId="4203"/>
    <cellStyle name="常规 27 2 2 2 14" xfId="4204"/>
    <cellStyle name="常规 27 2 2 2 2" xfId="4205"/>
    <cellStyle name="常规 27 2 2 2 2 10" xfId="4206"/>
    <cellStyle name="常规 27 2 2 2 2 2" xfId="4207"/>
    <cellStyle name="常规 27 2 2 2 2 2 2" xfId="4208"/>
    <cellStyle name="常规 27 2 2 2 2 2 2 2" xfId="4209"/>
    <cellStyle name="常规 27 2 2 2 2 2 2 2 2" xfId="4210"/>
    <cellStyle name="常规 27 2 2 2 2 2 2 2 2 2" xfId="4211"/>
    <cellStyle name="常规 27 2 2 2 2 2 2 2 2 2 2" xfId="4212"/>
    <cellStyle name="常规 27 2 2 2 2 2 2 2 2 2 2 2" xfId="4213"/>
    <cellStyle name="常规 27 2 2 2 2 2 2 2 2 2 2 2 2" xfId="4214"/>
    <cellStyle name="常规 27 2 2 2 2 2 2 2 2 2 2 2 3" xfId="4215"/>
    <cellStyle name="常规 27 2 2 2 2 2 2 2 2 2 2 3" xfId="4216"/>
    <cellStyle name="常规 27 2 2 2 2 2 2 2 2 2 2 4" xfId="4217"/>
    <cellStyle name="常规 27 2 2 2 2 2 2 2 2 2 3" xfId="4218"/>
    <cellStyle name="常规 27 2 2 2 2 2 2 2 2 2 3 2" xfId="4219"/>
    <cellStyle name="常规 27 2 2 2 2 2 2 2 2 2 3 3" xfId="4220"/>
    <cellStyle name="常规 27 2 2 2 2 2 2 2 2 2 4" xfId="4221"/>
    <cellStyle name="常规 27 2 2 2 2 2 2 2 2 2 5" xfId="4222"/>
    <cellStyle name="常规 27 2 2 2 2 2 2 2 2 3" xfId="4223"/>
    <cellStyle name="常规 27 2 2 2 2 2 2 2 2 3 2" xfId="4224"/>
    <cellStyle name="常规 27 2 2 2 2 2 2 2 2 3 2 2" xfId="4225"/>
    <cellStyle name="常规 27 2 2 2 2 2 2 2 2 3 2 3" xfId="4226"/>
    <cellStyle name="常规 27 2 2 2 2 2 2 2 2 3 3" xfId="4227"/>
    <cellStyle name="常规 27 2 2 2 2 2 2 2 2 3 4" xfId="4228"/>
    <cellStyle name="常规 27 2 2 2 2 2 2 2 2 4" xfId="4229"/>
    <cellStyle name="常规 27 2 2 2 2 2 2 2 2 4 2" xfId="4230"/>
    <cellStyle name="常规 27 2 2 2 2 2 2 2 2 4 3" xfId="4231"/>
    <cellStyle name="常规 27 2 2 2 2 2 2 2 2 5" xfId="4232"/>
    <cellStyle name="常规 27 2 2 2 2 2 2 2 2 6" xfId="4233"/>
    <cellStyle name="常规 27 2 2 2 2 2 2 2 3" xfId="4234"/>
    <cellStyle name="常规 27 2 2 2 2 2 2 2 3 2" xfId="4235"/>
    <cellStyle name="常规 27 2 2 2 2 2 2 2 3 2 2" xfId="4236"/>
    <cellStyle name="常规 27 2 2 2 2 2 2 2 3 2 2 2" xfId="4237"/>
    <cellStyle name="常规 27 2 2 2 2 2 2 2 3 2 2 3" xfId="4238"/>
    <cellStyle name="常规 27 2 2 2 2 2 2 2 3 2 3" xfId="4239"/>
    <cellStyle name="常规 27 2 2 2 2 2 2 2 3 2 4" xfId="4240"/>
    <cellStyle name="常规 27 2 2 2 2 2 2 2 3 3" xfId="4241"/>
    <cellStyle name="常规 27 2 2 2 2 2 2 2 3 3 2" xfId="4242"/>
    <cellStyle name="常规 27 2 2 2 2 2 2 2 3 3 3" xfId="4243"/>
    <cellStyle name="常规 27 2 2 2 2 2 2 2 3 4" xfId="4244"/>
    <cellStyle name="常规 27 2 2 2 2 2 2 2 3 5" xfId="4245"/>
    <cellStyle name="常规 27 2 2 2 2 2 2 2 4" xfId="4246"/>
    <cellStyle name="常规 27 2 2 2 2 2 2 2 4 2" xfId="4247"/>
    <cellStyle name="常规 27 2 2 2 2 2 2 2 4 2 2" xfId="4248"/>
    <cellStyle name="常规 27 2 2 2 2 2 2 2 4 2 3" xfId="4249"/>
    <cellStyle name="常规 27 2 2 2 2 2 2 2 4 3" xfId="4250"/>
    <cellStyle name="常规 27 2 2 2 2 2 2 2 4 4" xfId="4251"/>
    <cellStyle name="常规 27 2 2 2 2 2 2 2 5" xfId="4252"/>
    <cellStyle name="常规 27 2 2 2 2 2 2 2 5 2" xfId="4253"/>
    <cellStyle name="常规 27 2 2 2 2 2 2 2 5 3" xfId="4254"/>
    <cellStyle name="常规 27 2 2 2 2 2 2 2 6" xfId="4255"/>
    <cellStyle name="常规 27 2 2 2 2 2 2 2 7" xfId="4256"/>
    <cellStyle name="常规 27 2 2 2 2 2 2 3" xfId="4257"/>
    <cellStyle name="常规 27 2 2 2 2 2 2 3 2" xfId="4258"/>
    <cellStyle name="常规 27 2 2 2 2 2 2 3 2 2" xfId="4259"/>
    <cellStyle name="常规 27 2 2 2 2 2 2 3 2 2 2" xfId="4260"/>
    <cellStyle name="常规 27 2 2 2 2 2 2 3 2 2 2 2" xfId="4261"/>
    <cellStyle name="常规 27 2 2 2 2 2 2 3 2 2 2 3" xfId="4262"/>
    <cellStyle name="常规 27 2 2 2 2 2 2 3 2 2 3" xfId="4263"/>
    <cellStyle name="常规 27 2 2 2 2 2 2 3 2 2 4" xfId="4264"/>
    <cellStyle name="常规 27 2 2 2 2 2 2 3 2 3" xfId="4265"/>
    <cellStyle name="常规 27 2 2 2 2 2 2 3 2 3 2" xfId="4266"/>
    <cellStyle name="常规 27 2 2 2 2 2 2 3 2 3 3" xfId="4267"/>
    <cellStyle name="常规 27 2 2 2 2 2 2 3 2 4" xfId="4268"/>
    <cellStyle name="常规 27 2 2 2 2 2 2 3 2 5" xfId="4269"/>
    <cellStyle name="常规 27 2 2 2 2 2 2 3 3" xfId="4270"/>
    <cellStyle name="常规 27 2 2 2 2 2 2 3 3 2" xfId="4271"/>
    <cellStyle name="常规 27 2 2 2 2 2 2 3 3 2 2" xfId="4272"/>
    <cellStyle name="常规 27 2 2 2 2 2 2 3 3 2 3" xfId="4273"/>
    <cellStyle name="常规 27 2 2 2 2 2 2 3 3 3" xfId="4274"/>
    <cellStyle name="常规 27 2 2 2 2 2 2 3 3 4" xfId="4275"/>
    <cellStyle name="常规 27 2 2 2 2 2 2 3 4" xfId="4276"/>
    <cellStyle name="常规 27 2 2 2 2 2 2 3 4 2" xfId="4277"/>
    <cellStyle name="常规 27 2 2 2 2 2 2 3 4 3" xfId="4278"/>
    <cellStyle name="常规 27 2 2 2 2 2 2 3 5" xfId="4279"/>
    <cellStyle name="常规 27 2 2 2 2 2 2 3 6" xfId="4280"/>
    <cellStyle name="常规 27 2 2 2 2 2 2 4" xfId="4281"/>
    <cellStyle name="常规 27 2 2 2 2 2 2 4 2" xfId="4282"/>
    <cellStyle name="常规 27 2 2 2 2 2 2 4 2 2" xfId="4283"/>
    <cellStyle name="常规 27 2 2 2 2 2 2 4 2 2 2" xfId="4284"/>
    <cellStyle name="常规 27 2 2 2 2 2 2 4 2 2 3" xfId="4285"/>
    <cellStyle name="常规 27 2 2 2 2 2 2 4 2 3" xfId="4286"/>
    <cellStyle name="常规 27 2 2 2 2 2 2 4 2 4" xfId="4287"/>
    <cellStyle name="常规 27 2 2 2 2 2 2 4 3" xfId="4288"/>
    <cellStyle name="常规 27 2 2 2 2 2 2 4 3 2" xfId="4289"/>
    <cellStyle name="常规 27 2 2 2 2 2 2 4 3 3" xfId="4290"/>
    <cellStyle name="常规 27 2 2 2 2 2 2 4 4" xfId="4291"/>
    <cellStyle name="常规 27 2 2 2 2 2 2 4 5" xfId="4292"/>
    <cellStyle name="常规 27 2 2 2 2 2 2 5" xfId="4293"/>
    <cellStyle name="常规 27 2 2 2 2 2 2 5 2" xfId="4294"/>
    <cellStyle name="常规 27 2 2 2 2 2 2 5 2 2" xfId="4295"/>
    <cellStyle name="常规 27 2 2 2 2 2 2 5 2 3" xfId="4296"/>
    <cellStyle name="常规 27 2 2 2 2 2 2 5 3" xfId="4297"/>
    <cellStyle name="常规 27 2 2 2 2 2 2 5 4" xfId="4298"/>
    <cellStyle name="常规 27 2 2 2 2 2 2 6" xfId="4299"/>
    <cellStyle name="常规 27 2 2 2 2 2 2 6 2" xfId="4300"/>
    <cellStyle name="常规 27 2 2 2 2 2 2 6 3" xfId="4301"/>
    <cellStyle name="常规 27 2 2 2 2 2 2 7" xfId="4302"/>
    <cellStyle name="常规 27 2 2 2 2 2 2 8" xfId="4303"/>
    <cellStyle name="常规 27 2 2 2 2 2 3" xfId="4304"/>
    <cellStyle name="常规 27 2 2 2 2 2 3 2" xfId="4305"/>
    <cellStyle name="常规 27 2 2 2 2 2 3 2 2" xfId="4306"/>
    <cellStyle name="常规 27 2 2 2 2 2 3 2 2 2" xfId="4307"/>
    <cellStyle name="常规 27 2 2 2 2 2 3 2 2 2 2" xfId="4308"/>
    <cellStyle name="常规 27 2 2 2 2 2 3 2 2 2 2 2" xfId="4309"/>
    <cellStyle name="常规 27 2 2 2 2 2 3 2 2 2 2 3" xfId="4310"/>
    <cellStyle name="常规 27 2 2 2 2 2 3 2 2 2 3" xfId="4311"/>
    <cellStyle name="常规 27 2 2 2 2 2 3 2 2 2 4" xfId="4312"/>
    <cellStyle name="常规 27 2 2 2 2 2 3 2 2 3" xfId="4313"/>
    <cellStyle name="常规 27 2 2 2 2 2 3 2 2 3 2" xfId="4314"/>
    <cellStyle name="常规 27 2 2 2 2 2 3 2 2 3 3" xfId="4315"/>
    <cellStyle name="常规 27 2 2 2 2 2 3 2 2 4" xfId="4316"/>
    <cellStyle name="常规 27 2 2 2 2 2 3 2 2 5" xfId="4317"/>
    <cellStyle name="常规 27 2 2 2 2 2 3 2 3" xfId="4318"/>
    <cellStyle name="常规 27 2 2 2 2 2 3 2 3 2" xfId="4319"/>
    <cellStyle name="常规 27 2 2 2 2 2 3 2 3 2 2" xfId="4320"/>
    <cellStyle name="常规 27 2 2 2 2 2 3 2 3 2 3" xfId="4321"/>
    <cellStyle name="常规 27 2 2 2 2 2 3 2 3 3" xfId="4322"/>
    <cellStyle name="常规 27 2 2 2 2 2 3 2 3 4" xfId="4323"/>
    <cellStyle name="常规 27 2 2 2 2 2 3 2 4" xfId="4324"/>
    <cellStyle name="常规 27 2 2 2 2 2 3 2 4 2" xfId="4325"/>
    <cellStyle name="常规 27 2 2 2 2 2 3 2 4 3" xfId="4326"/>
    <cellStyle name="常规 27 2 2 2 2 2 3 2 5" xfId="4327"/>
    <cellStyle name="常规 27 2 2 2 2 2 3 2 6" xfId="4328"/>
    <cellStyle name="常规 27 2 2 2 2 2 3 3" xfId="4329"/>
    <cellStyle name="常规 27 2 2 2 2 2 3 3 2" xfId="4330"/>
    <cellStyle name="常规 27 2 2 2 2 2 3 3 2 2" xfId="4331"/>
    <cellStyle name="常规 27 2 2 2 2 2 3 3 2 2 2" xfId="4332"/>
    <cellStyle name="常规 27 2 2 2 2 2 3 3 2 2 3" xfId="4333"/>
    <cellStyle name="常规 27 2 2 2 2 2 3 3 2 3" xfId="4334"/>
    <cellStyle name="常规 27 2 2 2 2 2 3 3 2 4" xfId="4335"/>
    <cellStyle name="常规 27 2 2 2 2 2 3 3 3" xfId="4336"/>
    <cellStyle name="常规 27 2 2 2 2 2 3 3 3 2" xfId="4337"/>
    <cellStyle name="常规 27 2 2 2 2 2 3 3 3 3" xfId="4338"/>
    <cellStyle name="常规 27 2 2 2 2 2 3 3 4" xfId="4339"/>
    <cellStyle name="常规 27 2 2 2 2 2 3 3 5" xfId="4340"/>
    <cellStyle name="常规 27 2 2 2 2 2 3 4" xfId="4341"/>
    <cellStyle name="常规 27 2 2 2 2 2 3 4 2" xfId="4342"/>
    <cellStyle name="常规 27 2 2 2 2 2 3 4 2 2" xfId="4343"/>
    <cellStyle name="常规 27 2 2 2 2 2 3 4 2 3" xfId="4344"/>
    <cellStyle name="常规 27 2 2 2 2 2 3 4 3" xfId="4345"/>
    <cellStyle name="常规 27 2 2 2 2 2 3 4 4" xfId="4346"/>
    <cellStyle name="常规 27 2 2 2 2 2 3 5" xfId="4347"/>
    <cellStyle name="常规 27 2 2 2 2 2 3 5 2" xfId="4348"/>
    <cellStyle name="常规 27 2 2 2 2 2 3 5 3" xfId="4349"/>
    <cellStyle name="常规 27 2 2 2 2 2 3 6" xfId="4350"/>
    <cellStyle name="常规 27 2 2 2 2 2 3 7" xfId="4351"/>
    <cellStyle name="常规 27 2 2 2 2 2 4" xfId="4352"/>
    <cellStyle name="常规 27 2 2 2 2 2 4 2" xfId="4353"/>
    <cellStyle name="常规 27 2 2 2 2 2 4 2 2" xfId="4354"/>
    <cellStyle name="常规 27 2 2 2 2 2 4 2 2 2" xfId="4355"/>
    <cellStyle name="常规 27 2 2 2 2 2 4 2 2 2 2" xfId="4356"/>
    <cellStyle name="常规 27 2 2 2 2 2 4 2 2 2 3" xfId="4357"/>
    <cellStyle name="常规 27 2 2 2 2 2 4 2 2 3" xfId="4358"/>
    <cellStyle name="常规 27 2 2 2 2 2 4 2 2 4" xfId="4359"/>
    <cellStyle name="常规 27 2 2 2 2 2 4 2 3" xfId="4360"/>
    <cellStyle name="常规 27 2 2 2 2 2 4 2 3 2" xfId="4361"/>
    <cellStyle name="常规 27 2 2 2 2 2 4 2 3 3" xfId="4362"/>
    <cellStyle name="常规 27 2 2 2 2 2 4 2 4" xfId="4363"/>
    <cellStyle name="常规 27 2 2 2 2 2 4 2 5" xfId="4364"/>
    <cellStyle name="常规 27 2 2 2 2 2 4 3" xfId="4365"/>
    <cellStyle name="常规 27 2 2 2 2 2 4 3 2" xfId="4366"/>
    <cellStyle name="常规 27 2 2 2 2 2 4 3 2 2" xfId="4367"/>
    <cellStyle name="常规 27 2 2 2 2 2 4 3 2 3" xfId="4368"/>
    <cellStyle name="常规 27 2 2 2 2 2 4 3 3" xfId="4369"/>
    <cellStyle name="常规 27 2 2 2 2 2 4 3 4" xfId="4370"/>
    <cellStyle name="常规 27 2 2 2 2 2 4 4" xfId="4371"/>
    <cellStyle name="常规 27 2 2 2 2 2 4 4 2" xfId="4372"/>
    <cellStyle name="常规 27 2 2 2 2 2 4 4 3" xfId="4373"/>
    <cellStyle name="常规 27 2 2 2 2 2 4 5" xfId="4374"/>
    <cellStyle name="常规 27 2 2 2 2 2 4 6" xfId="4375"/>
    <cellStyle name="常规 27 2 2 2 2 2 5" xfId="4376"/>
    <cellStyle name="常规 27 2 2 2 2 2 5 2" xfId="4377"/>
    <cellStyle name="常规 27 2 2 2 2 2 5 2 2" xfId="4378"/>
    <cellStyle name="常规 27 2 2 2 2 2 5 2 2 2" xfId="4379"/>
    <cellStyle name="常规 27 2 2 2 2 2 5 2 2 3" xfId="4380"/>
    <cellStyle name="常规 27 2 2 2 2 2 5 2 3" xfId="4381"/>
    <cellStyle name="常规 27 2 2 2 2 2 5 2 4" xfId="4382"/>
    <cellStyle name="常规 27 2 2 2 2 2 5 3" xfId="4383"/>
    <cellStyle name="常规 27 2 2 2 2 2 5 3 2" xfId="4384"/>
    <cellStyle name="常规 27 2 2 2 2 2 5 3 3" xfId="4385"/>
    <cellStyle name="常规 27 2 2 2 2 2 5 4" xfId="4386"/>
    <cellStyle name="常规 27 2 2 2 2 2 5 5" xfId="4387"/>
    <cellStyle name="常规 27 2 2 2 2 2 6" xfId="4388"/>
    <cellStyle name="常规 27 2 2 2 2 2 6 2" xfId="4389"/>
    <cellStyle name="常规 27 2 2 2 2 2 6 2 2" xfId="4390"/>
    <cellStyle name="常规 27 2 2 2 2 2 6 2 3" xfId="4391"/>
    <cellStyle name="常规 27 2 2 2 2 2 6 3" xfId="4392"/>
    <cellStyle name="常规 27 2 2 2 2 2 6 4" xfId="4393"/>
    <cellStyle name="常规 27 2 2 2 2 2 7" xfId="4394"/>
    <cellStyle name="常规 27 2 2 2 2 2 7 2" xfId="4395"/>
    <cellStyle name="常规 27 2 2 2 2 2 7 3" xfId="4396"/>
    <cellStyle name="常规 27 2 2 2 2 2 8" xfId="4397"/>
    <cellStyle name="常规 27 2 2 2 2 2 9" xfId="4398"/>
    <cellStyle name="常规 27 2 2 2 2 3" xfId="4399"/>
    <cellStyle name="常规 27 2 2 2 2 3 2" xfId="4400"/>
    <cellStyle name="常规 27 2 2 2 2 3 2 2" xfId="4401"/>
    <cellStyle name="常规 27 2 2 2 2 3 2 2 2" xfId="4402"/>
    <cellStyle name="常规 27 2 2 2 2 3 2 2 2 2" xfId="4403"/>
    <cellStyle name="常规 27 2 2 2 2 3 2 2 2 2 2" xfId="4404"/>
    <cellStyle name="常规 27 2 2 2 2 3 2 2 2 2 2 2" xfId="4405"/>
    <cellStyle name="常规 27 2 2 2 2 3 2 2 2 2 2 3" xfId="4406"/>
    <cellStyle name="常规 27 2 2 2 2 3 2 2 2 2 3" xfId="4407"/>
    <cellStyle name="常规 27 2 2 2 2 3 2 2 2 2 4" xfId="4408"/>
    <cellStyle name="常规 27 2 2 2 2 3 2 2 2 3" xfId="4409"/>
    <cellStyle name="常规 27 2 2 2 2 3 2 2 2 3 2" xfId="4410"/>
    <cellStyle name="常规 27 2 2 2 2 3 2 2 2 3 3" xfId="4411"/>
    <cellStyle name="常规 27 2 2 2 2 3 2 2 2 4" xfId="4412"/>
    <cellStyle name="常规 27 2 2 2 2 3 2 2 2 5" xfId="4413"/>
    <cellStyle name="常规 27 2 2 2 2 3 2 2 3" xfId="4414"/>
    <cellStyle name="常规 27 2 2 2 2 3 2 2 3 2" xfId="4415"/>
    <cellStyle name="常规 27 2 2 2 2 3 2 2 3 2 2" xfId="4416"/>
    <cellStyle name="常规 27 2 2 2 2 3 2 2 3 2 3" xfId="4417"/>
    <cellStyle name="常规 27 2 2 2 2 3 2 2 3 3" xfId="4418"/>
    <cellStyle name="常规 27 2 2 2 2 3 2 2 3 4" xfId="4419"/>
    <cellStyle name="常规 27 2 2 2 2 3 2 2 4" xfId="4420"/>
    <cellStyle name="常规 27 2 2 2 2 3 2 2 4 2" xfId="4421"/>
    <cellStyle name="常规 27 2 2 2 2 3 2 2 4 3" xfId="4422"/>
    <cellStyle name="常规 27 2 2 2 2 3 2 2 5" xfId="4423"/>
    <cellStyle name="常规 27 2 2 2 2 3 2 2 6" xfId="4424"/>
    <cellStyle name="常规 27 2 2 2 2 3 2 3" xfId="4425"/>
    <cellStyle name="常规 27 2 2 2 2 3 2 3 2" xfId="4426"/>
    <cellStyle name="常规 27 2 2 2 2 3 2 3 2 2" xfId="4427"/>
    <cellStyle name="常规 27 2 2 2 2 3 2 3 2 2 2" xfId="4428"/>
    <cellStyle name="常规 27 2 2 2 2 3 2 3 2 2 3" xfId="4429"/>
    <cellStyle name="常规 27 2 2 2 2 3 2 3 2 3" xfId="4430"/>
    <cellStyle name="常规 27 2 2 2 2 3 2 3 2 4" xfId="4431"/>
    <cellStyle name="常规 27 2 2 2 2 3 2 3 3" xfId="4432"/>
    <cellStyle name="常规 27 2 2 2 2 3 2 3 3 2" xfId="4433"/>
    <cellStyle name="常规 27 2 2 2 2 3 2 3 3 3" xfId="4434"/>
    <cellStyle name="常规 27 2 2 2 2 3 2 3 4" xfId="4435"/>
    <cellStyle name="常规 27 2 2 2 2 3 2 3 5" xfId="4436"/>
    <cellStyle name="常规 27 2 2 2 2 3 2 4" xfId="4437"/>
    <cellStyle name="常规 27 2 2 2 2 3 2 4 2" xfId="4438"/>
    <cellStyle name="常规 27 2 2 2 2 3 2 4 2 2" xfId="4439"/>
    <cellStyle name="常规 27 2 2 2 2 3 2 4 2 3" xfId="4440"/>
    <cellStyle name="常规 27 2 2 2 2 3 2 4 3" xfId="4441"/>
    <cellStyle name="常规 27 2 2 2 2 3 2 4 4" xfId="4442"/>
    <cellStyle name="常规 27 2 2 2 2 3 2 5" xfId="4443"/>
    <cellStyle name="常规 27 2 2 2 2 3 2 5 2" xfId="4444"/>
    <cellStyle name="常规 27 2 2 2 2 3 2 5 3" xfId="4445"/>
    <cellStyle name="常规 27 2 2 2 2 3 2 6" xfId="4446"/>
    <cellStyle name="常规 27 2 2 2 2 3 2 7" xfId="4447"/>
    <cellStyle name="常规 27 2 2 2 2 3 3" xfId="4448"/>
    <cellStyle name="常规 27 2 2 2 2 3 3 2" xfId="4449"/>
    <cellStyle name="常规 27 2 2 2 2 3 3 2 2" xfId="4450"/>
    <cellStyle name="常规 27 2 2 2 2 3 3 2 2 2" xfId="4451"/>
    <cellStyle name="常规 27 2 2 2 2 3 3 2 2 2 2" xfId="4452"/>
    <cellStyle name="常规 27 2 2 2 2 3 3 2 2 2 3" xfId="4453"/>
    <cellStyle name="常规 27 2 2 2 2 3 3 2 2 3" xfId="4454"/>
    <cellStyle name="常规 27 2 2 2 2 3 3 2 2 4" xfId="4455"/>
    <cellStyle name="常规 27 2 2 2 2 3 3 2 3" xfId="4456"/>
    <cellStyle name="常规 27 2 2 2 2 3 3 2 3 2" xfId="4457"/>
    <cellStyle name="常规 27 2 2 2 2 3 3 2 3 3" xfId="4458"/>
    <cellStyle name="常规 27 2 2 2 2 3 3 2 4" xfId="4459"/>
    <cellStyle name="常规 27 2 2 2 2 3 3 2 5" xfId="4460"/>
    <cellStyle name="常规 27 2 2 2 2 3 3 3" xfId="4461"/>
    <cellStyle name="常规 27 2 2 2 2 3 3 3 2" xfId="4462"/>
    <cellStyle name="常规 27 2 2 2 2 3 3 3 2 2" xfId="4463"/>
    <cellStyle name="常规 27 2 2 2 2 3 3 3 2 3" xfId="4464"/>
    <cellStyle name="常规 27 2 2 2 2 3 3 3 3" xfId="4465"/>
    <cellStyle name="常规 27 2 2 2 2 3 3 3 4" xfId="4466"/>
    <cellStyle name="常规 27 2 2 2 2 3 3 4" xfId="4467"/>
    <cellStyle name="常规 27 2 2 2 2 3 3 4 2" xfId="4468"/>
    <cellStyle name="常规 27 2 2 2 2 3 3 4 3" xfId="4469"/>
    <cellStyle name="常规 27 2 2 2 2 3 3 5" xfId="4470"/>
    <cellStyle name="常规 27 2 2 2 2 3 3 6" xfId="4471"/>
    <cellStyle name="常规 27 2 2 2 2 3 4" xfId="4472"/>
    <cellStyle name="常规 27 2 2 2 2 3 4 2" xfId="4473"/>
    <cellStyle name="常规 27 2 2 2 2 3 4 2 2" xfId="4474"/>
    <cellStyle name="常规 27 2 2 2 2 3 4 2 2 2" xfId="4475"/>
    <cellStyle name="常规 27 2 2 2 2 3 4 2 2 3" xfId="4476"/>
    <cellStyle name="常规 27 2 2 2 2 3 4 2 3" xfId="4477"/>
    <cellStyle name="常规 27 2 2 2 2 3 4 2 4" xfId="4478"/>
    <cellStyle name="常规 27 2 2 2 2 3 4 3" xfId="4479"/>
    <cellStyle name="常规 27 2 2 2 2 3 4 3 2" xfId="4480"/>
    <cellStyle name="常规 27 2 2 2 2 3 4 3 3" xfId="4481"/>
    <cellStyle name="常规 27 2 2 2 2 3 4 4" xfId="4482"/>
    <cellStyle name="常规 27 2 2 2 2 3 4 5" xfId="4483"/>
    <cellStyle name="常规 27 2 2 2 2 3 5" xfId="4484"/>
    <cellStyle name="常规 27 2 2 2 2 3 5 2" xfId="4485"/>
    <cellStyle name="常规 27 2 2 2 2 3 5 2 2" xfId="4486"/>
    <cellStyle name="常规 27 2 2 2 2 3 5 2 3" xfId="4487"/>
    <cellStyle name="常规 27 2 2 2 2 3 5 3" xfId="4488"/>
    <cellStyle name="常规 27 2 2 2 2 3 5 4" xfId="4489"/>
    <cellStyle name="常规 27 2 2 2 2 3 6" xfId="4490"/>
    <cellStyle name="常规 27 2 2 2 2 3 6 2" xfId="4491"/>
    <cellStyle name="常规 27 2 2 2 2 3 6 3" xfId="4492"/>
    <cellStyle name="常规 27 2 2 2 2 3 7" xfId="4493"/>
    <cellStyle name="常规 27 2 2 2 2 3 8" xfId="4494"/>
    <cellStyle name="常规 27 2 2 2 2 4" xfId="4495"/>
    <cellStyle name="常规 27 2 2 2 2 4 2" xfId="4496"/>
    <cellStyle name="常规 27 2 2 2 2 4 2 2" xfId="4497"/>
    <cellStyle name="常规 27 2 2 2 2 4 2 2 2" xfId="4498"/>
    <cellStyle name="常规 27 2 2 2 2 4 2 2 2 2" xfId="4499"/>
    <cellStyle name="常规 27 2 2 2 2 4 2 2 2 2 2" xfId="4500"/>
    <cellStyle name="常规 27 2 2 2 2 4 2 2 2 2 3" xfId="4501"/>
    <cellStyle name="常规 27 2 2 2 2 4 2 2 2 3" xfId="4502"/>
    <cellStyle name="常规 27 2 2 2 2 4 2 2 2 4" xfId="4503"/>
    <cellStyle name="常规 27 2 2 2 2 4 2 2 3" xfId="4504"/>
    <cellStyle name="常规 27 2 2 2 2 4 2 2 3 2" xfId="4505"/>
    <cellStyle name="常规 27 2 2 2 2 4 2 2 3 3" xfId="4506"/>
    <cellStyle name="常规 27 2 2 2 2 4 2 2 4" xfId="4507"/>
    <cellStyle name="常规 27 2 2 2 2 4 2 2 5" xfId="4508"/>
    <cellStyle name="常规 27 2 2 2 2 4 2 3" xfId="4509"/>
    <cellStyle name="常规 27 2 2 2 2 4 2 3 2" xfId="4510"/>
    <cellStyle name="常规 27 2 2 2 2 4 2 3 2 2" xfId="4511"/>
    <cellStyle name="常规 27 2 2 2 2 4 2 3 2 3" xfId="4512"/>
    <cellStyle name="常规 27 2 2 2 2 4 2 3 3" xfId="4513"/>
    <cellStyle name="常规 27 2 2 2 2 4 2 3 4" xfId="4514"/>
    <cellStyle name="常规 27 2 2 2 2 4 2 4" xfId="4515"/>
    <cellStyle name="常规 27 2 2 2 2 4 2 4 2" xfId="4516"/>
    <cellStyle name="常规 27 2 2 2 2 4 2 4 3" xfId="4517"/>
    <cellStyle name="常规 27 2 2 2 2 4 2 5" xfId="4518"/>
    <cellStyle name="常规 27 2 2 2 2 4 2 6" xfId="4519"/>
    <cellStyle name="常规 27 2 2 2 2 4 3" xfId="4520"/>
    <cellStyle name="常规 27 2 2 2 2 4 3 2" xfId="4521"/>
    <cellStyle name="常规 27 2 2 2 2 4 3 2 2" xfId="4522"/>
    <cellStyle name="常规 27 2 2 2 2 4 3 2 2 2" xfId="4523"/>
    <cellStyle name="常规 27 2 2 2 2 4 3 2 2 3" xfId="4524"/>
    <cellStyle name="常规 27 2 2 2 2 4 3 2 3" xfId="4525"/>
    <cellStyle name="常规 27 2 2 2 2 4 3 2 4" xfId="4526"/>
    <cellStyle name="常规 27 2 2 2 2 4 3 3" xfId="4527"/>
    <cellStyle name="常规 27 2 2 2 2 4 3 3 2" xfId="4528"/>
    <cellStyle name="常规 27 2 2 2 2 4 3 3 3" xfId="4529"/>
    <cellStyle name="常规 27 2 2 2 2 4 3 4" xfId="4530"/>
    <cellStyle name="常规 27 2 2 2 2 4 3 5" xfId="4531"/>
    <cellStyle name="常规 27 2 2 2 2 4 4" xfId="4532"/>
    <cellStyle name="常规 27 2 2 2 2 4 4 2" xfId="4533"/>
    <cellStyle name="常规 27 2 2 2 2 4 4 2 2" xfId="4534"/>
    <cellStyle name="常规 27 2 2 2 2 4 4 2 3" xfId="4535"/>
    <cellStyle name="常规 27 2 2 2 2 4 4 3" xfId="4536"/>
    <cellStyle name="常规 27 2 2 2 2 4 4 4" xfId="4537"/>
    <cellStyle name="常规 27 2 2 2 2 4 5" xfId="4538"/>
    <cellStyle name="常规 27 2 2 2 2 4 5 2" xfId="4539"/>
    <cellStyle name="常规 27 2 2 2 2 4 5 3" xfId="4540"/>
    <cellStyle name="常规 27 2 2 2 2 4 6" xfId="4541"/>
    <cellStyle name="常规 27 2 2 2 2 4 7" xfId="4542"/>
    <cellStyle name="常规 27 2 2 2 2 5" xfId="4543"/>
    <cellStyle name="常规 27 2 2 2 2 5 2" xfId="4544"/>
    <cellStyle name="常规 27 2 2 2 2 5 2 2" xfId="4545"/>
    <cellStyle name="常规 27 2 2 2 2 5 2 2 2" xfId="4546"/>
    <cellStyle name="常规 27 2 2 2 2 5 2 2 2 2" xfId="4547"/>
    <cellStyle name="常规 27 2 2 2 2 5 2 2 2 3" xfId="4548"/>
    <cellStyle name="常规 27 2 2 2 2 5 2 2 3" xfId="4549"/>
    <cellStyle name="常规 27 2 2 2 2 5 2 2 4" xfId="4550"/>
    <cellStyle name="常规 27 2 2 2 2 5 2 3" xfId="4551"/>
    <cellStyle name="常规 27 2 2 2 2 5 2 3 2" xfId="4552"/>
    <cellStyle name="常规 27 2 2 2 2 5 2 3 3" xfId="4553"/>
    <cellStyle name="常规 27 2 2 2 2 5 2 4" xfId="4554"/>
    <cellStyle name="常规 27 2 2 2 2 5 2 5" xfId="4555"/>
    <cellStyle name="常规 27 2 2 2 2 5 3" xfId="4556"/>
    <cellStyle name="常规 27 2 2 2 2 5 3 2" xfId="4557"/>
    <cellStyle name="常规 27 2 2 2 2 5 3 2 2" xfId="4558"/>
    <cellStyle name="常规 27 2 2 2 2 5 3 2 3" xfId="4559"/>
    <cellStyle name="常规 27 2 2 2 2 5 3 3" xfId="4560"/>
    <cellStyle name="常规 27 2 2 2 2 5 3 4" xfId="4561"/>
    <cellStyle name="常规 27 2 2 2 2 5 4" xfId="4562"/>
    <cellStyle name="常规 27 2 2 2 2 5 4 2" xfId="4563"/>
    <cellStyle name="常规 27 2 2 2 2 5 4 3" xfId="4564"/>
    <cellStyle name="常规 27 2 2 2 2 5 5" xfId="4565"/>
    <cellStyle name="常规 27 2 2 2 2 5 6" xfId="4566"/>
    <cellStyle name="常规 27 2 2 2 2 6" xfId="4567"/>
    <cellStyle name="常规 27 2 2 2 2 6 2" xfId="4568"/>
    <cellStyle name="常规 27 2 2 2 2 6 2 2" xfId="4569"/>
    <cellStyle name="常规 27 2 2 2 2 6 2 2 2" xfId="4570"/>
    <cellStyle name="常规 27 2 2 2 2 6 2 2 3" xfId="4571"/>
    <cellStyle name="常规 27 2 2 2 2 6 2 3" xfId="4572"/>
    <cellStyle name="常规 27 2 2 2 2 6 2 4" xfId="4573"/>
    <cellStyle name="常规 27 2 2 2 2 6 3" xfId="4574"/>
    <cellStyle name="常规 27 2 2 2 2 6 3 2" xfId="4575"/>
    <cellStyle name="常规 27 2 2 2 2 6 3 3" xfId="4576"/>
    <cellStyle name="常规 27 2 2 2 2 6 4" xfId="4577"/>
    <cellStyle name="常规 27 2 2 2 2 6 5" xfId="4578"/>
    <cellStyle name="常规 27 2 2 2 2 7" xfId="4579"/>
    <cellStyle name="常规 27 2 2 2 2 7 2" xfId="4580"/>
    <cellStyle name="常规 27 2 2 2 2 7 2 2" xfId="4581"/>
    <cellStyle name="常规 27 2 2 2 2 7 2 3" xfId="4582"/>
    <cellStyle name="常规 27 2 2 2 2 7 3" xfId="4583"/>
    <cellStyle name="常规 27 2 2 2 2 7 4" xfId="4584"/>
    <cellStyle name="常规 27 2 2 2 2 8" xfId="4585"/>
    <cellStyle name="常规 27 2 2 2 2 8 2" xfId="4586"/>
    <cellStyle name="常规 27 2 2 2 2 8 3" xfId="4587"/>
    <cellStyle name="常规 27 2 2 2 2 9" xfId="4588"/>
    <cellStyle name="常规 27 2 2 2 3" xfId="4589"/>
    <cellStyle name="常规 27 2 2 2 3 2" xfId="4590"/>
    <cellStyle name="常规 27 2 2 2 3 2 2" xfId="4591"/>
    <cellStyle name="常规 27 2 2 2 3 2 2 2" xfId="4592"/>
    <cellStyle name="常规 27 2 2 2 3 2 2 2 2" xfId="4593"/>
    <cellStyle name="常规 27 2 2 2 3 2 2 2 2 2" xfId="4594"/>
    <cellStyle name="常规 27 2 2 2 3 2 2 2 2 2 2" xfId="4595"/>
    <cellStyle name="常规 27 2 2 2 3 2 2 2 2 2 2 2" xfId="4596"/>
    <cellStyle name="常规 27 2 2 2 3 2 2 2 2 2 2 3" xfId="4597"/>
    <cellStyle name="常规 27 2 2 2 3 2 2 2 2 2 3" xfId="4598"/>
    <cellStyle name="常规 27 2 2 2 3 2 2 2 2 2 4" xfId="4599"/>
    <cellStyle name="常规 27 2 2 2 3 2 2 2 2 3" xfId="4600"/>
    <cellStyle name="常规 27 2 2 2 3 2 2 2 2 3 2" xfId="4601"/>
    <cellStyle name="常规 27 2 2 2 3 2 2 2 2 3 3" xfId="4602"/>
    <cellStyle name="常规 27 2 2 2 3 2 2 2 2 4" xfId="4603"/>
    <cellStyle name="常规 27 2 2 2 3 2 2 2 2 5" xfId="4604"/>
    <cellStyle name="常规 27 2 2 2 3 2 2 2 3" xfId="4605"/>
    <cellStyle name="常规 27 2 2 2 3 2 2 2 3 2" xfId="4606"/>
    <cellStyle name="常规 27 2 2 2 3 2 2 2 3 2 2" xfId="4607"/>
    <cellStyle name="常规 27 2 2 2 3 2 2 2 3 2 3" xfId="4608"/>
    <cellStyle name="常规 27 2 2 2 3 2 2 2 3 3" xfId="4609"/>
    <cellStyle name="常规 27 2 2 2 3 2 2 2 3 4" xfId="4610"/>
    <cellStyle name="常规 27 2 2 2 3 2 2 2 4" xfId="4611"/>
    <cellStyle name="常规 27 2 2 2 3 2 2 2 4 2" xfId="4612"/>
    <cellStyle name="常规 27 2 2 2 3 2 2 2 4 3" xfId="4613"/>
    <cellStyle name="常规 27 2 2 2 3 2 2 2 5" xfId="4614"/>
    <cellStyle name="常规 27 2 2 2 3 2 2 2 6" xfId="4615"/>
    <cellStyle name="常规 27 2 2 2 3 2 2 3" xfId="4616"/>
    <cellStyle name="常规 27 2 2 2 3 2 2 3 2" xfId="4617"/>
    <cellStyle name="常规 27 2 2 2 3 2 2 3 2 2" xfId="4618"/>
    <cellStyle name="常规 27 2 2 2 3 2 2 3 2 2 2" xfId="4619"/>
    <cellStyle name="常规 27 2 2 2 3 2 2 3 2 2 3" xfId="4620"/>
    <cellStyle name="常规 27 2 2 2 3 2 2 3 2 3" xfId="4621"/>
    <cellStyle name="常规 27 2 2 2 3 2 2 3 2 4" xfId="4622"/>
    <cellStyle name="常规 27 2 2 2 3 2 2 3 3" xfId="4623"/>
    <cellStyle name="常规 27 2 2 2 3 2 2 3 3 2" xfId="4624"/>
    <cellStyle name="常规 27 2 2 2 3 2 2 3 3 3" xfId="4625"/>
    <cellStyle name="常规 27 2 2 2 3 2 2 3 4" xfId="4626"/>
    <cellStyle name="常规 27 2 2 2 3 2 2 3 5" xfId="4627"/>
    <cellStyle name="常规 27 2 2 2 3 2 2 4" xfId="4628"/>
    <cellStyle name="常规 27 2 2 2 3 2 2 4 2" xfId="4629"/>
    <cellStyle name="常规 27 2 2 2 3 2 2 4 2 2" xfId="4630"/>
    <cellStyle name="常规 27 2 2 2 3 2 2 4 2 3" xfId="4631"/>
    <cellStyle name="常规 27 2 2 2 3 2 2 4 3" xfId="4632"/>
    <cellStyle name="常规 27 2 2 2 3 2 2 4 4" xfId="4633"/>
    <cellStyle name="常规 27 2 2 2 3 2 2 5" xfId="4634"/>
    <cellStyle name="常规 27 2 2 2 3 2 2 5 2" xfId="4635"/>
    <cellStyle name="常规 27 2 2 2 3 2 2 5 3" xfId="4636"/>
    <cellStyle name="常规 27 2 2 2 3 2 2 6" xfId="4637"/>
    <cellStyle name="常规 27 2 2 2 3 2 2 7" xfId="4638"/>
    <cellStyle name="常规 27 2 2 2 3 2 3" xfId="4639"/>
    <cellStyle name="常规 27 2 2 2 3 2 3 2" xfId="4640"/>
    <cellStyle name="常规 27 2 2 2 3 2 3 2 2" xfId="4641"/>
    <cellStyle name="常规 27 2 2 2 3 2 3 2 2 2" xfId="4642"/>
    <cellStyle name="常规 27 2 2 2 3 2 3 2 2 2 2" xfId="4643"/>
    <cellStyle name="常规 27 2 2 2 3 2 3 2 2 2 3" xfId="4644"/>
    <cellStyle name="常规 27 2 2 2 3 2 3 2 2 3" xfId="4645"/>
    <cellStyle name="常规 27 2 2 2 3 2 3 2 2 4" xfId="4646"/>
    <cellStyle name="常规 27 2 2 2 3 2 3 2 3" xfId="4647"/>
    <cellStyle name="常规 27 2 2 2 3 2 3 2 3 2" xfId="4648"/>
    <cellStyle name="常规 27 2 2 2 3 2 3 2 3 3" xfId="4649"/>
    <cellStyle name="常规 27 2 2 2 3 2 3 2 4" xfId="4650"/>
    <cellStyle name="常规 27 2 2 2 3 2 3 2 5" xfId="4651"/>
    <cellStyle name="常规 27 2 2 2 3 2 3 3" xfId="4652"/>
    <cellStyle name="常规 27 2 2 2 3 2 3 3 2" xfId="4653"/>
    <cellStyle name="常规 27 2 2 2 3 2 3 3 2 2" xfId="4654"/>
    <cellStyle name="常规 27 2 2 2 3 2 3 3 2 3" xfId="4655"/>
    <cellStyle name="常规 27 2 2 2 3 2 3 3 3" xfId="4656"/>
    <cellStyle name="常规 27 2 2 2 3 2 3 3 4" xfId="4657"/>
    <cellStyle name="常规 27 2 2 2 3 2 3 4" xfId="4658"/>
    <cellStyle name="常规 27 2 2 2 3 2 3 4 2" xfId="4659"/>
    <cellStyle name="常规 27 2 2 2 3 2 3 4 3" xfId="4660"/>
    <cellStyle name="常规 27 2 2 2 3 2 3 5" xfId="4661"/>
    <cellStyle name="常规 27 2 2 2 3 2 3 6" xfId="4662"/>
    <cellStyle name="常规 27 2 2 2 3 2 4" xfId="4663"/>
    <cellStyle name="常规 27 2 2 2 3 2 4 2" xfId="4664"/>
    <cellStyle name="常规 27 2 2 2 3 2 4 2 2" xfId="4665"/>
    <cellStyle name="常规 27 2 2 2 3 2 4 2 2 2" xfId="4666"/>
    <cellStyle name="常规 27 2 2 2 3 2 4 2 2 3" xfId="4667"/>
    <cellStyle name="常规 27 2 2 2 3 2 4 2 3" xfId="4668"/>
    <cellStyle name="常规 27 2 2 2 3 2 4 2 4" xfId="4669"/>
    <cellStyle name="常规 27 2 2 2 3 2 4 3" xfId="4670"/>
    <cellStyle name="常规 27 2 2 2 3 2 4 3 2" xfId="4671"/>
    <cellStyle name="常规 27 2 2 2 3 2 4 3 3" xfId="4672"/>
    <cellStyle name="常规 27 2 2 2 3 2 4 4" xfId="4673"/>
    <cellStyle name="常规 27 2 2 2 3 2 4 5" xfId="4674"/>
    <cellStyle name="常规 27 2 2 2 3 2 5" xfId="4675"/>
    <cellStyle name="常规 27 2 2 2 3 2 5 2" xfId="4676"/>
    <cellStyle name="常规 27 2 2 2 3 2 5 2 2" xfId="4677"/>
    <cellStyle name="常规 27 2 2 2 3 2 5 2 3" xfId="4678"/>
    <cellStyle name="常规 27 2 2 2 3 2 5 3" xfId="4679"/>
    <cellStyle name="常规 27 2 2 2 3 2 5 4" xfId="4680"/>
    <cellStyle name="常规 27 2 2 2 3 2 6" xfId="4681"/>
    <cellStyle name="常规 27 2 2 2 3 2 6 2" xfId="4682"/>
    <cellStyle name="常规 27 2 2 2 3 2 6 3" xfId="4683"/>
    <cellStyle name="常规 27 2 2 2 3 2 7" xfId="4684"/>
    <cellStyle name="常规 27 2 2 2 3 2 8" xfId="4685"/>
    <cellStyle name="常规 27 2 2 2 3 3" xfId="4686"/>
    <cellStyle name="常规 27 2 2 2 3 3 2" xfId="4687"/>
    <cellStyle name="常规 27 2 2 2 3 3 2 2" xfId="4688"/>
    <cellStyle name="常规 27 2 2 2 3 3 2 2 2" xfId="4689"/>
    <cellStyle name="常规 27 2 2 2 3 3 2 2 2 2" xfId="4690"/>
    <cellStyle name="常规 27 2 2 2 3 3 2 2 2 2 2" xfId="4691"/>
    <cellStyle name="常规 27 2 2 2 3 3 2 2 2 2 3" xfId="4692"/>
    <cellStyle name="常规 27 2 2 2 3 3 2 2 2 3" xfId="4693"/>
    <cellStyle name="常规 27 2 2 2 3 3 2 2 2 4" xfId="4694"/>
    <cellStyle name="常规 27 2 2 2 3 3 2 2 3" xfId="4695"/>
    <cellStyle name="常规 27 2 2 2 3 3 2 2 3 2" xfId="4696"/>
    <cellStyle name="常规 27 2 2 2 3 3 2 2 3 3" xfId="4697"/>
    <cellStyle name="常规 27 2 2 2 3 3 2 2 4" xfId="4698"/>
    <cellStyle name="常规 27 2 2 2 3 3 2 2 5" xfId="4699"/>
    <cellStyle name="常规 27 2 2 2 3 3 2 3" xfId="4700"/>
    <cellStyle name="常规 27 2 2 2 3 3 2 3 2" xfId="4701"/>
    <cellStyle name="常规 27 2 2 2 3 3 2 3 2 2" xfId="4702"/>
    <cellStyle name="常规 27 2 2 2 3 3 2 3 2 3" xfId="4703"/>
    <cellStyle name="常规 27 2 2 2 3 3 2 3 3" xfId="4704"/>
    <cellStyle name="常规 27 2 2 2 3 3 2 3 4" xfId="4705"/>
    <cellStyle name="常规 27 2 2 2 3 3 2 4" xfId="4706"/>
    <cellStyle name="常规 27 2 2 2 3 3 2 4 2" xfId="4707"/>
    <cellStyle name="常规 27 2 2 2 3 3 2 4 3" xfId="4708"/>
    <cellStyle name="常规 27 2 2 2 3 3 2 5" xfId="4709"/>
    <cellStyle name="常规 27 2 2 2 3 3 2 6" xfId="4710"/>
    <cellStyle name="常规 27 2 2 2 3 3 3" xfId="4711"/>
    <cellStyle name="常规 27 2 2 2 3 3 3 2" xfId="4712"/>
    <cellStyle name="常规 27 2 2 2 3 3 3 2 2" xfId="4713"/>
    <cellStyle name="常规 27 2 2 2 3 3 3 2 2 2" xfId="4714"/>
    <cellStyle name="常规 27 2 2 2 3 3 3 2 2 3" xfId="4715"/>
    <cellStyle name="常规 27 2 2 2 3 3 3 2 3" xfId="4716"/>
    <cellStyle name="常规 27 2 2 2 3 3 3 2 4" xfId="4717"/>
    <cellStyle name="常规 27 2 2 2 3 3 3 3" xfId="4718"/>
    <cellStyle name="常规 27 2 2 2 3 3 3 3 2" xfId="4719"/>
    <cellStyle name="常规 27 2 2 2 3 3 3 3 3" xfId="4720"/>
    <cellStyle name="常规 27 2 2 2 3 3 3 4" xfId="4721"/>
    <cellStyle name="常规 27 2 2 2 3 3 3 5" xfId="4722"/>
    <cellStyle name="常规 27 2 2 2 3 3 4" xfId="4723"/>
    <cellStyle name="常规 27 2 2 2 3 3 4 2" xfId="4724"/>
    <cellStyle name="常规 27 2 2 2 3 3 4 2 2" xfId="4725"/>
    <cellStyle name="常规 27 2 2 2 3 3 4 2 3" xfId="4726"/>
    <cellStyle name="常规 27 2 2 2 3 3 4 3" xfId="4727"/>
    <cellStyle name="常规 27 2 2 2 3 3 4 4" xfId="4728"/>
    <cellStyle name="常规 27 2 2 2 3 3 5" xfId="4729"/>
    <cellStyle name="常规 27 2 2 2 3 3 5 2" xfId="4730"/>
    <cellStyle name="常规 27 2 2 2 3 3 5 3" xfId="4731"/>
    <cellStyle name="常规 27 2 2 2 3 3 6" xfId="4732"/>
    <cellStyle name="常规 27 2 2 2 3 3 7" xfId="4733"/>
    <cellStyle name="常规 27 2 2 2 3 4" xfId="4734"/>
    <cellStyle name="常规 27 2 2 2 3 4 2" xfId="4735"/>
    <cellStyle name="常规 27 2 2 2 3 4 2 2" xfId="4736"/>
    <cellStyle name="常规 27 2 2 2 3 4 2 2 2" xfId="4737"/>
    <cellStyle name="常规 27 2 2 2 3 4 2 2 2 2" xfId="4738"/>
    <cellStyle name="常规 27 2 2 2 3 4 2 2 2 3" xfId="4739"/>
    <cellStyle name="常规 27 2 2 2 3 4 2 2 3" xfId="4740"/>
    <cellStyle name="常规 27 2 2 2 3 4 2 2 4" xfId="4741"/>
    <cellStyle name="常规 27 2 2 2 3 4 2 3" xfId="4742"/>
    <cellStyle name="常规 27 2 2 2 3 4 2 3 2" xfId="4743"/>
    <cellStyle name="常规 27 2 2 2 3 4 2 3 3" xfId="4744"/>
    <cellStyle name="常规 27 2 2 2 3 4 2 4" xfId="4745"/>
    <cellStyle name="常规 27 2 2 2 3 4 2 5" xfId="4746"/>
    <cellStyle name="常规 27 2 2 2 3 4 3" xfId="4747"/>
    <cellStyle name="常规 27 2 2 2 3 4 3 2" xfId="4748"/>
    <cellStyle name="常规 27 2 2 2 3 4 3 2 2" xfId="4749"/>
    <cellStyle name="常规 27 2 2 2 3 4 3 2 3" xfId="4750"/>
    <cellStyle name="常规 27 2 2 2 3 4 3 3" xfId="4751"/>
    <cellStyle name="常规 27 2 2 2 3 4 3 4" xfId="4752"/>
    <cellStyle name="常规 27 2 2 2 3 4 4" xfId="4753"/>
    <cellStyle name="常规 27 2 2 2 3 4 4 2" xfId="4754"/>
    <cellStyle name="常规 27 2 2 2 3 4 4 3" xfId="4755"/>
    <cellStyle name="常规 27 2 2 2 3 4 5" xfId="4756"/>
    <cellStyle name="常规 27 2 2 2 3 4 6" xfId="4757"/>
    <cellStyle name="常规 27 2 2 2 3 5" xfId="4758"/>
    <cellStyle name="常规 27 2 2 2 3 5 2" xfId="4759"/>
    <cellStyle name="常规 27 2 2 2 3 5 2 2" xfId="4760"/>
    <cellStyle name="常规 27 2 2 2 3 5 2 2 2" xfId="4761"/>
    <cellStyle name="常规 27 2 2 2 3 5 2 2 3" xfId="4762"/>
    <cellStyle name="常规 27 2 2 2 3 5 2 3" xfId="4763"/>
    <cellStyle name="常规 27 2 2 2 3 5 2 4" xfId="4764"/>
    <cellStyle name="常规 27 2 2 2 3 5 3" xfId="4765"/>
    <cellStyle name="常规 27 2 2 2 3 5 3 2" xfId="4766"/>
    <cellStyle name="常规 27 2 2 2 3 5 3 3" xfId="4767"/>
    <cellStyle name="常规 27 2 2 2 3 5 4" xfId="4768"/>
    <cellStyle name="常规 27 2 2 2 3 5 5" xfId="4769"/>
    <cellStyle name="常规 27 2 2 2 3 6" xfId="4770"/>
    <cellStyle name="常规 27 2 2 2 3 6 2" xfId="4771"/>
    <cellStyle name="常规 27 2 2 2 3 6 2 2" xfId="4772"/>
    <cellStyle name="常规 27 2 2 2 3 6 2 3" xfId="4773"/>
    <cellStyle name="常规 27 2 2 2 3 6 3" xfId="4774"/>
    <cellStyle name="常规 27 2 2 2 3 6 4" xfId="4775"/>
    <cellStyle name="常规 27 2 2 2 3 7" xfId="4776"/>
    <cellStyle name="常规 27 2 2 2 3 7 2" xfId="4777"/>
    <cellStyle name="常规 27 2 2 2 3 7 3" xfId="4778"/>
    <cellStyle name="常规 27 2 2 2 3 8" xfId="4779"/>
    <cellStyle name="常规 27 2 2 2 3 9" xfId="4780"/>
    <cellStyle name="常规 27 2 2 2 4" xfId="4781"/>
    <cellStyle name="常规 27 2 2 2 4 2" xfId="4782"/>
    <cellStyle name="常规 27 2 2 2 4 2 2" xfId="4783"/>
    <cellStyle name="常规 27 2 2 2 4 2 2 2" xfId="4784"/>
    <cellStyle name="常规 27 2 2 2 4 2 2 2 2" xfId="4785"/>
    <cellStyle name="常规 27 2 2 2 4 2 2 2 2 2" xfId="4786"/>
    <cellStyle name="常规 27 2 2 2 4 2 2 2 2 2 2" xfId="4787"/>
    <cellStyle name="常规 27 2 2 2 4 2 2 2 2 2 3" xfId="4788"/>
    <cellStyle name="常规 27 2 2 2 4 2 2 2 2 3" xfId="4789"/>
    <cellStyle name="常规 27 2 2 2 4 2 2 2 2 4" xfId="4790"/>
    <cellStyle name="常规 27 2 2 2 4 2 2 2 3" xfId="4791"/>
    <cellStyle name="常规 27 2 2 2 4 2 2 2 3 2" xfId="4792"/>
    <cellStyle name="常规 27 2 2 2 4 2 2 2 3 3" xfId="4793"/>
    <cellStyle name="常规 27 2 2 2 4 2 2 2 4" xfId="4794"/>
    <cellStyle name="常规 27 2 2 2 4 2 2 2 5" xfId="4795"/>
    <cellStyle name="常规 27 2 2 2 4 2 2 3" xfId="4796"/>
    <cellStyle name="常规 27 2 2 2 4 2 2 3 2" xfId="4797"/>
    <cellStyle name="常规 27 2 2 2 4 2 2 3 2 2" xfId="4798"/>
    <cellStyle name="常规 27 2 2 2 4 2 2 3 2 3" xfId="4799"/>
    <cellStyle name="常规 27 2 2 2 4 2 2 3 3" xfId="4800"/>
    <cellStyle name="常规 27 2 2 2 4 2 2 3 4" xfId="4801"/>
    <cellStyle name="常规 27 2 2 2 4 2 2 4" xfId="4802"/>
    <cellStyle name="常规 27 2 2 2 4 2 2 4 2" xfId="4803"/>
    <cellStyle name="常规 27 2 2 2 4 2 2 4 3" xfId="4804"/>
    <cellStyle name="常规 27 2 2 2 4 2 2 5" xfId="4805"/>
    <cellStyle name="常规 27 2 2 2 4 2 2 6" xfId="4806"/>
    <cellStyle name="常规 27 2 2 2 4 2 3" xfId="4807"/>
    <cellStyle name="常规 27 2 2 2 4 2 3 2" xfId="4808"/>
    <cellStyle name="常规 27 2 2 2 4 2 3 2 2" xfId="4809"/>
    <cellStyle name="常规 27 2 2 2 4 2 3 2 2 2" xfId="4810"/>
    <cellStyle name="常规 27 2 2 2 4 2 3 2 2 3" xfId="4811"/>
    <cellStyle name="常规 27 2 2 2 4 2 3 2 3" xfId="4812"/>
    <cellStyle name="常规 27 2 2 2 4 2 3 2 4" xfId="4813"/>
    <cellStyle name="常规 27 2 2 2 4 2 3 3" xfId="4814"/>
    <cellStyle name="常规 27 2 2 2 4 2 3 3 2" xfId="4815"/>
    <cellStyle name="常规 27 2 2 2 4 2 3 3 3" xfId="4816"/>
    <cellStyle name="常规 27 2 2 2 4 2 3 4" xfId="4817"/>
    <cellStyle name="常规 27 2 2 2 4 2 3 5" xfId="4818"/>
    <cellStyle name="常规 27 2 2 2 4 2 4" xfId="4819"/>
    <cellStyle name="常规 27 2 2 2 4 2 4 2" xfId="4820"/>
    <cellStyle name="常规 27 2 2 2 4 2 4 2 2" xfId="4821"/>
    <cellStyle name="常规 27 2 2 2 4 2 4 2 3" xfId="4822"/>
    <cellStyle name="常规 27 2 2 2 4 2 4 3" xfId="4823"/>
    <cellStyle name="常规 27 2 2 2 4 2 4 4" xfId="4824"/>
    <cellStyle name="常规 27 2 2 2 4 2 5" xfId="4825"/>
    <cellStyle name="常规 27 2 2 2 4 2 5 2" xfId="4826"/>
    <cellStyle name="常规 27 2 2 2 4 2 5 3" xfId="4827"/>
    <cellStyle name="常规 27 2 2 2 4 2 6" xfId="4828"/>
    <cellStyle name="常规 27 2 2 2 4 2 7" xfId="4829"/>
    <cellStyle name="常规 27 2 2 2 4 3" xfId="4830"/>
    <cellStyle name="常规 27 2 2 2 4 3 2" xfId="4831"/>
    <cellStyle name="常规 27 2 2 2 4 3 2 2" xfId="4832"/>
    <cellStyle name="常规 27 2 2 2 4 3 2 2 2" xfId="4833"/>
    <cellStyle name="常规 27 2 2 2 4 3 2 2 2 2" xfId="4834"/>
    <cellStyle name="常规 27 2 2 2 4 3 2 2 2 3" xfId="4835"/>
    <cellStyle name="常规 27 2 2 2 4 3 2 2 3" xfId="4836"/>
    <cellStyle name="常规 27 2 2 2 4 3 2 2 4" xfId="4837"/>
    <cellStyle name="常规 27 2 2 2 4 3 2 3" xfId="4838"/>
    <cellStyle name="常规 27 2 2 2 4 3 2 3 2" xfId="4839"/>
    <cellStyle name="常规 27 2 2 2 4 3 2 3 3" xfId="4840"/>
    <cellStyle name="常规 27 2 2 2 4 3 2 4" xfId="4841"/>
    <cellStyle name="常规 27 2 2 2 4 3 2 5" xfId="4842"/>
    <cellStyle name="常规 27 2 2 2 4 3 3" xfId="4843"/>
    <cellStyle name="常规 27 2 2 2 4 3 3 2" xfId="4844"/>
    <cellStyle name="常规 27 2 2 2 4 3 3 2 2" xfId="4845"/>
    <cellStyle name="常规 27 2 2 2 4 3 3 2 3" xfId="4846"/>
    <cellStyle name="常规 27 2 2 2 4 3 3 3" xfId="4847"/>
    <cellStyle name="常规 27 2 2 2 4 3 3 4" xfId="4848"/>
    <cellStyle name="常规 27 2 2 2 4 3 4" xfId="4849"/>
    <cellStyle name="常规 27 2 2 2 4 3 4 2" xfId="4850"/>
    <cellStyle name="常规 27 2 2 2 4 3 4 3" xfId="4851"/>
    <cellStyle name="常规 27 2 2 2 4 3 5" xfId="4852"/>
    <cellStyle name="常规 27 2 2 2 4 3 6" xfId="4853"/>
    <cellStyle name="常规 27 2 2 2 4 4" xfId="4854"/>
    <cellStyle name="常规 27 2 2 2 4 4 2" xfId="4855"/>
    <cellStyle name="常规 27 2 2 2 4 4 2 2" xfId="4856"/>
    <cellStyle name="常规 27 2 2 2 4 4 2 2 2" xfId="4857"/>
    <cellStyle name="常规 27 2 2 2 4 4 2 2 3" xfId="4858"/>
    <cellStyle name="常规 27 2 2 2 4 4 2 3" xfId="4859"/>
    <cellStyle name="常规 27 2 2 2 4 4 2 4" xfId="4860"/>
    <cellStyle name="常规 27 2 2 2 4 4 3" xfId="4861"/>
    <cellStyle name="常规 27 2 2 2 4 4 3 2" xfId="4862"/>
    <cellStyle name="常规 27 2 2 2 4 4 3 3" xfId="4863"/>
    <cellStyle name="常规 27 2 2 2 4 4 4" xfId="4864"/>
    <cellStyle name="常规 27 2 2 2 4 4 5" xfId="4865"/>
    <cellStyle name="常规 27 2 2 2 4 5" xfId="4866"/>
    <cellStyle name="常规 27 2 2 2 4 5 2" xfId="4867"/>
    <cellStyle name="常规 27 2 2 2 4 5 2 2" xfId="4868"/>
    <cellStyle name="常规 27 2 2 2 4 5 2 3" xfId="4869"/>
    <cellStyle name="常规 27 2 2 2 4 5 3" xfId="4870"/>
    <cellStyle name="常规 27 2 2 2 4 5 4" xfId="4871"/>
    <cellStyle name="常规 27 2 2 2 4 6" xfId="4872"/>
    <cellStyle name="常规 27 2 2 2 4 6 2" xfId="4873"/>
    <cellStyle name="常规 27 2 2 2 4 6 3" xfId="4874"/>
    <cellStyle name="常规 27 2 2 2 4 7" xfId="4875"/>
    <cellStyle name="常规 27 2 2 2 4 8" xfId="4876"/>
    <cellStyle name="常规 27 2 2 2 5" xfId="4877"/>
    <cellStyle name="常规 27 2 2 2 5 2" xfId="4878"/>
    <cellStyle name="常规 27 2 2 2 5 2 2" xfId="4879"/>
    <cellStyle name="常规 27 2 2 2 5 2 2 2" xfId="4880"/>
    <cellStyle name="常规 27 2 2 2 5 2 2 2 2" xfId="4881"/>
    <cellStyle name="常规 27 2 2 2 5 2 2 2 2 2" xfId="4882"/>
    <cellStyle name="常规 27 2 2 2 5 2 2 2 2 3" xfId="4883"/>
    <cellStyle name="常规 27 2 2 2 5 2 2 2 3" xfId="4884"/>
    <cellStyle name="常规 27 2 2 2 5 2 2 2 4" xfId="4885"/>
    <cellStyle name="常规 27 2 2 2 5 2 2 3" xfId="4886"/>
    <cellStyle name="常规 27 2 2 2 5 2 2 3 2" xfId="4887"/>
    <cellStyle name="常规 27 2 2 2 5 2 2 3 3" xfId="4888"/>
    <cellStyle name="常规 27 2 2 2 5 2 2 4" xfId="4889"/>
    <cellStyle name="常规 27 2 2 2 5 2 2 5" xfId="4890"/>
    <cellStyle name="常规 27 2 2 2 5 2 3" xfId="4891"/>
    <cellStyle name="常规 27 2 2 2 5 2 3 2" xfId="4892"/>
    <cellStyle name="常规 27 2 2 2 5 2 3 2 2" xfId="4893"/>
    <cellStyle name="常规 27 2 2 2 5 2 3 2 3" xfId="4894"/>
    <cellStyle name="常规 27 2 2 2 5 2 3 3" xfId="4895"/>
    <cellStyle name="常规 27 2 2 2 5 2 3 4" xfId="4896"/>
    <cellStyle name="常规 27 2 2 2 5 2 4" xfId="4897"/>
    <cellStyle name="常规 27 2 2 2 5 2 4 2" xfId="4898"/>
    <cellStyle name="常规 27 2 2 2 5 2 4 3" xfId="4899"/>
    <cellStyle name="常规 27 2 2 2 5 2 5" xfId="4900"/>
    <cellStyle name="常规 27 2 2 2 5 2 6" xfId="4901"/>
    <cellStyle name="常规 27 2 2 2 5 3" xfId="4902"/>
    <cellStyle name="常规 27 2 2 2 5 3 2" xfId="4903"/>
    <cellStyle name="常规 27 2 2 2 5 3 2 2" xfId="4904"/>
    <cellStyle name="常规 27 2 2 2 5 3 2 2 2" xfId="4905"/>
    <cellStyle name="常规 27 2 2 2 5 3 2 2 3" xfId="4906"/>
    <cellStyle name="常规 27 2 2 2 5 3 2 3" xfId="4907"/>
    <cellStyle name="常规 27 2 2 2 5 3 2 4" xfId="4908"/>
    <cellStyle name="常规 27 2 2 2 5 3 3" xfId="4909"/>
    <cellStyle name="常规 27 2 2 2 5 3 3 2" xfId="4910"/>
    <cellStyle name="常规 27 2 2 2 5 3 3 3" xfId="4911"/>
    <cellStyle name="常规 27 2 2 2 5 3 4" xfId="4912"/>
    <cellStyle name="常规 27 2 2 2 5 3 5" xfId="4913"/>
    <cellStyle name="常规 27 2 2 2 5 4" xfId="4914"/>
    <cellStyle name="常规 27 2 2 2 5 4 2" xfId="4915"/>
    <cellStyle name="常规 27 2 2 2 5 4 2 2" xfId="4916"/>
    <cellStyle name="常规 27 2 2 2 5 4 2 3" xfId="4917"/>
    <cellStyle name="常规 27 2 2 2 5 4 3" xfId="4918"/>
    <cellStyle name="常规 27 2 2 2 5 4 4" xfId="4919"/>
    <cellStyle name="常规 27 2 2 2 5 5" xfId="4920"/>
    <cellStyle name="常规 27 2 2 2 5 5 2" xfId="4921"/>
    <cellStyle name="常规 27 2 2 2 5 5 3" xfId="4922"/>
    <cellStyle name="常规 27 2 2 2 5 6" xfId="4923"/>
    <cellStyle name="常规 27 2 2 2 5 7" xfId="4924"/>
    <cellStyle name="常规 27 2 2 2 6" xfId="4925"/>
    <cellStyle name="常规 27 2 2 2 6 2" xfId="4926"/>
    <cellStyle name="常规 27 2 2 2 6 2 2" xfId="4927"/>
    <cellStyle name="常规 27 2 2 2 6 2 2 2" xfId="4928"/>
    <cellStyle name="常规 27 2 2 2 6 2 2 2 2" xfId="4929"/>
    <cellStyle name="常规 27 2 2 2 6 2 2 2 3" xfId="4930"/>
    <cellStyle name="常规 27 2 2 2 6 2 2 3" xfId="4931"/>
    <cellStyle name="常规 27 2 2 2 6 2 2 4" xfId="4932"/>
    <cellStyle name="常规 27 2 2 2 6 2 3" xfId="4933"/>
    <cellStyle name="常规 27 2 2 2 6 2 3 2" xfId="4934"/>
    <cellStyle name="常规 27 2 2 2 6 2 3 3" xfId="4935"/>
    <cellStyle name="常规 27 2 2 2 6 2 4" xfId="4936"/>
    <cellStyle name="常规 27 2 2 2 6 2 5" xfId="4937"/>
    <cellStyle name="常规 27 2 2 2 6 3" xfId="4938"/>
    <cellStyle name="常规 27 2 2 2 6 3 2" xfId="4939"/>
    <cellStyle name="常规 27 2 2 2 6 3 2 2" xfId="4940"/>
    <cellStyle name="常规 27 2 2 2 6 3 2 3" xfId="4941"/>
    <cellStyle name="常规 27 2 2 2 6 3 3" xfId="4942"/>
    <cellStyle name="常规 27 2 2 2 6 3 4" xfId="4943"/>
    <cellStyle name="常规 27 2 2 2 6 4" xfId="4944"/>
    <cellStyle name="常规 27 2 2 2 6 4 2" xfId="4945"/>
    <cellStyle name="常规 27 2 2 2 6 4 3" xfId="4946"/>
    <cellStyle name="常规 27 2 2 2 6 5" xfId="4947"/>
    <cellStyle name="常规 27 2 2 2 6 6" xfId="4948"/>
    <cellStyle name="常规 27 2 2 2 7" xfId="4949"/>
    <cellStyle name="常规 27 2 2 2 7 2" xfId="4950"/>
    <cellStyle name="常规 27 2 2 2 7 2 2" xfId="4951"/>
    <cellStyle name="常规 27 2 2 2 7 2 2 2" xfId="4952"/>
    <cellStyle name="常规 27 2 2 2 7 2 2 3" xfId="4953"/>
    <cellStyle name="常规 27 2 2 2 7 2 3" xfId="4954"/>
    <cellStyle name="常规 27 2 2 2 7 2 4" xfId="4955"/>
    <cellStyle name="常规 27 2 2 2 7 3" xfId="4956"/>
    <cellStyle name="常规 27 2 2 2 7 3 2" xfId="4957"/>
    <cellStyle name="常规 27 2 2 2 7 3 3" xfId="4958"/>
    <cellStyle name="常规 27 2 2 2 7 4" xfId="4959"/>
    <cellStyle name="常规 27 2 2 2 7 5" xfId="4960"/>
    <cellStyle name="常规 27 2 2 2 8" xfId="4961"/>
    <cellStyle name="常规 27 2 2 2 8 2" xfId="4962"/>
    <cellStyle name="常规 27 2 2 2 8 2 2" xfId="4963"/>
    <cellStyle name="常规 27 2 2 2 8 2 3" xfId="4964"/>
    <cellStyle name="常规 27 2 2 2 8 3" xfId="4965"/>
    <cellStyle name="常规 27 2 2 2 8 4" xfId="4966"/>
    <cellStyle name="常规 27 2 2 2 9" xfId="4967"/>
    <cellStyle name="常规 27 2 2 2 9 2" xfId="4968"/>
    <cellStyle name="常规 27 2 2 2 9 3" xfId="4969"/>
    <cellStyle name="常规 27 2 2 3" xfId="4970"/>
    <cellStyle name="常规 27 2 2 3 10" xfId="4971"/>
    <cellStyle name="常规 27 2 2 3 11" xfId="4972"/>
    <cellStyle name="常规 27 2 2 3 12" xfId="4973"/>
    <cellStyle name="常规 27 2 2 3 13" xfId="4974"/>
    <cellStyle name="常规 27 2 2 3 14" xfId="4975"/>
    <cellStyle name="常规 27 2 2 3 2" xfId="4976"/>
    <cellStyle name="常规 27 2 2 3 2 10" xfId="4977"/>
    <cellStyle name="常规 27 2 2 3 2 2" xfId="4978"/>
    <cellStyle name="常规 27 2 2 3 2 2 2" xfId="4979"/>
    <cellStyle name="常规 27 2 2 3 2 2 2 2" xfId="4980"/>
    <cellStyle name="常规 27 2 2 3 2 2 2 2 2" xfId="4981"/>
    <cellStyle name="常规 27 2 2 3 2 2 2 2 2 2" xfId="4982"/>
    <cellStyle name="常规 27 2 2 3 2 2 2 2 2 2 2" xfId="4983"/>
    <cellStyle name="常规 27 2 2 3 2 2 2 2 2 2 2 2" xfId="4984"/>
    <cellStyle name="常规 27 2 2 3 2 2 2 2 2 2 2 2 2" xfId="4985"/>
    <cellStyle name="常规 27 2 2 3 2 2 2 2 2 2 2 2 3" xfId="4986"/>
    <cellStyle name="常规 27 2 2 3 2 2 2 2 2 2 2 3" xfId="4987"/>
    <cellStyle name="常规 27 2 2 3 2 2 2 2 2 2 2 4" xfId="4988"/>
    <cellStyle name="常规 27 2 2 3 2 2 2 2 2 2 3" xfId="4989"/>
    <cellStyle name="常规 27 2 2 3 2 2 2 2 2 2 3 2" xfId="4990"/>
    <cellStyle name="常规 27 2 2 3 2 2 2 2 2 2 3 3" xfId="4991"/>
    <cellStyle name="常规 27 2 2 3 2 2 2 2 2 2 4" xfId="4992"/>
    <cellStyle name="常规 27 2 2 3 2 2 2 2 2 2 5" xfId="4993"/>
    <cellStyle name="常规 27 2 2 3 2 2 2 2 2 3" xfId="4994"/>
    <cellStyle name="常规 27 2 2 3 2 2 2 2 2 3 2" xfId="4995"/>
    <cellStyle name="常规 27 2 2 3 2 2 2 2 2 3 2 2" xfId="4996"/>
    <cellStyle name="常规 27 2 2 3 2 2 2 2 2 3 2 3" xfId="4997"/>
    <cellStyle name="常规 27 2 2 3 2 2 2 2 2 3 3" xfId="4998"/>
    <cellStyle name="常规 27 2 2 3 2 2 2 2 2 3 4" xfId="4999"/>
    <cellStyle name="常规 27 2 2 3 2 2 2 2 2 4" xfId="5000"/>
    <cellStyle name="常规 27 2 2 3 2 2 2 2 2 4 2" xfId="5001"/>
    <cellStyle name="常规 27 2 2 3 2 2 2 2 2 4 3" xfId="5002"/>
    <cellStyle name="常规 27 2 2 3 2 2 2 2 2 5" xfId="5003"/>
    <cellStyle name="常规 27 2 2 3 2 2 2 2 2 6" xfId="5004"/>
    <cellStyle name="常规 27 2 2 3 2 2 2 2 3" xfId="5005"/>
    <cellStyle name="常规 27 2 2 3 2 2 2 2 3 2" xfId="5006"/>
    <cellStyle name="常规 27 2 2 3 2 2 2 2 3 2 2" xfId="5007"/>
    <cellStyle name="常规 27 2 2 3 2 2 2 2 3 2 2 2" xfId="5008"/>
    <cellStyle name="常规 27 2 2 3 2 2 2 2 3 2 2 3" xfId="5009"/>
    <cellStyle name="常规 27 2 2 3 2 2 2 2 3 2 3" xfId="5010"/>
    <cellStyle name="常规 27 2 2 3 2 2 2 2 3 2 4" xfId="5011"/>
    <cellStyle name="常规 27 2 2 3 2 2 2 2 3 3" xfId="5012"/>
    <cellStyle name="常规 27 2 2 3 2 2 2 2 3 3 2" xfId="5013"/>
    <cellStyle name="常规 27 2 2 3 2 2 2 2 3 3 3" xfId="5014"/>
    <cellStyle name="常规 27 2 2 3 2 2 2 2 3 4" xfId="5015"/>
    <cellStyle name="常规 27 2 2 3 2 2 2 2 3 5" xfId="5016"/>
    <cellStyle name="常规 27 2 2 3 2 2 2 2 4" xfId="5017"/>
    <cellStyle name="常规 27 2 2 3 2 2 2 2 4 2" xfId="5018"/>
    <cellStyle name="常规 27 2 2 3 2 2 2 2 4 2 2" xfId="5019"/>
    <cellStyle name="常规 27 2 2 3 2 2 2 2 4 2 3" xfId="5020"/>
    <cellStyle name="常规 27 2 2 3 2 2 2 2 4 3" xfId="5021"/>
    <cellStyle name="常规 27 2 2 3 2 2 2 2 4 4" xfId="5022"/>
    <cellStyle name="常规 27 2 2 3 2 2 2 2 5" xfId="5023"/>
    <cellStyle name="常规 27 2 2 3 2 2 2 2 5 2" xfId="5024"/>
    <cellStyle name="常规 27 2 2 3 2 2 2 2 5 3" xfId="5025"/>
    <cellStyle name="常规 27 2 2 3 2 2 2 2 6" xfId="5026"/>
    <cellStyle name="常规 27 2 2 3 2 2 2 2 7" xfId="5027"/>
    <cellStyle name="常规 27 2 2 3 2 2 2 3" xfId="5028"/>
    <cellStyle name="常规 27 2 2 3 2 2 2 3 2" xfId="5029"/>
    <cellStyle name="常规 27 2 2 3 2 2 2 3 2 2" xfId="5030"/>
    <cellStyle name="常规 27 2 2 3 2 2 2 3 2 2 2" xfId="5031"/>
    <cellStyle name="常规 27 2 2 3 2 2 2 3 2 2 2 2" xfId="5032"/>
    <cellStyle name="常规 27 2 2 3 2 2 2 3 2 2 2 3" xfId="5033"/>
    <cellStyle name="常规 27 2 2 3 2 2 2 3 2 2 3" xfId="5034"/>
    <cellStyle name="常规 27 2 2 3 2 2 2 3 2 2 4" xfId="5035"/>
    <cellStyle name="常规 27 2 2 3 2 2 2 3 2 3" xfId="5036"/>
    <cellStyle name="常规 27 2 2 3 2 2 2 3 2 3 2" xfId="5037"/>
    <cellStyle name="常规 27 2 2 3 2 2 2 3 2 3 3" xfId="5038"/>
    <cellStyle name="常规 27 2 2 3 2 2 2 3 2 4" xfId="5039"/>
    <cellStyle name="常规 27 2 2 3 2 2 2 3 2 5" xfId="5040"/>
    <cellStyle name="常规 27 2 2 3 2 2 2 3 3" xfId="5041"/>
    <cellStyle name="常规 27 2 2 3 2 2 2 3 3 2" xfId="5042"/>
    <cellStyle name="常规 27 2 2 3 2 2 2 3 3 2 2" xfId="5043"/>
    <cellStyle name="常规 27 2 2 3 2 2 2 3 3 2 3" xfId="5044"/>
    <cellStyle name="常规 27 2 2 3 2 2 2 3 3 3" xfId="5045"/>
    <cellStyle name="常规 27 2 2 3 2 2 2 3 3 4" xfId="5046"/>
    <cellStyle name="常规 27 2 2 3 2 2 2 3 4" xfId="5047"/>
    <cellStyle name="常规 27 2 2 3 2 2 2 3 4 2" xfId="5048"/>
    <cellStyle name="常规 27 2 2 3 2 2 2 3 4 3" xfId="5049"/>
    <cellStyle name="常规 27 2 2 3 2 2 2 3 5" xfId="5050"/>
    <cellStyle name="常规 27 2 2 3 2 2 2 3 6" xfId="5051"/>
    <cellStyle name="常规 27 2 2 3 2 2 2 4" xfId="5052"/>
    <cellStyle name="常规 27 2 2 3 2 2 2 4 2" xfId="5053"/>
    <cellStyle name="常规 27 2 2 3 2 2 2 4 2 2" xfId="5054"/>
    <cellStyle name="常规 27 2 2 3 2 2 2 4 2 2 2" xfId="5055"/>
    <cellStyle name="常规 27 2 2 3 2 2 2 4 2 2 3" xfId="5056"/>
    <cellStyle name="常规 27 2 2 3 2 2 2 4 2 3" xfId="5057"/>
    <cellStyle name="常规 27 2 2 3 2 2 2 4 2 4" xfId="5058"/>
    <cellStyle name="常规 27 2 2 3 2 2 2 4 3" xfId="5059"/>
    <cellStyle name="常规 27 2 2 3 2 2 2 4 3 2" xfId="5060"/>
    <cellStyle name="常规 27 2 2 3 2 2 2 4 3 3" xfId="5061"/>
    <cellStyle name="常规 27 2 2 3 2 2 2 4 4" xfId="5062"/>
    <cellStyle name="常规 27 2 2 3 2 2 2 4 5" xfId="5063"/>
    <cellStyle name="常规 27 2 2 3 2 2 2 5" xfId="5064"/>
    <cellStyle name="常规 27 2 2 3 2 2 2 5 2" xfId="5065"/>
    <cellStyle name="常规 27 2 2 3 2 2 2 5 2 2" xfId="5066"/>
    <cellStyle name="常规 27 2 2 3 2 2 2 5 2 3" xfId="5067"/>
    <cellStyle name="常规 27 2 2 3 2 2 2 5 3" xfId="5068"/>
    <cellStyle name="常规 27 2 2 3 2 2 2 5 4" xfId="5069"/>
    <cellStyle name="常规 27 2 2 3 2 2 2 6" xfId="5070"/>
    <cellStyle name="常规 27 2 2 3 2 2 2 6 2" xfId="5071"/>
    <cellStyle name="常规 27 2 2 3 2 2 2 6 3" xfId="5072"/>
    <cellStyle name="常规 27 2 2 3 2 2 2 7" xfId="5073"/>
    <cellStyle name="常规 27 2 2 3 2 2 2 8" xfId="5074"/>
    <cellStyle name="常规 27 2 2 3 2 2 3" xfId="5075"/>
    <cellStyle name="常规 27 2 2 3 2 2 3 2" xfId="5076"/>
    <cellStyle name="常规 27 2 2 3 2 2 3 2 2" xfId="5077"/>
    <cellStyle name="常规 27 2 2 3 2 2 3 2 2 2" xfId="5078"/>
    <cellStyle name="常规 27 2 2 3 2 2 3 2 2 2 2" xfId="5079"/>
    <cellStyle name="常规 27 2 2 3 2 2 3 2 2 2 2 2" xfId="5080"/>
    <cellStyle name="常规 27 2 2 3 2 2 3 2 2 2 2 3" xfId="5081"/>
    <cellStyle name="常规 27 2 2 3 2 2 3 2 2 2 3" xfId="5082"/>
    <cellStyle name="常规 27 2 2 3 2 2 3 2 2 2 4" xfId="5083"/>
    <cellStyle name="常规 27 2 2 3 2 2 3 2 2 3" xfId="5084"/>
    <cellStyle name="常规 27 2 2 3 2 2 3 2 2 3 2" xfId="5085"/>
    <cellStyle name="常规 27 2 2 3 2 2 3 2 2 3 3" xfId="5086"/>
    <cellStyle name="常规 27 2 2 3 2 2 3 2 2 4" xfId="5087"/>
    <cellStyle name="常规 27 2 2 3 2 2 3 2 2 5" xfId="5088"/>
    <cellStyle name="常规 27 2 2 3 2 2 3 2 3" xfId="5089"/>
    <cellStyle name="常规 27 2 2 3 2 2 3 2 3 2" xfId="5090"/>
    <cellStyle name="常规 27 2 2 3 2 2 3 2 3 2 2" xfId="5091"/>
    <cellStyle name="常规 27 2 2 3 2 2 3 2 3 2 3" xfId="5092"/>
    <cellStyle name="常规 27 2 2 3 2 2 3 2 3 3" xfId="5093"/>
    <cellStyle name="常规 27 2 2 3 2 2 3 2 3 4" xfId="5094"/>
    <cellStyle name="常规 27 2 2 3 2 2 3 2 4" xfId="5095"/>
    <cellStyle name="常规 27 2 2 3 2 2 3 2 4 2" xfId="5096"/>
    <cellStyle name="常规 27 2 2 3 2 2 3 2 4 3" xfId="5097"/>
    <cellStyle name="常规 27 2 2 3 2 2 3 2 5" xfId="5098"/>
    <cellStyle name="常规 27 2 2 3 2 2 3 2 6" xfId="5099"/>
    <cellStyle name="常规 27 2 2 3 2 2 3 3" xfId="5100"/>
    <cellStyle name="常规 27 2 2 3 2 2 3 3 2" xfId="5101"/>
    <cellStyle name="常规 27 2 2 3 2 2 3 3 2 2" xfId="5102"/>
    <cellStyle name="常规 27 2 2 3 2 2 3 3 2 2 2" xfId="5103"/>
    <cellStyle name="常规 27 2 2 3 2 2 3 3 2 2 3" xfId="5104"/>
    <cellStyle name="常规 27 2 2 3 2 2 3 3 2 3" xfId="5105"/>
    <cellStyle name="常规 27 2 2 3 2 2 3 3 2 4" xfId="5106"/>
    <cellStyle name="常规 27 2 2 3 2 2 3 3 3" xfId="5107"/>
    <cellStyle name="常规 27 2 2 3 2 2 3 3 3 2" xfId="5108"/>
    <cellStyle name="常规 27 2 2 3 2 2 3 3 3 3" xfId="5109"/>
    <cellStyle name="常规 27 2 2 3 2 2 3 3 4" xfId="5110"/>
    <cellStyle name="常规 27 2 2 3 2 2 3 3 5" xfId="5111"/>
    <cellStyle name="常规 27 2 2 3 2 2 3 4" xfId="5112"/>
    <cellStyle name="常规 27 2 2 3 2 2 3 4 2" xfId="5113"/>
    <cellStyle name="常规 27 2 2 3 2 2 3 4 2 2" xfId="5114"/>
    <cellStyle name="常规 27 2 2 3 2 2 3 4 2 3" xfId="5115"/>
    <cellStyle name="常规 27 2 2 3 2 2 3 4 3" xfId="5116"/>
    <cellStyle name="常规 27 2 2 3 2 2 3 4 4" xfId="5117"/>
    <cellStyle name="常规 27 2 2 3 2 2 3 5" xfId="5118"/>
    <cellStyle name="常规 27 2 2 3 2 2 3 5 2" xfId="5119"/>
    <cellStyle name="常规 27 2 2 3 2 2 3 5 3" xfId="5120"/>
    <cellStyle name="常规 27 2 2 3 2 2 3 6" xfId="5121"/>
    <cellStyle name="常规 27 2 2 3 2 2 3 7" xfId="5122"/>
    <cellStyle name="常规 27 2 2 3 2 2 4" xfId="5123"/>
    <cellStyle name="常规 27 2 2 3 2 2 4 2" xfId="5124"/>
    <cellStyle name="常规 27 2 2 3 2 2 4 2 2" xfId="5125"/>
    <cellStyle name="常规 27 2 2 3 2 2 4 2 2 2" xfId="5126"/>
    <cellStyle name="常规 27 2 2 3 2 2 4 2 2 2 2" xfId="5127"/>
    <cellStyle name="常规 27 2 2 3 2 2 4 2 2 2 3" xfId="5128"/>
    <cellStyle name="常规 27 2 2 3 2 2 4 2 2 3" xfId="5129"/>
    <cellStyle name="常规 27 2 2 3 2 2 4 2 2 4" xfId="5130"/>
    <cellStyle name="常规 27 2 2 3 2 2 4 2 3" xfId="5131"/>
    <cellStyle name="常规 27 2 2 3 2 2 4 2 3 2" xfId="5132"/>
    <cellStyle name="常规 27 2 2 3 2 2 4 2 3 3" xfId="5133"/>
    <cellStyle name="常规 27 2 2 3 2 2 4 2 4" xfId="5134"/>
    <cellStyle name="常规 27 2 2 3 2 2 4 2 5" xfId="5135"/>
    <cellStyle name="常规 27 2 2 3 2 2 4 3" xfId="5136"/>
    <cellStyle name="常规 27 2 2 3 2 2 4 3 2" xfId="5137"/>
    <cellStyle name="常规 27 2 2 3 2 2 4 3 2 2" xfId="5138"/>
    <cellStyle name="常规 27 2 2 3 2 2 4 3 2 3" xfId="5139"/>
    <cellStyle name="常规 27 2 2 3 2 2 4 3 3" xfId="5140"/>
    <cellStyle name="常规 27 2 2 3 2 2 4 3 4" xfId="5141"/>
    <cellStyle name="常规 27 2 2 3 2 2 4 4" xfId="5142"/>
    <cellStyle name="常规 27 2 2 3 2 2 4 4 2" xfId="5143"/>
    <cellStyle name="常规 27 2 2 3 2 2 4 4 3" xfId="5144"/>
    <cellStyle name="常规 27 2 2 3 2 2 4 5" xfId="5145"/>
    <cellStyle name="常规 27 2 2 3 2 2 4 6" xfId="5146"/>
    <cellStyle name="常规 27 2 2 3 2 2 5" xfId="5147"/>
    <cellStyle name="常规 27 2 2 3 2 2 5 2" xfId="5148"/>
    <cellStyle name="常规 27 2 2 3 2 2 5 2 2" xfId="5149"/>
    <cellStyle name="常规 27 2 2 3 2 2 5 2 2 2" xfId="5150"/>
    <cellStyle name="常规 27 2 2 3 2 2 5 2 2 3" xfId="5151"/>
    <cellStyle name="常规 27 2 2 3 2 2 5 2 3" xfId="5152"/>
    <cellStyle name="常规 27 2 2 3 2 2 5 2 4" xfId="5153"/>
    <cellStyle name="常规 27 2 2 3 2 2 5 3" xfId="5154"/>
    <cellStyle name="常规 27 2 2 3 2 2 5 3 2" xfId="5155"/>
    <cellStyle name="常规 27 2 2 3 2 2 5 3 3" xfId="5156"/>
    <cellStyle name="常规 27 2 2 3 2 2 5 4" xfId="5157"/>
    <cellStyle name="常规 27 2 2 3 2 2 5 5" xfId="5158"/>
    <cellStyle name="常规 27 2 2 3 2 2 6" xfId="5159"/>
    <cellStyle name="常规 27 2 2 3 2 2 6 2" xfId="5160"/>
    <cellStyle name="常规 27 2 2 3 2 2 6 2 2" xfId="5161"/>
    <cellStyle name="常规 27 2 2 3 2 2 6 2 3" xfId="5162"/>
    <cellStyle name="常规 27 2 2 3 2 2 6 3" xfId="5163"/>
    <cellStyle name="常规 27 2 2 3 2 2 6 4" xfId="5164"/>
    <cellStyle name="常规 27 2 2 3 2 2 7" xfId="5165"/>
    <cellStyle name="常规 27 2 2 3 2 2 7 2" xfId="5166"/>
    <cellStyle name="常规 27 2 2 3 2 2 7 3" xfId="5167"/>
    <cellStyle name="常规 27 2 2 3 2 2 8" xfId="5168"/>
    <cellStyle name="常规 27 2 2 3 2 2 9" xfId="5169"/>
    <cellStyle name="常规 27 2 2 3 2 3" xfId="5170"/>
    <cellStyle name="常规 27 2 2 3 2 3 2" xfId="5171"/>
    <cellStyle name="常规 27 2 2 3 2 3 2 2" xfId="5172"/>
    <cellStyle name="常规 27 2 2 3 2 3 2 2 2" xfId="5173"/>
    <cellStyle name="常规 27 2 2 3 2 3 2 2 2 2" xfId="5174"/>
    <cellStyle name="常规 27 2 2 3 2 3 2 2 2 2 2" xfId="5175"/>
    <cellStyle name="常规 27 2 2 3 2 3 2 2 2 2 2 2" xfId="5176"/>
    <cellStyle name="常规 27 2 2 3 2 3 2 2 2 2 2 3" xfId="5177"/>
    <cellStyle name="常规 27 2 2 3 2 3 2 2 2 2 3" xfId="5178"/>
    <cellStyle name="常规 27 2 2 3 2 3 2 2 2 2 4" xfId="5179"/>
    <cellStyle name="常规 27 2 2 3 2 3 2 2 2 3" xfId="5180"/>
    <cellStyle name="常规 27 2 2 3 2 3 2 2 2 3 2" xfId="5181"/>
    <cellStyle name="常规 27 2 2 3 2 3 2 2 2 3 3" xfId="5182"/>
    <cellStyle name="常规 27 2 2 3 2 3 2 2 2 4" xfId="5183"/>
    <cellStyle name="常规 27 2 2 3 2 3 2 2 2 5" xfId="5184"/>
    <cellStyle name="常规 27 2 2 3 2 3 2 2 3" xfId="5185"/>
    <cellStyle name="常规 27 2 2 3 2 3 2 2 3 2" xfId="5186"/>
    <cellStyle name="常规 27 2 2 3 2 3 2 2 3 2 2" xfId="5187"/>
    <cellStyle name="常规 27 2 2 3 2 3 2 2 3 2 3" xfId="5188"/>
    <cellStyle name="常规 27 2 2 3 2 3 2 2 3 3" xfId="5189"/>
    <cellStyle name="常规 27 2 2 3 2 3 2 2 3 4" xfId="5190"/>
    <cellStyle name="常规 27 2 2 3 2 3 2 2 4" xfId="5191"/>
    <cellStyle name="常规 27 2 2 3 2 3 2 2 4 2" xfId="5192"/>
    <cellStyle name="常规 27 2 2 3 2 3 2 2 4 3" xfId="5193"/>
    <cellStyle name="常规 27 2 2 3 2 3 2 2 5" xfId="5194"/>
    <cellStyle name="常规 27 2 2 3 2 3 2 2 6" xfId="5195"/>
    <cellStyle name="常规 27 2 2 3 2 3 2 3" xfId="5196"/>
    <cellStyle name="常规 27 2 2 3 2 3 2 3 2" xfId="5197"/>
    <cellStyle name="常规 27 2 2 3 2 3 2 3 2 2" xfId="5198"/>
    <cellStyle name="常规 27 2 2 3 2 3 2 3 2 2 2" xfId="5199"/>
    <cellStyle name="常规 27 2 2 3 2 3 2 3 2 2 3" xfId="5200"/>
    <cellStyle name="常规 27 2 2 3 2 3 2 3 2 3" xfId="5201"/>
    <cellStyle name="常规 27 2 2 3 2 3 2 3 2 4" xfId="5202"/>
    <cellStyle name="常规 27 2 2 3 2 3 2 3 3" xfId="5203"/>
    <cellStyle name="常规 27 2 2 3 2 3 2 3 3 2" xfId="5204"/>
    <cellStyle name="常规 27 2 2 3 2 3 2 3 3 3" xfId="5205"/>
    <cellStyle name="常规 27 2 2 3 2 3 2 3 4" xfId="5206"/>
    <cellStyle name="常规 27 2 2 3 2 3 2 3 5" xfId="5207"/>
    <cellStyle name="常规 27 2 2 3 2 3 2 4" xfId="5208"/>
    <cellStyle name="常规 27 2 2 3 2 3 2 4 2" xfId="5209"/>
    <cellStyle name="常规 27 2 2 3 2 3 2 4 2 2" xfId="5210"/>
    <cellStyle name="常规 27 2 2 3 2 3 2 4 2 3" xfId="5211"/>
    <cellStyle name="常规 27 2 2 3 2 3 2 4 3" xfId="5212"/>
    <cellStyle name="常规 27 2 2 3 2 3 2 4 4" xfId="5213"/>
    <cellStyle name="常规 27 2 2 3 2 3 2 5" xfId="5214"/>
    <cellStyle name="常规 27 2 2 3 2 3 2 5 2" xfId="5215"/>
    <cellStyle name="常规 27 2 2 3 2 3 2 5 3" xfId="5216"/>
    <cellStyle name="常规 27 2 2 3 2 3 2 6" xfId="5217"/>
    <cellStyle name="常规 27 2 2 3 2 3 2 7" xfId="5218"/>
    <cellStyle name="常规 27 2 2 3 2 3 3" xfId="5219"/>
    <cellStyle name="常规 27 2 2 3 2 3 3 2" xfId="5220"/>
    <cellStyle name="常规 27 2 2 3 2 3 3 2 2" xfId="5221"/>
    <cellStyle name="常规 27 2 2 3 2 3 3 2 2 2" xfId="5222"/>
    <cellStyle name="常规 27 2 2 3 2 3 3 2 2 2 2" xfId="5223"/>
    <cellStyle name="常规 27 2 2 3 2 3 3 2 2 2 3" xfId="5224"/>
    <cellStyle name="常规 27 2 2 3 2 3 3 2 2 3" xfId="5225"/>
    <cellStyle name="常规 27 2 2 3 2 3 3 2 2 4" xfId="5226"/>
    <cellStyle name="常规 27 2 2 3 2 3 3 2 3" xfId="5227"/>
    <cellStyle name="常规 27 2 2 3 2 3 3 2 3 2" xfId="5228"/>
    <cellStyle name="常规 27 2 2 3 2 3 3 2 3 3" xfId="5229"/>
    <cellStyle name="常规 27 2 2 3 2 3 3 2 4" xfId="5230"/>
    <cellStyle name="常规 27 2 2 3 2 3 3 2 5" xfId="5231"/>
    <cellStyle name="常规 27 2 2 3 2 3 3 3" xfId="5232"/>
    <cellStyle name="常规 27 2 2 3 2 3 3 3 2" xfId="5233"/>
    <cellStyle name="常规 27 2 2 3 2 3 3 3 2 2" xfId="5234"/>
    <cellStyle name="常规 27 2 2 3 2 3 3 3 2 3" xfId="5235"/>
    <cellStyle name="常规 27 2 2 3 2 3 3 3 3" xfId="5236"/>
    <cellStyle name="常规 27 2 2 3 2 3 3 3 4" xfId="5237"/>
    <cellStyle name="常规 27 2 2 3 2 3 3 4" xfId="5238"/>
    <cellStyle name="常规 27 2 2 3 2 3 3 4 2" xfId="5239"/>
    <cellStyle name="常规 27 2 2 3 2 3 3 4 3" xfId="5240"/>
    <cellStyle name="常规 27 2 2 3 2 3 3 5" xfId="5241"/>
    <cellStyle name="常规 27 2 2 3 2 3 3 6" xfId="5242"/>
    <cellStyle name="常规 27 2 2 3 2 3 4" xfId="5243"/>
    <cellStyle name="常规 27 2 2 3 2 3 4 2" xfId="5244"/>
    <cellStyle name="常规 27 2 2 3 2 3 4 2 2" xfId="5245"/>
    <cellStyle name="常规 27 2 2 3 2 3 4 2 2 2" xfId="5246"/>
    <cellStyle name="常规 27 2 2 3 2 3 4 2 2 3" xfId="5247"/>
    <cellStyle name="常规 27 2 2 3 2 3 4 2 3" xfId="5248"/>
    <cellStyle name="常规 27 2 2 3 2 3 4 2 4" xfId="5249"/>
    <cellStyle name="常规 27 2 2 3 2 3 4 3" xfId="5250"/>
    <cellStyle name="常规 27 2 2 3 2 3 4 3 2" xfId="5251"/>
    <cellStyle name="常规 27 2 2 3 2 3 4 3 3" xfId="5252"/>
    <cellStyle name="常规 27 2 2 3 2 3 4 4" xfId="5253"/>
    <cellStyle name="常规 27 2 2 3 2 3 4 5" xfId="5254"/>
    <cellStyle name="常规 27 2 2 3 2 3 5" xfId="5255"/>
    <cellStyle name="常规 27 2 2 3 2 3 5 2" xfId="5256"/>
    <cellStyle name="常规 27 2 2 3 2 3 5 2 2" xfId="5257"/>
    <cellStyle name="常规 27 2 2 3 2 3 5 2 3" xfId="5258"/>
    <cellStyle name="常规 27 2 2 3 2 3 5 3" xfId="5259"/>
    <cellStyle name="常规 27 2 2 3 2 3 5 4" xfId="5260"/>
    <cellStyle name="常规 27 2 2 3 2 3 6" xfId="5261"/>
    <cellStyle name="常规 27 2 2 3 2 3 6 2" xfId="5262"/>
    <cellStyle name="常规 27 2 2 3 2 3 6 3" xfId="5263"/>
    <cellStyle name="常规 27 2 2 3 2 3 7" xfId="5264"/>
    <cellStyle name="常规 27 2 2 3 2 3 8" xfId="5265"/>
    <cellStyle name="常规 27 2 2 3 2 4" xfId="5266"/>
    <cellStyle name="常规 27 2 2 3 2 4 2" xfId="5267"/>
    <cellStyle name="常规 27 2 2 3 2 4 2 2" xfId="5268"/>
    <cellStyle name="常规 27 2 2 3 2 4 2 2 2" xfId="5269"/>
    <cellStyle name="常规 27 2 2 3 2 4 2 2 2 2" xfId="5270"/>
    <cellStyle name="常规 27 2 2 3 2 4 2 2 2 2 2" xfId="5271"/>
    <cellStyle name="常规 27 2 2 3 2 4 2 2 2 2 3" xfId="5272"/>
    <cellStyle name="常规 27 2 2 3 2 4 2 2 2 3" xfId="5273"/>
    <cellStyle name="常规 27 2 2 3 2 4 2 2 2 4" xfId="5274"/>
    <cellStyle name="常规 27 2 2 3 2 4 2 2 3" xfId="5275"/>
    <cellStyle name="常规 27 2 2 3 2 4 2 2 3 2" xfId="5276"/>
    <cellStyle name="常规 27 2 2 3 2 4 2 2 3 3" xfId="5277"/>
    <cellStyle name="常规 27 2 2 3 2 4 2 2 4" xfId="5278"/>
    <cellStyle name="常规 27 2 2 3 2 4 2 2 5" xfId="5279"/>
    <cellStyle name="常规 27 2 2 3 2 4 2 3" xfId="5280"/>
    <cellStyle name="常规 27 2 2 3 2 4 2 3 2" xfId="5281"/>
    <cellStyle name="常规 27 2 2 3 2 4 2 3 2 2" xfId="5282"/>
    <cellStyle name="常规 27 2 2 3 2 4 2 3 2 3" xfId="5283"/>
    <cellStyle name="常规 27 2 2 3 2 4 2 3 3" xfId="5284"/>
    <cellStyle name="常规 27 2 2 3 2 4 2 3 4" xfId="5285"/>
    <cellStyle name="常规 27 2 2 3 2 4 2 4" xfId="5286"/>
    <cellStyle name="常规 27 2 2 3 2 4 2 4 2" xfId="5287"/>
    <cellStyle name="常规 27 2 2 3 2 4 2 4 3" xfId="5288"/>
    <cellStyle name="常规 27 2 2 3 2 4 2 5" xfId="5289"/>
    <cellStyle name="常规 27 2 2 3 2 4 2 6" xfId="5290"/>
    <cellStyle name="常规 27 2 2 3 2 4 3" xfId="5291"/>
    <cellStyle name="常规 27 2 2 3 2 4 3 2" xfId="5292"/>
    <cellStyle name="常规 27 2 2 3 2 4 3 2 2" xfId="5293"/>
    <cellStyle name="常规 27 2 2 3 2 4 3 2 2 2" xfId="5294"/>
    <cellStyle name="常规 27 2 2 3 2 4 3 2 2 3" xfId="5295"/>
    <cellStyle name="常规 27 2 2 3 2 4 3 2 3" xfId="5296"/>
    <cellStyle name="常规 27 2 2 3 2 4 3 2 4" xfId="5297"/>
    <cellStyle name="常规 27 2 2 3 2 4 3 3" xfId="5298"/>
    <cellStyle name="常规 27 2 2 3 2 4 3 3 2" xfId="5299"/>
    <cellStyle name="常规 27 2 2 3 2 4 3 3 3" xfId="5300"/>
    <cellStyle name="常规 27 2 2 3 2 4 3 4" xfId="5301"/>
    <cellStyle name="常规 27 2 2 3 2 4 3 5" xfId="5302"/>
    <cellStyle name="常规 27 2 2 3 2 4 4" xfId="5303"/>
    <cellStyle name="常规 27 2 2 3 2 4 4 2" xfId="5304"/>
    <cellStyle name="常规 27 2 2 3 2 4 4 2 2" xfId="5305"/>
    <cellStyle name="常规 27 2 2 3 2 4 4 2 3" xfId="5306"/>
    <cellStyle name="常规 27 2 2 3 2 4 4 3" xfId="5307"/>
    <cellStyle name="常规 27 2 2 3 2 4 4 4" xfId="5308"/>
    <cellStyle name="常规 27 2 2 3 2 4 5" xfId="5309"/>
    <cellStyle name="常规 27 2 2 3 2 4 5 2" xfId="5310"/>
    <cellStyle name="常规 27 2 2 3 2 4 5 3" xfId="5311"/>
    <cellStyle name="常规 27 2 2 3 2 4 6" xfId="5312"/>
    <cellStyle name="常规 27 2 2 3 2 4 7" xfId="5313"/>
    <cellStyle name="常规 27 2 2 3 2 5" xfId="5314"/>
    <cellStyle name="常规 27 2 2 3 2 5 2" xfId="5315"/>
    <cellStyle name="常规 27 2 2 3 2 5 2 2" xfId="5316"/>
    <cellStyle name="常规 27 2 2 3 2 5 2 2 2" xfId="5317"/>
    <cellStyle name="常规 27 2 2 3 2 5 2 2 2 2" xfId="5318"/>
    <cellStyle name="常规 27 2 2 3 2 5 2 2 2 3" xfId="5319"/>
    <cellStyle name="常规 27 2 2 3 2 5 2 2 3" xfId="5320"/>
    <cellStyle name="常规 27 2 2 3 2 5 2 2 4" xfId="5321"/>
    <cellStyle name="常规 27 2 2 3 2 5 2 3" xfId="5322"/>
    <cellStyle name="常规 27 2 2 3 2 5 2 3 2" xfId="5323"/>
    <cellStyle name="常规 27 2 2 3 2 5 2 3 3" xfId="5324"/>
    <cellStyle name="常规 27 2 2 3 2 5 2 4" xfId="5325"/>
    <cellStyle name="常规 27 2 2 3 2 5 2 5" xfId="5326"/>
    <cellStyle name="常规 27 2 2 3 2 5 3" xfId="5327"/>
    <cellStyle name="常规 27 2 2 3 2 5 3 2" xfId="5328"/>
    <cellStyle name="常规 27 2 2 3 2 5 3 2 2" xfId="5329"/>
    <cellStyle name="常规 27 2 2 3 2 5 3 2 3" xfId="5330"/>
    <cellStyle name="常规 27 2 2 3 2 5 3 3" xfId="5331"/>
    <cellStyle name="常规 27 2 2 3 2 5 3 4" xfId="5332"/>
    <cellStyle name="常规 27 2 2 3 2 5 4" xfId="5333"/>
    <cellStyle name="常规 27 2 2 3 2 5 4 2" xfId="5334"/>
    <cellStyle name="常规 27 2 2 3 2 5 4 3" xfId="5335"/>
    <cellStyle name="常规 27 2 2 3 2 5 5" xfId="5336"/>
    <cellStyle name="常规 27 2 2 3 2 5 6" xfId="5337"/>
    <cellStyle name="常规 27 2 2 3 2 6" xfId="5338"/>
    <cellStyle name="常规 27 2 2 3 2 6 2" xfId="5339"/>
    <cellStyle name="常规 27 2 2 3 2 6 2 2" xfId="5340"/>
    <cellStyle name="常规 27 2 2 3 2 6 2 2 2" xfId="5341"/>
    <cellStyle name="常规 27 2 2 3 2 6 2 2 3" xfId="5342"/>
    <cellStyle name="常规 27 2 2 3 2 6 2 3" xfId="5343"/>
    <cellStyle name="常规 27 2 2 3 2 6 2 4" xfId="5344"/>
    <cellStyle name="常规 27 2 2 3 2 6 3" xfId="5345"/>
    <cellStyle name="常规 27 2 2 3 2 6 3 2" xfId="5346"/>
    <cellStyle name="常规 27 2 2 3 2 6 3 3" xfId="5347"/>
    <cellStyle name="常规 27 2 2 3 2 6 4" xfId="5348"/>
    <cellStyle name="常规 27 2 2 3 2 6 5" xfId="5349"/>
    <cellStyle name="常规 27 2 2 3 2 7" xfId="5350"/>
    <cellStyle name="常规 27 2 2 3 2 7 2" xfId="5351"/>
    <cellStyle name="常规 27 2 2 3 2 7 2 2" xfId="5352"/>
    <cellStyle name="常规 27 2 2 3 2 7 2 3" xfId="5353"/>
    <cellStyle name="常规 27 2 2 3 2 7 3" xfId="5354"/>
    <cellStyle name="常规 27 2 2 3 2 7 4" xfId="5355"/>
    <cellStyle name="常规 27 2 2 3 2 8" xfId="5356"/>
    <cellStyle name="常规 27 2 2 3 2 8 2" xfId="5357"/>
    <cellStyle name="常规 27 2 2 3 2 8 3" xfId="5358"/>
    <cellStyle name="常规 27 2 2 3 2 9" xfId="5359"/>
    <cellStyle name="常规 27 2 2 3 3" xfId="5360"/>
    <cellStyle name="常规 27 2 2 3 3 2" xfId="5361"/>
    <cellStyle name="常规 27 2 2 3 3 2 2" xfId="5362"/>
    <cellStyle name="常规 27 2 2 3 3 2 2 2" xfId="5363"/>
    <cellStyle name="常规 27 2 2 3 3 2 2 2 2" xfId="5364"/>
    <cellStyle name="常规 27 2 2 3 3 2 2 2 2 2" xfId="5365"/>
    <cellStyle name="常规 27 2 2 3 3 2 2 2 2 2 2" xfId="5366"/>
    <cellStyle name="常规 27 2 2 3 3 2 2 2 2 2 2 2" xfId="5367"/>
    <cellStyle name="常规 27 2 2 3 3 2 2 2 2 2 2 3" xfId="5368"/>
    <cellStyle name="常规 27 2 2 3 3 2 2 2 2 2 3" xfId="5369"/>
    <cellStyle name="常规 27 2 2 3 3 2 2 2 2 2 4" xfId="5370"/>
    <cellStyle name="常规 27 2 2 3 3 2 2 2 2 3" xfId="5371"/>
    <cellStyle name="常规 27 2 2 3 3 2 2 2 2 3 2" xfId="5372"/>
    <cellStyle name="常规 27 2 2 3 3 2 2 2 2 3 3" xfId="5373"/>
    <cellStyle name="常规 27 2 2 3 3 2 2 2 2 4" xfId="5374"/>
    <cellStyle name="常规 27 2 2 3 3 2 2 2 2 5" xfId="5375"/>
    <cellStyle name="常规 27 2 2 3 3 2 2 2 3" xfId="5376"/>
    <cellStyle name="常规 27 2 2 3 3 2 2 2 3 2" xfId="5377"/>
    <cellStyle name="常规 27 2 2 3 3 2 2 2 3 2 2" xfId="5378"/>
    <cellStyle name="常规 27 2 2 3 3 2 2 2 3 2 3" xfId="5379"/>
    <cellStyle name="常规 27 2 2 3 3 2 2 2 3 3" xfId="5380"/>
    <cellStyle name="常规 27 2 2 3 3 2 2 2 3 4" xfId="5381"/>
    <cellStyle name="常规 27 2 2 3 3 2 2 2 4" xfId="5382"/>
    <cellStyle name="常规 27 2 2 3 3 2 2 2 4 2" xfId="5383"/>
    <cellStyle name="常规 27 2 2 3 3 2 2 2 4 3" xfId="5384"/>
    <cellStyle name="常规 27 2 2 3 3 2 2 2 5" xfId="5385"/>
    <cellStyle name="常规 27 2 2 3 3 2 2 2 6" xfId="5386"/>
    <cellStyle name="常规 27 2 2 3 3 2 2 3" xfId="5387"/>
    <cellStyle name="常规 27 2 2 3 3 2 2 3 2" xfId="5388"/>
    <cellStyle name="常规 27 2 2 3 3 2 2 3 2 2" xfId="5389"/>
    <cellStyle name="常规 27 2 2 3 3 2 2 3 2 2 2" xfId="5390"/>
    <cellStyle name="常规 27 2 2 3 3 2 2 3 2 2 3" xfId="5391"/>
    <cellStyle name="常规 27 2 2 3 3 2 2 3 2 3" xfId="5392"/>
    <cellStyle name="常规 27 2 2 3 3 2 2 3 2 4" xfId="5393"/>
    <cellStyle name="常规 27 2 2 3 3 2 2 3 3" xfId="5394"/>
    <cellStyle name="常规 27 2 2 3 3 2 2 3 3 2" xfId="5395"/>
    <cellStyle name="常规 27 2 2 3 3 2 2 3 3 3" xfId="5396"/>
    <cellStyle name="常规 27 2 2 3 3 2 2 3 4" xfId="5397"/>
    <cellStyle name="常规 27 2 2 3 3 2 2 3 5" xfId="5398"/>
    <cellStyle name="常规 27 2 2 3 3 2 2 4" xfId="5399"/>
    <cellStyle name="常规 27 2 2 3 3 2 2 4 2" xfId="5400"/>
    <cellStyle name="常规 27 2 2 3 3 2 2 4 2 2" xfId="5401"/>
    <cellStyle name="常规 27 2 2 3 3 2 2 4 2 3" xfId="5402"/>
    <cellStyle name="常规 27 2 2 3 3 2 2 4 3" xfId="5403"/>
    <cellStyle name="常规 27 2 2 3 3 2 2 4 4" xfId="5404"/>
    <cellStyle name="常规 27 2 2 3 3 2 2 5" xfId="5405"/>
    <cellStyle name="常规 27 2 2 3 3 2 2 5 2" xfId="5406"/>
    <cellStyle name="常规 27 2 2 3 3 2 2 5 3" xfId="5407"/>
    <cellStyle name="常规 27 2 2 3 3 2 2 6" xfId="5408"/>
    <cellStyle name="常规 27 2 2 3 3 2 2 7" xfId="5409"/>
    <cellStyle name="常规 27 2 2 3 3 2 3" xfId="5410"/>
    <cellStyle name="常规 27 2 2 3 3 2 3 2" xfId="5411"/>
    <cellStyle name="常规 27 2 2 3 3 2 3 2 2" xfId="5412"/>
    <cellStyle name="常规 27 2 2 3 3 2 3 2 2 2" xfId="5413"/>
    <cellStyle name="常规 27 2 2 3 3 2 3 2 2 2 2" xfId="5414"/>
    <cellStyle name="常规 27 2 2 3 3 2 3 2 2 2 3" xfId="5415"/>
    <cellStyle name="常规 27 2 2 3 3 2 3 2 2 3" xfId="5416"/>
    <cellStyle name="常规 27 2 2 3 3 2 3 2 2 4" xfId="5417"/>
    <cellStyle name="常规 27 2 2 3 3 2 3 2 3" xfId="5418"/>
    <cellStyle name="常规 27 2 2 3 3 2 3 2 3 2" xfId="5419"/>
    <cellStyle name="常规 27 2 2 3 3 2 3 2 3 3" xfId="5420"/>
    <cellStyle name="常规 27 2 2 3 3 2 3 2 4" xfId="5421"/>
    <cellStyle name="常规 27 2 2 3 3 2 3 2 5" xfId="5422"/>
    <cellStyle name="常规 27 2 2 3 3 2 3 3" xfId="5423"/>
    <cellStyle name="常规 27 2 2 3 3 2 3 3 2" xfId="5424"/>
    <cellStyle name="常规 27 2 2 3 3 2 3 3 2 2" xfId="5425"/>
    <cellStyle name="常规 27 2 2 3 3 2 3 3 2 3" xfId="5426"/>
    <cellStyle name="常规 27 2 2 3 3 2 3 3 3" xfId="5427"/>
    <cellStyle name="常规 27 2 2 3 3 2 3 3 4" xfId="5428"/>
    <cellStyle name="常规 27 2 2 3 3 2 3 4" xfId="5429"/>
    <cellStyle name="常规 27 2 2 3 3 2 3 4 2" xfId="5430"/>
    <cellStyle name="常规 27 2 2 3 3 2 3 4 3" xfId="5431"/>
    <cellStyle name="常规 27 2 2 3 3 2 3 5" xfId="5432"/>
    <cellStyle name="常规 27 2 2 3 3 2 3 6" xfId="5433"/>
    <cellStyle name="常规 27 2 2 3 3 2 4" xfId="5434"/>
    <cellStyle name="常规 27 2 2 3 3 2 4 2" xfId="5435"/>
    <cellStyle name="常规 27 2 2 3 3 2 4 2 2" xfId="5436"/>
    <cellStyle name="常规 27 2 2 3 3 2 4 2 2 2" xfId="5437"/>
    <cellStyle name="常规 27 2 2 3 3 2 4 2 2 3" xfId="5438"/>
    <cellStyle name="常规 27 2 2 3 3 2 4 2 3" xfId="5439"/>
    <cellStyle name="常规 27 2 2 3 3 2 4 2 4" xfId="5440"/>
    <cellStyle name="常规 27 2 2 3 3 2 4 3" xfId="5441"/>
    <cellStyle name="常规 27 2 2 3 3 2 4 3 2" xfId="5442"/>
    <cellStyle name="常规 27 2 2 3 3 2 4 3 3" xfId="5443"/>
    <cellStyle name="常规 27 2 2 3 3 2 4 4" xfId="5444"/>
    <cellStyle name="常规 27 2 2 3 3 2 4 5" xfId="5445"/>
    <cellStyle name="常规 27 2 2 3 3 2 5" xfId="5446"/>
    <cellStyle name="常规 27 2 2 3 3 2 5 2" xfId="5447"/>
    <cellStyle name="常规 27 2 2 3 3 2 5 2 2" xfId="5448"/>
    <cellStyle name="常规 27 2 2 3 3 2 5 2 3" xfId="5449"/>
    <cellStyle name="常规 27 2 2 3 3 2 5 3" xfId="5450"/>
    <cellStyle name="常规 27 2 2 3 3 2 5 4" xfId="5451"/>
    <cellStyle name="常规 27 2 2 3 3 2 6" xfId="5452"/>
    <cellStyle name="常规 27 2 2 3 3 2 6 2" xfId="5453"/>
    <cellStyle name="常规 27 2 2 3 3 2 6 3" xfId="5454"/>
    <cellStyle name="常规 27 2 2 3 3 2 7" xfId="5455"/>
    <cellStyle name="常规 27 2 2 3 3 2 8" xfId="5456"/>
    <cellStyle name="常规 27 2 2 3 3 3" xfId="5457"/>
    <cellStyle name="常规 27 2 2 3 3 3 2" xfId="5458"/>
    <cellStyle name="常规 27 2 2 3 3 3 2 2" xfId="5459"/>
    <cellStyle name="常规 27 2 2 3 3 3 2 2 2" xfId="5460"/>
    <cellStyle name="常规 27 2 2 3 3 3 2 2 2 2" xfId="5461"/>
    <cellStyle name="常规 27 2 2 3 3 3 2 2 2 2 2" xfId="5462"/>
    <cellStyle name="常规 27 2 2 3 3 3 2 2 2 2 3" xfId="5463"/>
    <cellStyle name="常规 27 2 2 3 3 3 2 2 2 3" xfId="5464"/>
    <cellStyle name="常规 27 2 2 3 3 3 2 2 2 4" xfId="5465"/>
    <cellStyle name="常规 27 2 2 3 3 3 2 2 3" xfId="5466"/>
    <cellStyle name="常规 27 2 2 3 3 3 2 2 3 2" xfId="5467"/>
    <cellStyle name="常规 27 2 2 3 3 3 2 2 3 3" xfId="5468"/>
    <cellStyle name="常规 27 2 2 3 3 3 2 2 4" xfId="5469"/>
    <cellStyle name="常规 27 2 2 3 3 3 2 2 5" xfId="5470"/>
    <cellStyle name="常规 27 2 2 3 3 3 2 3" xfId="5471"/>
    <cellStyle name="常规 27 2 2 3 3 3 2 3 2" xfId="5472"/>
    <cellStyle name="常规 27 2 2 3 3 3 2 3 2 2" xfId="5473"/>
    <cellStyle name="常规 27 2 2 3 3 3 2 3 2 3" xfId="5474"/>
    <cellStyle name="常规 27 2 2 3 3 3 2 3 3" xfId="5475"/>
    <cellStyle name="常规 27 2 2 3 3 3 2 3 4" xfId="5476"/>
    <cellStyle name="常规 27 2 2 3 3 3 2 4" xfId="5477"/>
    <cellStyle name="常规 27 2 2 3 3 3 2 4 2" xfId="5478"/>
    <cellStyle name="常规 27 2 2 3 3 3 2 4 3" xfId="5479"/>
    <cellStyle name="常规 27 2 2 3 3 3 2 5" xfId="5480"/>
    <cellStyle name="常规 27 2 2 3 3 3 2 6" xfId="5481"/>
    <cellStyle name="常规 27 2 2 3 3 3 3" xfId="5482"/>
    <cellStyle name="常规 27 2 2 3 3 3 3 2" xfId="5483"/>
    <cellStyle name="常规 27 2 2 3 3 3 3 2 2" xfId="5484"/>
    <cellStyle name="常规 27 2 2 3 3 3 3 2 2 2" xfId="5485"/>
    <cellStyle name="常规 27 2 2 3 3 3 3 2 2 3" xfId="5486"/>
    <cellStyle name="常规 27 2 2 3 3 3 3 2 3" xfId="5487"/>
    <cellStyle name="常规 27 2 2 3 3 3 3 2 4" xfId="5488"/>
    <cellStyle name="常规 27 2 2 3 3 3 3 3" xfId="5489"/>
    <cellStyle name="常规 27 2 2 3 3 3 3 3 2" xfId="5490"/>
    <cellStyle name="常规 27 2 2 3 3 3 3 3 3" xfId="5491"/>
    <cellStyle name="常规 27 2 2 3 3 3 3 4" xfId="5492"/>
    <cellStyle name="常规 27 2 2 3 3 3 3 5" xfId="5493"/>
    <cellStyle name="常规 27 2 2 3 3 3 4" xfId="5494"/>
    <cellStyle name="常规 27 2 2 3 3 3 4 2" xfId="5495"/>
    <cellStyle name="常规 27 2 2 3 3 3 4 2 2" xfId="5496"/>
    <cellStyle name="常规 27 2 2 3 3 3 4 2 3" xfId="5497"/>
    <cellStyle name="常规 27 2 2 3 3 3 4 3" xfId="5498"/>
    <cellStyle name="常规 27 2 2 3 3 3 4 4" xfId="5499"/>
    <cellStyle name="常规 27 2 2 3 3 3 5" xfId="5500"/>
    <cellStyle name="常规 27 2 2 3 3 3 5 2" xfId="5501"/>
    <cellStyle name="常规 27 2 2 3 3 3 5 3" xfId="5502"/>
    <cellStyle name="常规 27 2 2 3 3 3 6" xfId="5503"/>
    <cellStyle name="常规 27 2 2 3 3 3 7" xfId="5504"/>
    <cellStyle name="常规 27 2 2 3 3 4" xfId="5505"/>
    <cellStyle name="常规 27 2 2 3 3 4 2" xfId="5506"/>
    <cellStyle name="常规 27 2 2 3 3 4 2 2" xfId="5507"/>
    <cellStyle name="常规 27 2 2 3 3 4 2 2 2" xfId="5508"/>
    <cellStyle name="常规 27 2 2 3 3 4 2 2 2 2" xfId="5509"/>
    <cellStyle name="常规 27 2 2 3 3 4 2 2 2 3" xfId="5510"/>
    <cellStyle name="常规 27 2 2 3 3 4 2 2 3" xfId="5511"/>
    <cellStyle name="常规 27 2 2 3 3 4 2 2 4" xfId="5512"/>
    <cellStyle name="常规 27 2 2 3 3 4 2 3" xfId="5513"/>
    <cellStyle name="常规 27 2 2 3 3 4 2 3 2" xfId="5514"/>
    <cellStyle name="常规 27 2 2 3 3 4 2 3 3" xfId="5515"/>
    <cellStyle name="常规 27 2 2 3 3 4 2 4" xfId="5516"/>
    <cellStyle name="常规 27 2 2 3 3 4 2 5" xfId="5517"/>
    <cellStyle name="常规 27 2 2 3 3 4 3" xfId="5518"/>
    <cellStyle name="常规 27 2 2 3 3 4 3 2" xfId="5519"/>
    <cellStyle name="常规 27 2 2 3 3 4 3 2 2" xfId="5520"/>
    <cellStyle name="常规 27 2 2 3 3 4 3 2 3" xfId="5521"/>
    <cellStyle name="常规 27 2 2 3 3 4 3 3" xfId="5522"/>
    <cellStyle name="常规 27 2 2 3 3 4 3 4" xfId="5523"/>
    <cellStyle name="常规 27 2 2 3 3 4 4" xfId="5524"/>
    <cellStyle name="常规 27 2 2 3 3 4 4 2" xfId="5525"/>
    <cellStyle name="常规 27 2 2 3 3 4 4 3" xfId="5526"/>
    <cellStyle name="常规 27 2 2 3 3 4 5" xfId="5527"/>
    <cellStyle name="常规 27 2 2 3 3 4 6" xfId="5528"/>
    <cellStyle name="常规 27 2 2 3 3 5" xfId="5529"/>
    <cellStyle name="常规 27 2 2 3 3 5 2" xfId="5530"/>
    <cellStyle name="常规 27 2 2 3 3 5 2 2" xfId="5531"/>
    <cellStyle name="常规 27 2 2 3 3 5 2 2 2" xfId="5532"/>
    <cellStyle name="常规 27 2 2 3 3 5 2 2 3" xfId="5533"/>
    <cellStyle name="常规 27 2 2 3 3 5 2 3" xfId="5534"/>
    <cellStyle name="常规 27 2 2 3 3 5 2 4" xfId="5535"/>
    <cellStyle name="常规 27 2 2 3 3 5 3" xfId="5536"/>
    <cellStyle name="常规 27 2 2 3 3 5 3 2" xfId="5537"/>
    <cellStyle name="常规 27 2 2 3 3 5 3 3" xfId="5538"/>
    <cellStyle name="常规 27 2 2 3 3 5 4" xfId="5539"/>
    <cellStyle name="常规 27 2 2 3 3 5 5" xfId="5540"/>
    <cellStyle name="常规 27 2 2 3 3 6" xfId="5541"/>
    <cellStyle name="常规 27 2 2 3 3 6 2" xfId="5542"/>
    <cellStyle name="常规 27 2 2 3 3 6 2 2" xfId="5543"/>
    <cellStyle name="常规 27 2 2 3 3 6 2 3" xfId="5544"/>
    <cellStyle name="常规 27 2 2 3 3 6 3" xfId="5545"/>
    <cellStyle name="常规 27 2 2 3 3 6 4" xfId="5546"/>
    <cellStyle name="常规 27 2 2 3 3 7" xfId="5547"/>
    <cellStyle name="常规 27 2 2 3 3 7 2" xfId="5548"/>
    <cellStyle name="常规 27 2 2 3 3 7 3" xfId="5549"/>
    <cellStyle name="常规 27 2 2 3 3 8" xfId="5550"/>
    <cellStyle name="常规 27 2 2 3 3 9" xfId="5551"/>
    <cellStyle name="常规 27 2 2 3 4" xfId="5552"/>
    <cellStyle name="常规 27 2 2 3 4 2" xfId="5553"/>
    <cellStyle name="常规 27 2 2 3 4 2 2" xfId="5554"/>
    <cellStyle name="常规 27 2 2 3 4 2 2 2" xfId="5555"/>
    <cellStyle name="常规 27 2 2 3 4 2 2 2 2" xfId="5556"/>
    <cellStyle name="常规 27 2 2 3 4 2 2 2 2 2" xfId="5557"/>
    <cellStyle name="常规 27 2 2 3 4 2 2 2 2 2 2" xfId="5558"/>
    <cellStyle name="常规 27 2 2 3 4 2 2 2 2 2 3" xfId="5559"/>
    <cellStyle name="常规 27 2 2 3 4 2 2 2 2 3" xfId="5560"/>
    <cellStyle name="常规 27 2 2 3 4 2 2 2 2 4" xfId="5561"/>
    <cellStyle name="常规 27 2 2 3 4 2 2 2 3" xfId="5562"/>
    <cellStyle name="常规 27 2 2 3 4 2 2 2 3 2" xfId="5563"/>
    <cellStyle name="常规 27 2 2 3 4 2 2 2 3 3" xfId="5564"/>
    <cellStyle name="常规 27 2 2 3 4 2 2 2 4" xfId="5565"/>
    <cellStyle name="常规 27 2 2 3 4 2 2 2 5" xfId="5566"/>
    <cellStyle name="常规 27 2 2 3 4 2 2 3" xfId="5567"/>
    <cellStyle name="常规 27 2 2 3 4 2 2 3 2" xfId="5568"/>
    <cellStyle name="常规 27 2 2 3 4 2 2 3 2 2" xfId="5569"/>
    <cellStyle name="常规 27 2 2 3 4 2 2 3 2 3" xfId="5570"/>
    <cellStyle name="常规 27 2 2 3 4 2 2 3 3" xfId="5571"/>
    <cellStyle name="常规 27 2 2 3 4 2 2 3 4" xfId="5572"/>
    <cellStyle name="常规 27 2 2 3 4 2 2 4" xfId="5573"/>
    <cellStyle name="常规 27 2 2 3 4 2 2 4 2" xfId="5574"/>
    <cellStyle name="常规 27 2 2 3 4 2 2 4 3" xfId="5575"/>
    <cellStyle name="常规 27 2 2 3 4 2 2 5" xfId="5576"/>
    <cellStyle name="常规 27 2 2 3 4 2 2 6" xfId="5577"/>
    <cellStyle name="常规 27 2 2 3 4 2 3" xfId="5578"/>
    <cellStyle name="常规 27 2 2 3 4 2 3 2" xfId="5579"/>
    <cellStyle name="常规 27 2 2 3 4 2 3 2 2" xfId="5580"/>
    <cellStyle name="常规 27 2 2 3 4 2 3 2 2 2" xfId="5581"/>
    <cellStyle name="常规 27 2 2 3 4 2 3 2 2 3" xfId="5582"/>
    <cellStyle name="常规 27 2 2 3 4 2 3 2 3" xfId="5583"/>
    <cellStyle name="常规 27 2 2 3 4 2 3 2 4" xfId="5584"/>
    <cellStyle name="常规 27 2 2 3 4 2 3 3" xfId="5585"/>
    <cellStyle name="常规 27 2 2 3 4 2 3 3 2" xfId="5586"/>
    <cellStyle name="常规 27 2 2 3 4 2 3 3 3" xfId="5587"/>
    <cellStyle name="常规 27 2 2 3 4 2 3 4" xfId="5588"/>
    <cellStyle name="常规 27 2 2 3 4 2 3 5" xfId="5589"/>
    <cellStyle name="常规 27 2 2 3 4 2 4" xfId="5590"/>
    <cellStyle name="常规 27 2 2 3 4 2 4 2" xfId="5591"/>
    <cellStyle name="常规 27 2 2 3 4 2 4 2 2" xfId="5592"/>
    <cellStyle name="常规 27 2 2 3 4 2 4 2 3" xfId="5593"/>
    <cellStyle name="常规 27 2 2 3 4 2 4 3" xfId="5594"/>
    <cellStyle name="常规 27 2 2 3 4 2 4 4" xfId="5595"/>
    <cellStyle name="常规 27 2 2 3 4 2 5" xfId="5596"/>
    <cellStyle name="常规 27 2 2 3 4 2 5 2" xfId="5597"/>
    <cellStyle name="常规 27 2 2 3 4 2 5 3" xfId="5598"/>
    <cellStyle name="常规 27 2 2 3 4 2 6" xfId="5599"/>
    <cellStyle name="常规 27 2 2 3 4 2 7" xfId="5600"/>
    <cellStyle name="常规 27 2 2 3 4 3" xfId="5601"/>
    <cellStyle name="常规 27 2 2 3 4 3 2" xfId="5602"/>
    <cellStyle name="常规 27 2 2 3 4 3 2 2" xfId="5603"/>
    <cellStyle name="常规 27 2 2 3 4 3 2 2 2" xfId="5604"/>
    <cellStyle name="常规 27 2 2 3 4 3 2 2 2 2" xfId="5605"/>
    <cellStyle name="常规 27 2 2 3 4 3 2 2 2 3" xfId="5606"/>
    <cellStyle name="常规 27 2 2 3 4 3 2 2 3" xfId="5607"/>
    <cellStyle name="常规 27 2 2 3 4 3 2 2 4" xfId="5608"/>
    <cellStyle name="常规 27 2 2 3 4 3 2 3" xfId="5609"/>
    <cellStyle name="常规 27 2 2 3 4 3 2 3 2" xfId="5610"/>
    <cellStyle name="常规 27 2 2 3 4 3 2 3 3" xfId="5611"/>
    <cellStyle name="常规 27 2 2 3 4 3 2 4" xfId="5612"/>
    <cellStyle name="常规 27 2 2 3 4 3 2 5" xfId="5613"/>
    <cellStyle name="常规 27 2 2 3 4 3 3" xfId="5614"/>
    <cellStyle name="常规 27 2 2 3 4 3 3 2" xfId="5615"/>
    <cellStyle name="常规 27 2 2 3 4 3 3 2 2" xfId="5616"/>
    <cellStyle name="常规 27 2 2 3 4 3 3 2 3" xfId="5617"/>
    <cellStyle name="常规 27 2 2 3 4 3 3 3" xfId="5618"/>
    <cellStyle name="常规 27 2 2 3 4 3 3 4" xfId="5619"/>
    <cellStyle name="常规 27 2 2 3 4 3 4" xfId="5620"/>
    <cellStyle name="常规 27 2 2 3 4 3 4 2" xfId="5621"/>
    <cellStyle name="常规 27 2 2 3 4 3 4 3" xfId="5622"/>
    <cellStyle name="常规 27 2 2 3 4 3 5" xfId="5623"/>
    <cellStyle name="常规 27 2 2 3 4 3 6" xfId="5624"/>
    <cellStyle name="常规 27 2 2 3 4 4" xfId="5625"/>
    <cellStyle name="常规 27 2 2 3 4 4 2" xfId="5626"/>
    <cellStyle name="常规 27 2 2 3 4 4 2 2" xfId="5627"/>
    <cellStyle name="常规 27 2 2 3 4 4 2 2 2" xfId="5628"/>
    <cellStyle name="常规 27 2 2 3 4 4 2 2 3" xfId="5629"/>
    <cellStyle name="常规 27 2 2 3 4 4 2 3" xfId="5630"/>
    <cellStyle name="常规 27 2 2 3 4 4 2 4" xfId="5631"/>
    <cellStyle name="常规 27 2 2 3 4 4 3" xfId="5632"/>
    <cellStyle name="常规 27 2 2 3 4 4 3 2" xfId="5633"/>
    <cellStyle name="常规 27 2 2 3 4 4 3 3" xfId="5634"/>
    <cellStyle name="常规 27 2 2 3 4 4 4" xfId="5635"/>
    <cellStyle name="常规 27 2 2 3 4 4 5" xfId="5636"/>
    <cellStyle name="常规 27 2 2 3 4 5" xfId="5637"/>
    <cellStyle name="常规 27 2 2 3 4 5 2" xfId="5638"/>
    <cellStyle name="常规 27 2 2 3 4 5 2 2" xfId="5639"/>
    <cellStyle name="常规 27 2 2 3 4 5 2 3" xfId="5640"/>
    <cellStyle name="常规 27 2 2 3 4 5 3" xfId="5641"/>
    <cellStyle name="常规 27 2 2 3 4 5 4" xfId="5642"/>
    <cellStyle name="常规 27 2 2 3 4 6" xfId="5643"/>
    <cellStyle name="常规 27 2 2 3 4 6 2" xfId="5644"/>
    <cellStyle name="常规 27 2 2 3 4 6 3" xfId="5645"/>
    <cellStyle name="常规 27 2 2 3 4 7" xfId="5646"/>
    <cellStyle name="常规 27 2 2 3 4 8" xfId="5647"/>
    <cellStyle name="常规 27 2 2 3 5" xfId="5648"/>
    <cellStyle name="常规 27 2 2 3 5 2" xfId="5649"/>
    <cellStyle name="常规 27 2 2 3 5 2 2" xfId="5650"/>
    <cellStyle name="常规 27 2 2 3 5 2 2 2" xfId="5651"/>
    <cellStyle name="常规 27 2 2 3 5 2 2 2 2" xfId="5652"/>
    <cellStyle name="常规 27 2 2 3 5 2 2 2 2 2" xfId="5653"/>
    <cellStyle name="常规 27 2 2 3 5 2 2 2 2 3" xfId="5654"/>
    <cellStyle name="常规 27 2 2 3 5 2 2 2 3" xfId="5655"/>
    <cellStyle name="常规 27 2 2 3 5 2 2 2 4" xfId="5656"/>
    <cellStyle name="常规 27 2 2 3 5 2 2 3" xfId="5657"/>
    <cellStyle name="常规 27 2 2 3 5 2 2 3 2" xfId="5658"/>
    <cellStyle name="常规 27 2 2 3 5 2 2 3 3" xfId="5659"/>
    <cellStyle name="常规 27 2 2 3 5 2 2 4" xfId="5660"/>
    <cellStyle name="常规 27 2 2 3 5 2 2 5" xfId="5661"/>
    <cellStyle name="常规 27 2 2 3 5 2 3" xfId="5662"/>
    <cellStyle name="常规 27 2 2 3 5 2 3 2" xfId="5663"/>
    <cellStyle name="常规 27 2 2 3 5 2 3 2 2" xfId="5664"/>
    <cellStyle name="常规 27 2 2 3 5 2 3 2 3" xfId="5665"/>
    <cellStyle name="常规 27 2 2 3 5 2 3 3" xfId="5666"/>
    <cellStyle name="常规 27 2 2 3 5 2 3 4" xfId="5667"/>
    <cellStyle name="常规 27 2 2 3 5 2 4" xfId="5668"/>
    <cellStyle name="常规 27 2 2 3 5 2 4 2" xfId="5669"/>
    <cellStyle name="常规 27 2 2 3 5 2 4 3" xfId="5670"/>
    <cellStyle name="常规 27 2 2 3 5 2 5" xfId="5671"/>
    <cellStyle name="常规 27 2 2 3 5 2 6" xfId="5672"/>
    <cellStyle name="常规 27 2 2 3 5 3" xfId="5673"/>
    <cellStyle name="常规 27 2 2 3 5 3 2" xfId="5674"/>
    <cellStyle name="常规 27 2 2 3 5 3 2 2" xfId="5675"/>
    <cellStyle name="常规 27 2 2 3 5 3 2 2 2" xfId="5676"/>
    <cellStyle name="常规 27 2 2 3 5 3 2 2 3" xfId="5677"/>
    <cellStyle name="常规 27 2 2 3 5 3 2 3" xfId="5678"/>
    <cellStyle name="常规 27 2 2 3 5 3 2 4" xfId="5679"/>
    <cellStyle name="常规 27 2 2 3 5 3 3" xfId="5680"/>
    <cellStyle name="常规 27 2 2 3 5 3 3 2" xfId="5681"/>
    <cellStyle name="常规 27 2 2 3 5 3 3 3" xfId="5682"/>
    <cellStyle name="常规 27 2 2 3 5 3 4" xfId="5683"/>
    <cellStyle name="常规 27 2 2 3 5 3 5" xfId="5684"/>
    <cellStyle name="常规 27 2 2 3 5 4" xfId="5685"/>
    <cellStyle name="常规 27 2 2 3 5 4 2" xfId="5686"/>
    <cellStyle name="常规 27 2 2 3 5 4 2 2" xfId="5687"/>
    <cellStyle name="常规 27 2 2 3 5 4 2 3" xfId="5688"/>
    <cellStyle name="常规 27 2 2 3 5 4 3" xfId="5689"/>
    <cellStyle name="常规 27 2 2 3 5 4 4" xfId="5690"/>
    <cellStyle name="常规 27 2 2 3 5 5" xfId="5691"/>
    <cellStyle name="常规 27 2 2 3 5 5 2" xfId="5692"/>
    <cellStyle name="常规 27 2 2 3 5 5 3" xfId="5693"/>
    <cellStyle name="常规 27 2 2 3 5 6" xfId="5694"/>
    <cellStyle name="常规 27 2 2 3 5 7" xfId="5695"/>
    <cellStyle name="常规 27 2 2 3 6" xfId="5696"/>
    <cellStyle name="常规 27 2 2 3 6 2" xfId="5697"/>
    <cellStyle name="常规 27 2 2 3 6 2 2" xfId="5698"/>
    <cellStyle name="常规 27 2 2 3 6 2 2 2" xfId="5699"/>
    <cellStyle name="常规 27 2 2 3 6 2 2 2 2" xfId="5700"/>
    <cellStyle name="常规 27 2 2 3 6 2 2 2 3" xfId="5701"/>
    <cellStyle name="常规 27 2 2 3 6 2 2 3" xfId="5702"/>
    <cellStyle name="常规 27 2 2 3 6 2 2 4" xfId="5703"/>
    <cellStyle name="常规 27 2 2 3 6 2 3" xfId="5704"/>
    <cellStyle name="常规 27 2 2 3 6 2 3 2" xfId="5705"/>
    <cellStyle name="常规 27 2 2 3 6 2 3 3" xfId="5706"/>
    <cellStyle name="常规 27 2 2 3 6 2 4" xfId="5707"/>
    <cellStyle name="常规 27 2 2 3 6 2 5" xfId="5708"/>
    <cellStyle name="常规 27 2 2 3 6 3" xfId="5709"/>
    <cellStyle name="常规 27 2 2 3 6 3 2" xfId="5710"/>
    <cellStyle name="常规 27 2 2 3 6 3 2 2" xfId="5711"/>
    <cellStyle name="常规 27 2 2 3 6 3 2 3" xfId="5712"/>
    <cellStyle name="常规 27 2 2 3 6 3 3" xfId="5713"/>
    <cellStyle name="常规 27 2 2 3 6 3 4" xfId="5714"/>
    <cellStyle name="常规 27 2 2 3 6 4" xfId="5715"/>
    <cellStyle name="常规 27 2 2 3 6 4 2" xfId="5716"/>
    <cellStyle name="常规 27 2 2 3 6 4 3" xfId="5717"/>
    <cellStyle name="常规 27 2 2 3 6 5" xfId="5718"/>
    <cellStyle name="常规 27 2 2 3 6 6" xfId="5719"/>
    <cellStyle name="常规 27 2 2 3 7" xfId="5720"/>
    <cellStyle name="常规 27 2 2 3 7 2" xfId="5721"/>
    <cellStyle name="常规 27 2 2 3 7 2 2" xfId="5722"/>
    <cellStyle name="常规 27 2 2 3 7 2 2 2" xfId="5723"/>
    <cellStyle name="常规 27 2 2 3 7 2 2 3" xfId="5724"/>
    <cellStyle name="常规 27 2 2 3 7 2 3" xfId="5725"/>
    <cellStyle name="常规 27 2 2 3 7 2 4" xfId="5726"/>
    <cellStyle name="常规 27 2 2 3 7 3" xfId="5727"/>
    <cellStyle name="常规 27 2 2 3 7 3 2" xfId="5728"/>
    <cellStyle name="常规 27 2 2 3 7 3 3" xfId="5729"/>
    <cellStyle name="常规 27 2 2 3 7 4" xfId="5730"/>
    <cellStyle name="常规 27 2 2 3 7 5" xfId="5731"/>
    <cellStyle name="常规 27 2 2 3 8" xfId="5732"/>
    <cellStyle name="常规 27 2 2 3 8 2" xfId="5733"/>
    <cellStyle name="常规 27 2 2 3 8 2 2" xfId="5734"/>
    <cellStyle name="常规 27 2 2 3 8 2 3" xfId="5735"/>
    <cellStyle name="常规 27 2 2 3 8 3" xfId="5736"/>
    <cellStyle name="常规 27 2 2 3 8 4" xfId="5737"/>
    <cellStyle name="常规 27 2 2 3 9" xfId="5738"/>
    <cellStyle name="常规 27 2 2 3 9 2" xfId="5739"/>
    <cellStyle name="常规 27 2 2 3 9 3" xfId="5740"/>
    <cellStyle name="常规 27 2 2 4" xfId="5741"/>
    <cellStyle name="常规 27 2 2 4 10" xfId="5742"/>
    <cellStyle name="常规 27 2 2 4 2" xfId="5743"/>
    <cellStyle name="常规 27 2 2 4 2 2" xfId="5744"/>
    <cellStyle name="常规 27 2 2 4 2 2 2" xfId="5745"/>
    <cellStyle name="常规 27 2 2 4 2 2 2 2" xfId="5746"/>
    <cellStyle name="常规 27 2 2 4 2 2 2 2 2" xfId="5747"/>
    <cellStyle name="常规 27 2 2 4 2 2 2 2 2 2" xfId="5748"/>
    <cellStyle name="常规 27 2 2 4 2 2 2 2 2 2 2" xfId="5749"/>
    <cellStyle name="常规 27 2 2 4 2 2 2 2 2 2 2 2" xfId="5750"/>
    <cellStyle name="常规 27 2 2 4 2 2 2 2 2 2 2 3" xfId="5751"/>
    <cellStyle name="常规 27 2 2 4 2 2 2 2 2 2 3" xfId="5752"/>
    <cellStyle name="常规 27 2 2 4 2 2 2 2 2 2 4" xfId="5753"/>
    <cellStyle name="常规 27 2 2 4 2 2 2 2 2 3" xfId="5754"/>
    <cellStyle name="常规 27 2 2 4 2 2 2 2 2 3 2" xfId="5755"/>
    <cellStyle name="常规 27 2 2 4 2 2 2 2 2 3 3" xfId="5756"/>
    <cellStyle name="常规 27 2 2 4 2 2 2 2 2 4" xfId="5757"/>
    <cellStyle name="常规 27 2 2 4 2 2 2 2 2 5" xfId="5758"/>
    <cellStyle name="常规 27 2 2 4 2 2 2 2 3" xfId="5759"/>
    <cellStyle name="常规 27 2 2 4 2 2 2 2 3 2" xfId="5760"/>
    <cellStyle name="常规 27 2 2 4 2 2 2 2 3 2 2" xfId="5761"/>
    <cellStyle name="常规 27 2 2 4 2 2 2 2 3 2 3" xfId="5762"/>
    <cellStyle name="常规 27 2 2 4 2 2 2 2 3 3" xfId="5763"/>
    <cellStyle name="常规 27 2 2 4 2 2 2 2 3 4" xfId="5764"/>
    <cellStyle name="常规 27 2 2 4 2 2 2 2 4" xfId="5765"/>
    <cellStyle name="常规 27 2 2 4 2 2 2 2 4 2" xfId="5766"/>
    <cellStyle name="常规 27 2 2 4 2 2 2 2 4 3" xfId="5767"/>
    <cellStyle name="常规 27 2 2 4 2 2 2 2 5" xfId="5768"/>
    <cellStyle name="常规 27 2 2 4 2 2 2 2 6" xfId="5769"/>
    <cellStyle name="常规 27 2 2 4 2 2 2 3" xfId="5770"/>
    <cellStyle name="常规 27 2 2 4 2 2 2 3 2" xfId="5771"/>
    <cellStyle name="常规 27 2 2 4 2 2 2 3 2 2" xfId="5772"/>
    <cellStyle name="常规 27 2 2 4 2 2 2 3 2 2 2" xfId="5773"/>
    <cellStyle name="常规 27 2 2 4 2 2 2 3 2 2 3" xfId="5774"/>
    <cellStyle name="常规 27 2 2 4 2 2 2 3 2 3" xfId="5775"/>
    <cellStyle name="常规 27 2 2 4 2 2 2 3 2 4" xfId="5776"/>
    <cellStyle name="常规 27 2 2 4 2 2 2 3 3" xfId="5777"/>
    <cellStyle name="常规 27 2 2 4 2 2 2 3 3 2" xfId="5778"/>
    <cellStyle name="常规 27 2 2 4 2 2 2 3 3 3" xfId="5779"/>
    <cellStyle name="常规 27 2 2 4 2 2 2 3 4" xfId="5780"/>
    <cellStyle name="常规 27 2 2 4 2 2 2 3 5" xfId="5781"/>
    <cellStyle name="常规 27 2 2 4 2 2 2 4" xfId="5782"/>
    <cellStyle name="常规 27 2 2 4 2 2 2 4 2" xfId="5783"/>
    <cellStyle name="常规 27 2 2 4 2 2 2 4 2 2" xfId="5784"/>
    <cellStyle name="常规 27 2 2 4 2 2 2 4 2 3" xfId="5785"/>
    <cellStyle name="常规 27 2 2 4 2 2 2 4 3" xfId="5786"/>
    <cellStyle name="常规 27 2 2 4 2 2 2 4 4" xfId="5787"/>
    <cellStyle name="常规 27 2 2 4 2 2 2 5" xfId="5788"/>
    <cellStyle name="常规 27 2 2 4 2 2 2 5 2" xfId="5789"/>
    <cellStyle name="常规 27 2 2 4 2 2 2 5 3" xfId="5790"/>
    <cellStyle name="常规 27 2 2 4 2 2 2 6" xfId="5791"/>
    <cellStyle name="常规 27 2 2 4 2 2 2 7" xfId="5792"/>
    <cellStyle name="常规 27 2 2 4 2 2 3" xfId="5793"/>
    <cellStyle name="常规 27 2 2 4 2 2 3 2" xfId="5794"/>
    <cellStyle name="常规 27 2 2 4 2 2 3 2 2" xfId="5795"/>
    <cellStyle name="常规 27 2 2 4 2 2 3 2 2 2" xfId="5796"/>
    <cellStyle name="常规 27 2 2 4 2 2 3 2 2 2 2" xfId="5797"/>
    <cellStyle name="常规 27 2 2 4 2 2 3 2 2 2 3" xfId="5798"/>
    <cellStyle name="常规 27 2 2 4 2 2 3 2 2 3" xfId="5799"/>
    <cellStyle name="常规 27 2 2 4 2 2 3 2 2 4" xfId="5800"/>
    <cellStyle name="常规 27 2 2 4 2 2 3 2 3" xfId="5801"/>
    <cellStyle name="常规 27 2 2 4 2 2 3 2 3 2" xfId="5802"/>
    <cellStyle name="常规 27 2 2 4 2 2 3 2 3 3" xfId="5803"/>
    <cellStyle name="常规 27 2 2 4 2 2 3 2 4" xfId="5804"/>
    <cellStyle name="常规 27 2 2 4 2 2 3 2 5" xfId="5805"/>
    <cellStyle name="常规 27 2 2 4 2 2 3 3" xfId="5806"/>
    <cellStyle name="常规 27 2 2 4 2 2 3 3 2" xfId="5807"/>
    <cellStyle name="常规 27 2 2 4 2 2 3 3 2 2" xfId="5808"/>
    <cellStyle name="常规 27 2 2 4 2 2 3 3 2 3" xfId="5809"/>
    <cellStyle name="常规 27 2 2 4 2 2 3 3 3" xfId="5810"/>
    <cellStyle name="常规 27 2 2 4 2 2 3 3 4" xfId="5811"/>
    <cellStyle name="常规 27 2 2 4 2 2 3 4" xfId="5812"/>
    <cellStyle name="常规 27 2 2 4 2 2 3 4 2" xfId="5813"/>
    <cellStyle name="常规 27 2 2 4 2 2 3 4 3" xfId="5814"/>
    <cellStyle name="常规 27 2 2 4 2 2 3 5" xfId="5815"/>
    <cellStyle name="常规 27 2 2 4 2 2 3 6" xfId="5816"/>
    <cellStyle name="常规 27 2 2 4 2 2 4" xfId="5817"/>
    <cellStyle name="常规 27 2 2 4 2 2 4 2" xfId="5818"/>
    <cellStyle name="常规 27 2 2 4 2 2 4 2 2" xfId="5819"/>
    <cellStyle name="常规 27 2 2 4 2 2 4 2 2 2" xfId="5820"/>
    <cellStyle name="常规 27 2 2 4 2 2 4 2 2 3" xfId="5821"/>
    <cellStyle name="常规 27 2 2 4 2 2 4 2 3" xfId="5822"/>
    <cellStyle name="常规 27 2 2 4 2 2 4 2 4" xfId="5823"/>
    <cellStyle name="常规 27 2 2 4 2 2 4 3" xfId="5824"/>
    <cellStyle name="常规 27 2 2 4 2 2 4 3 2" xfId="5825"/>
    <cellStyle name="常规 27 2 2 4 2 2 4 3 3" xfId="5826"/>
    <cellStyle name="常规 27 2 2 4 2 2 4 4" xfId="5827"/>
    <cellStyle name="常规 27 2 2 4 2 2 4 5" xfId="5828"/>
    <cellStyle name="常规 27 2 2 4 2 2 5" xfId="5829"/>
    <cellStyle name="常规 27 2 2 4 2 2 5 2" xfId="5830"/>
    <cellStyle name="常规 27 2 2 4 2 2 5 2 2" xfId="5831"/>
    <cellStyle name="常规 27 2 2 4 2 2 5 2 3" xfId="5832"/>
    <cellStyle name="常规 27 2 2 4 2 2 5 3" xfId="5833"/>
    <cellStyle name="常规 27 2 2 4 2 2 5 4" xfId="5834"/>
    <cellStyle name="常规 27 2 2 4 2 2 6" xfId="5835"/>
    <cellStyle name="常规 27 2 2 4 2 2 6 2" xfId="5836"/>
    <cellStyle name="常规 27 2 2 4 2 2 6 3" xfId="5837"/>
    <cellStyle name="常规 27 2 2 4 2 2 7" xfId="5838"/>
    <cellStyle name="常规 27 2 2 4 2 2 8" xfId="5839"/>
    <cellStyle name="常规 27 2 2 4 2 3" xfId="5840"/>
    <cellStyle name="常规 27 2 2 4 2 3 2" xfId="5841"/>
    <cellStyle name="常规 27 2 2 4 2 3 2 2" xfId="5842"/>
    <cellStyle name="常规 27 2 2 4 2 3 2 2 2" xfId="5843"/>
    <cellStyle name="常规 27 2 2 4 2 3 2 2 2 2" xfId="5844"/>
    <cellStyle name="常规 27 2 2 4 2 3 2 2 2 2 2" xfId="5845"/>
    <cellStyle name="常规 27 2 2 4 2 3 2 2 2 2 3" xfId="5846"/>
    <cellStyle name="常规 27 2 2 4 2 3 2 2 2 3" xfId="5847"/>
    <cellStyle name="常规 27 2 2 4 2 3 2 2 2 4" xfId="5848"/>
    <cellStyle name="常规 27 2 2 4 2 3 2 2 3" xfId="5849"/>
    <cellStyle name="常规 27 2 2 4 2 3 2 2 3 2" xfId="5850"/>
    <cellStyle name="常规 27 2 2 4 2 3 2 2 3 3" xfId="5851"/>
    <cellStyle name="常规 27 2 2 4 2 3 2 2 4" xfId="5852"/>
    <cellStyle name="常规 27 2 2 4 2 3 2 2 5" xfId="5853"/>
    <cellStyle name="常规 27 2 2 4 2 3 2 3" xfId="5854"/>
    <cellStyle name="常规 27 2 2 4 2 3 2 3 2" xfId="5855"/>
    <cellStyle name="常规 27 2 2 4 2 3 2 3 2 2" xfId="5856"/>
    <cellStyle name="常规 27 2 2 4 2 3 2 3 2 3" xfId="5857"/>
    <cellStyle name="常规 27 2 2 4 2 3 2 3 3" xfId="5858"/>
    <cellStyle name="常规 27 2 2 4 2 3 2 3 4" xfId="5859"/>
    <cellStyle name="常规 27 2 2 4 2 3 2 4" xfId="5860"/>
    <cellStyle name="常规 27 2 2 4 2 3 2 4 2" xfId="5861"/>
    <cellStyle name="常规 27 2 2 4 2 3 2 4 3" xfId="5862"/>
    <cellStyle name="常规 27 2 2 4 2 3 2 5" xfId="5863"/>
    <cellStyle name="常规 27 2 2 4 2 3 2 6" xfId="5864"/>
    <cellStyle name="常规 27 2 2 4 2 3 3" xfId="5865"/>
    <cellStyle name="常规 27 2 2 4 2 3 3 2" xfId="5866"/>
    <cellStyle name="常规 27 2 2 4 2 3 3 2 2" xfId="5867"/>
    <cellStyle name="常规 27 2 2 4 2 3 3 2 2 2" xfId="5868"/>
    <cellStyle name="常规 27 2 2 4 2 3 3 2 2 3" xfId="5869"/>
    <cellStyle name="常规 27 2 2 4 2 3 3 2 3" xfId="5870"/>
    <cellStyle name="常规 27 2 2 4 2 3 3 2 4" xfId="5871"/>
    <cellStyle name="常规 27 2 2 4 2 3 3 3" xfId="5872"/>
    <cellStyle name="常规 27 2 2 4 2 3 3 3 2" xfId="5873"/>
    <cellStyle name="常规 27 2 2 4 2 3 3 3 3" xfId="5874"/>
    <cellStyle name="常规 27 2 2 4 2 3 3 4" xfId="5875"/>
    <cellStyle name="常规 27 2 2 4 2 3 3 5" xfId="5876"/>
    <cellStyle name="常规 27 2 2 4 2 3 4" xfId="5877"/>
    <cellStyle name="常规 27 2 2 4 2 3 4 2" xfId="5878"/>
    <cellStyle name="常规 27 2 2 4 2 3 4 2 2" xfId="5879"/>
    <cellStyle name="常规 27 2 2 4 2 3 4 2 3" xfId="5880"/>
    <cellStyle name="常规 27 2 2 4 2 3 4 3" xfId="5881"/>
    <cellStyle name="常规 27 2 2 4 2 3 4 4" xfId="5882"/>
    <cellStyle name="常规 27 2 2 4 2 3 5" xfId="5883"/>
    <cellStyle name="常规 27 2 2 4 2 3 5 2" xfId="5884"/>
    <cellStyle name="常规 27 2 2 4 2 3 5 3" xfId="5885"/>
    <cellStyle name="常规 27 2 2 4 2 3 6" xfId="5886"/>
    <cellStyle name="常规 27 2 2 4 2 3 7" xfId="5887"/>
    <cellStyle name="常规 27 2 2 4 2 4" xfId="5888"/>
    <cellStyle name="常规 27 2 2 4 2 4 2" xfId="5889"/>
    <cellStyle name="常规 27 2 2 4 2 4 2 2" xfId="5890"/>
    <cellStyle name="常规 27 2 2 4 2 4 2 2 2" xfId="5891"/>
    <cellStyle name="常规 27 2 2 4 2 4 2 2 2 2" xfId="5892"/>
    <cellStyle name="常规 27 2 2 4 2 4 2 2 2 3" xfId="5893"/>
    <cellStyle name="常规 27 2 2 4 2 4 2 2 3" xfId="5894"/>
    <cellStyle name="常规 27 2 2 4 2 4 2 2 4" xfId="5895"/>
    <cellStyle name="常规 27 2 2 4 2 4 2 3" xfId="5896"/>
    <cellStyle name="常规 27 2 2 4 2 4 2 3 2" xfId="5897"/>
    <cellStyle name="常规 27 2 2 4 2 4 2 3 3" xfId="5898"/>
    <cellStyle name="常规 27 2 2 4 2 4 2 4" xfId="5899"/>
    <cellStyle name="常规 27 2 2 4 2 4 2 5" xfId="5900"/>
    <cellStyle name="常规 27 2 2 4 2 4 3" xfId="5901"/>
    <cellStyle name="常规 27 2 2 4 2 4 3 2" xfId="5902"/>
    <cellStyle name="常规 27 2 2 4 2 4 3 2 2" xfId="5903"/>
    <cellStyle name="常规 27 2 2 4 2 4 3 2 3" xfId="5904"/>
    <cellStyle name="常规 27 2 2 4 2 4 3 3" xfId="5905"/>
    <cellStyle name="常规 27 2 2 4 2 4 3 4" xfId="5906"/>
    <cellStyle name="常规 27 2 2 4 2 4 4" xfId="5907"/>
    <cellStyle name="常规 27 2 2 4 2 4 4 2" xfId="5908"/>
    <cellStyle name="常规 27 2 2 4 2 4 4 3" xfId="5909"/>
    <cellStyle name="常规 27 2 2 4 2 4 5" xfId="5910"/>
    <cellStyle name="常规 27 2 2 4 2 4 6" xfId="5911"/>
    <cellStyle name="常规 27 2 2 4 2 5" xfId="5912"/>
    <cellStyle name="常规 27 2 2 4 2 5 2" xfId="5913"/>
    <cellStyle name="常规 27 2 2 4 2 5 2 2" xfId="5914"/>
    <cellStyle name="常规 27 2 2 4 2 5 2 2 2" xfId="5915"/>
    <cellStyle name="常规 27 2 2 4 2 5 2 2 3" xfId="5916"/>
    <cellStyle name="常规 27 2 2 4 2 5 2 3" xfId="5917"/>
    <cellStyle name="常规 27 2 2 4 2 5 2 4" xfId="5918"/>
    <cellStyle name="常规 27 2 2 4 2 5 3" xfId="5919"/>
    <cellStyle name="常规 27 2 2 4 2 5 3 2" xfId="5920"/>
    <cellStyle name="常规 27 2 2 4 2 5 3 3" xfId="5921"/>
    <cellStyle name="常规 27 2 2 4 2 5 4" xfId="5922"/>
    <cellStyle name="常规 27 2 2 4 2 5 5" xfId="5923"/>
    <cellStyle name="常规 27 2 2 4 2 6" xfId="5924"/>
    <cellStyle name="常规 27 2 2 4 2 6 2" xfId="5925"/>
    <cellStyle name="常规 27 2 2 4 2 6 2 2" xfId="5926"/>
    <cellStyle name="常规 27 2 2 4 2 6 2 3" xfId="5927"/>
    <cellStyle name="常规 27 2 2 4 2 6 3" xfId="5928"/>
    <cellStyle name="常规 27 2 2 4 2 6 4" xfId="5929"/>
    <cellStyle name="常规 27 2 2 4 2 7" xfId="5930"/>
    <cellStyle name="常规 27 2 2 4 2 7 2" xfId="5931"/>
    <cellStyle name="常规 27 2 2 4 2 7 3" xfId="5932"/>
    <cellStyle name="常规 27 2 2 4 2 8" xfId="5933"/>
    <cellStyle name="常规 27 2 2 4 2 9" xfId="5934"/>
    <cellStyle name="常规 27 2 2 4 3" xfId="5935"/>
    <cellStyle name="常规 27 2 2 4 3 2" xfId="5936"/>
    <cellStyle name="常规 27 2 2 4 3 2 2" xfId="5937"/>
    <cellStyle name="常规 27 2 2 4 3 2 2 2" xfId="5938"/>
    <cellStyle name="常规 27 2 2 4 3 2 2 2 2" xfId="5939"/>
    <cellStyle name="常规 27 2 2 4 3 2 2 2 2 2" xfId="5940"/>
    <cellStyle name="常规 27 2 2 4 3 2 2 2 2 2 2" xfId="5941"/>
    <cellStyle name="常规 27 2 2 4 3 2 2 2 2 2 3" xfId="5942"/>
    <cellStyle name="常规 27 2 2 4 3 2 2 2 2 3" xfId="5943"/>
    <cellStyle name="常规 27 2 2 4 3 2 2 2 2 4" xfId="5944"/>
    <cellStyle name="常规 27 2 2 4 3 2 2 2 3" xfId="5945"/>
    <cellStyle name="常规 27 2 2 4 3 2 2 2 3 2" xfId="5946"/>
    <cellStyle name="常规 27 2 2 4 3 2 2 2 3 3" xfId="5947"/>
    <cellStyle name="常规 27 2 2 4 3 2 2 2 4" xfId="5948"/>
    <cellStyle name="常规 27 2 2 4 3 2 2 2 5" xfId="5949"/>
    <cellStyle name="常规 27 2 2 4 3 2 2 3" xfId="5950"/>
    <cellStyle name="常规 27 2 2 4 3 2 2 3 2" xfId="5951"/>
    <cellStyle name="常规 27 2 2 4 3 2 2 3 2 2" xfId="5952"/>
    <cellStyle name="常规 27 2 2 4 3 2 2 3 2 3" xfId="5953"/>
    <cellStyle name="常规 27 2 2 4 3 2 2 3 3" xfId="5954"/>
    <cellStyle name="常规 27 2 2 4 3 2 2 3 4" xfId="5955"/>
    <cellStyle name="常规 27 2 2 4 3 2 2 4" xfId="5956"/>
    <cellStyle name="常规 27 2 2 4 3 2 2 4 2" xfId="5957"/>
    <cellStyle name="常规 27 2 2 4 3 2 2 4 3" xfId="5958"/>
    <cellStyle name="常规 27 2 2 4 3 2 2 5" xfId="5959"/>
    <cellStyle name="常规 27 2 2 4 3 2 2 6" xfId="5960"/>
    <cellStyle name="常规 27 2 2 4 3 2 3" xfId="5961"/>
    <cellStyle name="常规 27 2 2 4 3 2 3 2" xfId="5962"/>
    <cellStyle name="常规 27 2 2 4 3 2 3 2 2" xfId="5963"/>
    <cellStyle name="常规 27 2 2 4 3 2 3 2 2 2" xfId="5964"/>
    <cellStyle name="常规 27 2 2 4 3 2 3 2 2 3" xfId="5965"/>
    <cellStyle name="常规 27 2 2 4 3 2 3 2 3" xfId="5966"/>
    <cellStyle name="常规 27 2 2 4 3 2 3 2 4" xfId="5967"/>
    <cellStyle name="常规 27 2 2 4 3 2 3 3" xfId="5968"/>
    <cellStyle name="常规 27 2 2 4 3 2 3 3 2" xfId="5969"/>
    <cellStyle name="常规 27 2 2 4 3 2 3 3 3" xfId="5970"/>
    <cellStyle name="常规 27 2 2 4 3 2 3 4" xfId="5971"/>
    <cellStyle name="常规 27 2 2 4 3 2 3 5" xfId="5972"/>
    <cellStyle name="常规 27 2 2 4 3 2 4" xfId="5973"/>
    <cellStyle name="常规 27 2 2 4 3 2 4 2" xfId="5974"/>
    <cellStyle name="常规 27 2 2 4 3 2 4 2 2" xfId="5975"/>
    <cellStyle name="常规 27 2 2 4 3 2 4 2 3" xfId="5976"/>
    <cellStyle name="常规 27 2 2 4 3 2 4 3" xfId="5977"/>
    <cellStyle name="常规 27 2 2 4 3 2 4 4" xfId="5978"/>
    <cellStyle name="常规 27 2 2 4 3 2 5" xfId="5979"/>
    <cellStyle name="常规 27 2 2 4 3 2 5 2" xfId="5980"/>
    <cellStyle name="常规 27 2 2 4 3 2 5 3" xfId="5981"/>
    <cellStyle name="常规 27 2 2 4 3 2 6" xfId="5982"/>
    <cellStyle name="常规 27 2 2 4 3 2 7" xfId="5983"/>
    <cellStyle name="常规 27 2 2 4 3 3" xfId="5984"/>
    <cellStyle name="常规 27 2 2 4 3 3 2" xfId="5985"/>
    <cellStyle name="常规 27 2 2 4 3 3 2 2" xfId="5986"/>
    <cellStyle name="常规 27 2 2 4 3 3 2 2 2" xfId="5987"/>
    <cellStyle name="常规 27 2 2 4 3 3 2 2 2 2" xfId="5988"/>
    <cellStyle name="常规 27 2 2 4 3 3 2 2 2 3" xfId="5989"/>
    <cellStyle name="常规 27 2 2 4 3 3 2 2 3" xfId="5990"/>
    <cellStyle name="常规 27 2 2 4 3 3 2 2 4" xfId="5991"/>
    <cellStyle name="常规 27 2 2 4 3 3 2 3" xfId="5992"/>
    <cellStyle name="常规 27 2 2 4 3 3 2 3 2" xfId="5993"/>
    <cellStyle name="常规 27 2 2 4 3 3 2 3 3" xfId="5994"/>
    <cellStyle name="常规 27 2 2 4 3 3 2 4" xfId="5995"/>
    <cellStyle name="常规 27 2 2 4 3 3 2 5" xfId="5996"/>
    <cellStyle name="常规 27 2 2 4 3 3 3" xfId="5997"/>
    <cellStyle name="常规 27 2 2 4 3 3 3 2" xfId="5998"/>
    <cellStyle name="常规 27 2 2 4 3 3 3 2 2" xfId="5999"/>
    <cellStyle name="常规 27 2 2 4 3 3 3 2 3" xfId="6000"/>
    <cellStyle name="常规 27 2 2 4 3 3 3 3" xfId="6001"/>
    <cellStyle name="常规 27 2 2 4 3 3 3 4" xfId="6002"/>
    <cellStyle name="常规 27 2 2 4 3 3 4" xfId="6003"/>
    <cellStyle name="常规 27 2 2 4 3 3 4 2" xfId="6004"/>
    <cellStyle name="常规 27 2 2 4 3 3 4 3" xfId="6005"/>
    <cellStyle name="常规 27 2 2 4 3 3 5" xfId="6006"/>
    <cellStyle name="常规 27 2 2 4 3 3 6" xfId="6007"/>
    <cellStyle name="常规 27 2 2 4 3 4" xfId="6008"/>
    <cellStyle name="常规 27 2 2 4 3 4 2" xfId="6009"/>
    <cellStyle name="常规 27 2 2 4 3 4 2 2" xfId="6010"/>
    <cellStyle name="常规 27 2 2 4 3 4 2 2 2" xfId="6011"/>
    <cellStyle name="常规 27 2 2 4 3 4 2 2 3" xfId="6012"/>
    <cellStyle name="常规 27 2 2 4 3 4 2 3" xfId="6013"/>
    <cellStyle name="常规 27 2 2 4 3 4 2 4" xfId="6014"/>
    <cellStyle name="常规 27 2 2 4 3 4 3" xfId="6015"/>
    <cellStyle name="常规 27 2 2 4 3 4 3 2" xfId="6016"/>
    <cellStyle name="常规 27 2 2 4 3 4 3 3" xfId="6017"/>
    <cellStyle name="常规 27 2 2 4 3 4 4" xfId="6018"/>
    <cellStyle name="常规 27 2 2 4 3 4 5" xfId="6019"/>
    <cellStyle name="常规 27 2 2 4 3 5" xfId="6020"/>
    <cellStyle name="常规 27 2 2 4 3 5 2" xfId="6021"/>
    <cellStyle name="常规 27 2 2 4 3 5 2 2" xfId="6022"/>
    <cellStyle name="常规 27 2 2 4 3 5 2 3" xfId="6023"/>
    <cellStyle name="常规 27 2 2 4 3 5 3" xfId="6024"/>
    <cellStyle name="常规 27 2 2 4 3 5 4" xfId="6025"/>
    <cellStyle name="常规 27 2 2 4 3 6" xfId="6026"/>
    <cellStyle name="常规 27 2 2 4 3 6 2" xfId="6027"/>
    <cellStyle name="常规 27 2 2 4 3 6 3" xfId="6028"/>
    <cellStyle name="常规 27 2 2 4 3 7" xfId="6029"/>
    <cellStyle name="常规 27 2 2 4 3 8" xfId="6030"/>
    <cellStyle name="常规 27 2 2 4 4" xfId="6031"/>
    <cellStyle name="常规 27 2 2 4 4 2" xfId="6032"/>
    <cellStyle name="常规 27 2 2 4 4 2 2" xfId="6033"/>
    <cellStyle name="常规 27 2 2 4 4 2 2 2" xfId="6034"/>
    <cellStyle name="常规 27 2 2 4 4 2 2 2 2" xfId="6035"/>
    <cellStyle name="常规 27 2 2 4 4 2 2 2 2 2" xfId="6036"/>
    <cellStyle name="常规 27 2 2 4 4 2 2 2 2 3" xfId="6037"/>
    <cellStyle name="常规 27 2 2 4 4 2 2 2 3" xfId="6038"/>
    <cellStyle name="常规 27 2 2 4 4 2 2 2 4" xfId="6039"/>
    <cellStyle name="常规 27 2 2 4 4 2 2 3" xfId="6040"/>
    <cellStyle name="常规 27 2 2 4 4 2 2 3 2" xfId="6041"/>
    <cellStyle name="常规 27 2 2 4 4 2 2 3 3" xfId="6042"/>
    <cellStyle name="常规 27 2 2 4 4 2 2 4" xfId="6043"/>
    <cellStyle name="常规 27 2 2 4 4 2 2 5" xfId="6044"/>
    <cellStyle name="常规 27 2 2 4 4 2 3" xfId="6045"/>
    <cellStyle name="常规 27 2 2 4 4 2 3 2" xfId="6046"/>
    <cellStyle name="常规 27 2 2 4 4 2 3 2 2" xfId="6047"/>
    <cellStyle name="常规 27 2 2 4 4 2 3 2 3" xfId="6048"/>
    <cellStyle name="常规 27 2 2 4 4 2 3 3" xfId="6049"/>
    <cellStyle name="常规 27 2 2 4 4 2 3 4" xfId="6050"/>
    <cellStyle name="常规 27 2 2 4 4 2 4" xfId="6051"/>
    <cellStyle name="常规 27 2 2 4 4 2 4 2" xfId="6052"/>
    <cellStyle name="常规 27 2 2 4 4 2 4 3" xfId="6053"/>
    <cellStyle name="常规 27 2 2 4 4 2 5" xfId="6054"/>
    <cellStyle name="常规 27 2 2 4 4 2 6" xfId="6055"/>
    <cellStyle name="常规 27 2 2 4 4 3" xfId="6056"/>
    <cellStyle name="常规 27 2 2 4 4 3 2" xfId="6057"/>
    <cellStyle name="常规 27 2 2 4 4 3 2 2" xfId="6058"/>
    <cellStyle name="常规 27 2 2 4 4 3 2 2 2" xfId="6059"/>
    <cellStyle name="常规 27 2 2 4 4 3 2 2 3" xfId="6060"/>
    <cellStyle name="常规 27 2 2 4 4 3 2 3" xfId="6061"/>
    <cellStyle name="常规 27 2 2 4 4 3 2 4" xfId="6062"/>
    <cellStyle name="常规 27 2 2 4 4 3 3" xfId="6063"/>
    <cellStyle name="常规 27 2 2 4 4 3 3 2" xfId="6064"/>
    <cellStyle name="常规 27 2 2 4 4 3 3 3" xfId="6065"/>
    <cellStyle name="常规 27 2 2 4 4 3 4" xfId="6066"/>
    <cellStyle name="常规 27 2 2 4 4 3 5" xfId="6067"/>
    <cellStyle name="常规 27 2 2 4 4 4" xfId="6068"/>
    <cellStyle name="常规 27 2 2 4 4 4 2" xfId="6069"/>
    <cellStyle name="常规 27 2 2 4 4 4 2 2" xfId="6070"/>
    <cellStyle name="常规 27 2 2 4 4 4 2 3" xfId="6071"/>
    <cellStyle name="常规 27 2 2 4 4 4 3" xfId="6072"/>
    <cellStyle name="常规 27 2 2 4 4 4 4" xfId="6073"/>
    <cellStyle name="常规 27 2 2 4 4 5" xfId="6074"/>
    <cellStyle name="常规 27 2 2 4 4 5 2" xfId="6075"/>
    <cellStyle name="常规 27 2 2 4 4 5 3" xfId="6076"/>
    <cellStyle name="常规 27 2 2 4 4 6" xfId="6077"/>
    <cellStyle name="常规 27 2 2 4 4 7" xfId="6078"/>
    <cellStyle name="常规 27 2 2 4 5" xfId="6079"/>
    <cellStyle name="常规 27 2 2 4 5 2" xfId="6080"/>
    <cellStyle name="常规 27 2 2 4 5 2 2" xfId="6081"/>
    <cellStyle name="常规 27 2 2 4 5 2 2 2" xfId="6082"/>
    <cellStyle name="常规 27 2 2 4 5 2 2 2 2" xfId="6083"/>
    <cellStyle name="常规 27 2 2 4 5 2 2 2 3" xfId="6084"/>
    <cellStyle name="常规 27 2 2 4 5 2 2 3" xfId="6085"/>
    <cellStyle name="常规 27 2 2 4 5 2 2 4" xfId="6086"/>
    <cellStyle name="常规 27 2 2 4 5 2 3" xfId="6087"/>
    <cellStyle name="常规 27 2 2 4 5 2 3 2" xfId="6088"/>
    <cellStyle name="常规 27 2 2 4 5 2 3 3" xfId="6089"/>
    <cellStyle name="常规 27 2 2 4 5 2 4" xfId="6090"/>
    <cellStyle name="常规 27 2 2 4 5 2 5" xfId="6091"/>
    <cellStyle name="常规 27 2 2 4 5 3" xfId="6092"/>
    <cellStyle name="常规 27 2 2 4 5 3 2" xfId="6093"/>
    <cellStyle name="常规 27 2 2 4 5 3 2 2" xfId="6094"/>
    <cellStyle name="常规 27 2 2 4 5 3 2 3" xfId="6095"/>
    <cellStyle name="常规 27 2 2 4 5 3 3" xfId="6096"/>
    <cellStyle name="常规 27 2 2 4 5 3 4" xfId="6097"/>
    <cellStyle name="常规 27 2 2 4 5 4" xfId="6098"/>
    <cellStyle name="常规 27 2 2 4 5 4 2" xfId="6099"/>
    <cellStyle name="常规 27 2 2 4 5 4 3" xfId="6100"/>
    <cellStyle name="常规 27 2 2 4 5 5" xfId="6101"/>
    <cellStyle name="常规 27 2 2 4 5 6" xfId="6102"/>
    <cellStyle name="常规 27 2 2 4 6" xfId="6103"/>
    <cellStyle name="常规 27 2 2 4 6 2" xfId="6104"/>
    <cellStyle name="常规 27 2 2 4 6 2 2" xfId="6105"/>
    <cellStyle name="常规 27 2 2 4 6 2 2 2" xfId="6106"/>
    <cellStyle name="常规 27 2 2 4 6 2 2 3" xfId="6107"/>
    <cellStyle name="常规 27 2 2 4 6 2 3" xfId="6108"/>
    <cellStyle name="常规 27 2 2 4 6 2 4" xfId="6109"/>
    <cellStyle name="常规 27 2 2 4 6 3" xfId="6110"/>
    <cellStyle name="常规 27 2 2 4 6 3 2" xfId="6111"/>
    <cellStyle name="常规 27 2 2 4 6 3 3" xfId="6112"/>
    <cellStyle name="常规 27 2 2 4 6 4" xfId="6113"/>
    <cellStyle name="常规 27 2 2 4 6 5" xfId="6114"/>
    <cellStyle name="常规 27 2 2 4 7" xfId="6115"/>
    <cellStyle name="常规 27 2 2 4 7 2" xfId="6116"/>
    <cellStyle name="常规 27 2 2 4 7 2 2" xfId="6117"/>
    <cellStyle name="常规 27 2 2 4 7 2 3" xfId="6118"/>
    <cellStyle name="常规 27 2 2 4 7 3" xfId="6119"/>
    <cellStyle name="常规 27 2 2 4 7 4" xfId="6120"/>
    <cellStyle name="常规 27 2 2 4 8" xfId="6121"/>
    <cellStyle name="常规 27 2 2 4 8 2" xfId="6122"/>
    <cellStyle name="常规 27 2 2 4 8 3" xfId="6123"/>
    <cellStyle name="常规 27 2 2 4 9" xfId="6124"/>
    <cellStyle name="常规 27 2 2 5" xfId="6125"/>
    <cellStyle name="常规 27 2 2 5 2" xfId="6126"/>
    <cellStyle name="常规 27 2 2 5 2 2" xfId="6127"/>
    <cellStyle name="常规 27 2 2 5 2 2 2" xfId="6128"/>
    <cellStyle name="常规 27 2 2 5 2 2 2 2" xfId="6129"/>
    <cellStyle name="常规 27 2 2 5 2 2 2 2 2" xfId="6130"/>
    <cellStyle name="常规 27 2 2 5 2 2 2 2 2 2" xfId="6131"/>
    <cellStyle name="常规 27 2 2 5 2 2 2 2 2 2 2" xfId="6132"/>
    <cellStyle name="常规 27 2 2 5 2 2 2 2 2 2 3" xfId="6133"/>
    <cellStyle name="常规 27 2 2 5 2 2 2 2 2 3" xfId="6134"/>
    <cellStyle name="常规 27 2 2 5 2 2 2 2 2 4" xfId="6135"/>
    <cellStyle name="常规 27 2 2 5 2 2 2 2 3" xfId="6136"/>
    <cellStyle name="常规 27 2 2 5 2 2 2 2 3 2" xfId="6137"/>
    <cellStyle name="常规 27 2 2 5 2 2 2 2 3 3" xfId="6138"/>
    <cellStyle name="常规 27 2 2 5 2 2 2 2 4" xfId="6139"/>
    <cellStyle name="常规 27 2 2 5 2 2 2 2 5" xfId="6140"/>
    <cellStyle name="常规 27 2 2 5 2 2 2 3" xfId="6141"/>
    <cellStyle name="常规 27 2 2 5 2 2 2 3 2" xfId="6142"/>
    <cellStyle name="常规 27 2 2 5 2 2 2 3 2 2" xfId="6143"/>
    <cellStyle name="常规 27 2 2 5 2 2 2 3 2 3" xfId="6144"/>
    <cellStyle name="常规 27 2 2 5 2 2 2 3 3" xfId="6145"/>
    <cellStyle name="常规 27 2 2 5 2 2 2 3 4" xfId="6146"/>
    <cellStyle name="常规 27 2 2 5 2 2 2 4" xfId="6147"/>
    <cellStyle name="常规 27 2 2 5 2 2 2 4 2" xfId="6148"/>
    <cellStyle name="常规 27 2 2 5 2 2 2 4 3" xfId="6149"/>
    <cellStyle name="常规 27 2 2 5 2 2 2 5" xfId="6150"/>
    <cellStyle name="常规 27 2 2 5 2 2 2 6" xfId="6151"/>
    <cellStyle name="常规 27 2 2 5 2 2 3" xfId="6152"/>
    <cellStyle name="常规 27 2 2 5 2 2 3 2" xfId="6153"/>
    <cellStyle name="常规 27 2 2 5 2 2 3 2 2" xfId="6154"/>
    <cellStyle name="常规 27 2 2 5 2 2 3 2 2 2" xfId="6155"/>
    <cellStyle name="常规 27 2 2 5 2 2 3 2 2 3" xfId="6156"/>
    <cellStyle name="常规 27 2 2 5 2 2 3 2 3" xfId="6157"/>
    <cellStyle name="常规 27 2 2 5 2 2 3 2 4" xfId="6158"/>
    <cellStyle name="常规 27 2 2 5 2 2 3 3" xfId="6159"/>
    <cellStyle name="常规 27 2 2 5 2 2 3 3 2" xfId="6160"/>
    <cellStyle name="常规 27 2 2 5 2 2 3 3 3" xfId="6161"/>
    <cellStyle name="常规 27 2 2 5 2 2 3 4" xfId="6162"/>
    <cellStyle name="常规 27 2 2 5 2 2 3 5" xfId="6163"/>
    <cellStyle name="常规 27 2 2 5 2 2 4" xfId="6164"/>
    <cellStyle name="常规 27 2 2 5 2 2 4 2" xfId="6165"/>
    <cellStyle name="常规 27 2 2 5 2 2 4 2 2" xfId="6166"/>
    <cellStyle name="常规 27 2 2 5 2 2 4 2 3" xfId="6167"/>
    <cellStyle name="常规 27 2 2 5 2 2 4 3" xfId="6168"/>
    <cellStyle name="常规 27 2 2 5 2 2 4 4" xfId="6169"/>
    <cellStyle name="常规 27 2 2 5 2 2 5" xfId="6170"/>
    <cellStyle name="常规 27 2 2 5 2 2 5 2" xfId="6171"/>
    <cellStyle name="常规 27 2 2 5 2 2 5 3" xfId="6172"/>
    <cellStyle name="常规 27 2 2 5 2 2 6" xfId="6173"/>
    <cellStyle name="常规 27 2 2 5 2 2 7" xfId="6174"/>
    <cellStyle name="常规 27 2 2 5 2 3" xfId="6175"/>
    <cellStyle name="常规 27 2 2 5 2 3 2" xfId="6176"/>
    <cellStyle name="常规 27 2 2 5 2 3 2 2" xfId="6177"/>
    <cellStyle name="常规 27 2 2 5 2 3 2 2 2" xfId="6178"/>
    <cellStyle name="常规 27 2 2 5 2 3 2 2 2 2" xfId="6179"/>
    <cellStyle name="常规 27 2 2 5 2 3 2 2 2 3" xfId="6180"/>
    <cellStyle name="常规 27 2 2 5 2 3 2 2 3" xfId="6181"/>
    <cellStyle name="常规 27 2 2 5 2 3 2 2 4" xfId="6182"/>
    <cellStyle name="常规 27 2 2 5 2 3 2 3" xfId="6183"/>
    <cellStyle name="常规 27 2 2 5 2 3 2 3 2" xfId="6184"/>
    <cellStyle name="常规 27 2 2 5 2 3 2 3 3" xfId="6185"/>
    <cellStyle name="常规 27 2 2 5 2 3 2 4" xfId="6186"/>
    <cellStyle name="常规 27 2 2 5 2 3 2 5" xfId="6187"/>
    <cellStyle name="常规 27 2 2 5 2 3 3" xfId="6188"/>
    <cellStyle name="常规 27 2 2 5 2 3 3 2" xfId="6189"/>
    <cellStyle name="常规 27 2 2 5 2 3 3 2 2" xfId="6190"/>
    <cellStyle name="常规 27 2 2 5 2 3 3 2 3" xfId="6191"/>
    <cellStyle name="常规 27 2 2 5 2 3 3 3" xfId="6192"/>
    <cellStyle name="常规 27 2 2 5 2 3 3 4" xfId="6193"/>
    <cellStyle name="常规 27 2 2 5 2 3 4" xfId="6194"/>
    <cellStyle name="常规 27 2 2 5 2 3 4 2" xfId="6195"/>
    <cellStyle name="常规 27 2 2 5 2 3 4 3" xfId="6196"/>
    <cellStyle name="常规 27 2 2 5 2 3 5" xfId="6197"/>
    <cellStyle name="常规 27 2 2 5 2 3 6" xfId="6198"/>
    <cellStyle name="常规 27 2 2 5 2 4" xfId="6199"/>
    <cellStyle name="常规 27 2 2 5 2 4 2" xfId="6200"/>
    <cellStyle name="常规 27 2 2 5 2 4 2 2" xfId="6201"/>
    <cellStyle name="常规 27 2 2 5 2 4 2 2 2" xfId="6202"/>
    <cellStyle name="常规 27 2 2 5 2 4 2 2 3" xfId="6203"/>
    <cellStyle name="常规 27 2 2 5 2 4 2 3" xfId="6204"/>
    <cellStyle name="常规 27 2 2 5 2 4 2 4" xfId="6205"/>
    <cellStyle name="常规 27 2 2 5 2 4 3" xfId="6206"/>
    <cellStyle name="常规 27 2 2 5 2 4 3 2" xfId="6207"/>
    <cellStyle name="常规 27 2 2 5 2 4 3 3" xfId="6208"/>
    <cellStyle name="常规 27 2 2 5 2 4 4" xfId="6209"/>
    <cellStyle name="常规 27 2 2 5 2 4 5" xfId="6210"/>
    <cellStyle name="常规 27 2 2 5 2 5" xfId="6211"/>
    <cellStyle name="常规 27 2 2 5 2 5 2" xfId="6212"/>
    <cellStyle name="常规 27 2 2 5 2 5 2 2" xfId="6213"/>
    <cellStyle name="常规 27 2 2 5 2 5 2 3" xfId="6214"/>
    <cellStyle name="常规 27 2 2 5 2 5 3" xfId="6215"/>
    <cellStyle name="常规 27 2 2 5 2 5 4" xfId="6216"/>
    <cellStyle name="常规 27 2 2 5 2 6" xfId="6217"/>
    <cellStyle name="常规 27 2 2 5 2 6 2" xfId="6218"/>
    <cellStyle name="常规 27 2 2 5 2 6 3" xfId="6219"/>
    <cellStyle name="常规 27 2 2 5 2 7" xfId="6220"/>
    <cellStyle name="常规 27 2 2 5 2 8" xfId="6221"/>
    <cellStyle name="常规 27 2 2 5 3" xfId="6222"/>
    <cellStyle name="常规 27 2 2 5 3 2" xfId="6223"/>
    <cellStyle name="常规 27 2 2 5 3 2 2" xfId="6224"/>
    <cellStyle name="常规 27 2 2 5 3 2 2 2" xfId="6225"/>
    <cellStyle name="常规 27 2 2 5 3 2 2 2 2" xfId="6226"/>
    <cellStyle name="常规 27 2 2 5 3 2 2 2 2 2" xfId="6227"/>
    <cellStyle name="常规 27 2 2 5 3 2 2 2 2 3" xfId="6228"/>
    <cellStyle name="常规 27 2 2 5 3 2 2 2 3" xfId="6229"/>
    <cellStyle name="常规 27 2 2 5 3 2 2 2 4" xfId="6230"/>
    <cellStyle name="常规 27 2 2 5 3 2 2 3" xfId="6231"/>
    <cellStyle name="常规 27 2 2 5 3 2 2 3 2" xfId="6232"/>
    <cellStyle name="常规 27 2 2 5 3 2 2 3 3" xfId="6233"/>
    <cellStyle name="常规 27 2 2 5 3 2 2 4" xfId="6234"/>
    <cellStyle name="常规 27 2 2 5 3 2 2 5" xfId="6235"/>
    <cellStyle name="常规 27 2 2 5 3 2 3" xfId="6236"/>
    <cellStyle name="常规 27 2 2 5 3 2 3 2" xfId="6237"/>
    <cellStyle name="常规 27 2 2 5 3 2 3 2 2" xfId="6238"/>
    <cellStyle name="常规 27 2 2 5 3 2 3 2 3" xfId="6239"/>
    <cellStyle name="常规 27 2 2 5 3 2 3 3" xfId="6240"/>
    <cellStyle name="常规 27 2 2 5 3 2 3 4" xfId="6241"/>
    <cellStyle name="常规 27 2 2 5 3 2 4" xfId="6242"/>
    <cellStyle name="常规 27 2 2 5 3 2 4 2" xfId="6243"/>
    <cellStyle name="常规 27 2 2 5 3 2 4 3" xfId="6244"/>
    <cellStyle name="常规 27 2 2 5 3 2 5" xfId="6245"/>
    <cellStyle name="常规 27 2 2 5 3 2 6" xfId="6246"/>
    <cellStyle name="常规 27 2 2 5 3 3" xfId="6247"/>
    <cellStyle name="常规 27 2 2 5 3 3 2" xfId="6248"/>
    <cellStyle name="常规 27 2 2 5 3 3 2 2" xfId="6249"/>
    <cellStyle name="常规 27 2 2 5 3 3 2 2 2" xfId="6250"/>
    <cellStyle name="常规 27 2 2 5 3 3 2 2 3" xfId="6251"/>
    <cellStyle name="常规 27 2 2 5 3 3 2 3" xfId="6252"/>
    <cellStyle name="常规 27 2 2 5 3 3 2 4" xfId="6253"/>
    <cellStyle name="常规 27 2 2 5 3 3 3" xfId="6254"/>
    <cellStyle name="常规 27 2 2 5 3 3 3 2" xfId="6255"/>
    <cellStyle name="常规 27 2 2 5 3 3 3 3" xfId="6256"/>
    <cellStyle name="常规 27 2 2 5 3 3 4" xfId="6257"/>
    <cellStyle name="常规 27 2 2 5 3 3 5" xfId="6258"/>
    <cellStyle name="常规 27 2 2 5 3 4" xfId="6259"/>
    <cellStyle name="常规 27 2 2 5 3 4 2" xfId="6260"/>
    <cellStyle name="常规 27 2 2 5 3 4 2 2" xfId="6261"/>
    <cellStyle name="常规 27 2 2 5 3 4 2 3" xfId="6262"/>
    <cellStyle name="常规 27 2 2 5 3 4 3" xfId="6263"/>
    <cellStyle name="常规 27 2 2 5 3 4 4" xfId="6264"/>
    <cellStyle name="常规 27 2 2 5 3 5" xfId="6265"/>
    <cellStyle name="常规 27 2 2 5 3 5 2" xfId="6266"/>
    <cellStyle name="常规 27 2 2 5 3 5 3" xfId="6267"/>
    <cellStyle name="常规 27 2 2 5 3 6" xfId="6268"/>
    <cellStyle name="常规 27 2 2 5 3 7" xfId="6269"/>
    <cellStyle name="常规 27 2 2 5 4" xfId="6270"/>
    <cellStyle name="常规 27 2 2 5 4 2" xfId="6271"/>
    <cellStyle name="常规 27 2 2 5 4 2 2" xfId="6272"/>
    <cellStyle name="常规 27 2 2 5 4 2 2 2" xfId="6273"/>
    <cellStyle name="常规 27 2 2 5 4 2 2 2 2" xfId="6274"/>
    <cellStyle name="常规 27 2 2 5 4 2 2 2 3" xfId="6275"/>
    <cellStyle name="常规 27 2 2 5 4 2 2 3" xfId="6276"/>
    <cellStyle name="常规 27 2 2 5 4 2 2 4" xfId="6277"/>
    <cellStyle name="常规 27 2 2 5 4 2 3" xfId="6278"/>
    <cellStyle name="常规 27 2 2 5 4 2 3 2" xfId="6279"/>
    <cellStyle name="常规 27 2 2 5 4 2 3 3" xfId="6280"/>
    <cellStyle name="常规 27 2 2 5 4 2 4" xfId="6281"/>
    <cellStyle name="常规 27 2 2 5 4 2 5" xfId="6282"/>
    <cellStyle name="常规 27 2 2 5 4 3" xfId="6283"/>
    <cellStyle name="常规 27 2 2 5 4 3 2" xfId="6284"/>
    <cellStyle name="常规 27 2 2 5 4 3 2 2" xfId="6285"/>
    <cellStyle name="常规 27 2 2 5 4 3 2 3" xfId="6286"/>
    <cellStyle name="常规 27 2 2 5 4 3 3" xfId="6287"/>
    <cellStyle name="常规 27 2 2 5 4 3 4" xfId="6288"/>
    <cellStyle name="常规 27 2 2 5 4 4" xfId="6289"/>
    <cellStyle name="常规 27 2 2 5 4 4 2" xfId="6290"/>
    <cellStyle name="常规 27 2 2 5 4 4 3" xfId="6291"/>
    <cellStyle name="常规 27 2 2 5 4 5" xfId="6292"/>
    <cellStyle name="常规 27 2 2 5 4 6" xfId="6293"/>
    <cellStyle name="常规 27 2 2 5 5" xfId="6294"/>
    <cellStyle name="常规 27 2 2 5 5 2" xfId="6295"/>
    <cellStyle name="常规 27 2 2 5 5 2 2" xfId="6296"/>
    <cellStyle name="常规 27 2 2 5 5 2 2 2" xfId="6297"/>
    <cellStyle name="常规 27 2 2 5 5 2 2 3" xfId="6298"/>
    <cellStyle name="常规 27 2 2 5 5 2 3" xfId="6299"/>
    <cellStyle name="常规 27 2 2 5 5 2 4" xfId="6300"/>
    <cellStyle name="常规 27 2 2 5 5 3" xfId="6301"/>
    <cellStyle name="常规 27 2 2 5 5 3 2" xfId="6302"/>
    <cellStyle name="常规 27 2 2 5 5 3 3" xfId="6303"/>
    <cellStyle name="常规 27 2 2 5 5 4" xfId="6304"/>
    <cellStyle name="常规 27 2 2 5 5 5" xfId="6305"/>
    <cellStyle name="常规 27 2 2 5 6" xfId="6306"/>
    <cellStyle name="常规 27 2 2 5 6 2" xfId="6307"/>
    <cellStyle name="常规 27 2 2 5 6 2 2" xfId="6308"/>
    <cellStyle name="常规 27 2 2 5 6 2 3" xfId="6309"/>
    <cellStyle name="常规 27 2 2 5 6 3" xfId="6310"/>
    <cellStyle name="常规 27 2 2 5 6 4" xfId="6311"/>
    <cellStyle name="常规 27 2 2 5 7" xfId="6312"/>
    <cellStyle name="常规 27 2 2 5 7 2" xfId="6313"/>
    <cellStyle name="常规 27 2 2 5 7 3" xfId="6314"/>
    <cellStyle name="常规 27 2 2 5 8" xfId="6315"/>
    <cellStyle name="常规 27 2 2 5 9" xfId="6316"/>
    <cellStyle name="常规 27 2 2 6" xfId="6317"/>
    <cellStyle name="常规 27 2 2 6 2" xfId="6318"/>
    <cellStyle name="常规 27 2 2 6 2 2" xfId="6319"/>
    <cellStyle name="常规 27 2 2 6 2 2 2" xfId="6320"/>
    <cellStyle name="常规 27 2 2 6 2 2 2 2" xfId="6321"/>
    <cellStyle name="常规 27 2 2 6 2 2 2 2 2" xfId="6322"/>
    <cellStyle name="常规 27 2 2 6 2 2 2 2 2 2" xfId="6323"/>
    <cellStyle name="常规 27 2 2 6 2 2 2 2 2 3" xfId="6324"/>
    <cellStyle name="常规 27 2 2 6 2 2 2 2 3" xfId="6325"/>
    <cellStyle name="常规 27 2 2 6 2 2 2 2 4" xfId="6326"/>
    <cellStyle name="常规 27 2 2 6 2 2 2 3" xfId="6327"/>
    <cellStyle name="常规 27 2 2 6 2 2 2 3 2" xfId="6328"/>
    <cellStyle name="常规 27 2 2 6 2 2 2 3 3" xfId="6329"/>
    <cellStyle name="常规 27 2 2 6 2 2 2 4" xfId="6330"/>
    <cellStyle name="常规 27 2 2 6 2 2 2 5" xfId="6331"/>
    <cellStyle name="常规 27 2 2 6 2 2 3" xfId="6332"/>
    <cellStyle name="常规 27 2 2 6 2 2 3 2" xfId="6333"/>
    <cellStyle name="常规 27 2 2 6 2 2 3 2 2" xfId="6334"/>
    <cellStyle name="常规 27 2 2 6 2 2 3 2 3" xfId="6335"/>
    <cellStyle name="常规 27 2 2 6 2 2 3 3" xfId="6336"/>
    <cellStyle name="常规 27 2 2 6 2 2 3 4" xfId="6337"/>
    <cellStyle name="常规 27 2 2 6 2 2 4" xfId="6338"/>
    <cellStyle name="常规 27 2 2 6 2 2 4 2" xfId="6339"/>
    <cellStyle name="常规 27 2 2 6 2 2 4 3" xfId="6340"/>
    <cellStyle name="常规 27 2 2 6 2 2 5" xfId="6341"/>
    <cellStyle name="常规 27 2 2 6 2 2 6" xfId="6342"/>
    <cellStyle name="常规 27 2 2 6 2 3" xfId="6343"/>
    <cellStyle name="常规 27 2 2 6 2 3 2" xfId="6344"/>
    <cellStyle name="常规 27 2 2 6 2 3 2 2" xfId="6345"/>
    <cellStyle name="常规 27 2 2 6 2 3 2 2 2" xfId="6346"/>
    <cellStyle name="常规 27 2 2 6 2 3 2 2 3" xfId="6347"/>
    <cellStyle name="常规 27 2 2 6 2 3 2 3" xfId="6348"/>
    <cellStyle name="常规 27 2 2 6 2 3 2 4" xfId="6349"/>
    <cellStyle name="常规 27 2 2 6 2 3 3" xfId="6350"/>
    <cellStyle name="常规 27 2 2 6 2 3 3 2" xfId="6351"/>
    <cellStyle name="常规 27 2 2 6 2 3 3 3" xfId="6352"/>
    <cellStyle name="常规 27 2 2 6 2 3 4" xfId="6353"/>
    <cellStyle name="常规 27 2 2 6 2 3 5" xfId="6354"/>
    <cellStyle name="常规 27 2 2 6 2 4" xfId="6355"/>
    <cellStyle name="常规 27 2 2 6 2 4 2" xfId="6356"/>
    <cellStyle name="常规 27 2 2 6 2 4 2 2" xfId="6357"/>
    <cellStyle name="常规 27 2 2 6 2 4 2 3" xfId="6358"/>
    <cellStyle name="常规 27 2 2 6 2 4 3" xfId="6359"/>
    <cellStyle name="常规 27 2 2 6 2 4 4" xfId="6360"/>
    <cellStyle name="常规 27 2 2 6 2 5" xfId="6361"/>
    <cellStyle name="常规 27 2 2 6 2 5 2" xfId="6362"/>
    <cellStyle name="常规 27 2 2 6 2 5 3" xfId="6363"/>
    <cellStyle name="常规 27 2 2 6 2 6" xfId="6364"/>
    <cellStyle name="常规 27 2 2 6 2 7" xfId="6365"/>
    <cellStyle name="常规 27 2 2 6 3" xfId="6366"/>
    <cellStyle name="常规 27 2 2 6 3 2" xfId="6367"/>
    <cellStyle name="常规 27 2 2 6 3 2 2" xfId="6368"/>
    <cellStyle name="常规 27 2 2 6 3 2 2 2" xfId="6369"/>
    <cellStyle name="常规 27 2 2 6 3 2 2 2 2" xfId="6370"/>
    <cellStyle name="常规 27 2 2 6 3 2 2 2 3" xfId="6371"/>
    <cellStyle name="常规 27 2 2 6 3 2 2 3" xfId="6372"/>
    <cellStyle name="常规 27 2 2 6 3 2 2 4" xfId="6373"/>
    <cellStyle name="常规 27 2 2 6 3 2 3" xfId="6374"/>
    <cellStyle name="常规 27 2 2 6 3 2 3 2" xfId="6375"/>
    <cellStyle name="常规 27 2 2 6 3 2 3 3" xfId="6376"/>
    <cellStyle name="常规 27 2 2 6 3 2 4" xfId="6377"/>
    <cellStyle name="常规 27 2 2 6 3 2 5" xfId="6378"/>
    <cellStyle name="常规 27 2 2 6 3 3" xfId="6379"/>
    <cellStyle name="常规 27 2 2 6 3 3 2" xfId="6380"/>
    <cellStyle name="常规 27 2 2 6 3 3 2 2" xfId="6381"/>
    <cellStyle name="常规 27 2 2 6 3 3 2 3" xfId="6382"/>
    <cellStyle name="常规 27 2 2 6 3 3 3" xfId="6383"/>
    <cellStyle name="常规 27 2 2 6 3 3 4" xfId="6384"/>
    <cellStyle name="常规 27 2 2 6 3 4" xfId="6385"/>
    <cellStyle name="常规 27 2 2 6 3 4 2" xfId="6386"/>
    <cellStyle name="常规 27 2 2 6 3 4 3" xfId="6387"/>
    <cellStyle name="常规 27 2 2 6 3 5" xfId="6388"/>
    <cellStyle name="常规 27 2 2 6 3 6" xfId="6389"/>
    <cellStyle name="常规 27 2 2 6 4" xfId="6390"/>
    <cellStyle name="常规 27 2 2 6 4 2" xfId="6391"/>
    <cellStyle name="常规 27 2 2 6 4 2 2" xfId="6392"/>
    <cellStyle name="常规 27 2 2 6 4 2 2 2" xfId="6393"/>
    <cellStyle name="常规 27 2 2 6 4 2 2 3" xfId="6394"/>
    <cellStyle name="常规 27 2 2 6 4 2 3" xfId="6395"/>
    <cellStyle name="常规 27 2 2 6 4 2 4" xfId="6396"/>
    <cellStyle name="常规 27 2 2 6 4 3" xfId="6397"/>
    <cellStyle name="常规 27 2 2 6 4 3 2" xfId="6398"/>
    <cellStyle name="常规 27 2 2 6 4 3 3" xfId="6399"/>
    <cellStyle name="常规 27 2 2 6 4 4" xfId="6400"/>
    <cellStyle name="常规 27 2 2 6 4 5" xfId="6401"/>
    <cellStyle name="常规 27 2 2 6 5" xfId="6402"/>
    <cellStyle name="常规 27 2 2 6 5 2" xfId="6403"/>
    <cellStyle name="常规 27 2 2 6 5 2 2" xfId="6404"/>
    <cellStyle name="常规 27 2 2 6 5 2 3" xfId="6405"/>
    <cellStyle name="常规 27 2 2 6 5 3" xfId="6406"/>
    <cellStyle name="常规 27 2 2 6 5 4" xfId="6407"/>
    <cellStyle name="常规 27 2 2 6 6" xfId="6408"/>
    <cellStyle name="常规 27 2 2 6 6 2" xfId="6409"/>
    <cellStyle name="常规 27 2 2 6 6 3" xfId="6410"/>
    <cellStyle name="常规 27 2 2 6 7" xfId="6411"/>
    <cellStyle name="常规 27 2 2 6 8" xfId="6412"/>
    <cellStyle name="常规 27 2 2 7" xfId="6413"/>
    <cellStyle name="常规 27 2 2 7 2" xfId="6414"/>
    <cellStyle name="常规 27 2 2 7 2 2" xfId="6415"/>
    <cellStyle name="常规 27 2 2 7 2 2 2" xfId="6416"/>
    <cellStyle name="常规 27 2 2 7 2 2 2 2" xfId="6417"/>
    <cellStyle name="常规 27 2 2 7 2 2 2 2 2" xfId="6418"/>
    <cellStyle name="常规 27 2 2 7 2 2 2 2 3" xfId="6419"/>
    <cellStyle name="常规 27 2 2 7 2 2 2 3" xfId="6420"/>
    <cellStyle name="常规 27 2 2 7 2 2 2 4" xfId="6421"/>
    <cellStyle name="常规 27 2 2 7 2 2 3" xfId="6422"/>
    <cellStyle name="常规 27 2 2 7 2 2 3 2" xfId="6423"/>
    <cellStyle name="常规 27 2 2 7 2 2 3 3" xfId="6424"/>
    <cellStyle name="常规 27 2 2 7 2 2 4" xfId="6425"/>
    <cellStyle name="常规 27 2 2 7 2 2 5" xfId="6426"/>
    <cellStyle name="常规 27 2 2 7 2 3" xfId="6427"/>
    <cellStyle name="常规 27 2 2 7 2 3 2" xfId="6428"/>
    <cellStyle name="常规 27 2 2 7 2 3 2 2" xfId="6429"/>
    <cellStyle name="常规 27 2 2 7 2 3 2 3" xfId="6430"/>
    <cellStyle name="常规 27 2 2 7 2 3 3" xfId="6431"/>
    <cellStyle name="常规 27 2 2 7 2 3 4" xfId="6432"/>
    <cellStyle name="常规 27 2 2 7 2 4" xfId="6433"/>
    <cellStyle name="常规 27 2 2 7 2 4 2" xfId="6434"/>
    <cellStyle name="常规 27 2 2 7 2 4 3" xfId="6435"/>
    <cellStyle name="常规 27 2 2 7 2 5" xfId="6436"/>
    <cellStyle name="常规 27 2 2 7 2 6" xfId="6437"/>
    <cellStyle name="常规 27 2 2 7 3" xfId="6438"/>
    <cellStyle name="常规 27 2 2 7 3 2" xfId="6439"/>
    <cellStyle name="常规 27 2 2 7 3 2 2" xfId="6440"/>
    <cellStyle name="常规 27 2 2 7 3 2 2 2" xfId="6441"/>
    <cellStyle name="常规 27 2 2 7 3 2 2 3" xfId="6442"/>
    <cellStyle name="常规 27 2 2 7 3 2 3" xfId="6443"/>
    <cellStyle name="常规 27 2 2 7 3 2 4" xfId="6444"/>
    <cellStyle name="常规 27 2 2 7 3 3" xfId="6445"/>
    <cellStyle name="常规 27 2 2 7 3 3 2" xfId="6446"/>
    <cellStyle name="常规 27 2 2 7 3 3 3" xfId="6447"/>
    <cellStyle name="常规 27 2 2 7 3 4" xfId="6448"/>
    <cellStyle name="常规 27 2 2 7 3 5" xfId="6449"/>
    <cellStyle name="常规 27 2 2 7 4" xfId="6450"/>
    <cellStyle name="常规 27 2 2 7 4 2" xfId="6451"/>
    <cellStyle name="常规 27 2 2 7 4 2 2" xfId="6452"/>
    <cellStyle name="常规 27 2 2 7 4 2 3" xfId="6453"/>
    <cellStyle name="常规 27 2 2 7 4 3" xfId="6454"/>
    <cellStyle name="常规 27 2 2 7 4 4" xfId="6455"/>
    <cellStyle name="常规 27 2 2 7 5" xfId="6456"/>
    <cellStyle name="常规 27 2 2 7 5 2" xfId="6457"/>
    <cellStyle name="常规 27 2 2 7 5 3" xfId="6458"/>
    <cellStyle name="常规 27 2 2 7 6" xfId="6459"/>
    <cellStyle name="常规 27 2 2 7 7" xfId="6460"/>
    <cellStyle name="常规 27 2 2 8" xfId="6461"/>
    <cellStyle name="常规 27 2 2 8 2" xfId="6462"/>
    <cellStyle name="常规 27 2 2 8 2 2" xfId="6463"/>
    <cellStyle name="常规 27 2 2 8 2 2 2" xfId="6464"/>
    <cellStyle name="常规 27 2 2 8 2 2 2 2" xfId="6465"/>
    <cellStyle name="常规 27 2 2 8 2 2 2 3" xfId="6466"/>
    <cellStyle name="常规 27 2 2 8 2 2 3" xfId="6467"/>
    <cellStyle name="常规 27 2 2 8 2 2 4" xfId="6468"/>
    <cellStyle name="常规 27 2 2 8 2 3" xfId="6469"/>
    <cellStyle name="常规 27 2 2 8 2 3 2" xfId="6470"/>
    <cellStyle name="常规 27 2 2 8 2 3 3" xfId="6471"/>
    <cellStyle name="常规 27 2 2 8 2 4" xfId="6472"/>
    <cellStyle name="常规 27 2 2 8 2 5" xfId="6473"/>
    <cellStyle name="常规 27 2 2 8 3" xfId="6474"/>
    <cellStyle name="常规 27 2 2 8 3 2" xfId="6475"/>
    <cellStyle name="常规 27 2 2 8 3 2 2" xfId="6476"/>
    <cellStyle name="常规 27 2 2 8 3 2 3" xfId="6477"/>
    <cellStyle name="常规 27 2 2 8 3 3" xfId="6478"/>
    <cellStyle name="常规 27 2 2 8 3 4" xfId="6479"/>
    <cellStyle name="常规 27 2 2 8 4" xfId="6480"/>
    <cellStyle name="常规 27 2 2 8 4 2" xfId="6481"/>
    <cellStyle name="常规 27 2 2 8 4 3" xfId="6482"/>
    <cellStyle name="常规 27 2 2 8 5" xfId="6483"/>
    <cellStyle name="常规 27 2 2 8 6" xfId="6484"/>
    <cellStyle name="常规 27 2 2 9" xfId="6485"/>
    <cellStyle name="常规 27 2 2 9 2" xfId="6486"/>
    <cellStyle name="常规 27 2 2 9 2 2" xfId="6487"/>
    <cellStyle name="常规 27 2 2 9 2 2 2" xfId="6488"/>
    <cellStyle name="常规 27 2 2 9 2 2 3" xfId="6489"/>
    <cellStyle name="常规 27 2 2 9 2 3" xfId="6490"/>
    <cellStyle name="常规 27 2 2 9 2 4" xfId="6491"/>
    <cellStyle name="常规 27 2 2 9 3" xfId="6492"/>
    <cellStyle name="常规 27 2 2 9 3 2" xfId="6493"/>
    <cellStyle name="常规 27 2 2 9 3 3" xfId="6494"/>
    <cellStyle name="常规 27 2 2 9 4" xfId="6495"/>
    <cellStyle name="常规 27 2 2 9 5" xfId="6496"/>
    <cellStyle name="常规 27 2 3" xfId="6497"/>
    <cellStyle name="常规 27 2 3 10" xfId="6498"/>
    <cellStyle name="常规 27 2 3 10 2" xfId="6499"/>
    <cellStyle name="常规 27 2 3 10 2 2" xfId="6500"/>
    <cellStyle name="常规 27 2 3 10 2 3" xfId="6501"/>
    <cellStyle name="常规 27 2 3 10 3" xfId="6502"/>
    <cellStyle name="常规 27 2 3 10 4" xfId="6503"/>
    <cellStyle name="常规 27 2 3 11" xfId="6504"/>
    <cellStyle name="常规 27 2 3 11 2" xfId="6505"/>
    <cellStyle name="常规 27 2 3 11 3" xfId="6506"/>
    <cellStyle name="常规 27 2 3 12" xfId="6507"/>
    <cellStyle name="常规 27 2 3 13" xfId="6508"/>
    <cellStyle name="常规 27 2 3 14" xfId="6509"/>
    <cellStyle name="常规 27 2 3 15" xfId="6510"/>
    <cellStyle name="常规 27 2 3 16" xfId="6511"/>
    <cellStyle name="常规 27 2 3 2" xfId="6512"/>
    <cellStyle name="常规 27 2 3 2 10" xfId="6513"/>
    <cellStyle name="常规 27 2 3 2 11" xfId="6514"/>
    <cellStyle name="常规 27 2 3 2 2" xfId="6515"/>
    <cellStyle name="常规 27 2 3 2 2 10" xfId="6516"/>
    <cellStyle name="常规 27 2 3 2 2 2" xfId="6517"/>
    <cellStyle name="常规 27 2 3 2 2 2 2" xfId="6518"/>
    <cellStyle name="常规 27 2 3 2 2 2 2 2" xfId="6519"/>
    <cellStyle name="常规 27 2 3 2 2 2 2 2 2" xfId="6520"/>
    <cellStyle name="常规 27 2 3 2 2 2 2 2 2 2" xfId="6521"/>
    <cellStyle name="常规 27 2 3 2 2 2 2 2 2 2 2" xfId="6522"/>
    <cellStyle name="常规 27 2 3 2 2 2 2 2 2 2 2 2" xfId="6523"/>
    <cellStyle name="常规 27 2 3 2 2 2 2 2 2 2 2 2 2" xfId="6524"/>
    <cellStyle name="常规 27 2 3 2 2 2 2 2 2 2 2 2 3" xfId="6525"/>
    <cellStyle name="常规 27 2 3 2 2 2 2 2 2 2 2 3" xfId="6526"/>
    <cellStyle name="常规 27 2 3 2 2 2 2 2 2 2 2 4" xfId="6527"/>
    <cellStyle name="常规 27 2 3 2 2 2 2 2 2 2 3" xfId="6528"/>
    <cellStyle name="常规 27 2 3 2 2 2 2 2 2 2 3 2" xfId="6529"/>
    <cellStyle name="常规 27 2 3 2 2 2 2 2 2 2 3 3" xfId="6530"/>
    <cellStyle name="常规 27 2 3 2 2 2 2 2 2 2 4" xfId="6531"/>
    <cellStyle name="常规 27 2 3 2 2 2 2 2 2 2 5" xfId="6532"/>
    <cellStyle name="常规 27 2 3 2 2 2 2 2 2 3" xfId="6533"/>
    <cellStyle name="常规 27 2 3 2 2 2 2 2 2 3 2" xfId="6534"/>
    <cellStyle name="常规 27 2 3 2 2 2 2 2 2 3 2 2" xfId="6535"/>
    <cellStyle name="常规 27 2 3 2 2 2 2 2 2 3 2 3" xfId="6536"/>
    <cellStyle name="常规 27 2 3 2 2 2 2 2 2 3 3" xfId="6537"/>
    <cellStyle name="常规 27 2 3 2 2 2 2 2 2 3 4" xfId="6538"/>
    <cellStyle name="常规 27 2 3 2 2 2 2 2 2 4" xfId="6539"/>
    <cellStyle name="常规 27 2 3 2 2 2 2 2 2 4 2" xfId="6540"/>
    <cellStyle name="常规 27 2 3 2 2 2 2 2 2 4 3" xfId="6541"/>
    <cellStyle name="常规 27 2 3 2 2 2 2 2 2 5" xfId="6542"/>
    <cellStyle name="常规 27 2 3 2 2 2 2 2 2 6" xfId="6543"/>
    <cellStyle name="常规 27 2 3 2 2 2 2 2 3" xfId="6544"/>
    <cellStyle name="常规 27 2 3 2 2 2 2 2 3 2" xfId="6545"/>
    <cellStyle name="常规 27 2 3 2 2 2 2 2 3 2 2" xfId="6546"/>
    <cellStyle name="常规 27 2 3 2 2 2 2 2 3 2 2 2" xfId="6547"/>
    <cellStyle name="常规 27 2 3 2 2 2 2 2 3 2 2 3" xfId="6548"/>
    <cellStyle name="常规 27 2 3 2 2 2 2 2 3 2 3" xfId="6549"/>
    <cellStyle name="常规 27 2 3 2 2 2 2 2 3 2 4" xfId="6550"/>
    <cellStyle name="常规 27 2 3 2 2 2 2 2 3 3" xfId="6551"/>
    <cellStyle name="常规 27 2 3 2 2 2 2 2 3 3 2" xfId="6552"/>
    <cellStyle name="常规 27 2 3 2 2 2 2 2 3 3 3" xfId="6553"/>
    <cellStyle name="常规 27 2 3 2 2 2 2 2 3 4" xfId="6554"/>
    <cellStyle name="常规 27 2 3 2 2 2 2 2 3 5" xfId="6555"/>
    <cellStyle name="常规 27 2 3 2 2 2 2 2 4" xfId="6556"/>
    <cellStyle name="常规 27 2 3 2 2 2 2 2 4 2" xfId="6557"/>
    <cellStyle name="常规 27 2 3 2 2 2 2 2 4 2 2" xfId="6558"/>
    <cellStyle name="常规 27 2 3 2 2 2 2 2 4 2 3" xfId="6559"/>
    <cellStyle name="常规 27 2 3 2 2 2 2 2 4 3" xfId="6560"/>
    <cellStyle name="常规 27 2 3 2 2 2 2 2 4 4" xfId="6561"/>
    <cellStyle name="常规 27 2 3 2 2 2 2 2 5" xfId="6562"/>
    <cellStyle name="常规 27 2 3 2 2 2 2 2 5 2" xfId="6563"/>
    <cellStyle name="常规 27 2 3 2 2 2 2 2 5 3" xfId="6564"/>
    <cellStyle name="常规 27 2 3 2 2 2 2 2 6" xfId="6565"/>
    <cellStyle name="常规 27 2 3 2 2 2 2 2 7" xfId="6566"/>
    <cellStyle name="常规 27 2 3 2 2 2 2 3" xfId="6567"/>
    <cellStyle name="常规 27 2 3 2 2 2 2 3 2" xfId="6568"/>
    <cellStyle name="常规 27 2 3 2 2 2 2 3 2 2" xfId="6569"/>
    <cellStyle name="常规 27 2 3 2 2 2 2 3 2 2 2" xfId="6570"/>
    <cellStyle name="常规 27 2 3 2 2 2 2 3 2 2 2 2" xfId="6571"/>
    <cellStyle name="常规 27 2 3 2 2 2 2 3 2 2 2 3" xfId="6572"/>
    <cellStyle name="常规 27 2 3 2 2 2 2 3 2 2 3" xfId="6573"/>
    <cellStyle name="常规 27 2 3 2 2 2 2 3 2 2 4" xfId="6574"/>
    <cellStyle name="常规 27 2 3 2 2 2 2 3 2 3" xfId="6575"/>
    <cellStyle name="常规 27 2 3 2 2 2 2 3 2 3 2" xfId="6576"/>
    <cellStyle name="常规 27 2 3 2 2 2 2 3 2 3 3" xfId="6577"/>
    <cellStyle name="常规 27 2 3 2 2 2 2 3 2 4" xfId="6578"/>
    <cellStyle name="常规 27 2 3 2 2 2 2 3 2 5" xfId="6579"/>
    <cellStyle name="常规 27 2 3 2 2 2 2 3 3" xfId="6580"/>
    <cellStyle name="常规 27 2 3 2 2 2 2 3 3 2" xfId="6581"/>
    <cellStyle name="常规 27 2 3 2 2 2 2 3 3 2 2" xfId="6582"/>
    <cellStyle name="常规 27 2 3 2 2 2 2 3 3 2 3" xfId="6583"/>
    <cellStyle name="常规 27 2 3 2 2 2 2 3 3 3" xfId="6584"/>
    <cellStyle name="常规 27 2 3 2 2 2 2 3 3 4" xfId="6585"/>
    <cellStyle name="常规 27 2 3 2 2 2 2 3 4" xfId="6586"/>
    <cellStyle name="常规 27 2 3 2 2 2 2 3 4 2" xfId="6587"/>
    <cellStyle name="常规 27 2 3 2 2 2 2 3 4 3" xfId="6588"/>
    <cellStyle name="常规 27 2 3 2 2 2 2 3 5" xfId="6589"/>
    <cellStyle name="常规 27 2 3 2 2 2 2 3 6" xfId="6590"/>
    <cellStyle name="常规 27 2 3 2 2 2 2 4" xfId="6591"/>
    <cellStyle name="常规 27 2 3 2 2 2 2 4 2" xfId="6592"/>
    <cellStyle name="常规 27 2 3 2 2 2 2 4 2 2" xfId="6593"/>
    <cellStyle name="常规 27 2 3 2 2 2 2 4 2 2 2" xfId="6594"/>
    <cellStyle name="常规 27 2 3 2 2 2 2 4 2 2 3" xfId="6595"/>
    <cellStyle name="常规 27 2 3 2 2 2 2 4 2 3" xfId="6596"/>
    <cellStyle name="常规 27 2 3 2 2 2 2 4 2 4" xfId="6597"/>
    <cellStyle name="常规 27 2 3 2 2 2 2 4 3" xfId="6598"/>
    <cellStyle name="常规 27 2 3 2 2 2 2 4 3 2" xfId="6599"/>
    <cellStyle name="常规 27 2 3 2 2 2 2 4 3 3" xfId="6600"/>
    <cellStyle name="常规 27 2 3 2 2 2 2 4 4" xfId="6601"/>
    <cellStyle name="常规 27 2 3 2 2 2 2 4 5" xfId="6602"/>
    <cellStyle name="常规 27 2 3 2 2 2 2 5" xfId="6603"/>
    <cellStyle name="常规 27 2 3 2 2 2 2 5 2" xfId="6604"/>
    <cellStyle name="常规 27 2 3 2 2 2 2 5 2 2" xfId="6605"/>
    <cellStyle name="常规 27 2 3 2 2 2 2 5 2 3" xfId="6606"/>
    <cellStyle name="常规 27 2 3 2 2 2 2 5 3" xfId="6607"/>
    <cellStyle name="常规 27 2 3 2 2 2 2 5 4" xfId="6608"/>
    <cellStyle name="常规 27 2 3 2 2 2 2 6" xfId="6609"/>
    <cellStyle name="常规 27 2 3 2 2 2 2 6 2" xfId="6610"/>
    <cellStyle name="常规 27 2 3 2 2 2 2 6 3" xfId="6611"/>
    <cellStyle name="常规 27 2 3 2 2 2 2 7" xfId="6612"/>
    <cellStyle name="常规 27 2 3 2 2 2 2 8" xfId="6613"/>
    <cellStyle name="常规 27 2 3 2 2 2 3" xfId="6614"/>
    <cellStyle name="常规 27 2 3 2 2 2 3 2" xfId="6615"/>
    <cellStyle name="常规 27 2 3 2 2 2 3 2 2" xfId="6616"/>
    <cellStyle name="常规 27 2 3 2 2 2 3 2 2 2" xfId="6617"/>
    <cellStyle name="常规 27 2 3 2 2 2 3 2 2 2 2" xfId="6618"/>
    <cellStyle name="常规 27 2 3 2 2 2 3 2 2 2 2 2" xfId="6619"/>
    <cellStyle name="常规 27 2 3 2 2 2 3 2 2 2 2 3" xfId="6620"/>
    <cellStyle name="常规 27 2 3 2 2 2 3 2 2 2 3" xfId="6621"/>
    <cellStyle name="常规 27 2 3 2 2 2 3 2 2 2 4" xfId="6622"/>
    <cellStyle name="常规 27 2 3 2 2 2 3 2 2 3" xfId="6623"/>
    <cellStyle name="常规 27 2 3 2 2 2 3 2 2 3 2" xfId="6624"/>
    <cellStyle name="常规 27 2 3 2 2 2 3 2 2 3 3" xfId="6625"/>
    <cellStyle name="常规 27 2 3 2 2 2 3 2 2 4" xfId="6626"/>
    <cellStyle name="常规 27 2 3 2 2 2 3 2 2 5" xfId="6627"/>
    <cellStyle name="常规 27 2 3 2 2 2 3 2 3" xfId="6628"/>
    <cellStyle name="常规 27 2 3 2 2 2 3 2 3 2" xfId="6629"/>
    <cellStyle name="常规 27 2 3 2 2 2 3 2 3 2 2" xfId="6630"/>
    <cellStyle name="常规 27 2 3 2 2 2 3 2 3 2 3" xfId="6631"/>
    <cellStyle name="常规 27 2 3 2 2 2 3 2 3 3" xfId="6632"/>
    <cellStyle name="常规 27 2 3 2 2 2 3 2 3 4" xfId="6633"/>
    <cellStyle name="常规 27 2 3 2 2 2 3 2 4" xfId="6634"/>
    <cellStyle name="常规 27 2 3 2 2 2 3 2 4 2" xfId="6635"/>
    <cellStyle name="常规 27 2 3 2 2 2 3 2 4 3" xfId="6636"/>
    <cellStyle name="常规 27 2 3 2 2 2 3 2 5" xfId="6637"/>
    <cellStyle name="常规 27 2 3 2 2 2 3 2 6" xfId="6638"/>
    <cellStyle name="常规 27 2 3 2 2 2 3 3" xfId="6639"/>
    <cellStyle name="常规 27 2 3 2 2 2 3 3 2" xfId="6640"/>
    <cellStyle name="常规 27 2 3 2 2 2 3 3 2 2" xfId="6641"/>
    <cellStyle name="常规 27 2 3 2 2 2 3 3 2 2 2" xfId="6642"/>
    <cellStyle name="常规 27 2 3 2 2 2 3 3 2 2 3" xfId="6643"/>
    <cellStyle name="常规 27 2 3 2 2 2 3 3 2 3" xfId="6644"/>
    <cellStyle name="常规 27 2 3 2 2 2 3 3 2 4" xfId="6645"/>
    <cellStyle name="常规 27 2 3 2 2 2 3 3 3" xfId="6646"/>
    <cellStyle name="常规 27 2 3 2 2 2 3 3 3 2" xfId="6647"/>
    <cellStyle name="常规 27 2 3 2 2 2 3 3 3 3" xfId="6648"/>
    <cellStyle name="常规 27 2 3 2 2 2 3 3 4" xfId="6649"/>
    <cellStyle name="常规 27 2 3 2 2 2 3 3 5" xfId="6650"/>
    <cellStyle name="常规 27 2 3 2 2 2 3 4" xfId="6651"/>
    <cellStyle name="常规 27 2 3 2 2 2 3 4 2" xfId="6652"/>
    <cellStyle name="常规 27 2 3 2 2 2 3 4 2 2" xfId="6653"/>
    <cellStyle name="常规 27 2 3 2 2 2 3 4 2 3" xfId="6654"/>
    <cellStyle name="常规 27 2 3 2 2 2 3 4 3" xfId="6655"/>
    <cellStyle name="常规 27 2 3 2 2 2 3 4 4" xfId="6656"/>
    <cellStyle name="常规 27 2 3 2 2 2 3 5" xfId="6657"/>
    <cellStyle name="常规 27 2 3 2 2 2 3 5 2" xfId="6658"/>
    <cellStyle name="常规 27 2 3 2 2 2 3 5 3" xfId="6659"/>
    <cellStyle name="常规 27 2 3 2 2 2 3 6" xfId="6660"/>
    <cellStyle name="常规 27 2 3 2 2 2 3 7" xfId="6661"/>
    <cellStyle name="常规 27 2 3 2 2 2 4" xfId="6662"/>
    <cellStyle name="常规 27 2 3 2 2 2 4 2" xfId="6663"/>
    <cellStyle name="常规 27 2 3 2 2 2 4 2 2" xfId="6664"/>
    <cellStyle name="常规 27 2 3 2 2 2 4 2 2 2" xfId="6665"/>
    <cellStyle name="常规 27 2 3 2 2 2 4 2 2 2 2" xfId="6666"/>
    <cellStyle name="常规 27 2 3 2 2 2 4 2 2 2 3" xfId="6667"/>
    <cellStyle name="常规 27 2 3 2 2 2 4 2 2 3" xfId="6668"/>
    <cellStyle name="常规 27 2 3 2 2 2 4 2 2 4" xfId="6669"/>
    <cellStyle name="常规 27 2 3 2 2 2 4 2 3" xfId="6670"/>
    <cellStyle name="常规 27 2 3 2 2 2 4 2 3 2" xfId="6671"/>
    <cellStyle name="常规 27 2 3 2 2 2 4 2 3 3" xfId="6672"/>
    <cellStyle name="常规 27 2 3 2 2 2 4 2 4" xfId="6673"/>
    <cellStyle name="常规 27 2 3 2 2 2 4 2 5" xfId="6674"/>
    <cellStyle name="常规 27 2 3 2 2 2 4 3" xfId="6675"/>
    <cellStyle name="常规 27 2 3 2 2 2 4 3 2" xfId="6676"/>
    <cellStyle name="常规 27 2 3 2 2 2 4 3 2 2" xfId="6677"/>
    <cellStyle name="常规 27 2 3 2 2 2 4 3 2 3" xfId="6678"/>
    <cellStyle name="常规 27 2 3 2 2 2 4 3 3" xfId="6679"/>
    <cellStyle name="常规 27 2 3 2 2 2 4 3 4" xfId="6680"/>
    <cellStyle name="常规 27 2 3 2 2 2 4 4" xfId="6681"/>
    <cellStyle name="常规 27 2 3 2 2 2 4 4 2" xfId="6682"/>
    <cellStyle name="常规 27 2 3 2 2 2 4 4 3" xfId="6683"/>
    <cellStyle name="常规 27 2 3 2 2 2 4 5" xfId="6684"/>
    <cellStyle name="常规 27 2 3 2 2 2 4 6" xfId="6685"/>
    <cellStyle name="常规 27 2 3 2 2 2 5" xfId="6686"/>
    <cellStyle name="常规 27 2 3 2 2 2 5 2" xfId="6687"/>
    <cellStyle name="常规 27 2 3 2 2 2 5 2 2" xfId="6688"/>
    <cellStyle name="常规 27 2 3 2 2 2 5 2 2 2" xfId="6689"/>
    <cellStyle name="常规 27 2 3 2 2 2 5 2 2 3" xfId="6690"/>
    <cellStyle name="常规 27 2 3 2 2 2 5 2 3" xfId="6691"/>
    <cellStyle name="常规 27 2 3 2 2 2 5 2 4" xfId="6692"/>
    <cellStyle name="常规 27 2 3 2 2 2 5 3" xfId="6693"/>
    <cellStyle name="常规 27 2 3 2 2 2 5 3 2" xfId="6694"/>
    <cellStyle name="常规 27 2 3 2 2 2 5 3 3" xfId="6695"/>
    <cellStyle name="常规 27 2 3 2 2 2 5 4" xfId="6696"/>
    <cellStyle name="常规 27 2 3 2 2 2 5 5" xfId="6697"/>
    <cellStyle name="常规 27 2 3 2 2 2 6" xfId="6698"/>
    <cellStyle name="常规 27 2 3 2 2 2 6 2" xfId="6699"/>
    <cellStyle name="常规 27 2 3 2 2 2 6 2 2" xfId="6700"/>
    <cellStyle name="常规 27 2 3 2 2 2 6 2 3" xfId="6701"/>
    <cellStyle name="常规 27 2 3 2 2 2 6 3" xfId="6702"/>
    <cellStyle name="常规 27 2 3 2 2 2 6 4" xfId="6703"/>
    <cellStyle name="常规 27 2 3 2 2 2 7" xfId="6704"/>
    <cellStyle name="常规 27 2 3 2 2 2 7 2" xfId="6705"/>
    <cellStyle name="常规 27 2 3 2 2 2 7 3" xfId="6706"/>
    <cellStyle name="常规 27 2 3 2 2 2 8" xfId="6707"/>
    <cellStyle name="常规 27 2 3 2 2 2 9" xfId="6708"/>
    <cellStyle name="常规 27 2 3 2 2 3" xfId="6709"/>
    <cellStyle name="常规 27 2 3 2 2 3 2" xfId="6710"/>
    <cellStyle name="常规 27 2 3 2 2 3 2 2" xfId="6711"/>
    <cellStyle name="常规 27 2 3 2 2 3 2 2 2" xfId="6712"/>
    <cellStyle name="常规 27 2 3 2 2 3 2 2 2 2" xfId="6713"/>
    <cellStyle name="常规 27 2 3 2 2 3 2 2 2 2 2" xfId="6714"/>
    <cellStyle name="常规 27 2 3 2 2 3 2 2 2 2 2 2" xfId="6715"/>
    <cellStyle name="常规 27 2 3 2 2 3 2 2 2 2 2 3" xfId="6716"/>
    <cellStyle name="常规 27 2 3 2 2 3 2 2 2 2 3" xfId="6717"/>
    <cellStyle name="常规 27 2 3 2 2 3 2 2 2 2 4" xfId="6718"/>
    <cellStyle name="常规 27 2 3 2 2 3 2 2 2 3" xfId="6719"/>
    <cellStyle name="常规 27 2 3 2 2 3 2 2 2 3 2" xfId="6720"/>
    <cellStyle name="常规 27 2 3 2 2 3 2 2 2 3 3" xfId="6721"/>
    <cellStyle name="常规 27 2 3 2 2 3 2 2 2 4" xfId="6722"/>
    <cellStyle name="常规 27 2 3 2 2 3 2 2 2 5" xfId="6723"/>
    <cellStyle name="常规 27 2 3 2 2 3 2 2 3" xfId="6724"/>
    <cellStyle name="常规 27 2 3 2 2 3 2 2 3 2" xfId="6725"/>
    <cellStyle name="常规 27 2 3 2 2 3 2 2 3 2 2" xfId="6726"/>
    <cellStyle name="常规 27 2 3 2 2 3 2 2 3 2 3" xfId="6727"/>
    <cellStyle name="常规 27 2 3 2 2 3 2 2 3 3" xfId="6728"/>
    <cellStyle name="常规 27 2 3 2 2 3 2 2 3 4" xfId="6729"/>
    <cellStyle name="常规 27 2 3 2 2 3 2 2 4" xfId="6730"/>
    <cellStyle name="常规 27 2 3 2 2 3 2 2 4 2" xfId="6731"/>
    <cellStyle name="常规 27 2 3 2 2 3 2 2 4 3" xfId="6732"/>
    <cellStyle name="常规 27 2 3 2 2 3 2 2 5" xfId="6733"/>
    <cellStyle name="常规 27 2 3 2 2 3 2 2 6" xfId="6734"/>
    <cellStyle name="常规 27 2 3 2 2 3 2 3" xfId="6735"/>
    <cellStyle name="常规 27 2 3 2 2 3 2 3 2" xfId="6736"/>
    <cellStyle name="常规 27 2 3 2 2 3 2 3 2 2" xfId="6737"/>
    <cellStyle name="常规 27 2 3 2 2 3 2 3 2 2 2" xfId="6738"/>
    <cellStyle name="常规 27 2 3 2 2 3 2 3 2 2 3" xfId="6739"/>
    <cellStyle name="常规 27 2 3 2 2 3 2 3 2 3" xfId="6740"/>
    <cellStyle name="常规 27 2 3 2 2 3 2 3 2 4" xfId="6741"/>
    <cellStyle name="常规 27 2 3 2 2 3 2 3 3" xfId="6742"/>
    <cellStyle name="常规 27 2 3 2 2 3 2 3 3 2" xfId="6743"/>
    <cellStyle name="常规 27 2 3 2 2 3 2 3 3 3" xfId="6744"/>
    <cellStyle name="常规 27 2 3 2 2 3 2 3 4" xfId="6745"/>
    <cellStyle name="常规 27 2 3 2 2 3 2 3 5" xfId="6746"/>
    <cellStyle name="常规 27 2 3 2 2 3 2 4" xfId="6747"/>
    <cellStyle name="常规 27 2 3 2 2 3 2 4 2" xfId="6748"/>
    <cellStyle name="常规 27 2 3 2 2 3 2 4 2 2" xfId="6749"/>
    <cellStyle name="常规 27 2 3 2 2 3 2 4 2 3" xfId="6750"/>
    <cellStyle name="常规 27 2 3 2 2 3 2 4 3" xfId="6751"/>
    <cellStyle name="常规 27 2 3 2 2 3 2 4 4" xfId="6752"/>
    <cellStyle name="常规 27 2 3 2 2 3 2 5" xfId="6753"/>
    <cellStyle name="常规 27 2 3 2 2 3 2 5 2" xfId="6754"/>
    <cellStyle name="常规 27 2 3 2 2 3 2 5 3" xfId="6755"/>
    <cellStyle name="常规 27 2 3 2 2 3 2 6" xfId="6756"/>
    <cellStyle name="常规 27 2 3 2 2 3 2 7" xfId="6757"/>
    <cellStyle name="常规 27 2 3 2 2 3 3" xfId="6758"/>
    <cellStyle name="常规 27 2 3 2 2 3 3 2" xfId="6759"/>
    <cellStyle name="常规 27 2 3 2 2 3 3 2 2" xfId="6760"/>
    <cellStyle name="常规 27 2 3 2 2 3 3 2 2 2" xfId="6761"/>
    <cellStyle name="常规 27 2 3 2 2 3 3 2 2 2 2" xfId="6762"/>
    <cellStyle name="常规 27 2 3 2 2 3 3 2 2 2 3" xfId="6763"/>
    <cellStyle name="常规 27 2 3 2 2 3 3 2 2 3" xfId="6764"/>
    <cellStyle name="常规 27 2 3 2 2 3 3 2 2 4" xfId="6765"/>
    <cellStyle name="常规 27 2 3 2 2 3 3 2 3" xfId="6766"/>
    <cellStyle name="常规 27 2 3 2 2 3 3 2 3 2" xfId="6767"/>
    <cellStyle name="常规 27 2 3 2 2 3 3 2 3 3" xfId="6768"/>
    <cellStyle name="常规 27 2 3 2 2 3 3 2 4" xfId="6769"/>
    <cellStyle name="常规 27 2 3 2 2 3 3 2 5" xfId="6770"/>
    <cellStyle name="常规 27 2 3 2 2 3 3 3" xfId="6771"/>
    <cellStyle name="常规 27 2 3 2 2 3 3 3 2" xfId="6772"/>
    <cellStyle name="常规 27 2 3 2 2 3 3 3 2 2" xfId="6773"/>
    <cellStyle name="常规 27 2 3 2 2 3 3 3 2 3" xfId="6774"/>
    <cellStyle name="常规 27 2 3 2 2 3 3 3 3" xfId="6775"/>
    <cellStyle name="常规 27 2 3 2 2 3 3 3 4" xfId="6776"/>
    <cellStyle name="常规 27 2 3 2 2 3 3 4" xfId="6777"/>
    <cellStyle name="常规 27 2 3 2 2 3 3 4 2" xfId="6778"/>
    <cellStyle name="常规 27 2 3 2 2 3 3 4 3" xfId="6779"/>
    <cellStyle name="常规 27 2 3 2 2 3 3 5" xfId="6780"/>
    <cellStyle name="常规 27 2 3 2 2 3 3 6" xfId="6781"/>
    <cellStyle name="常规 27 2 3 2 2 3 4" xfId="6782"/>
    <cellStyle name="常规 27 2 3 2 2 3 4 2" xfId="6783"/>
    <cellStyle name="常规 27 2 3 2 2 3 4 2 2" xfId="6784"/>
    <cellStyle name="常规 27 2 3 2 2 3 4 2 2 2" xfId="6785"/>
    <cellStyle name="常规 27 2 3 2 2 3 4 2 2 3" xfId="6786"/>
    <cellStyle name="常规 27 2 3 2 2 3 4 2 3" xfId="6787"/>
    <cellStyle name="常规 27 2 3 2 2 3 4 2 4" xfId="6788"/>
    <cellStyle name="常规 27 2 3 2 2 3 4 3" xfId="6789"/>
    <cellStyle name="常规 27 2 3 2 2 3 4 3 2" xfId="6790"/>
    <cellStyle name="常规 27 2 3 2 2 3 4 3 3" xfId="6791"/>
    <cellStyle name="常规 27 2 3 2 2 3 4 4" xfId="6792"/>
    <cellStyle name="常规 27 2 3 2 2 3 4 5" xfId="6793"/>
    <cellStyle name="常规 27 2 3 2 2 3 5" xfId="6794"/>
    <cellStyle name="常规 27 2 3 2 2 3 5 2" xfId="6795"/>
    <cellStyle name="常规 27 2 3 2 2 3 5 2 2" xfId="6796"/>
    <cellStyle name="常规 27 2 3 2 2 3 5 2 3" xfId="6797"/>
    <cellStyle name="常规 27 2 3 2 2 3 5 3" xfId="6798"/>
    <cellStyle name="常规 27 2 3 2 2 3 5 4" xfId="6799"/>
    <cellStyle name="常规 27 2 3 2 2 3 6" xfId="6800"/>
    <cellStyle name="常规 27 2 3 2 2 3 6 2" xfId="6801"/>
    <cellStyle name="常规 27 2 3 2 2 3 6 3" xfId="6802"/>
    <cellStyle name="常规 27 2 3 2 2 3 7" xfId="6803"/>
    <cellStyle name="常规 27 2 3 2 2 3 8" xfId="6804"/>
    <cellStyle name="常规 27 2 3 2 2 4" xfId="6805"/>
    <cellStyle name="常规 27 2 3 2 2 4 2" xfId="6806"/>
    <cellStyle name="常规 27 2 3 2 2 4 2 2" xfId="6807"/>
    <cellStyle name="常规 27 2 3 2 2 4 2 2 2" xfId="6808"/>
    <cellStyle name="常规 27 2 3 2 2 4 2 2 2 2" xfId="6809"/>
    <cellStyle name="常规 27 2 3 2 2 4 2 2 2 2 2" xfId="6810"/>
    <cellStyle name="常规 27 2 3 2 2 4 2 2 2 2 3" xfId="6811"/>
    <cellStyle name="常规 27 2 3 2 2 4 2 2 2 3" xfId="6812"/>
    <cellStyle name="常规 27 2 3 2 2 4 2 2 2 4" xfId="6813"/>
    <cellStyle name="常规 27 2 3 2 2 4 2 2 3" xfId="6814"/>
    <cellStyle name="常规 27 2 3 2 2 4 2 2 3 2" xfId="6815"/>
    <cellStyle name="常规 27 2 3 2 2 4 2 2 3 3" xfId="6816"/>
    <cellStyle name="常规 27 2 3 2 2 4 2 2 4" xfId="6817"/>
    <cellStyle name="常规 27 2 3 2 2 4 2 2 5" xfId="6818"/>
    <cellStyle name="常规 27 2 3 2 2 4 2 3" xfId="6819"/>
    <cellStyle name="常规 27 2 3 2 2 4 2 3 2" xfId="6820"/>
    <cellStyle name="常规 27 2 3 2 2 4 2 3 2 2" xfId="6821"/>
    <cellStyle name="常规 27 2 3 2 2 4 2 3 2 3" xfId="6822"/>
    <cellStyle name="常规 27 2 3 2 2 4 2 3 3" xfId="6823"/>
    <cellStyle name="常规 27 2 3 2 2 4 2 3 4" xfId="6824"/>
    <cellStyle name="常规 27 2 3 2 2 4 2 4" xfId="6825"/>
    <cellStyle name="常规 27 2 3 2 2 4 2 4 2" xfId="6826"/>
    <cellStyle name="常规 27 2 3 2 2 4 2 4 3" xfId="6827"/>
    <cellStyle name="常规 27 2 3 2 2 4 2 5" xfId="6828"/>
    <cellStyle name="常规 27 2 3 2 2 4 2 6" xfId="6829"/>
    <cellStyle name="常规 27 2 3 2 2 4 3" xfId="6830"/>
    <cellStyle name="常规 27 2 3 2 2 4 3 2" xfId="6831"/>
    <cellStyle name="常规 27 2 3 2 2 4 3 2 2" xfId="6832"/>
    <cellStyle name="常规 27 2 3 2 2 4 3 2 2 2" xfId="6833"/>
    <cellStyle name="常规 27 2 3 2 2 4 3 2 2 3" xfId="6834"/>
    <cellStyle name="常规 27 2 3 2 2 4 3 2 3" xfId="6835"/>
    <cellStyle name="常规 27 2 3 2 2 4 3 2 4" xfId="6836"/>
    <cellStyle name="常规 27 2 3 2 2 4 3 3" xfId="6837"/>
    <cellStyle name="常规 27 2 3 2 2 4 3 3 2" xfId="6838"/>
    <cellStyle name="常规 27 2 3 2 2 4 3 3 3" xfId="6839"/>
    <cellStyle name="常规 27 2 3 2 2 4 3 4" xfId="6840"/>
    <cellStyle name="常规 27 2 3 2 2 4 3 5" xfId="6841"/>
    <cellStyle name="常规 27 2 3 2 2 4 4" xfId="6842"/>
    <cellStyle name="常规 27 2 3 2 2 4 4 2" xfId="6843"/>
    <cellStyle name="常规 27 2 3 2 2 4 4 2 2" xfId="6844"/>
    <cellStyle name="常规 27 2 3 2 2 4 4 2 3" xfId="6845"/>
    <cellStyle name="常规 27 2 3 2 2 4 4 3" xfId="6846"/>
    <cellStyle name="常规 27 2 3 2 2 4 4 4" xfId="6847"/>
    <cellStyle name="常规 27 2 3 2 2 4 5" xfId="6848"/>
    <cellStyle name="常规 27 2 3 2 2 4 5 2" xfId="6849"/>
    <cellStyle name="常规 27 2 3 2 2 4 5 3" xfId="6850"/>
    <cellStyle name="常规 27 2 3 2 2 4 6" xfId="6851"/>
    <cellStyle name="常规 27 2 3 2 2 4 7" xfId="6852"/>
    <cellStyle name="常规 27 2 3 2 2 5" xfId="6853"/>
    <cellStyle name="常规 27 2 3 2 2 5 2" xfId="6854"/>
    <cellStyle name="常规 27 2 3 2 2 5 2 2" xfId="6855"/>
    <cellStyle name="常规 27 2 3 2 2 5 2 2 2" xfId="6856"/>
    <cellStyle name="常规 27 2 3 2 2 5 2 2 2 2" xfId="6857"/>
    <cellStyle name="常规 27 2 3 2 2 5 2 2 2 3" xfId="6858"/>
    <cellStyle name="常规 27 2 3 2 2 5 2 2 3" xfId="6859"/>
    <cellStyle name="常规 27 2 3 2 2 5 2 2 4" xfId="6860"/>
    <cellStyle name="常规 27 2 3 2 2 5 2 3" xfId="6861"/>
    <cellStyle name="常规 27 2 3 2 2 5 2 3 2" xfId="6862"/>
    <cellStyle name="常规 27 2 3 2 2 5 2 3 3" xfId="6863"/>
    <cellStyle name="常规 27 2 3 2 2 5 2 4" xfId="6864"/>
    <cellStyle name="常规 27 2 3 2 2 5 2 5" xfId="6865"/>
    <cellStyle name="常规 27 2 3 2 2 5 3" xfId="6866"/>
    <cellStyle name="常规 27 2 3 2 2 5 3 2" xfId="6867"/>
    <cellStyle name="常规 27 2 3 2 2 5 3 2 2" xfId="6868"/>
    <cellStyle name="常规 27 2 3 2 2 5 3 2 3" xfId="6869"/>
    <cellStyle name="常规 27 2 3 2 2 5 3 3" xfId="6870"/>
    <cellStyle name="常规 27 2 3 2 2 5 3 4" xfId="6871"/>
    <cellStyle name="常规 27 2 3 2 2 5 4" xfId="6872"/>
    <cellStyle name="常规 27 2 3 2 2 5 4 2" xfId="6873"/>
    <cellStyle name="常规 27 2 3 2 2 5 4 3" xfId="6874"/>
    <cellStyle name="常规 27 2 3 2 2 5 5" xfId="6875"/>
    <cellStyle name="常规 27 2 3 2 2 5 6" xfId="6876"/>
    <cellStyle name="常规 27 2 3 2 2 6" xfId="6877"/>
    <cellStyle name="常规 27 2 3 2 2 6 2" xfId="6878"/>
    <cellStyle name="常规 27 2 3 2 2 6 2 2" xfId="6879"/>
    <cellStyle name="常规 27 2 3 2 2 6 2 2 2" xfId="6880"/>
    <cellStyle name="常规 27 2 3 2 2 6 2 2 3" xfId="6881"/>
    <cellStyle name="常规 27 2 3 2 2 6 2 3" xfId="6882"/>
    <cellStyle name="常规 27 2 3 2 2 6 2 4" xfId="6883"/>
    <cellStyle name="常规 27 2 3 2 2 6 3" xfId="6884"/>
    <cellStyle name="常规 27 2 3 2 2 6 3 2" xfId="6885"/>
    <cellStyle name="常规 27 2 3 2 2 6 3 3" xfId="6886"/>
    <cellStyle name="常规 27 2 3 2 2 6 4" xfId="6887"/>
    <cellStyle name="常规 27 2 3 2 2 6 5" xfId="6888"/>
    <cellStyle name="常规 27 2 3 2 2 7" xfId="6889"/>
    <cellStyle name="常规 27 2 3 2 2 7 2" xfId="6890"/>
    <cellStyle name="常规 27 2 3 2 2 7 2 2" xfId="6891"/>
    <cellStyle name="常规 27 2 3 2 2 7 2 3" xfId="6892"/>
    <cellStyle name="常规 27 2 3 2 2 7 3" xfId="6893"/>
    <cellStyle name="常规 27 2 3 2 2 7 4" xfId="6894"/>
    <cellStyle name="常规 27 2 3 2 2 8" xfId="6895"/>
    <cellStyle name="常规 27 2 3 2 2 8 2" xfId="6896"/>
    <cellStyle name="常规 27 2 3 2 2 8 3" xfId="6897"/>
    <cellStyle name="常规 27 2 3 2 2 9" xfId="6898"/>
    <cellStyle name="常规 27 2 3 2 3" xfId="6899"/>
    <cellStyle name="常规 27 2 3 2 3 2" xfId="6900"/>
    <cellStyle name="常规 27 2 3 2 3 2 2" xfId="6901"/>
    <cellStyle name="常规 27 2 3 2 3 2 2 2" xfId="6902"/>
    <cellStyle name="常规 27 2 3 2 3 2 2 2 2" xfId="6903"/>
    <cellStyle name="常规 27 2 3 2 3 2 2 2 2 2" xfId="6904"/>
    <cellStyle name="常规 27 2 3 2 3 2 2 2 2 2 2" xfId="6905"/>
    <cellStyle name="常规 27 2 3 2 3 2 2 2 2 2 2 2" xfId="6906"/>
    <cellStyle name="常规 27 2 3 2 3 2 2 2 2 2 2 3" xfId="6907"/>
    <cellStyle name="常规 27 2 3 2 3 2 2 2 2 2 3" xfId="6908"/>
    <cellStyle name="常规 27 2 3 2 3 2 2 2 2 2 4" xfId="6909"/>
    <cellStyle name="常规 27 2 3 2 3 2 2 2 2 3" xfId="6910"/>
    <cellStyle name="常规 27 2 3 2 3 2 2 2 2 3 2" xfId="6911"/>
    <cellStyle name="常规 27 2 3 2 3 2 2 2 2 3 3" xfId="6912"/>
    <cellStyle name="常规 27 2 3 2 3 2 2 2 2 4" xfId="6913"/>
    <cellStyle name="常规 27 2 3 2 3 2 2 2 2 5" xfId="6914"/>
    <cellStyle name="常规 27 2 3 2 3 2 2 2 3" xfId="6915"/>
    <cellStyle name="常规 27 2 3 2 3 2 2 2 3 2" xfId="6916"/>
    <cellStyle name="常规 27 2 3 2 3 2 2 2 3 2 2" xfId="6917"/>
    <cellStyle name="常规 27 2 3 2 3 2 2 2 3 2 3" xfId="6918"/>
    <cellStyle name="常规 27 2 3 2 3 2 2 2 3 3" xfId="6919"/>
    <cellStyle name="常规 27 2 3 2 3 2 2 2 3 4" xfId="6920"/>
    <cellStyle name="常规 27 2 3 2 3 2 2 2 4" xfId="6921"/>
    <cellStyle name="常规 27 2 3 2 3 2 2 2 4 2" xfId="6922"/>
    <cellStyle name="常规 27 2 3 2 3 2 2 2 4 3" xfId="6923"/>
    <cellStyle name="常规 27 2 3 2 3 2 2 2 5" xfId="6924"/>
    <cellStyle name="常规 27 2 3 2 3 2 2 2 6" xfId="6925"/>
    <cellStyle name="常规 27 2 3 2 3 2 2 3" xfId="6926"/>
    <cellStyle name="常规 27 2 3 2 3 2 2 3 2" xfId="6927"/>
    <cellStyle name="常规 27 2 3 2 3 2 2 3 2 2" xfId="6928"/>
    <cellStyle name="常规 27 2 3 2 3 2 2 3 2 2 2" xfId="6929"/>
    <cellStyle name="常规 27 2 3 2 3 2 2 3 2 2 3" xfId="6930"/>
    <cellStyle name="常规 27 2 3 2 3 2 2 3 2 3" xfId="6931"/>
    <cellStyle name="常规 27 2 3 2 3 2 2 3 2 4" xfId="6932"/>
    <cellStyle name="常规 27 2 3 2 3 2 2 3 3" xfId="6933"/>
    <cellStyle name="常规 27 2 3 2 3 2 2 3 3 2" xfId="6934"/>
    <cellStyle name="常规 27 2 3 2 3 2 2 3 3 3" xfId="6935"/>
    <cellStyle name="常规 27 2 3 2 3 2 2 3 4" xfId="6936"/>
    <cellStyle name="常规 27 2 3 2 3 2 2 3 5" xfId="6937"/>
    <cellStyle name="常规 27 2 3 2 3 2 2 4" xfId="6938"/>
    <cellStyle name="常规 27 2 3 2 3 2 2 4 2" xfId="6939"/>
    <cellStyle name="常规 27 2 3 2 3 2 2 4 2 2" xfId="6940"/>
    <cellStyle name="常规 27 2 3 2 3 2 2 4 2 3" xfId="6941"/>
    <cellStyle name="常规 27 2 3 2 3 2 2 4 3" xfId="6942"/>
    <cellStyle name="常规 27 2 3 2 3 2 2 4 4" xfId="6943"/>
    <cellStyle name="常规 27 2 3 2 3 2 2 5" xfId="6944"/>
    <cellStyle name="常规 27 2 3 2 3 2 2 5 2" xfId="6945"/>
    <cellStyle name="常规 27 2 3 2 3 2 2 5 3" xfId="6946"/>
    <cellStyle name="常规 27 2 3 2 3 2 2 6" xfId="6947"/>
    <cellStyle name="常规 27 2 3 2 3 2 2 7" xfId="6948"/>
    <cellStyle name="常规 27 2 3 2 3 2 3" xfId="6949"/>
    <cellStyle name="常规 27 2 3 2 3 2 3 2" xfId="6950"/>
    <cellStyle name="常规 27 2 3 2 3 2 3 2 2" xfId="6951"/>
    <cellStyle name="常规 27 2 3 2 3 2 3 2 2 2" xfId="6952"/>
    <cellStyle name="常规 27 2 3 2 3 2 3 2 2 2 2" xfId="6953"/>
    <cellStyle name="常规 27 2 3 2 3 2 3 2 2 2 3" xfId="6954"/>
    <cellStyle name="常规 27 2 3 2 3 2 3 2 2 3" xfId="6955"/>
    <cellStyle name="常规 27 2 3 2 3 2 3 2 2 4" xfId="6956"/>
    <cellStyle name="常规 27 2 3 2 3 2 3 2 3" xfId="6957"/>
    <cellStyle name="常规 27 2 3 2 3 2 3 2 3 2" xfId="6958"/>
    <cellStyle name="常规 27 2 3 2 3 2 3 2 3 3" xfId="6959"/>
    <cellStyle name="常规 27 2 3 2 3 2 3 2 4" xfId="6960"/>
    <cellStyle name="常规 27 2 3 2 3 2 3 2 5" xfId="6961"/>
    <cellStyle name="常规 27 2 3 2 3 2 3 3" xfId="6962"/>
    <cellStyle name="常规 27 2 3 2 3 2 3 3 2" xfId="6963"/>
    <cellStyle name="常规 27 2 3 2 3 2 3 3 2 2" xfId="6964"/>
    <cellStyle name="常规 27 2 3 2 3 2 3 3 2 3" xfId="6965"/>
    <cellStyle name="常规 27 2 3 2 3 2 3 3 3" xfId="6966"/>
    <cellStyle name="常规 27 2 3 2 3 2 3 3 4" xfId="6967"/>
    <cellStyle name="常规 27 2 3 2 3 2 3 4" xfId="6968"/>
    <cellStyle name="常规 27 2 3 2 3 2 3 4 2" xfId="6969"/>
    <cellStyle name="常规 27 2 3 2 3 2 3 4 3" xfId="6970"/>
    <cellStyle name="常规 27 2 3 2 3 2 3 5" xfId="6971"/>
    <cellStyle name="常规 27 2 3 2 3 2 3 6" xfId="6972"/>
    <cellStyle name="常规 27 2 3 2 3 2 4" xfId="6973"/>
    <cellStyle name="常规 27 2 3 2 3 2 4 2" xfId="6974"/>
    <cellStyle name="常规 27 2 3 2 3 2 4 2 2" xfId="6975"/>
    <cellStyle name="常规 27 2 3 2 3 2 4 2 2 2" xfId="6976"/>
    <cellStyle name="常规 27 2 3 2 3 2 4 2 2 3" xfId="6977"/>
    <cellStyle name="常规 27 2 3 2 3 2 4 2 3" xfId="6978"/>
    <cellStyle name="常规 27 2 3 2 3 2 4 2 4" xfId="6979"/>
    <cellStyle name="常规 27 2 3 2 3 2 4 3" xfId="6980"/>
    <cellStyle name="常规 27 2 3 2 3 2 4 3 2" xfId="6981"/>
    <cellStyle name="常规 27 2 3 2 3 2 4 3 3" xfId="6982"/>
    <cellStyle name="常规 27 2 3 2 3 2 4 4" xfId="6983"/>
    <cellStyle name="常规 27 2 3 2 3 2 4 5" xfId="6984"/>
    <cellStyle name="常规 27 2 3 2 3 2 5" xfId="6985"/>
    <cellStyle name="常规 27 2 3 2 3 2 5 2" xfId="6986"/>
    <cellStyle name="常规 27 2 3 2 3 2 5 2 2" xfId="6987"/>
    <cellStyle name="常规 27 2 3 2 3 2 5 2 3" xfId="6988"/>
    <cellStyle name="常规 27 2 3 2 3 2 5 3" xfId="6989"/>
    <cellStyle name="常规 27 2 3 2 3 2 5 4" xfId="6990"/>
    <cellStyle name="常规 27 2 3 2 3 2 6" xfId="6991"/>
    <cellStyle name="常规 27 2 3 2 3 2 6 2" xfId="6992"/>
    <cellStyle name="常规 27 2 3 2 3 2 6 3" xfId="6993"/>
    <cellStyle name="常规 27 2 3 2 3 2 7" xfId="6994"/>
    <cellStyle name="常规 27 2 3 2 3 2 8" xfId="6995"/>
    <cellStyle name="常规 27 2 3 2 3 3" xfId="6996"/>
    <cellStyle name="常规 27 2 3 2 3 3 2" xfId="6997"/>
    <cellStyle name="常规 27 2 3 2 3 3 2 2" xfId="6998"/>
    <cellStyle name="常规 27 2 3 2 3 3 2 2 2" xfId="6999"/>
    <cellStyle name="常规 27 2 3 2 3 3 2 2 2 2" xfId="7000"/>
    <cellStyle name="常规 27 2 3 2 3 3 2 2 2 2 2" xfId="7001"/>
    <cellStyle name="常规 27 2 3 2 3 3 2 2 2 2 3" xfId="7002"/>
    <cellStyle name="常规 27 2 3 2 3 3 2 2 2 3" xfId="7003"/>
    <cellStyle name="常规 27 2 3 2 3 3 2 2 2 4" xfId="7004"/>
    <cellStyle name="常规 27 2 3 2 3 3 2 2 3" xfId="7005"/>
    <cellStyle name="常规 27 2 3 2 3 3 2 2 3 2" xfId="7006"/>
    <cellStyle name="常规 27 2 3 2 3 3 2 2 3 3" xfId="7007"/>
    <cellStyle name="常规 27 2 3 2 3 3 2 2 4" xfId="7008"/>
    <cellStyle name="常规 27 2 3 2 3 3 2 2 5" xfId="7009"/>
    <cellStyle name="常规 27 2 3 2 3 3 2 3" xfId="7010"/>
    <cellStyle name="常规 27 2 3 2 3 3 2 3 2" xfId="7011"/>
    <cellStyle name="常规 27 2 3 2 3 3 2 3 2 2" xfId="7012"/>
    <cellStyle name="常规 27 2 3 2 3 3 2 3 2 3" xfId="7013"/>
    <cellStyle name="常规 27 2 3 2 3 3 2 3 3" xfId="7014"/>
    <cellStyle name="常规 27 2 3 2 3 3 2 3 4" xfId="7015"/>
    <cellStyle name="常规 27 2 3 2 3 3 2 4" xfId="7016"/>
    <cellStyle name="常规 27 2 3 2 3 3 2 4 2" xfId="7017"/>
    <cellStyle name="常规 27 2 3 2 3 3 2 4 3" xfId="7018"/>
    <cellStyle name="常规 27 2 3 2 3 3 2 5" xfId="7019"/>
    <cellStyle name="常规 27 2 3 2 3 3 2 6" xfId="7020"/>
    <cellStyle name="常规 27 2 3 2 3 3 3" xfId="7021"/>
    <cellStyle name="常规 27 2 3 2 3 3 3 2" xfId="7022"/>
    <cellStyle name="常规 27 2 3 2 3 3 3 2 2" xfId="7023"/>
    <cellStyle name="常规 27 2 3 2 3 3 3 2 2 2" xfId="7024"/>
    <cellStyle name="常规 27 2 3 2 3 3 3 2 2 3" xfId="7025"/>
    <cellStyle name="常规 27 2 3 2 3 3 3 2 3" xfId="7026"/>
    <cellStyle name="常规 27 2 3 2 3 3 3 2 4" xfId="7027"/>
    <cellStyle name="常规 27 2 3 2 3 3 3 3" xfId="7028"/>
    <cellStyle name="常规 27 2 3 2 3 3 3 3 2" xfId="7029"/>
    <cellStyle name="常规 27 2 3 2 3 3 3 3 3" xfId="7030"/>
    <cellStyle name="常规 27 2 3 2 3 3 3 4" xfId="7031"/>
    <cellStyle name="常规 27 2 3 2 3 3 3 5" xfId="7032"/>
    <cellStyle name="常规 27 2 3 2 3 3 4" xfId="7033"/>
    <cellStyle name="常规 27 2 3 2 3 3 4 2" xfId="7034"/>
    <cellStyle name="常规 27 2 3 2 3 3 4 2 2" xfId="7035"/>
    <cellStyle name="常规 27 2 3 2 3 3 4 2 3" xfId="7036"/>
    <cellStyle name="常规 27 2 3 2 3 3 4 3" xfId="7037"/>
    <cellStyle name="常规 27 2 3 2 3 3 4 4" xfId="7038"/>
    <cellStyle name="常规 27 2 3 2 3 3 5" xfId="7039"/>
    <cellStyle name="常规 27 2 3 2 3 3 5 2" xfId="7040"/>
    <cellStyle name="常规 27 2 3 2 3 3 5 3" xfId="7041"/>
    <cellStyle name="常规 27 2 3 2 3 3 6" xfId="7042"/>
    <cellStyle name="常规 27 2 3 2 3 3 7" xfId="7043"/>
    <cellStyle name="常规 27 2 3 2 3 4" xfId="7044"/>
    <cellStyle name="常规 27 2 3 2 3 4 2" xfId="7045"/>
    <cellStyle name="常规 27 2 3 2 3 4 2 2" xfId="7046"/>
    <cellStyle name="常规 27 2 3 2 3 4 2 2 2" xfId="7047"/>
    <cellStyle name="常规 27 2 3 2 3 4 2 2 2 2" xfId="7048"/>
    <cellStyle name="常规 27 2 3 2 3 4 2 2 2 3" xfId="7049"/>
    <cellStyle name="常规 27 2 3 2 3 4 2 2 3" xfId="7050"/>
    <cellStyle name="常规 27 2 3 2 3 4 2 2 4" xfId="7051"/>
    <cellStyle name="常规 27 2 3 2 3 4 2 3" xfId="7052"/>
    <cellStyle name="常规 27 2 3 2 3 4 2 3 2" xfId="7053"/>
    <cellStyle name="常规 27 2 3 2 3 4 2 3 3" xfId="7054"/>
    <cellStyle name="常规 27 2 3 2 3 4 2 4" xfId="7055"/>
    <cellStyle name="常规 27 2 3 2 3 4 2 5" xfId="7056"/>
    <cellStyle name="常规 27 2 3 2 3 4 3" xfId="7057"/>
    <cellStyle name="常规 27 2 3 2 3 4 3 2" xfId="7058"/>
    <cellStyle name="常规 27 2 3 2 3 4 3 2 2" xfId="7059"/>
    <cellStyle name="常规 27 2 3 2 3 4 3 2 3" xfId="7060"/>
    <cellStyle name="常规 27 2 3 2 3 4 3 3" xfId="7061"/>
    <cellStyle name="常规 27 2 3 2 3 4 3 4" xfId="7062"/>
    <cellStyle name="常规 27 2 3 2 3 4 4" xfId="7063"/>
    <cellStyle name="常规 27 2 3 2 3 4 4 2" xfId="7064"/>
    <cellStyle name="常规 27 2 3 2 3 4 4 3" xfId="7065"/>
    <cellStyle name="常规 27 2 3 2 3 4 5" xfId="7066"/>
    <cellStyle name="常规 27 2 3 2 3 4 6" xfId="7067"/>
    <cellStyle name="常规 27 2 3 2 3 5" xfId="7068"/>
    <cellStyle name="常规 27 2 3 2 3 5 2" xfId="7069"/>
    <cellStyle name="常规 27 2 3 2 3 5 2 2" xfId="7070"/>
    <cellStyle name="常规 27 2 3 2 3 5 2 2 2" xfId="7071"/>
    <cellStyle name="常规 27 2 3 2 3 5 2 2 3" xfId="7072"/>
    <cellStyle name="常规 27 2 3 2 3 5 2 3" xfId="7073"/>
    <cellStyle name="常规 27 2 3 2 3 5 2 4" xfId="7074"/>
    <cellStyle name="常规 27 2 3 2 3 5 3" xfId="7075"/>
    <cellStyle name="常规 27 2 3 2 3 5 3 2" xfId="7076"/>
    <cellStyle name="常规 27 2 3 2 3 5 3 3" xfId="7077"/>
    <cellStyle name="常规 27 2 3 2 3 5 4" xfId="7078"/>
    <cellStyle name="常规 27 2 3 2 3 5 5" xfId="7079"/>
    <cellStyle name="常规 27 2 3 2 3 6" xfId="7080"/>
    <cellStyle name="常规 27 2 3 2 3 6 2" xfId="7081"/>
    <cellStyle name="常规 27 2 3 2 3 6 2 2" xfId="7082"/>
    <cellStyle name="常规 27 2 3 2 3 6 2 3" xfId="7083"/>
    <cellStyle name="常规 27 2 3 2 3 6 3" xfId="7084"/>
    <cellStyle name="常规 27 2 3 2 3 6 4" xfId="7085"/>
    <cellStyle name="常规 27 2 3 2 3 7" xfId="7086"/>
    <cellStyle name="常规 27 2 3 2 3 7 2" xfId="7087"/>
    <cellStyle name="常规 27 2 3 2 3 7 3" xfId="7088"/>
    <cellStyle name="常规 27 2 3 2 3 8" xfId="7089"/>
    <cellStyle name="常规 27 2 3 2 3 9" xfId="7090"/>
    <cellStyle name="常规 27 2 3 2 4" xfId="7091"/>
    <cellStyle name="常规 27 2 3 2 4 2" xfId="7092"/>
    <cellStyle name="常规 27 2 3 2 4 2 2" xfId="7093"/>
    <cellStyle name="常规 27 2 3 2 4 2 2 2" xfId="7094"/>
    <cellStyle name="常规 27 2 3 2 4 2 2 2 2" xfId="7095"/>
    <cellStyle name="常规 27 2 3 2 4 2 2 2 2 2" xfId="7096"/>
    <cellStyle name="常规 27 2 3 2 4 2 2 2 2 2 2" xfId="7097"/>
    <cellStyle name="常规 27 2 3 2 4 2 2 2 2 2 3" xfId="7098"/>
    <cellStyle name="常规 27 2 3 2 4 2 2 2 2 3" xfId="7099"/>
    <cellStyle name="常规 27 2 3 2 4 2 2 2 2 4" xfId="7100"/>
    <cellStyle name="常规 27 2 3 2 4 2 2 2 3" xfId="7101"/>
    <cellStyle name="常规 27 2 3 2 4 2 2 2 3 2" xfId="7102"/>
    <cellStyle name="常规 27 2 3 2 4 2 2 2 3 3" xfId="7103"/>
    <cellStyle name="常规 27 2 3 2 4 2 2 2 4" xfId="7104"/>
    <cellStyle name="常规 27 2 3 2 4 2 2 2 5" xfId="7105"/>
    <cellStyle name="常规 27 2 3 2 4 2 2 3" xfId="7106"/>
    <cellStyle name="常规 27 2 3 2 4 2 2 3 2" xfId="7107"/>
    <cellStyle name="常规 27 2 3 2 4 2 2 3 2 2" xfId="7108"/>
    <cellStyle name="常规 27 2 3 2 4 2 2 3 2 3" xfId="7109"/>
    <cellStyle name="常规 27 2 3 2 4 2 2 3 3" xfId="7110"/>
    <cellStyle name="常规 27 2 3 2 4 2 2 3 4" xfId="7111"/>
    <cellStyle name="常规 27 2 3 2 4 2 2 4" xfId="7112"/>
    <cellStyle name="常规 27 2 3 2 4 2 2 4 2" xfId="7113"/>
    <cellStyle name="常规 27 2 3 2 4 2 2 4 3" xfId="7114"/>
    <cellStyle name="常规 27 2 3 2 4 2 2 5" xfId="7115"/>
    <cellStyle name="常规 27 2 3 2 4 2 2 6" xfId="7116"/>
    <cellStyle name="常规 27 2 3 2 4 2 3" xfId="7117"/>
    <cellStyle name="常规 27 2 3 2 4 2 3 2" xfId="7118"/>
    <cellStyle name="常规 27 2 3 2 4 2 3 2 2" xfId="7119"/>
    <cellStyle name="常规 27 2 3 2 4 2 3 2 2 2" xfId="7120"/>
    <cellStyle name="常规 27 2 3 2 4 2 3 2 2 3" xfId="7121"/>
    <cellStyle name="常规 27 2 3 2 4 2 3 2 3" xfId="7122"/>
    <cellStyle name="常规 27 2 3 2 4 2 3 2 4" xfId="7123"/>
    <cellStyle name="常规 27 2 3 2 4 2 3 3" xfId="7124"/>
    <cellStyle name="常规 27 2 3 2 4 2 3 3 2" xfId="7125"/>
    <cellStyle name="常规 27 2 3 2 4 2 3 3 3" xfId="7126"/>
    <cellStyle name="常规 27 2 3 2 4 2 3 4" xfId="7127"/>
    <cellStyle name="常规 27 2 3 2 4 2 3 5" xfId="7128"/>
    <cellStyle name="常规 27 2 3 2 4 2 4" xfId="7129"/>
    <cellStyle name="常规 27 2 3 2 4 2 4 2" xfId="7130"/>
    <cellStyle name="常规 27 2 3 2 4 2 4 2 2" xfId="7131"/>
    <cellStyle name="常规 27 2 3 2 4 2 4 2 3" xfId="7132"/>
    <cellStyle name="常规 27 2 3 2 4 2 4 3" xfId="7133"/>
    <cellStyle name="常规 27 2 3 2 4 2 4 4" xfId="7134"/>
    <cellStyle name="常规 27 2 3 2 4 2 5" xfId="7135"/>
    <cellStyle name="常规 27 2 3 2 4 2 5 2" xfId="7136"/>
    <cellStyle name="常规 27 2 3 2 4 2 5 3" xfId="7137"/>
    <cellStyle name="常规 27 2 3 2 4 2 6" xfId="7138"/>
    <cellStyle name="常规 27 2 3 2 4 2 7" xfId="7139"/>
    <cellStyle name="常规 27 2 3 2 4 3" xfId="7140"/>
    <cellStyle name="常规 27 2 3 2 4 3 2" xfId="7141"/>
    <cellStyle name="常规 27 2 3 2 4 3 2 2" xfId="7142"/>
    <cellStyle name="常规 27 2 3 2 4 3 2 2 2" xfId="7143"/>
    <cellStyle name="常规 27 2 3 2 4 3 2 2 2 2" xfId="7144"/>
    <cellStyle name="常规 27 2 3 2 4 3 2 2 2 3" xfId="7145"/>
    <cellStyle name="常规 27 2 3 2 4 3 2 2 3" xfId="7146"/>
    <cellStyle name="常规 27 2 3 2 4 3 2 2 4" xfId="7147"/>
    <cellStyle name="常规 27 2 3 2 4 3 2 3" xfId="7148"/>
    <cellStyle name="常规 27 2 3 2 4 3 2 3 2" xfId="7149"/>
    <cellStyle name="常规 27 2 3 2 4 3 2 3 3" xfId="7150"/>
    <cellStyle name="常规 27 2 3 2 4 3 2 4" xfId="7151"/>
    <cellStyle name="常规 27 2 3 2 4 3 2 5" xfId="7152"/>
    <cellStyle name="常规 27 2 3 2 4 3 3" xfId="7153"/>
    <cellStyle name="常规 27 2 3 2 4 3 3 2" xfId="7154"/>
    <cellStyle name="常规 27 2 3 2 4 3 3 2 2" xfId="7155"/>
    <cellStyle name="常规 27 2 3 2 4 3 3 2 3" xfId="7156"/>
    <cellStyle name="常规 27 2 3 2 4 3 3 3" xfId="7157"/>
    <cellStyle name="常规 27 2 3 2 4 3 3 4" xfId="7158"/>
    <cellStyle name="常规 27 2 3 2 4 3 4" xfId="7159"/>
    <cellStyle name="常规 27 2 3 2 4 3 4 2" xfId="7160"/>
    <cellStyle name="常规 27 2 3 2 4 3 4 3" xfId="7161"/>
    <cellStyle name="常规 27 2 3 2 4 3 5" xfId="7162"/>
    <cellStyle name="常规 27 2 3 2 4 3 6" xfId="7163"/>
    <cellStyle name="常规 27 2 3 2 4 4" xfId="7164"/>
    <cellStyle name="常规 27 2 3 2 4 4 2" xfId="7165"/>
    <cellStyle name="常规 27 2 3 2 4 4 2 2" xfId="7166"/>
    <cellStyle name="常规 27 2 3 2 4 4 2 2 2" xfId="7167"/>
    <cellStyle name="常规 27 2 3 2 4 4 2 2 3" xfId="7168"/>
    <cellStyle name="常规 27 2 3 2 4 4 2 3" xfId="7169"/>
    <cellStyle name="常规 27 2 3 2 4 4 2 4" xfId="7170"/>
    <cellStyle name="常规 27 2 3 2 4 4 3" xfId="7171"/>
    <cellStyle name="常规 27 2 3 2 4 4 3 2" xfId="7172"/>
    <cellStyle name="常规 27 2 3 2 4 4 3 3" xfId="7173"/>
    <cellStyle name="常规 27 2 3 2 4 4 4" xfId="7174"/>
    <cellStyle name="常规 27 2 3 2 4 4 5" xfId="7175"/>
    <cellStyle name="常规 27 2 3 2 4 5" xfId="7176"/>
    <cellStyle name="常规 27 2 3 2 4 5 2" xfId="7177"/>
    <cellStyle name="常规 27 2 3 2 4 5 2 2" xfId="7178"/>
    <cellStyle name="常规 27 2 3 2 4 5 2 3" xfId="7179"/>
    <cellStyle name="常规 27 2 3 2 4 5 3" xfId="7180"/>
    <cellStyle name="常规 27 2 3 2 4 5 4" xfId="7181"/>
    <cellStyle name="常规 27 2 3 2 4 6" xfId="7182"/>
    <cellStyle name="常规 27 2 3 2 4 6 2" xfId="7183"/>
    <cellStyle name="常规 27 2 3 2 4 6 3" xfId="7184"/>
    <cellStyle name="常规 27 2 3 2 4 7" xfId="7185"/>
    <cellStyle name="常规 27 2 3 2 4 8" xfId="7186"/>
    <cellStyle name="常规 27 2 3 2 5" xfId="7187"/>
    <cellStyle name="常规 27 2 3 2 5 2" xfId="7188"/>
    <cellStyle name="常规 27 2 3 2 5 2 2" xfId="7189"/>
    <cellStyle name="常规 27 2 3 2 5 2 2 2" xfId="7190"/>
    <cellStyle name="常规 27 2 3 2 5 2 2 2 2" xfId="7191"/>
    <cellStyle name="常规 27 2 3 2 5 2 2 2 2 2" xfId="7192"/>
    <cellStyle name="常规 27 2 3 2 5 2 2 2 2 3" xfId="7193"/>
    <cellStyle name="常规 27 2 3 2 5 2 2 2 3" xfId="7194"/>
    <cellStyle name="常规 27 2 3 2 5 2 2 2 4" xfId="7195"/>
    <cellStyle name="常规 27 2 3 2 5 2 2 3" xfId="7196"/>
    <cellStyle name="常规 27 2 3 2 5 2 2 3 2" xfId="7197"/>
    <cellStyle name="常规 27 2 3 2 5 2 2 3 3" xfId="7198"/>
    <cellStyle name="常规 27 2 3 2 5 2 2 4" xfId="7199"/>
    <cellStyle name="常规 27 2 3 2 5 2 2 5" xfId="7200"/>
    <cellStyle name="常规 27 2 3 2 5 2 3" xfId="7201"/>
    <cellStyle name="常规 27 2 3 2 5 2 3 2" xfId="7202"/>
    <cellStyle name="常规 27 2 3 2 5 2 3 2 2" xfId="7203"/>
    <cellStyle name="常规 27 2 3 2 5 2 3 2 3" xfId="7204"/>
    <cellStyle name="常规 27 2 3 2 5 2 3 3" xfId="7205"/>
    <cellStyle name="常规 27 2 3 2 5 2 3 4" xfId="7206"/>
    <cellStyle name="常规 27 2 3 2 5 2 4" xfId="7207"/>
    <cellStyle name="常规 27 2 3 2 5 2 4 2" xfId="7208"/>
    <cellStyle name="常规 27 2 3 2 5 2 4 3" xfId="7209"/>
    <cellStyle name="常规 27 2 3 2 5 2 5" xfId="7210"/>
    <cellStyle name="常规 27 2 3 2 5 2 6" xfId="7211"/>
    <cellStyle name="常规 27 2 3 2 5 3" xfId="7212"/>
    <cellStyle name="常规 27 2 3 2 5 3 2" xfId="7213"/>
    <cellStyle name="常规 27 2 3 2 5 3 2 2" xfId="7214"/>
    <cellStyle name="常规 27 2 3 2 5 3 2 2 2" xfId="7215"/>
    <cellStyle name="常规 27 2 3 2 5 3 2 2 3" xfId="7216"/>
    <cellStyle name="常规 27 2 3 2 5 3 2 3" xfId="7217"/>
    <cellStyle name="常规 27 2 3 2 5 3 2 4" xfId="7218"/>
    <cellStyle name="常规 27 2 3 2 5 3 3" xfId="7219"/>
    <cellStyle name="常规 27 2 3 2 5 3 3 2" xfId="7220"/>
    <cellStyle name="常规 27 2 3 2 5 3 3 3" xfId="7221"/>
    <cellStyle name="常规 27 2 3 2 5 3 4" xfId="7222"/>
    <cellStyle name="常规 27 2 3 2 5 3 5" xfId="7223"/>
    <cellStyle name="常规 27 2 3 2 5 4" xfId="7224"/>
    <cellStyle name="常规 27 2 3 2 5 4 2" xfId="7225"/>
    <cellStyle name="常规 27 2 3 2 5 4 2 2" xfId="7226"/>
    <cellStyle name="常规 27 2 3 2 5 4 2 3" xfId="7227"/>
    <cellStyle name="常规 27 2 3 2 5 4 3" xfId="7228"/>
    <cellStyle name="常规 27 2 3 2 5 4 4" xfId="7229"/>
    <cellStyle name="常规 27 2 3 2 5 5" xfId="7230"/>
    <cellStyle name="常规 27 2 3 2 5 5 2" xfId="7231"/>
    <cellStyle name="常规 27 2 3 2 5 5 3" xfId="7232"/>
    <cellStyle name="常规 27 2 3 2 5 6" xfId="7233"/>
    <cellStyle name="常规 27 2 3 2 5 7" xfId="7234"/>
    <cellStyle name="常规 27 2 3 2 6" xfId="7235"/>
    <cellStyle name="常规 27 2 3 2 6 2" xfId="7236"/>
    <cellStyle name="常规 27 2 3 2 6 2 2" xfId="7237"/>
    <cellStyle name="常规 27 2 3 2 6 2 2 2" xfId="7238"/>
    <cellStyle name="常规 27 2 3 2 6 2 2 2 2" xfId="7239"/>
    <cellStyle name="常规 27 2 3 2 6 2 2 2 3" xfId="7240"/>
    <cellStyle name="常规 27 2 3 2 6 2 2 3" xfId="7241"/>
    <cellStyle name="常规 27 2 3 2 6 2 2 4" xfId="7242"/>
    <cellStyle name="常规 27 2 3 2 6 2 3" xfId="7243"/>
    <cellStyle name="常规 27 2 3 2 6 2 3 2" xfId="7244"/>
    <cellStyle name="常规 27 2 3 2 6 2 3 3" xfId="7245"/>
    <cellStyle name="常规 27 2 3 2 6 2 4" xfId="7246"/>
    <cellStyle name="常规 27 2 3 2 6 2 5" xfId="7247"/>
    <cellStyle name="常规 27 2 3 2 6 3" xfId="7248"/>
    <cellStyle name="常规 27 2 3 2 6 3 2" xfId="7249"/>
    <cellStyle name="常规 27 2 3 2 6 3 2 2" xfId="7250"/>
    <cellStyle name="常规 27 2 3 2 6 3 2 3" xfId="7251"/>
    <cellStyle name="常规 27 2 3 2 6 3 3" xfId="7252"/>
    <cellStyle name="常规 27 2 3 2 6 3 4" xfId="7253"/>
    <cellStyle name="常规 27 2 3 2 6 4" xfId="7254"/>
    <cellStyle name="常规 27 2 3 2 6 4 2" xfId="7255"/>
    <cellStyle name="常规 27 2 3 2 6 4 3" xfId="7256"/>
    <cellStyle name="常规 27 2 3 2 6 5" xfId="7257"/>
    <cellStyle name="常规 27 2 3 2 6 6" xfId="7258"/>
    <cellStyle name="常规 27 2 3 2 7" xfId="7259"/>
    <cellStyle name="常规 27 2 3 2 7 2" xfId="7260"/>
    <cellStyle name="常规 27 2 3 2 7 2 2" xfId="7261"/>
    <cellStyle name="常规 27 2 3 2 7 2 2 2" xfId="7262"/>
    <cellStyle name="常规 27 2 3 2 7 2 2 3" xfId="7263"/>
    <cellStyle name="常规 27 2 3 2 7 2 3" xfId="7264"/>
    <cellStyle name="常规 27 2 3 2 7 2 4" xfId="7265"/>
    <cellStyle name="常规 27 2 3 2 7 3" xfId="7266"/>
    <cellStyle name="常规 27 2 3 2 7 3 2" xfId="7267"/>
    <cellStyle name="常规 27 2 3 2 7 3 3" xfId="7268"/>
    <cellStyle name="常规 27 2 3 2 7 4" xfId="7269"/>
    <cellStyle name="常规 27 2 3 2 7 5" xfId="7270"/>
    <cellStyle name="常规 27 2 3 2 8" xfId="7271"/>
    <cellStyle name="常规 27 2 3 2 8 2" xfId="7272"/>
    <cellStyle name="常规 27 2 3 2 8 2 2" xfId="7273"/>
    <cellStyle name="常规 27 2 3 2 8 2 3" xfId="7274"/>
    <cellStyle name="常规 27 2 3 2 8 3" xfId="7275"/>
    <cellStyle name="常规 27 2 3 2 8 4" xfId="7276"/>
    <cellStyle name="常规 27 2 3 2 9" xfId="7277"/>
    <cellStyle name="常规 27 2 3 2 9 2" xfId="7278"/>
    <cellStyle name="常规 27 2 3 2 9 3" xfId="7279"/>
    <cellStyle name="常规 27 2 3 3" xfId="7280"/>
    <cellStyle name="常规 27 2 3 3 10" xfId="7281"/>
    <cellStyle name="常规 27 2 3 3 11" xfId="7282"/>
    <cellStyle name="常规 27 2 3 3 2" xfId="7283"/>
    <cellStyle name="常规 27 2 3 3 2 10" xfId="7284"/>
    <cellStyle name="常规 27 2 3 3 2 2" xfId="7285"/>
    <cellStyle name="常规 27 2 3 3 2 2 2" xfId="7286"/>
    <cellStyle name="常规 27 2 3 3 2 2 2 2" xfId="7287"/>
    <cellStyle name="常规 27 2 3 3 2 2 2 2 2" xfId="7288"/>
    <cellStyle name="常规 27 2 3 3 2 2 2 2 2 2" xfId="7289"/>
    <cellStyle name="常规 27 2 3 3 2 2 2 2 2 2 2" xfId="7290"/>
    <cellStyle name="常规 27 2 3 3 2 2 2 2 2 2 2 2" xfId="7291"/>
    <cellStyle name="常规 27 2 3 3 2 2 2 2 2 2 2 2 2" xfId="7292"/>
    <cellStyle name="常规 27 2 3 3 2 2 2 2 2 2 2 2 3" xfId="7293"/>
    <cellStyle name="常规 27 2 3 3 2 2 2 2 2 2 2 3" xfId="7294"/>
    <cellStyle name="常规 27 2 3 3 2 2 2 2 2 2 2 4" xfId="7295"/>
    <cellStyle name="常规 27 2 3 3 2 2 2 2 2 2 3" xfId="7296"/>
    <cellStyle name="常规 27 2 3 3 2 2 2 2 2 2 3 2" xfId="7297"/>
    <cellStyle name="常规 27 2 3 3 2 2 2 2 2 2 3 3" xfId="7298"/>
    <cellStyle name="常规 27 2 3 3 2 2 2 2 2 2 4" xfId="7299"/>
    <cellStyle name="常规 27 2 3 3 2 2 2 2 2 2 5" xfId="7300"/>
    <cellStyle name="常规 27 2 3 3 2 2 2 2 2 3" xfId="7301"/>
    <cellStyle name="常规 27 2 3 3 2 2 2 2 2 3 2" xfId="7302"/>
    <cellStyle name="常规 27 2 3 3 2 2 2 2 2 3 2 2" xfId="7303"/>
    <cellStyle name="常规 27 2 3 3 2 2 2 2 2 3 2 3" xfId="7304"/>
    <cellStyle name="常规 27 2 3 3 2 2 2 2 2 3 3" xfId="7305"/>
    <cellStyle name="常规 27 2 3 3 2 2 2 2 2 3 4" xfId="7306"/>
    <cellStyle name="常规 27 2 3 3 2 2 2 2 2 4" xfId="7307"/>
    <cellStyle name="常规 27 2 3 3 2 2 2 2 2 4 2" xfId="7308"/>
    <cellStyle name="常规 27 2 3 3 2 2 2 2 2 4 3" xfId="7309"/>
    <cellStyle name="常规 27 2 3 3 2 2 2 2 2 5" xfId="7310"/>
    <cellStyle name="常规 27 2 3 3 2 2 2 2 2 6" xfId="7311"/>
    <cellStyle name="常规 27 2 3 3 2 2 2 2 3" xfId="7312"/>
    <cellStyle name="常规 27 2 3 3 2 2 2 2 3 2" xfId="7313"/>
    <cellStyle name="常规 27 2 3 3 2 2 2 2 3 2 2" xfId="7314"/>
    <cellStyle name="常规 27 2 3 3 2 2 2 2 3 2 2 2" xfId="7315"/>
    <cellStyle name="常规 27 2 3 3 2 2 2 2 3 2 2 3" xfId="7316"/>
    <cellStyle name="常规 27 2 3 3 2 2 2 2 3 2 3" xfId="7317"/>
    <cellStyle name="常规 27 2 3 3 2 2 2 2 3 2 4" xfId="7318"/>
    <cellStyle name="常规 27 2 3 3 2 2 2 2 3 3" xfId="7319"/>
    <cellStyle name="常规 27 2 3 3 2 2 2 2 3 3 2" xfId="7320"/>
    <cellStyle name="常规 27 2 3 3 2 2 2 2 3 3 3" xfId="7321"/>
    <cellStyle name="常规 27 2 3 3 2 2 2 2 3 4" xfId="7322"/>
    <cellStyle name="常规 27 2 3 3 2 2 2 2 3 5" xfId="7323"/>
    <cellStyle name="常规 27 2 3 3 2 2 2 2 4" xfId="7324"/>
    <cellStyle name="常规 27 2 3 3 2 2 2 2 4 2" xfId="7325"/>
    <cellStyle name="常规 27 2 3 3 2 2 2 2 4 2 2" xfId="7326"/>
    <cellStyle name="常规 27 2 3 3 2 2 2 2 4 2 3" xfId="7327"/>
    <cellStyle name="常规 27 2 3 3 2 2 2 2 4 3" xfId="7328"/>
    <cellStyle name="常规 27 2 3 3 2 2 2 2 4 4" xfId="7329"/>
    <cellStyle name="常规 27 2 3 3 2 2 2 2 5" xfId="7330"/>
    <cellStyle name="常规 27 2 3 3 2 2 2 2 5 2" xfId="7331"/>
    <cellStyle name="常规 27 2 3 3 2 2 2 2 5 3" xfId="7332"/>
    <cellStyle name="常规 27 2 3 3 2 2 2 2 6" xfId="7333"/>
    <cellStyle name="常规 27 2 3 3 2 2 2 2 7" xfId="7334"/>
    <cellStyle name="常规 27 2 3 3 2 2 2 3" xfId="7335"/>
    <cellStyle name="常规 27 2 3 3 2 2 2 3 2" xfId="7336"/>
    <cellStyle name="常规 27 2 3 3 2 2 2 3 2 2" xfId="7337"/>
    <cellStyle name="常规 27 2 3 3 2 2 2 3 2 2 2" xfId="7338"/>
    <cellStyle name="常规 27 2 3 3 2 2 2 3 2 2 2 2" xfId="7339"/>
    <cellStyle name="常规 27 2 3 3 2 2 2 3 2 2 2 3" xfId="7340"/>
    <cellStyle name="常规 27 2 3 3 2 2 2 3 2 2 3" xfId="7341"/>
    <cellStyle name="常规 27 2 3 3 2 2 2 3 2 2 4" xfId="7342"/>
    <cellStyle name="常规 27 2 3 3 2 2 2 3 2 3" xfId="7343"/>
    <cellStyle name="常规 27 2 3 3 2 2 2 3 2 3 2" xfId="7344"/>
    <cellStyle name="常规 27 2 3 3 2 2 2 3 2 3 3" xfId="7345"/>
    <cellStyle name="常规 27 2 3 3 2 2 2 3 2 4" xfId="7346"/>
    <cellStyle name="常规 27 2 3 3 2 2 2 3 2 5" xfId="7347"/>
    <cellStyle name="常规 27 2 3 3 2 2 2 3 3" xfId="7348"/>
    <cellStyle name="常规 27 2 3 3 2 2 2 3 3 2" xfId="7349"/>
    <cellStyle name="常规 27 2 3 3 2 2 2 3 3 2 2" xfId="7350"/>
    <cellStyle name="常规 27 2 3 3 2 2 2 3 3 2 3" xfId="7351"/>
    <cellStyle name="常规 27 2 3 3 2 2 2 3 3 3" xfId="7352"/>
    <cellStyle name="常规 27 2 3 3 2 2 2 3 3 4" xfId="7353"/>
    <cellStyle name="常规 27 2 3 3 2 2 2 3 4" xfId="7354"/>
    <cellStyle name="常规 27 2 3 3 2 2 2 3 4 2" xfId="7355"/>
    <cellStyle name="常规 27 2 3 3 2 2 2 3 4 3" xfId="7356"/>
    <cellStyle name="常规 27 2 3 3 2 2 2 3 5" xfId="7357"/>
    <cellStyle name="常规 27 2 3 3 2 2 2 3 6" xfId="7358"/>
    <cellStyle name="常规 27 2 3 3 2 2 2 4" xfId="7359"/>
    <cellStyle name="常规 27 2 3 3 2 2 2 4 2" xfId="7360"/>
    <cellStyle name="常规 27 2 3 3 2 2 2 4 2 2" xfId="7361"/>
    <cellStyle name="常规 27 2 3 3 2 2 2 4 2 2 2" xfId="7362"/>
    <cellStyle name="常规 27 2 3 3 2 2 2 4 2 2 3" xfId="7363"/>
    <cellStyle name="常规 27 2 3 3 2 2 2 4 2 3" xfId="7364"/>
    <cellStyle name="常规 27 2 3 3 2 2 2 4 2 4" xfId="7365"/>
    <cellStyle name="常规 27 2 3 3 2 2 2 4 3" xfId="7366"/>
    <cellStyle name="常规 27 2 3 3 2 2 2 4 3 2" xfId="7367"/>
    <cellStyle name="常规 27 2 3 3 2 2 2 4 3 3" xfId="7368"/>
    <cellStyle name="常规 27 2 3 3 2 2 2 4 4" xfId="7369"/>
    <cellStyle name="常规 27 2 3 3 2 2 2 4 5" xfId="7370"/>
    <cellStyle name="常规 27 2 3 3 2 2 2 5" xfId="7371"/>
    <cellStyle name="常规 27 2 3 3 2 2 2 5 2" xfId="7372"/>
    <cellStyle name="常规 27 2 3 3 2 2 2 5 2 2" xfId="7373"/>
    <cellStyle name="常规 27 2 3 3 2 2 2 5 2 3" xfId="7374"/>
    <cellStyle name="常规 27 2 3 3 2 2 2 5 3" xfId="7375"/>
    <cellStyle name="常规 27 2 3 3 2 2 2 5 4" xfId="7376"/>
    <cellStyle name="常规 27 2 3 3 2 2 2 6" xfId="7377"/>
    <cellStyle name="常规 27 2 3 3 2 2 2 6 2" xfId="7378"/>
    <cellStyle name="常规 27 2 3 3 2 2 2 6 3" xfId="7379"/>
    <cellStyle name="常规 27 2 3 3 2 2 2 7" xfId="7380"/>
    <cellStyle name="常规 27 2 3 3 2 2 2 8" xfId="7381"/>
    <cellStyle name="常规 27 2 3 3 2 2 3" xfId="7382"/>
    <cellStyle name="常规 27 2 3 3 2 2 3 2" xfId="7383"/>
    <cellStyle name="常规 27 2 3 3 2 2 3 2 2" xfId="7384"/>
    <cellStyle name="常规 27 2 3 3 2 2 3 2 2 2" xfId="7385"/>
    <cellStyle name="常规 27 2 3 3 2 2 3 2 2 2 2" xfId="7386"/>
    <cellStyle name="常规 27 2 3 3 2 2 3 2 2 2 2 2" xfId="7387"/>
    <cellStyle name="常规 27 2 3 3 2 2 3 2 2 2 2 3" xfId="7388"/>
    <cellStyle name="常规 27 2 3 3 2 2 3 2 2 2 3" xfId="7389"/>
    <cellStyle name="常规 27 2 3 3 2 2 3 2 2 2 4" xfId="7390"/>
    <cellStyle name="常规 27 2 3 3 2 2 3 2 2 3" xfId="7391"/>
    <cellStyle name="常规 27 2 3 3 2 2 3 2 2 3 2" xfId="7392"/>
    <cellStyle name="常规 27 2 3 3 2 2 3 2 2 3 3" xfId="7393"/>
    <cellStyle name="常规 27 2 3 3 2 2 3 2 2 4" xfId="7394"/>
    <cellStyle name="常规 27 2 3 3 2 2 3 2 2 5" xfId="7395"/>
    <cellStyle name="常规 27 2 3 3 2 2 3 2 3" xfId="7396"/>
    <cellStyle name="常规 27 2 3 3 2 2 3 2 3 2" xfId="7397"/>
    <cellStyle name="常规 27 2 3 3 2 2 3 2 3 2 2" xfId="7398"/>
    <cellStyle name="常规 27 2 3 3 2 2 3 2 3 2 3" xfId="7399"/>
    <cellStyle name="常规 27 2 3 3 2 2 3 2 3 3" xfId="7400"/>
    <cellStyle name="常规 27 2 3 3 2 2 3 2 3 4" xfId="7401"/>
    <cellStyle name="常规 27 2 3 3 2 2 3 2 4" xfId="7402"/>
    <cellStyle name="常规 27 2 3 3 2 2 3 2 4 2" xfId="7403"/>
    <cellStyle name="常规 27 2 3 3 2 2 3 2 4 3" xfId="7404"/>
    <cellStyle name="常规 27 2 3 3 2 2 3 2 5" xfId="7405"/>
    <cellStyle name="常规 27 2 3 3 2 2 3 2 6" xfId="7406"/>
    <cellStyle name="常规 27 2 3 3 2 2 3 3" xfId="7407"/>
    <cellStyle name="常规 27 2 3 3 2 2 3 3 2" xfId="7408"/>
    <cellStyle name="常规 27 2 3 3 2 2 3 3 2 2" xfId="7409"/>
    <cellStyle name="常规 27 2 3 3 2 2 3 3 2 2 2" xfId="7410"/>
    <cellStyle name="常规 27 2 3 3 2 2 3 3 2 2 3" xfId="7411"/>
    <cellStyle name="常规 27 2 3 3 2 2 3 3 2 3" xfId="7412"/>
    <cellStyle name="常规 27 2 3 3 2 2 3 3 2 4" xfId="7413"/>
    <cellStyle name="常规 27 2 3 3 2 2 3 3 3" xfId="7414"/>
    <cellStyle name="常规 27 2 3 3 2 2 3 3 3 2" xfId="7415"/>
    <cellStyle name="常规 27 2 3 3 2 2 3 3 3 3" xfId="7416"/>
    <cellStyle name="常规 27 2 3 3 2 2 3 3 4" xfId="7417"/>
    <cellStyle name="常规 27 2 3 3 2 2 3 3 5" xfId="7418"/>
    <cellStyle name="常规 27 2 3 3 2 2 3 4" xfId="7419"/>
    <cellStyle name="常规 27 2 3 3 2 2 3 4 2" xfId="7420"/>
    <cellStyle name="常规 27 2 3 3 2 2 3 4 2 2" xfId="7421"/>
    <cellStyle name="常规 27 2 3 3 2 2 3 4 2 3" xfId="7422"/>
    <cellStyle name="常规 27 2 3 3 2 2 3 4 3" xfId="7423"/>
    <cellStyle name="常规 27 2 3 3 2 2 3 4 4" xfId="7424"/>
    <cellStyle name="常规 27 2 3 3 2 2 3 5" xfId="7425"/>
    <cellStyle name="常规 27 2 3 3 2 2 3 5 2" xfId="7426"/>
    <cellStyle name="常规 27 2 3 3 2 2 3 5 3" xfId="7427"/>
    <cellStyle name="常规 27 2 3 3 2 2 3 6" xfId="7428"/>
    <cellStyle name="常规 27 2 3 3 2 2 3 7" xfId="7429"/>
    <cellStyle name="常规 27 2 3 3 2 2 4" xfId="7430"/>
    <cellStyle name="常规 27 2 3 3 2 2 4 2" xfId="7431"/>
    <cellStyle name="常规 27 2 3 3 2 2 4 2 2" xfId="7432"/>
    <cellStyle name="常规 27 2 3 3 2 2 4 2 2 2" xfId="7433"/>
    <cellStyle name="常规 27 2 3 3 2 2 4 2 2 2 2" xfId="7434"/>
    <cellStyle name="常规 27 2 3 3 2 2 4 2 2 2 3" xfId="7435"/>
    <cellStyle name="常规 27 2 3 3 2 2 4 2 2 3" xfId="7436"/>
    <cellStyle name="常规 27 2 3 3 2 2 4 2 2 4" xfId="7437"/>
    <cellStyle name="常规 27 2 3 3 2 2 4 2 3" xfId="7438"/>
    <cellStyle name="常规 27 2 3 3 2 2 4 2 3 2" xfId="7439"/>
    <cellStyle name="常规 27 2 3 3 2 2 4 2 3 3" xfId="7440"/>
    <cellStyle name="常规 27 2 3 3 2 2 4 2 4" xfId="7441"/>
    <cellStyle name="常规 27 2 3 3 2 2 4 2 5" xfId="7442"/>
    <cellStyle name="常规 27 2 3 3 2 2 4 3" xfId="7443"/>
    <cellStyle name="常规 27 2 3 3 2 2 4 3 2" xfId="7444"/>
    <cellStyle name="常规 27 2 3 3 2 2 4 3 2 2" xfId="7445"/>
    <cellStyle name="常规 27 2 3 3 2 2 4 3 2 3" xfId="7446"/>
    <cellStyle name="常规 27 2 3 3 2 2 4 3 3" xfId="7447"/>
    <cellStyle name="常规 27 2 3 3 2 2 4 3 4" xfId="7448"/>
    <cellStyle name="常规 27 2 3 3 2 2 4 4" xfId="7449"/>
    <cellStyle name="常规 27 2 3 3 2 2 4 4 2" xfId="7450"/>
    <cellStyle name="常规 27 2 3 3 2 2 4 4 3" xfId="7451"/>
    <cellStyle name="常规 27 2 3 3 2 2 4 5" xfId="7452"/>
    <cellStyle name="常规 27 2 3 3 2 2 4 6" xfId="7453"/>
    <cellStyle name="常规 27 2 3 3 2 2 5" xfId="7454"/>
    <cellStyle name="常规 27 2 3 3 2 2 5 2" xfId="7455"/>
    <cellStyle name="常规 27 2 3 3 2 2 5 2 2" xfId="7456"/>
    <cellStyle name="常规 27 2 3 3 2 2 5 2 2 2" xfId="7457"/>
    <cellStyle name="常规 27 2 3 3 2 2 5 2 2 3" xfId="7458"/>
    <cellStyle name="常规 27 2 3 3 2 2 5 2 3" xfId="7459"/>
    <cellStyle name="常规 27 2 3 3 2 2 5 2 4" xfId="7460"/>
    <cellStyle name="常规 27 2 3 3 2 2 5 3" xfId="7461"/>
    <cellStyle name="常规 27 2 3 3 2 2 5 3 2" xfId="7462"/>
    <cellStyle name="常规 27 2 3 3 2 2 5 3 3" xfId="7463"/>
    <cellStyle name="常规 27 2 3 3 2 2 5 4" xfId="7464"/>
    <cellStyle name="常规 27 2 3 3 2 2 5 5" xfId="7465"/>
    <cellStyle name="常规 27 2 3 3 2 2 6" xfId="7466"/>
    <cellStyle name="常规 27 2 3 3 2 2 6 2" xfId="7467"/>
    <cellStyle name="常规 27 2 3 3 2 2 6 2 2" xfId="7468"/>
    <cellStyle name="常规 27 2 3 3 2 2 6 2 3" xfId="7469"/>
    <cellStyle name="常规 27 2 3 3 2 2 6 3" xfId="7470"/>
    <cellStyle name="常规 27 2 3 3 2 2 6 4" xfId="7471"/>
    <cellStyle name="常规 27 2 3 3 2 2 7" xfId="7472"/>
    <cellStyle name="常规 27 2 3 3 2 2 7 2" xfId="7473"/>
    <cellStyle name="常规 27 2 3 3 2 2 7 3" xfId="7474"/>
    <cellStyle name="常规 27 2 3 3 2 2 8" xfId="7475"/>
    <cellStyle name="常规 27 2 3 3 2 2 9" xfId="7476"/>
    <cellStyle name="常规 27 2 3 3 2 3" xfId="7477"/>
    <cellStyle name="常规 27 2 3 3 2 3 2" xfId="7478"/>
    <cellStyle name="常规 27 2 3 3 2 3 2 2" xfId="7479"/>
    <cellStyle name="常规 27 2 3 3 2 3 2 2 2" xfId="7480"/>
    <cellStyle name="常规 27 2 3 3 2 3 2 2 2 2" xfId="7481"/>
    <cellStyle name="常规 27 2 3 3 2 3 2 2 2 2 2" xfId="7482"/>
    <cellStyle name="常规 27 2 3 3 2 3 2 2 2 2 2 2" xfId="7483"/>
    <cellStyle name="常规 27 2 3 3 2 3 2 2 2 2 2 3" xfId="7484"/>
    <cellStyle name="常规 27 2 3 3 2 3 2 2 2 2 3" xfId="7485"/>
    <cellStyle name="常规 27 2 3 3 2 3 2 2 2 2 4" xfId="7486"/>
    <cellStyle name="常规 27 2 3 3 2 3 2 2 2 3" xfId="7487"/>
    <cellStyle name="常规 27 2 3 3 2 3 2 2 2 3 2" xfId="7488"/>
    <cellStyle name="常规 27 2 3 3 2 3 2 2 2 3 3" xfId="7489"/>
    <cellStyle name="常规 27 2 3 3 2 3 2 2 2 4" xfId="7490"/>
    <cellStyle name="常规 27 2 3 3 2 3 2 2 2 5" xfId="7491"/>
    <cellStyle name="常规 27 2 3 3 2 3 2 2 3" xfId="7492"/>
    <cellStyle name="常规 27 2 3 3 2 3 2 2 3 2" xfId="7493"/>
    <cellStyle name="常规 27 2 3 3 2 3 2 2 3 2 2" xfId="7494"/>
    <cellStyle name="常规 27 2 3 3 2 3 2 2 3 2 3" xfId="7495"/>
    <cellStyle name="常规 27 2 3 3 2 3 2 2 3 3" xfId="7496"/>
    <cellStyle name="常规 27 2 3 3 2 3 2 2 3 4" xfId="7497"/>
    <cellStyle name="常规 27 2 3 3 2 3 2 2 4" xfId="7498"/>
    <cellStyle name="常规 27 2 3 3 2 3 2 2 4 2" xfId="7499"/>
    <cellStyle name="常规 27 2 3 3 2 3 2 2 4 3" xfId="7500"/>
    <cellStyle name="常规 27 2 3 3 2 3 2 2 5" xfId="7501"/>
    <cellStyle name="常规 27 2 3 3 2 3 2 2 6" xfId="7502"/>
    <cellStyle name="常规 27 2 3 3 2 3 2 3" xfId="7503"/>
    <cellStyle name="常规 27 2 3 3 2 3 2 3 2" xfId="7504"/>
    <cellStyle name="常规 27 2 3 3 2 3 2 3 2 2" xfId="7505"/>
    <cellStyle name="常规 27 2 3 3 2 3 2 3 2 2 2" xfId="7506"/>
    <cellStyle name="常规 27 2 3 3 2 3 2 3 2 2 3" xfId="7507"/>
    <cellStyle name="常规 27 2 3 3 2 3 2 3 2 3" xfId="7508"/>
    <cellStyle name="常规 27 2 3 3 2 3 2 3 2 4" xfId="7509"/>
    <cellStyle name="常规 27 2 3 3 2 3 2 3 3" xfId="7510"/>
    <cellStyle name="常规 27 2 3 3 2 3 2 3 3 2" xfId="7511"/>
    <cellStyle name="常规 27 2 3 3 2 3 2 3 3 3" xfId="7512"/>
    <cellStyle name="常规 27 2 3 3 2 3 2 3 4" xfId="7513"/>
    <cellStyle name="常规 27 2 3 3 2 3 2 3 5" xfId="7514"/>
    <cellStyle name="常规 27 2 3 3 2 3 2 4" xfId="7515"/>
    <cellStyle name="常规 27 2 3 3 2 3 2 4 2" xfId="7516"/>
    <cellStyle name="常规 27 2 3 3 2 3 2 4 2 2" xfId="7517"/>
    <cellStyle name="常规 27 2 3 3 2 3 2 4 2 3" xfId="7518"/>
    <cellStyle name="常规 27 2 3 3 2 3 2 4 3" xfId="7519"/>
    <cellStyle name="常规 27 2 3 3 2 3 2 4 4" xfId="7520"/>
    <cellStyle name="常规 27 2 3 3 2 3 2 5" xfId="7521"/>
    <cellStyle name="常规 27 2 3 3 2 3 2 5 2" xfId="7522"/>
    <cellStyle name="常规 27 2 3 3 2 3 2 5 3" xfId="7523"/>
    <cellStyle name="常规 27 2 3 3 2 3 2 6" xfId="7524"/>
    <cellStyle name="常规 27 2 3 3 2 3 2 7" xfId="7525"/>
    <cellStyle name="常规 27 2 3 3 2 3 3" xfId="7526"/>
    <cellStyle name="常规 27 2 3 3 2 3 3 2" xfId="7527"/>
    <cellStyle name="常规 27 2 3 3 2 3 3 2 2" xfId="7528"/>
    <cellStyle name="常规 27 2 3 3 2 3 3 2 2 2" xfId="7529"/>
    <cellStyle name="常规 27 2 3 3 2 3 3 2 2 2 2" xfId="7530"/>
    <cellStyle name="常规 27 2 3 3 2 3 3 2 2 2 3" xfId="7531"/>
    <cellStyle name="常规 27 2 3 3 2 3 3 2 2 3" xfId="7532"/>
    <cellStyle name="常规 27 2 3 3 2 3 3 2 2 4" xfId="7533"/>
    <cellStyle name="常规 27 2 3 3 2 3 3 2 3" xfId="7534"/>
    <cellStyle name="常规 27 2 3 3 2 3 3 2 3 2" xfId="7535"/>
    <cellStyle name="常规 27 2 3 3 2 3 3 2 3 3" xfId="7536"/>
    <cellStyle name="常规 27 2 3 3 2 3 3 2 4" xfId="7537"/>
    <cellStyle name="常规 27 2 3 3 2 3 3 2 5" xfId="7538"/>
    <cellStyle name="常规 27 2 3 3 2 3 3 3" xfId="7539"/>
    <cellStyle name="常规 27 2 3 3 2 3 3 3 2" xfId="7540"/>
    <cellStyle name="常规 27 2 3 3 2 3 3 3 2 2" xfId="7541"/>
    <cellStyle name="常规 27 2 3 3 2 3 3 3 2 3" xfId="7542"/>
    <cellStyle name="常规 27 2 3 3 2 3 3 3 3" xfId="7543"/>
    <cellStyle name="常规 27 2 3 3 2 3 3 3 4" xfId="7544"/>
    <cellStyle name="常规 27 2 3 3 2 3 3 4" xfId="7545"/>
    <cellStyle name="常规 27 2 3 3 2 3 3 4 2" xfId="7546"/>
    <cellStyle name="常规 27 2 3 3 2 3 3 4 3" xfId="7547"/>
    <cellStyle name="常规 27 2 3 3 2 3 3 5" xfId="7548"/>
    <cellStyle name="常规 27 2 3 3 2 3 3 6" xfId="7549"/>
    <cellStyle name="常规 27 2 3 3 2 3 4" xfId="7550"/>
    <cellStyle name="常规 27 2 3 3 2 3 4 2" xfId="7551"/>
    <cellStyle name="常规 27 2 3 3 2 3 4 2 2" xfId="7552"/>
    <cellStyle name="常规 27 2 3 3 2 3 4 2 2 2" xfId="7553"/>
    <cellStyle name="常规 27 2 3 3 2 3 4 2 2 3" xfId="7554"/>
    <cellStyle name="常规 27 2 3 3 2 3 4 2 3" xfId="7555"/>
    <cellStyle name="常规 27 2 3 3 2 3 4 2 4" xfId="7556"/>
    <cellStyle name="常规 27 2 3 3 2 3 4 3" xfId="7557"/>
    <cellStyle name="常规 27 2 3 3 2 3 4 3 2" xfId="7558"/>
    <cellStyle name="常规 27 2 3 3 2 3 4 3 3" xfId="7559"/>
    <cellStyle name="常规 27 2 3 3 2 3 4 4" xfId="7560"/>
    <cellStyle name="常规 27 2 3 3 2 3 4 5" xfId="7561"/>
    <cellStyle name="常规 27 2 3 3 2 3 5" xfId="7562"/>
    <cellStyle name="常规 27 2 3 3 2 3 5 2" xfId="7563"/>
    <cellStyle name="常规 27 2 3 3 2 3 5 2 2" xfId="7564"/>
    <cellStyle name="常规 27 2 3 3 2 3 5 2 3" xfId="7565"/>
    <cellStyle name="常规 27 2 3 3 2 3 5 3" xfId="7566"/>
    <cellStyle name="常规 27 2 3 3 2 3 5 4" xfId="7567"/>
    <cellStyle name="常规 27 2 3 3 2 3 6" xfId="7568"/>
    <cellStyle name="常规 27 2 3 3 2 3 6 2" xfId="7569"/>
    <cellStyle name="常规 27 2 3 3 2 3 6 3" xfId="7570"/>
    <cellStyle name="常规 27 2 3 3 2 3 7" xfId="7571"/>
    <cellStyle name="常规 27 2 3 3 2 3 8" xfId="7572"/>
    <cellStyle name="常规 27 2 3 3 2 4" xfId="7573"/>
    <cellStyle name="常规 27 2 3 3 2 4 2" xfId="7574"/>
    <cellStyle name="常规 27 2 3 3 2 4 2 2" xfId="7575"/>
    <cellStyle name="常规 27 2 3 3 2 4 2 2 2" xfId="7576"/>
    <cellStyle name="常规 27 2 3 3 2 4 2 2 2 2" xfId="7577"/>
    <cellStyle name="常规 27 2 3 3 2 4 2 2 2 2 2" xfId="7578"/>
    <cellStyle name="常规 27 2 3 3 2 4 2 2 2 2 3" xfId="7579"/>
    <cellStyle name="常规 27 2 3 3 2 4 2 2 2 3" xfId="7580"/>
    <cellStyle name="常规 27 2 3 3 2 4 2 2 2 4" xfId="7581"/>
    <cellStyle name="常规 27 2 3 3 2 4 2 2 3" xfId="7582"/>
    <cellStyle name="常规 27 2 3 3 2 4 2 2 3 2" xfId="7583"/>
    <cellStyle name="常规 27 2 3 3 2 4 2 2 3 3" xfId="7584"/>
    <cellStyle name="常规 27 2 3 3 2 4 2 2 4" xfId="7585"/>
    <cellStyle name="常规 27 2 3 3 2 4 2 2 5" xfId="7586"/>
    <cellStyle name="常规 27 2 3 3 2 4 2 3" xfId="7587"/>
    <cellStyle name="常规 27 2 3 3 2 4 2 3 2" xfId="7588"/>
    <cellStyle name="常规 27 2 3 3 2 4 2 3 2 2" xfId="7589"/>
    <cellStyle name="常规 27 2 3 3 2 4 2 3 2 3" xfId="7590"/>
    <cellStyle name="常规 27 2 3 3 2 4 2 3 3" xfId="7591"/>
    <cellStyle name="常规 27 2 3 3 2 4 2 3 4" xfId="7592"/>
    <cellStyle name="常规 27 2 3 3 2 4 2 4" xfId="7593"/>
    <cellStyle name="常规 27 2 3 3 2 4 2 4 2" xfId="7594"/>
    <cellStyle name="常规 27 2 3 3 2 4 2 4 3" xfId="7595"/>
    <cellStyle name="常规 27 2 3 3 2 4 2 5" xfId="7596"/>
    <cellStyle name="常规 27 2 3 3 2 4 2 6" xfId="7597"/>
    <cellStyle name="常规 27 2 3 3 2 4 3" xfId="7598"/>
    <cellStyle name="常规 27 2 3 3 2 4 3 2" xfId="7599"/>
    <cellStyle name="常规 27 2 3 3 2 4 3 2 2" xfId="7600"/>
    <cellStyle name="常规 27 2 3 3 2 4 3 2 2 2" xfId="7601"/>
    <cellStyle name="常规 27 2 3 3 2 4 3 2 2 3" xfId="7602"/>
    <cellStyle name="常规 27 2 3 3 2 4 3 2 3" xfId="7603"/>
    <cellStyle name="常规 27 2 3 3 2 4 3 2 4" xfId="7604"/>
    <cellStyle name="常规 27 2 3 3 2 4 3 3" xfId="7605"/>
    <cellStyle name="常规 27 2 3 3 2 4 3 3 2" xfId="7606"/>
    <cellStyle name="常规 27 2 3 3 2 4 3 3 3" xfId="7607"/>
    <cellStyle name="常规 27 2 3 3 2 4 3 4" xfId="7608"/>
    <cellStyle name="常规 27 2 3 3 2 4 3 5" xfId="7609"/>
    <cellStyle name="常规 27 2 3 3 2 4 4" xfId="7610"/>
    <cellStyle name="常规 27 2 3 3 2 4 4 2" xfId="7611"/>
    <cellStyle name="常规 27 2 3 3 2 4 4 2 2" xfId="7612"/>
    <cellStyle name="常规 27 2 3 3 2 4 4 2 3" xfId="7613"/>
    <cellStyle name="常规 27 2 3 3 2 4 4 3" xfId="7614"/>
    <cellStyle name="常规 27 2 3 3 2 4 4 4" xfId="7615"/>
    <cellStyle name="常规 27 2 3 3 2 4 5" xfId="7616"/>
    <cellStyle name="常规 27 2 3 3 2 4 5 2" xfId="7617"/>
    <cellStyle name="常规 27 2 3 3 2 4 5 3" xfId="7618"/>
    <cellStyle name="常规 27 2 3 3 2 4 6" xfId="7619"/>
    <cellStyle name="常规 27 2 3 3 2 4 7" xfId="7620"/>
    <cellStyle name="常规 27 2 3 3 2 5" xfId="7621"/>
    <cellStyle name="常规 27 2 3 3 2 5 2" xfId="7622"/>
    <cellStyle name="常规 27 2 3 3 2 5 2 2" xfId="7623"/>
    <cellStyle name="常规 27 2 3 3 2 5 2 2 2" xfId="7624"/>
    <cellStyle name="常规 27 2 3 3 2 5 2 2 2 2" xfId="7625"/>
    <cellStyle name="常规 27 2 3 3 2 5 2 2 2 3" xfId="7626"/>
    <cellStyle name="常规 27 2 3 3 2 5 2 2 3" xfId="7627"/>
    <cellStyle name="常规 27 2 3 3 2 5 2 2 4" xfId="7628"/>
    <cellStyle name="常规 27 2 3 3 2 5 2 3" xfId="7629"/>
    <cellStyle name="常规 27 2 3 3 2 5 2 3 2" xfId="7630"/>
    <cellStyle name="常规 27 2 3 3 2 5 2 3 3" xfId="7631"/>
    <cellStyle name="常规 27 2 3 3 2 5 2 4" xfId="7632"/>
    <cellStyle name="常规 27 2 3 3 2 5 2 5" xfId="7633"/>
    <cellStyle name="常规 27 2 3 3 2 5 3" xfId="7634"/>
    <cellStyle name="常规 27 2 3 3 2 5 3 2" xfId="7635"/>
    <cellStyle name="常规 27 2 3 3 2 5 3 2 2" xfId="7636"/>
    <cellStyle name="常规 27 2 3 3 2 5 3 2 3" xfId="7637"/>
    <cellStyle name="常规 27 2 3 3 2 5 3 3" xfId="7638"/>
    <cellStyle name="常规 27 2 3 3 2 5 3 4" xfId="7639"/>
    <cellStyle name="常规 27 2 3 3 2 5 4" xfId="7640"/>
    <cellStyle name="常规 27 2 3 3 2 5 4 2" xfId="7641"/>
    <cellStyle name="常规 27 2 3 3 2 5 4 3" xfId="7642"/>
    <cellStyle name="常规 27 2 3 3 2 5 5" xfId="7643"/>
    <cellStyle name="常规 27 2 3 3 2 5 6" xfId="7644"/>
    <cellStyle name="常规 27 2 3 3 2 6" xfId="7645"/>
    <cellStyle name="常规 27 2 3 3 2 6 2" xfId="7646"/>
    <cellStyle name="常规 27 2 3 3 2 6 2 2" xfId="7647"/>
    <cellStyle name="常规 27 2 3 3 2 6 2 2 2" xfId="7648"/>
    <cellStyle name="常规 27 2 3 3 2 6 2 2 3" xfId="7649"/>
    <cellStyle name="常规 27 2 3 3 2 6 2 3" xfId="7650"/>
    <cellStyle name="常规 27 2 3 3 2 6 2 4" xfId="7651"/>
    <cellStyle name="常规 27 2 3 3 2 6 3" xfId="7652"/>
    <cellStyle name="常规 27 2 3 3 2 6 3 2" xfId="7653"/>
    <cellStyle name="常规 27 2 3 3 2 6 3 3" xfId="7654"/>
    <cellStyle name="常规 27 2 3 3 2 6 4" xfId="7655"/>
    <cellStyle name="常规 27 2 3 3 2 6 5" xfId="7656"/>
    <cellStyle name="常规 27 2 3 3 2 7" xfId="7657"/>
    <cellStyle name="常规 27 2 3 3 2 7 2" xfId="7658"/>
    <cellStyle name="常规 27 2 3 3 2 7 2 2" xfId="7659"/>
    <cellStyle name="常规 27 2 3 3 2 7 2 3" xfId="7660"/>
    <cellStyle name="常规 27 2 3 3 2 7 3" xfId="7661"/>
    <cellStyle name="常规 27 2 3 3 2 7 4" xfId="7662"/>
    <cellStyle name="常规 27 2 3 3 2 8" xfId="7663"/>
    <cellStyle name="常规 27 2 3 3 2 8 2" xfId="7664"/>
    <cellStyle name="常规 27 2 3 3 2 8 3" xfId="7665"/>
    <cellStyle name="常规 27 2 3 3 2 9" xfId="7666"/>
    <cellStyle name="常规 27 2 3 3 3" xfId="7667"/>
    <cellStyle name="常规 27 2 3 3 3 2" xfId="7668"/>
    <cellStyle name="常规 27 2 3 3 3 2 2" xfId="7669"/>
    <cellStyle name="常规 27 2 3 3 3 2 2 2" xfId="7670"/>
    <cellStyle name="常规 27 2 3 3 3 2 2 2 2" xfId="7671"/>
    <cellStyle name="常规 27 2 3 3 3 2 2 2 2 2" xfId="7672"/>
    <cellStyle name="常规 27 2 3 3 3 2 2 2 2 2 2" xfId="7673"/>
    <cellStyle name="常规 27 2 3 3 3 2 2 2 2 2 2 2" xfId="7674"/>
    <cellStyle name="常规 27 2 3 3 3 2 2 2 2 2 2 3" xfId="7675"/>
    <cellStyle name="常规 27 2 3 3 3 2 2 2 2 2 3" xfId="7676"/>
    <cellStyle name="常规 27 2 3 3 3 2 2 2 2 2 4" xfId="7677"/>
    <cellStyle name="常规 27 2 3 3 3 2 2 2 2 3" xfId="7678"/>
    <cellStyle name="常规 27 2 3 3 3 2 2 2 2 3 2" xfId="7679"/>
    <cellStyle name="常规 27 2 3 3 3 2 2 2 2 3 3" xfId="7680"/>
    <cellStyle name="常规 27 2 3 3 3 2 2 2 2 4" xfId="7681"/>
    <cellStyle name="常规 27 2 3 3 3 2 2 2 2 5" xfId="7682"/>
    <cellStyle name="常规 27 2 3 3 3 2 2 2 3" xfId="7683"/>
    <cellStyle name="常规 27 2 3 3 3 2 2 2 3 2" xfId="7684"/>
    <cellStyle name="常规 27 2 3 3 3 2 2 2 3 2 2" xfId="7685"/>
    <cellStyle name="常规 27 2 3 3 3 2 2 2 3 2 3" xfId="7686"/>
    <cellStyle name="常规 27 2 3 3 3 2 2 2 3 3" xfId="7687"/>
    <cellStyle name="常规 27 2 3 3 3 2 2 2 3 4" xfId="7688"/>
    <cellStyle name="常规 27 2 3 3 3 2 2 2 4" xfId="7689"/>
    <cellStyle name="常规 27 2 3 3 3 2 2 2 4 2" xfId="7690"/>
    <cellStyle name="常规 27 2 3 3 3 2 2 2 4 3" xfId="7691"/>
    <cellStyle name="常规 27 2 3 3 3 2 2 2 5" xfId="7692"/>
    <cellStyle name="常规 27 2 3 3 3 2 2 2 6" xfId="7693"/>
    <cellStyle name="常规 27 2 3 3 3 2 2 3" xfId="7694"/>
    <cellStyle name="常规 27 2 3 3 3 2 2 3 2" xfId="7695"/>
    <cellStyle name="常规 27 2 3 3 3 2 2 3 2 2" xfId="7696"/>
    <cellStyle name="常规 27 2 3 3 3 2 2 3 2 2 2" xfId="7697"/>
    <cellStyle name="常规 27 2 3 3 3 2 2 3 2 2 3" xfId="7698"/>
    <cellStyle name="常规 27 2 3 3 3 2 2 3 2 3" xfId="7699"/>
    <cellStyle name="常规 27 2 3 3 3 2 2 3 2 4" xfId="7700"/>
    <cellStyle name="常规 27 2 3 3 3 2 2 3 3" xfId="7701"/>
    <cellStyle name="常规 27 2 3 3 3 2 2 3 3 2" xfId="7702"/>
    <cellStyle name="常规 27 2 3 3 3 2 2 3 3 3" xfId="7703"/>
    <cellStyle name="常规 27 2 3 3 3 2 2 3 4" xfId="7704"/>
    <cellStyle name="常规 27 2 3 3 3 2 2 3 5" xfId="7705"/>
    <cellStyle name="常规 27 2 3 3 3 2 2 4" xfId="7706"/>
    <cellStyle name="常规 27 2 3 3 3 2 2 4 2" xfId="7707"/>
    <cellStyle name="常规 27 2 3 3 3 2 2 4 2 2" xfId="7708"/>
    <cellStyle name="常规 27 2 3 3 3 2 2 4 2 3" xfId="7709"/>
    <cellStyle name="常规 27 2 3 3 3 2 2 4 3" xfId="7710"/>
    <cellStyle name="常规 27 2 3 3 3 2 2 4 4" xfId="7711"/>
    <cellStyle name="常规 27 2 3 3 3 2 2 5" xfId="7712"/>
    <cellStyle name="常规 27 2 3 3 3 2 2 5 2" xfId="7713"/>
    <cellStyle name="常规 27 2 3 3 3 2 2 5 3" xfId="7714"/>
    <cellStyle name="常规 27 2 3 3 3 2 2 6" xfId="7715"/>
    <cellStyle name="常规 27 2 3 3 3 2 2 7" xfId="7716"/>
    <cellStyle name="常规 27 2 3 3 3 2 3" xfId="7717"/>
    <cellStyle name="常规 27 2 3 3 3 2 3 2" xfId="7718"/>
    <cellStyle name="常规 27 2 3 3 3 2 3 2 2" xfId="7719"/>
    <cellStyle name="常规 27 2 3 3 3 2 3 2 2 2" xfId="7720"/>
    <cellStyle name="常规 27 2 3 3 3 2 3 2 2 2 2" xfId="7721"/>
    <cellStyle name="常规 27 2 3 3 3 2 3 2 2 2 3" xfId="7722"/>
    <cellStyle name="常规 27 2 3 3 3 2 3 2 2 3" xfId="7723"/>
    <cellStyle name="常规 27 2 3 3 3 2 3 2 2 4" xfId="7724"/>
    <cellStyle name="常规 27 2 3 3 3 2 3 2 3" xfId="7725"/>
    <cellStyle name="常规 27 2 3 3 3 2 3 2 3 2" xfId="7726"/>
    <cellStyle name="常规 27 2 3 3 3 2 3 2 3 3" xfId="7727"/>
    <cellStyle name="常规 27 2 3 3 3 2 3 2 4" xfId="7728"/>
    <cellStyle name="常规 27 2 3 3 3 2 3 2 5" xfId="7729"/>
    <cellStyle name="常规 27 2 3 3 3 2 3 3" xfId="7730"/>
    <cellStyle name="常规 27 2 3 3 3 2 3 3 2" xfId="7731"/>
    <cellStyle name="常规 27 2 3 3 3 2 3 3 2 2" xfId="7732"/>
    <cellStyle name="常规 27 2 3 3 3 2 3 3 2 3" xfId="7733"/>
    <cellStyle name="常规 27 2 3 3 3 2 3 3 3" xfId="7734"/>
    <cellStyle name="常规 27 2 3 3 3 2 3 3 4" xfId="7735"/>
    <cellStyle name="常规 27 2 3 3 3 2 3 4" xfId="7736"/>
    <cellStyle name="常规 27 2 3 3 3 2 3 4 2" xfId="7737"/>
    <cellStyle name="常规 27 2 3 3 3 2 3 4 3" xfId="7738"/>
    <cellStyle name="常规 27 2 3 3 3 2 3 5" xfId="7739"/>
    <cellStyle name="常规 27 2 3 3 3 2 3 6" xfId="7740"/>
    <cellStyle name="常规 27 2 3 3 3 2 4" xfId="7741"/>
    <cellStyle name="常规 27 2 3 3 3 2 4 2" xfId="7742"/>
    <cellStyle name="常规 27 2 3 3 3 2 4 2 2" xfId="7743"/>
    <cellStyle name="常规 27 2 3 3 3 2 4 2 2 2" xfId="7744"/>
    <cellStyle name="常规 27 2 3 3 3 2 4 2 2 3" xfId="7745"/>
    <cellStyle name="常规 27 2 3 3 3 2 4 2 3" xfId="7746"/>
    <cellStyle name="常规 27 2 3 3 3 2 4 2 4" xfId="7747"/>
    <cellStyle name="常规 27 2 3 3 3 2 4 3" xfId="7748"/>
    <cellStyle name="常规 27 2 3 3 3 2 4 3 2" xfId="7749"/>
    <cellStyle name="常规 27 2 3 3 3 2 4 3 3" xfId="7750"/>
    <cellStyle name="常规 27 2 3 3 3 2 4 4" xfId="7751"/>
    <cellStyle name="常规 27 2 3 3 3 2 4 5" xfId="7752"/>
    <cellStyle name="常规 27 2 3 3 3 2 5" xfId="7753"/>
    <cellStyle name="常规 27 2 3 3 3 2 5 2" xfId="7754"/>
    <cellStyle name="常规 27 2 3 3 3 2 5 2 2" xfId="7755"/>
    <cellStyle name="常规 27 2 3 3 3 2 5 2 3" xfId="7756"/>
    <cellStyle name="常规 27 2 3 3 3 2 5 3" xfId="7757"/>
    <cellStyle name="常规 27 2 3 3 3 2 5 4" xfId="7758"/>
    <cellStyle name="常规 27 2 3 3 3 2 6" xfId="7759"/>
    <cellStyle name="常规 27 2 3 3 3 2 6 2" xfId="7760"/>
    <cellStyle name="常规 27 2 3 3 3 2 6 3" xfId="7761"/>
    <cellStyle name="常规 27 2 3 3 3 2 7" xfId="7762"/>
    <cellStyle name="常规 27 2 3 3 3 2 8" xfId="7763"/>
    <cellStyle name="常规 27 2 3 3 3 3" xfId="7764"/>
    <cellStyle name="常规 27 2 3 3 3 3 2" xfId="7765"/>
    <cellStyle name="常规 27 2 3 3 3 3 2 2" xfId="7766"/>
    <cellStyle name="常规 27 2 3 3 3 3 2 2 2" xfId="7767"/>
    <cellStyle name="常规 27 2 3 3 3 3 2 2 2 2" xfId="7768"/>
    <cellStyle name="常规 27 2 3 3 3 3 2 2 2 2 2" xfId="7769"/>
    <cellStyle name="常规 27 2 3 3 3 3 2 2 2 2 3" xfId="7770"/>
    <cellStyle name="常规 27 2 3 3 3 3 2 2 2 3" xfId="7771"/>
    <cellStyle name="常规 27 2 3 3 3 3 2 2 2 4" xfId="7772"/>
    <cellStyle name="常规 27 2 3 3 3 3 2 2 3" xfId="7773"/>
    <cellStyle name="常规 27 2 3 3 3 3 2 2 3 2" xfId="7774"/>
    <cellStyle name="常规 27 2 3 3 3 3 2 2 3 3" xfId="7775"/>
    <cellStyle name="常规 27 2 3 3 3 3 2 2 4" xfId="7776"/>
    <cellStyle name="常规 27 2 3 3 3 3 2 2 5" xfId="7777"/>
    <cellStyle name="常规 27 2 3 3 3 3 2 3" xfId="7778"/>
    <cellStyle name="常规 27 2 3 3 3 3 2 3 2" xfId="7779"/>
    <cellStyle name="常规 27 2 3 3 3 3 2 3 2 2" xfId="7780"/>
    <cellStyle name="常规 27 2 3 3 3 3 2 3 2 3" xfId="7781"/>
    <cellStyle name="常规 27 2 3 3 3 3 2 3 3" xfId="7782"/>
    <cellStyle name="常规 27 2 3 3 3 3 2 3 4" xfId="7783"/>
    <cellStyle name="常规 27 2 3 3 3 3 2 4" xfId="7784"/>
    <cellStyle name="常规 27 2 3 3 3 3 2 4 2" xfId="7785"/>
    <cellStyle name="常规 27 2 3 3 3 3 2 4 3" xfId="7786"/>
    <cellStyle name="常规 27 2 3 3 3 3 2 5" xfId="7787"/>
    <cellStyle name="常规 27 2 3 3 3 3 2 6" xfId="7788"/>
    <cellStyle name="常规 27 2 3 3 3 3 3" xfId="7789"/>
    <cellStyle name="常规 27 2 3 3 3 3 3 2" xfId="7790"/>
    <cellStyle name="常规 27 2 3 3 3 3 3 2 2" xfId="7791"/>
    <cellStyle name="常规 27 2 3 3 3 3 3 2 2 2" xfId="7792"/>
    <cellStyle name="常规 27 2 3 3 3 3 3 2 2 3" xfId="7793"/>
    <cellStyle name="常规 27 2 3 3 3 3 3 2 3" xfId="7794"/>
    <cellStyle name="常规 27 2 3 3 3 3 3 2 4" xfId="7795"/>
    <cellStyle name="常规 27 2 3 3 3 3 3 3" xfId="7796"/>
    <cellStyle name="常规 27 2 3 3 3 3 3 3 2" xfId="7797"/>
    <cellStyle name="常规 27 2 3 3 3 3 3 3 3" xfId="7798"/>
    <cellStyle name="常规 27 2 3 3 3 3 3 4" xfId="7799"/>
    <cellStyle name="常规 27 2 3 3 3 3 3 5" xfId="7800"/>
    <cellStyle name="常规 27 2 3 3 3 3 4" xfId="7801"/>
    <cellStyle name="常规 27 2 3 3 3 3 4 2" xfId="7802"/>
    <cellStyle name="常规 27 2 3 3 3 3 4 2 2" xfId="7803"/>
    <cellStyle name="常规 27 2 3 3 3 3 4 2 3" xfId="7804"/>
    <cellStyle name="常规 27 2 3 3 3 3 4 3" xfId="7805"/>
    <cellStyle name="常规 27 2 3 3 3 3 4 4" xfId="7806"/>
    <cellStyle name="常规 27 2 3 3 3 3 5" xfId="7807"/>
    <cellStyle name="常规 27 2 3 3 3 3 5 2" xfId="7808"/>
    <cellStyle name="常规 27 2 3 3 3 3 5 3" xfId="7809"/>
    <cellStyle name="常规 27 2 3 3 3 3 6" xfId="7810"/>
    <cellStyle name="常规 27 2 3 3 3 3 7" xfId="7811"/>
    <cellStyle name="常规 27 2 3 3 3 4" xfId="7812"/>
    <cellStyle name="常规 27 2 3 3 3 4 2" xfId="7813"/>
    <cellStyle name="常规 27 2 3 3 3 4 2 2" xfId="7814"/>
    <cellStyle name="常规 27 2 3 3 3 4 2 2 2" xfId="7815"/>
    <cellStyle name="常规 27 2 3 3 3 4 2 2 2 2" xfId="7816"/>
    <cellStyle name="常规 27 2 3 3 3 4 2 2 2 3" xfId="7817"/>
    <cellStyle name="常规 27 2 3 3 3 4 2 2 3" xfId="7818"/>
    <cellStyle name="常规 27 2 3 3 3 4 2 2 4" xfId="7819"/>
    <cellStyle name="常规 27 2 3 3 3 4 2 3" xfId="7820"/>
    <cellStyle name="常规 27 2 3 3 3 4 2 3 2" xfId="7821"/>
    <cellStyle name="常规 27 2 3 3 3 4 2 3 3" xfId="7822"/>
    <cellStyle name="常规 27 2 3 3 3 4 2 4" xfId="7823"/>
    <cellStyle name="常规 27 2 3 3 3 4 2 5" xfId="7824"/>
    <cellStyle name="常规 27 2 3 3 3 4 3" xfId="7825"/>
    <cellStyle name="常规 27 2 3 3 3 4 3 2" xfId="7826"/>
    <cellStyle name="常规 27 2 3 3 3 4 3 2 2" xfId="7827"/>
    <cellStyle name="常规 27 2 3 3 3 4 3 2 3" xfId="7828"/>
    <cellStyle name="常规 27 2 3 3 3 4 3 3" xfId="7829"/>
    <cellStyle name="常规 27 2 3 3 3 4 3 4" xfId="7830"/>
    <cellStyle name="常规 27 2 3 3 3 4 4" xfId="7831"/>
    <cellStyle name="常规 27 2 3 3 3 4 4 2" xfId="7832"/>
    <cellStyle name="常规 27 2 3 3 3 4 4 3" xfId="7833"/>
    <cellStyle name="常规 27 2 3 3 3 4 5" xfId="7834"/>
    <cellStyle name="常规 27 2 3 3 3 4 6" xfId="7835"/>
    <cellStyle name="常规 27 2 3 3 3 5" xfId="7836"/>
    <cellStyle name="常规 27 2 3 3 3 5 2" xfId="7837"/>
    <cellStyle name="常规 27 2 3 3 3 5 2 2" xfId="7838"/>
    <cellStyle name="常规 27 2 3 3 3 5 2 2 2" xfId="7839"/>
    <cellStyle name="常规 27 2 3 3 3 5 2 2 3" xfId="7840"/>
    <cellStyle name="常规 27 2 3 3 3 5 2 3" xfId="7841"/>
    <cellStyle name="常规 27 2 3 3 3 5 2 4" xfId="7842"/>
    <cellStyle name="常规 27 2 3 3 3 5 3" xfId="7843"/>
    <cellStyle name="常规 27 2 3 3 3 5 3 2" xfId="7844"/>
    <cellStyle name="常规 27 2 3 3 3 5 3 3" xfId="7845"/>
    <cellStyle name="常规 27 2 3 3 3 5 4" xfId="7846"/>
    <cellStyle name="常规 27 2 3 3 3 5 5" xfId="7847"/>
    <cellStyle name="常规 27 2 3 3 3 6" xfId="7848"/>
    <cellStyle name="常规 27 2 3 3 3 6 2" xfId="7849"/>
    <cellStyle name="常规 27 2 3 3 3 6 2 2" xfId="7850"/>
    <cellStyle name="常规 27 2 3 3 3 6 2 3" xfId="7851"/>
    <cellStyle name="常规 27 2 3 3 3 6 3" xfId="7852"/>
    <cellStyle name="常规 27 2 3 3 3 6 4" xfId="7853"/>
    <cellStyle name="常规 27 2 3 3 3 7" xfId="7854"/>
    <cellStyle name="常规 27 2 3 3 3 7 2" xfId="7855"/>
    <cellStyle name="常规 27 2 3 3 3 7 3" xfId="7856"/>
    <cellStyle name="常规 27 2 3 3 3 8" xfId="7857"/>
    <cellStyle name="常规 27 2 3 3 3 9" xfId="7858"/>
    <cellStyle name="常规 27 2 3 3 4" xfId="7859"/>
    <cellStyle name="常规 27 2 3 3 4 2" xfId="7860"/>
    <cellStyle name="常规 27 2 3 3 4 2 2" xfId="7861"/>
    <cellStyle name="常规 27 2 3 3 4 2 2 2" xfId="7862"/>
    <cellStyle name="常规 27 2 3 3 4 2 2 2 2" xfId="7863"/>
    <cellStyle name="常规 27 2 3 3 4 2 2 2 2 2" xfId="7864"/>
    <cellStyle name="常规 27 2 3 3 4 2 2 2 2 2 2" xfId="7865"/>
    <cellStyle name="常规 27 2 3 3 4 2 2 2 2 2 3" xfId="7866"/>
    <cellStyle name="常规 27 2 3 3 4 2 2 2 2 3" xfId="7867"/>
    <cellStyle name="常规 27 2 3 3 4 2 2 2 2 4" xfId="7868"/>
    <cellStyle name="常规 27 2 3 3 4 2 2 2 3" xfId="7869"/>
    <cellStyle name="常规 27 2 3 3 4 2 2 2 3 2" xfId="7870"/>
    <cellStyle name="常规 27 2 3 3 4 2 2 2 3 3" xfId="7871"/>
    <cellStyle name="常规 27 2 3 3 4 2 2 2 4" xfId="7872"/>
    <cellStyle name="常规 27 2 3 3 4 2 2 2 5" xfId="7873"/>
    <cellStyle name="常规 27 2 3 3 4 2 2 3" xfId="7874"/>
    <cellStyle name="常规 27 2 3 3 4 2 2 3 2" xfId="7875"/>
    <cellStyle name="常规 27 2 3 3 4 2 2 3 2 2" xfId="7876"/>
    <cellStyle name="常规 27 2 3 3 4 2 2 3 2 3" xfId="7877"/>
    <cellStyle name="常规 27 2 3 3 4 2 2 3 3" xfId="7878"/>
    <cellStyle name="常规 27 2 3 3 4 2 2 3 4" xfId="7879"/>
    <cellStyle name="常规 27 2 3 3 4 2 2 4" xfId="7880"/>
    <cellStyle name="常规 27 2 3 3 4 2 2 4 2" xfId="7881"/>
    <cellStyle name="常规 27 2 3 3 4 2 2 4 3" xfId="7882"/>
    <cellStyle name="常规 27 2 3 3 4 2 2 5" xfId="7883"/>
    <cellStyle name="常规 27 2 3 3 4 2 2 6" xfId="7884"/>
    <cellStyle name="常规 27 2 3 3 4 2 3" xfId="7885"/>
    <cellStyle name="常规 27 2 3 3 4 2 3 2" xfId="7886"/>
    <cellStyle name="常规 27 2 3 3 4 2 3 2 2" xfId="7887"/>
    <cellStyle name="常规 27 2 3 3 4 2 3 2 2 2" xfId="7888"/>
    <cellStyle name="常规 27 2 3 3 4 2 3 2 2 3" xfId="7889"/>
    <cellStyle name="常规 27 2 3 3 4 2 3 2 3" xfId="7890"/>
    <cellStyle name="常规 27 2 3 3 4 2 3 2 4" xfId="7891"/>
    <cellStyle name="常规 27 2 3 3 4 2 3 3" xfId="7892"/>
    <cellStyle name="常规 27 2 3 3 4 2 3 3 2" xfId="7893"/>
    <cellStyle name="常规 27 2 3 3 4 2 3 3 3" xfId="7894"/>
    <cellStyle name="常规 27 2 3 3 4 2 3 4" xfId="7895"/>
    <cellStyle name="常规 27 2 3 3 4 2 3 5" xfId="7896"/>
    <cellStyle name="常规 27 2 3 3 4 2 4" xfId="7897"/>
    <cellStyle name="常规 27 2 3 3 4 2 4 2" xfId="7898"/>
    <cellStyle name="常规 27 2 3 3 4 2 4 2 2" xfId="7899"/>
    <cellStyle name="常规 27 2 3 3 4 2 4 2 3" xfId="7900"/>
    <cellStyle name="常规 27 2 3 3 4 2 4 3" xfId="7901"/>
    <cellStyle name="常规 27 2 3 3 4 2 4 4" xfId="7902"/>
    <cellStyle name="常规 27 2 3 3 4 2 5" xfId="7903"/>
    <cellStyle name="常规 27 2 3 3 4 2 5 2" xfId="7904"/>
    <cellStyle name="常规 27 2 3 3 4 2 5 3" xfId="7905"/>
    <cellStyle name="常规 27 2 3 3 4 2 6" xfId="7906"/>
    <cellStyle name="常规 27 2 3 3 4 2 7" xfId="7907"/>
    <cellStyle name="常规 27 2 3 3 4 3" xfId="7908"/>
    <cellStyle name="常规 27 2 3 3 4 3 2" xfId="7909"/>
    <cellStyle name="常规 27 2 3 3 4 3 2 2" xfId="7910"/>
    <cellStyle name="常规 27 2 3 3 4 3 2 2 2" xfId="7911"/>
    <cellStyle name="常规 27 2 3 3 4 3 2 2 2 2" xfId="7912"/>
    <cellStyle name="常规 27 2 3 3 4 3 2 2 2 3" xfId="7913"/>
    <cellStyle name="常规 27 2 3 3 4 3 2 2 3" xfId="7914"/>
    <cellStyle name="常规 27 2 3 3 4 3 2 2 4" xfId="7915"/>
    <cellStyle name="常规 27 2 3 3 4 3 2 3" xfId="7916"/>
    <cellStyle name="常规 27 2 3 3 4 3 2 3 2" xfId="7917"/>
    <cellStyle name="常规 27 2 3 3 4 3 2 3 3" xfId="7918"/>
    <cellStyle name="常规 27 2 3 3 4 3 2 4" xfId="7919"/>
    <cellStyle name="常规 27 2 3 3 4 3 2 5" xfId="7920"/>
    <cellStyle name="常规 27 2 3 3 4 3 3" xfId="7921"/>
    <cellStyle name="常规 27 2 3 3 4 3 3 2" xfId="7922"/>
    <cellStyle name="常规 27 2 3 3 4 3 3 2 2" xfId="7923"/>
    <cellStyle name="常规 27 2 3 3 4 3 3 2 3" xfId="7924"/>
    <cellStyle name="常规 27 2 3 3 4 3 3 3" xfId="7925"/>
    <cellStyle name="常规 27 2 3 3 4 3 3 4" xfId="7926"/>
    <cellStyle name="常规 27 2 3 3 4 3 4" xfId="7927"/>
    <cellStyle name="常规 27 2 3 3 4 3 4 2" xfId="7928"/>
    <cellStyle name="常规 27 2 3 3 4 3 4 3" xfId="7929"/>
    <cellStyle name="常规 27 2 3 3 4 3 5" xfId="7930"/>
    <cellStyle name="常规 27 2 3 3 4 3 6" xfId="7931"/>
    <cellStyle name="常规 27 2 3 3 4 4" xfId="7932"/>
    <cellStyle name="常规 27 2 3 3 4 4 2" xfId="7933"/>
    <cellStyle name="常规 27 2 3 3 4 4 2 2" xfId="7934"/>
    <cellStyle name="常规 27 2 3 3 4 4 2 2 2" xfId="7935"/>
    <cellStyle name="常规 27 2 3 3 4 4 2 2 3" xfId="7936"/>
    <cellStyle name="常规 27 2 3 3 4 4 2 3" xfId="7937"/>
    <cellStyle name="常规 27 2 3 3 4 4 2 4" xfId="7938"/>
    <cellStyle name="常规 27 2 3 3 4 4 3" xfId="7939"/>
    <cellStyle name="常规 27 2 3 3 4 4 3 2" xfId="7940"/>
    <cellStyle name="常规 27 2 3 3 4 4 3 3" xfId="7941"/>
    <cellStyle name="常规 27 2 3 3 4 4 4" xfId="7942"/>
    <cellStyle name="常规 27 2 3 3 4 4 5" xfId="7943"/>
    <cellStyle name="常规 27 2 3 3 4 5" xfId="7944"/>
    <cellStyle name="常规 27 2 3 3 4 5 2" xfId="7945"/>
    <cellStyle name="常规 27 2 3 3 4 5 2 2" xfId="7946"/>
    <cellStyle name="常规 27 2 3 3 4 5 2 3" xfId="7947"/>
    <cellStyle name="常规 27 2 3 3 4 5 3" xfId="7948"/>
    <cellStyle name="常规 27 2 3 3 4 5 4" xfId="7949"/>
    <cellStyle name="常规 27 2 3 3 4 6" xfId="7950"/>
    <cellStyle name="常规 27 2 3 3 4 6 2" xfId="7951"/>
    <cellStyle name="常规 27 2 3 3 4 6 3" xfId="7952"/>
    <cellStyle name="常规 27 2 3 3 4 7" xfId="7953"/>
    <cellStyle name="常规 27 2 3 3 4 8" xfId="7954"/>
    <cellStyle name="常规 27 2 3 3 5" xfId="7955"/>
    <cellStyle name="常规 27 2 3 3 5 2" xfId="7956"/>
    <cellStyle name="常规 27 2 3 3 5 2 2" xfId="7957"/>
    <cellStyle name="常规 27 2 3 3 5 2 2 2" xfId="7958"/>
    <cellStyle name="常规 27 2 3 3 5 2 2 2 2" xfId="7959"/>
    <cellStyle name="常规 27 2 3 3 5 2 2 2 2 2" xfId="7960"/>
    <cellStyle name="常规 27 2 3 3 5 2 2 2 2 3" xfId="7961"/>
    <cellStyle name="常规 27 2 3 3 5 2 2 2 3" xfId="7962"/>
    <cellStyle name="常规 27 2 3 3 5 2 2 2 4" xfId="7963"/>
    <cellStyle name="常规 27 2 3 3 5 2 2 3" xfId="7964"/>
    <cellStyle name="常规 27 2 3 3 5 2 2 3 2" xfId="7965"/>
    <cellStyle name="常规 27 2 3 3 5 2 2 3 3" xfId="7966"/>
    <cellStyle name="常规 27 2 3 3 5 2 2 4" xfId="7967"/>
    <cellStyle name="常规 27 2 3 3 5 2 2 5" xfId="7968"/>
    <cellStyle name="常规 27 2 3 3 5 2 3" xfId="7969"/>
    <cellStyle name="常规 27 2 3 3 5 2 3 2" xfId="7970"/>
    <cellStyle name="常规 27 2 3 3 5 2 3 2 2" xfId="7971"/>
    <cellStyle name="常规 27 2 3 3 5 2 3 2 3" xfId="7972"/>
    <cellStyle name="常规 27 2 3 3 5 2 3 3" xfId="7973"/>
    <cellStyle name="常规 27 2 3 3 5 2 3 4" xfId="7974"/>
    <cellStyle name="常规 27 2 3 3 5 2 4" xfId="7975"/>
    <cellStyle name="常规 27 2 3 3 5 2 4 2" xfId="7976"/>
    <cellStyle name="常规 27 2 3 3 5 2 4 3" xfId="7977"/>
    <cellStyle name="常规 27 2 3 3 5 2 5" xfId="7978"/>
    <cellStyle name="常规 27 2 3 3 5 2 6" xfId="7979"/>
    <cellStyle name="常规 27 2 3 3 5 3" xfId="7980"/>
    <cellStyle name="常规 27 2 3 3 5 3 2" xfId="7981"/>
    <cellStyle name="常规 27 2 3 3 5 3 2 2" xfId="7982"/>
    <cellStyle name="常规 27 2 3 3 5 3 2 2 2" xfId="7983"/>
    <cellStyle name="常规 27 2 3 3 5 3 2 2 3" xfId="7984"/>
    <cellStyle name="常规 27 2 3 3 5 3 2 3" xfId="7985"/>
    <cellStyle name="常规 27 2 3 3 5 3 2 4" xfId="7986"/>
    <cellStyle name="常规 27 2 3 3 5 3 3" xfId="7987"/>
    <cellStyle name="常规 27 2 3 3 5 3 3 2" xfId="7988"/>
    <cellStyle name="常规 27 2 3 3 5 3 3 3" xfId="7989"/>
    <cellStyle name="常规 27 2 3 3 5 3 4" xfId="7990"/>
    <cellStyle name="常规 27 2 3 3 5 3 5" xfId="7991"/>
    <cellStyle name="常规 27 2 3 3 5 4" xfId="7992"/>
    <cellStyle name="常规 27 2 3 3 5 4 2" xfId="7993"/>
    <cellStyle name="常规 27 2 3 3 5 4 2 2" xfId="7994"/>
    <cellStyle name="常规 27 2 3 3 5 4 2 3" xfId="7995"/>
    <cellStyle name="常规 27 2 3 3 5 4 3" xfId="7996"/>
    <cellStyle name="常规 27 2 3 3 5 4 4" xfId="7997"/>
    <cellStyle name="常规 27 2 3 3 5 5" xfId="7998"/>
    <cellStyle name="常规 27 2 3 3 5 5 2" xfId="7999"/>
    <cellStyle name="常规 27 2 3 3 5 5 3" xfId="8000"/>
    <cellStyle name="常规 27 2 3 3 5 6" xfId="8001"/>
    <cellStyle name="常规 27 2 3 3 5 7" xfId="8002"/>
    <cellStyle name="常规 27 2 3 3 6" xfId="8003"/>
    <cellStyle name="常规 27 2 3 3 6 2" xfId="8004"/>
    <cellStyle name="常规 27 2 3 3 6 2 2" xfId="8005"/>
    <cellStyle name="常规 27 2 3 3 6 2 2 2" xfId="8006"/>
    <cellStyle name="常规 27 2 3 3 6 2 2 2 2" xfId="8007"/>
    <cellStyle name="常规 27 2 3 3 6 2 2 2 3" xfId="8008"/>
    <cellStyle name="常规 27 2 3 3 6 2 2 3" xfId="8009"/>
    <cellStyle name="常规 27 2 3 3 6 2 2 4" xfId="8010"/>
    <cellStyle name="常规 27 2 3 3 6 2 3" xfId="8011"/>
    <cellStyle name="常规 27 2 3 3 6 2 3 2" xfId="8012"/>
    <cellStyle name="常规 27 2 3 3 6 2 3 3" xfId="8013"/>
    <cellStyle name="常规 27 2 3 3 6 2 4" xfId="8014"/>
    <cellStyle name="常规 27 2 3 3 6 2 5" xfId="8015"/>
    <cellStyle name="常规 27 2 3 3 6 3" xfId="8016"/>
    <cellStyle name="常规 27 2 3 3 6 3 2" xfId="8017"/>
    <cellStyle name="常规 27 2 3 3 6 3 2 2" xfId="8018"/>
    <cellStyle name="常规 27 2 3 3 6 3 2 3" xfId="8019"/>
    <cellStyle name="常规 27 2 3 3 6 3 3" xfId="8020"/>
    <cellStyle name="常规 27 2 3 3 6 3 4" xfId="8021"/>
    <cellStyle name="常规 27 2 3 3 6 4" xfId="8022"/>
    <cellStyle name="常规 27 2 3 3 6 4 2" xfId="8023"/>
    <cellStyle name="常规 27 2 3 3 6 4 3" xfId="8024"/>
    <cellStyle name="常规 27 2 3 3 6 5" xfId="8025"/>
    <cellStyle name="常规 27 2 3 3 6 6" xfId="8026"/>
    <cellStyle name="常规 27 2 3 3 7" xfId="8027"/>
    <cellStyle name="常规 27 2 3 3 7 2" xfId="8028"/>
    <cellStyle name="常规 27 2 3 3 7 2 2" xfId="8029"/>
    <cellStyle name="常规 27 2 3 3 7 2 2 2" xfId="8030"/>
    <cellStyle name="常规 27 2 3 3 7 2 2 3" xfId="8031"/>
    <cellStyle name="常规 27 2 3 3 7 2 3" xfId="8032"/>
    <cellStyle name="常规 27 2 3 3 7 2 4" xfId="8033"/>
    <cellStyle name="常规 27 2 3 3 7 3" xfId="8034"/>
    <cellStyle name="常规 27 2 3 3 7 3 2" xfId="8035"/>
    <cellStyle name="常规 27 2 3 3 7 3 3" xfId="8036"/>
    <cellStyle name="常规 27 2 3 3 7 4" xfId="8037"/>
    <cellStyle name="常规 27 2 3 3 7 5" xfId="8038"/>
    <cellStyle name="常规 27 2 3 3 8" xfId="8039"/>
    <cellStyle name="常规 27 2 3 3 8 2" xfId="8040"/>
    <cellStyle name="常规 27 2 3 3 8 2 2" xfId="8041"/>
    <cellStyle name="常规 27 2 3 3 8 2 3" xfId="8042"/>
    <cellStyle name="常规 27 2 3 3 8 3" xfId="8043"/>
    <cellStyle name="常规 27 2 3 3 8 4" xfId="8044"/>
    <cellStyle name="常规 27 2 3 3 9" xfId="8045"/>
    <cellStyle name="常规 27 2 3 3 9 2" xfId="8046"/>
    <cellStyle name="常规 27 2 3 3 9 3" xfId="8047"/>
    <cellStyle name="常规 27 2 3 4" xfId="8048"/>
    <cellStyle name="常规 27 2 3 4 10" xfId="8049"/>
    <cellStyle name="常规 27 2 3 4 2" xfId="8050"/>
    <cellStyle name="常规 27 2 3 4 2 2" xfId="8051"/>
    <cellStyle name="常规 27 2 3 4 2 2 2" xfId="8052"/>
    <cellStyle name="常规 27 2 3 4 2 2 2 2" xfId="8053"/>
    <cellStyle name="常规 27 2 3 4 2 2 2 2 2" xfId="8054"/>
    <cellStyle name="常规 27 2 3 4 2 2 2 2 2 2" xfId="8055"/>
    <cellStyle name="常规 27 2 3 4 2 2 2 2 2 2 2" xfId="8056"/>
    <cellStyle name="常规 27 2 3 4 2 2 2 2 2 2 2 2" xfId="8057"/>
    <cellStyle name="常规 27 2 3 4 2 2 2 2 2 2 2 3" xfId="8058"/>
    <cellStyle name="常规 27 2 3 4 2 2 2 2 2 2 3" xfId="8059"/>
    <cellStyle name="常规 27 2 3 4 2 2 2 2 2 2 4" xfId="8060"/>
    <cellStyle name="常规 27 2 3 4 2 2 2 2 2 3" xfId="8061"/>
    <cellStyle name="常规 27 2 3 4 2 2 2 2 2 3 2" xfId="8062"/>
    <cellStyle name="常规 27 2 3 4 2 2 2 2 2 3 3" xfId="8063"/>
    <cellStyle name="常规 27 2 3 4 2 2 2 2 2 4" xfId="8064"/>
    <cellStyle name="常规 27 2 3 4 2 2 2 2 2 5" xfId="8065"/>
    <cellStyle name="常规 27 2 3 4 2 2 2 2 3" xfId="8066"/>
    <cellStyle name="常规 27 2 3 4 2 2 2 2 3 2" xfId="8067"/>
    <cellStyle name="常规 27 2 3 4 2 2 2 2 3 2 2" xfId="8068"/>
    <cellStyle name="常规 27 2 3 4 2 2 2 2 3 2 3" xfId="8069"/>
    <cellStyle name="常规 27 2 3 4 2 2 2 2 3 3" xfId="8070"/>
    <cellStyle name="常规 27 2 3 4 2 2 2 2 3 4" xfId="8071"/>
    <cellStyle name="常规 27 2 3 4 2 2 2 2 4" xfId="8072"/>
    <cellStyle name="常规 27 2 3 4 2 2 2 2 4 2" xfId="8073"/>
    <cellStyle name="常规 27 2 3 4 2 2 2 2 4 3" xfId="8074"/>
    <cellStyle name="常规 27 2 3 4 2 2 2 2 5" xfId="8075"/>
    <cellStyle name="常规 27 2 3 4 2 2 2 2 6" xfId="8076"/>
    <cellStyle name="常规 27 2 3 4 2 2 2 3" xfId="8077"/>
    <cellStyle name="常规 27 2 3 4 2 2 2 3 2" xfId="8078"/>
    <cellStyle name="常规 27 2 3 4 2 2 2 3 2 2" xfId="8079"/>
    <cellStyle name="常规 27 2 3 4 2 2 2 3 2 2 2" xfId="8080"/>
    <cellStyle name="常规 27 2 3 4 2 2 2 3 2 2 3" xfId="8081"/>
    <cellStyle name="常规 27 2 3 4 2 2 2 3 2 3" xfId="8082"/>
    <cellStyle name="常规 27 2 3 4 2 2 2 3 2 4" xfId="8083"/>
    <cellStyle name="常规 27 2 3 4 2 2 2 3 3" xfId="8084"/>
    <cellStyle name="常规 27 2 3 4 2 2 2 3 3 2" xfId="8085"/>
    <cellStyle name="常规 27 2 3 4 2 2 2 3 3 3" xfId="8086"/>
    <cellStyle name="常规 27 2 3 4 2 2 2 3 4" xfId="8087"/>
    <cellStyle name="常规 27 2 3 4 2 2 2 3 5" xfId="8088"/>
    <cellStyle name="常规 27 2 3 4 2 2 2 4" xfId="8089"/>
    <cellStyle name="常规 27 2 3 4 2 2 2 4 2" xfId="8090"/>
    <cellStyle name="常规 27 2 3 4 2 2 2 4 2 2" xfId="8091"/>
    <cellStyle name="常规 27 2 3 4 2 2 2 4 2 3" xfId="8092"/>
    <cellStyle name="常规 27 2 3 4 2 2 2 4 3" xfId="8093"/>
    <cellStyle name="常规 27 2 3 4 2 2 2 4 4" xfId="8094"/>
    <cellStyle name="常规 27 2 3 4 2 2 2 5" xfId="8095"/>
    <cellStyle name="常规 27 2 3 4 2 2 2 5 2" xfId="8096"/>
    <cellStyle name="常规 27 2 3 4 2 2 2 5 3" xfId="8097"/>
    <cellStyle name="常规 27 2 3 4 2 2 2 6" xfId="8098"/>
    <cellStyle name="常规 27 2 3 4 2 2 2 7" xfId="8099"/>
    <cellStyle name="常规 27 2 3 4 2 2 3" xfId="8100"/>
    <cellStyle name="常规 27 2 3 4 2 2 3 2" xfId="8101"/>
    <cellStyle name="常规 27 2 3 4 2 2 3 2 2" xfId="8102"/>
    <cellStyle name="常规 27 2 3 4 2 2 3 2 2 2" xfId="8103"/>
    <cellStyle name="常规 27 2 3 4 2 2 3 2 2 2 2" xfId="8104"/>
    <cellStyle name="常规 27 2 3 4 2 2 3 2 2 2 3" xfId="8105"/>
    <cellStyle name="常规 27 2 3 4 2 2 3 2 2 3" xfId="8106"/>
    <cellStyle name="常规 27 2 3 4 2 2 3 2 2 4" xfId="8107"/>
    <cellStyle name="常规 27 2 3 4 2 2 3 2 3" xfId="8108"/>
    <cellStyle name="常规 27 2 3 4 2 2 3 2 3 2" xfId="8109"/>
    <cellStyle name="常规 27 2 3 4 2 2 3 2 3 3" xfId="8110"/>
    <cellStyle name="常规 27 2 3 4 2 2 3 2 4" xfId="8111"/>
    <cellStyle name="常规 27 2 3 4 2 2 3 2 5" xfId="8112"/>
    <cellStyle name="常规 27 2 3 4 2 2 3 3" xfId="8113"/>
    <cellStyle name="常规 27 2 3 4 2 2 3 3 2" xfId="8114"/>
    <cellStyle name="常规 27 2 3 4 2 2 3 3 2 2" xfId="8115"/>
    <cellStyle name="常规 27 2 3 4 2 2 3 3 2 3" xfId="8116"/>
    <cellStyle name="常规 27 2 3 4 2 2 3 3 3" xfId="8117"/>
    <cellStyle name="常规 27 2 3 4 2 2 3 3 4" xfId="8118"/>
    <cellStyle name="常规 27 2 3 4 2 2 3 4" xfId="8119"/>
    <cellStyle name="常规 27 2 3 4 2 2 3 4 2" xfId="8120"/>
    <cellStyle name="常规 27 2 3 4 2 2 3 4 3" xfId="8121"/>
    <cellStyle name="常规 27 2 3 4 2 2 3 5" xfId="8122"/>
    <cellStyle name="常规 27 2 3 4 2 2 3 6" xfId="8123"/>
    <cellStyle name="常规 27 2 3 4 2 2 4" xfId="8124"/>
    <cellStyle name="常规 27 2 3 4 2 2 4 2" xfId="8125"/>
    <cellStyle name="常规 27 2 3 4 2 2 4 2 2" xfId="8126"/>
    <cellStyle name="常规 27 2 3 4 2 2 4 2 2 2" xfId="8127"/>
    <cellStyle name="常规 27 2 3 4 2 2 4 2 2 3" xfId="8128"/>
    <cellStyle name="常规 27 2 3 4 2 2 4 2 3" xfId="8129"/>
    <cellStyle name="常规 27 2 3 4 2 2 4 2 4" xfId="8130"/>
    <cellStyle name="常规 27 2 3 4 2 2 4 3" xfId="8131"/>
    <cellStyle name="常规 27 2 3 4 2 2 4 3 2" xfId="8132"/>
    <cellStyle name="常规 27 2 3 4 2 2 4 3 3" xfId="8133"/>
    <cellStyle name="常规 27 2 3 4 2 2 4 4" xfId="8134"/>
    <cellStyle name="常规 27 2 3 4 2 2 4 5" xfId="8135"/>
    <cellStyle name="常规 27 2 3 4 2 2 5" xfId="8136"/>
    <cellStyle name="常规 27 2 3 4 2 2 5 2" xfId="8137"/>
    <cellStyle name="常规 27 2 3 4 2 2 5 2 2" xfId="8138"/>
    <cellStyle name="常规 27 2 3 4 2 2 5 2 3" xfId="8139"/>
    <cellStyle name="常规 27 2 3 4 2 2 5 3" xfId="8140"/>
    <cellStyle name="常规 27 2 3 4 2 2 5 4" xfId="8141"/>
    <cellStyle name="常规 27 2 3 4 2 2 6" xfId="8142"/>
    <cellStyle name="常规 27 2 3 4 2 2 6 2" xfId="8143"/>
    <cellStyle name="常规 27 2 3 4 2 2 6 3" xfId="8144"/>
    <cellStyle name="常规 27 2 3 4 2 2 7" xfId="8145"/>
    <cellStyle name="常规 27 2 3 4 2 2 8" xfId="8146"/>
    <cellStyle name="常规 27 2 3 4 2 3" xfId="8147"/>
    <cellStyle name="常规 27 2 3 4 2 3 2" xfId="8148"/>
    <cellStyle name="常规 27 2 3 4 2 3 2 2" xfId="8149"/>
    <cellStyle name="常规 27 2 3 4 2 3 2 2 2" xfId="8150"/>
    <cellStyle name="常规 27 2 3 4 2 3 2 2 2 2" xfId="8151"/>
    <cellStyle name="常规 27 2 3 4 2 3 2 2 2 2 2" xfId="8152"/>
    <cellStyle name="常规 27 2 3 4 2 3 2 2 2 2 3" xfId="8153"/>
    <cellStyle name="常规 27 2 3 4 2 3 2 2 2 3" xfId="8154"/>
    <cellStyle name="常规 27 2 3 4 2 3 2 2 2 4" xfId="8155"/>
    <cellStyle name="常规 27 2 3 4 2 3 2 2 3" xfId="8156"/>
    <cellStyle name="常规 27 2 3 4 2 3 2 2 3 2" xfId="8157"/>
    <cellStyle name="常规 27 2 3 4 2 3 2 2 3 3" xfId="8158"/>
    <cellStyle name="常规 27 2 3 4 2 3 2 2 4" xfId="8159"/>
    <cellStyle name="常规 27 2 3 4 2 3 2 2 5" xfId="8160"/>
    <cellStyle name="常规 27 2 3 4 2 3 2 3" xfId="8161"/>
    <cellStyle name="常规 27 2 3 4 2 3 2 3 2" xfId="8162"/>
    <cellStyle name="常规 27 2 3 4 2 3 2 3 2 2" xfId="8163"/>
    <cellStyle name="常规 27 2 3 4 2 3 2 3 2 3" xfId="8164"/>
    <cellStyle name="常规 27 2 3 4 2 3 2 3 3" xfId="8165"/>
    <cellStyle name="常规 27 2 3 4 2 3 2 3 4" xfId="8166"/>
    <cellStyle name="常规 27 2 3 4 2 3 2 4" xfId="8167"/>
    <cellStyle name="常规 27 2 3 4 2 3 2 4 2" xfId="8168"/>
    <cellStyle name="常规 27 2 3 4 2 3 2 4 3" xfId="8169"/>
    <cellStyle name="常规 27 2 3 4 2 3 2 5" xfId="8170"/>
    <cellStyle name="常规 27 2 3 4 2 3 2 6" xfId="8171"/>
    <cellStyle name="常规 27 2 3 4 2 3 3" xfId="8172"/>
    <cellStyle name="常规 27 2 3 4 2 3 3 2" xfId="8173"/>
    <cellStyle name="常规 27 2 3 4 2 3 3 2 2" xfId="8174"/>
    <cellStyle name="常规 27 2 3 4 2 3 3 2 2 2" xfId="8175"/>
    <cellStyle name="常规 27 2 3 4 2 3 3 2 2 3" xfId="8176"/>
    <cellStyle name="常规 27 2 3 4 2 3 3 2 3" xfId="8177"/>
    <cellStyle name="常规 27 2 3 4 2 3 3 2 4" xfId="8178"/>
    <cellStyle name="常规 27 2 3 4 2 3 3 3" xfId="8179"/>
    <cellStyle name="常规 27 2 3 4 2 3 3 3 2" xfId="8180"/>
    <cellStyle name="常规 27 2 3 4 2 3 3 3 3" xfId="8181"/>
    <cellStyle name="常规 27 2 3 4 2 3 3 4" xfId="8182"/>
    <cellStyle name="常规 27 2 3 4 2 3 3 5" xfId="8183"/>
    <cellStyle name="常规 27 2 3 4 2 3 4" xfId="8184"/>
    <cellStyle name="常规 27 2 3 4 2 3 4 2" xfId="8185"/>
    <cellStyle name="常规 27 2 3 4 2 3 4 2 2" xfId="8186"/>
    <cellStyle name="常规 27 2 3 4 2 3 4 2 3" xfId="8187"/>
    <cellStyle name="常规 27 2 3 4 2 3 4 3" xfId="8188"/>
    <cellStyle name="常规 27 2 3 4 2 3 4 4" xfId="8189"/>
    <cellStyle name="常规 27 2 3 4 2 3 5" xfId="8190"/>
    <cellStyle name="常规 27 2 3 4 2 3 5 2" xfId="8191"/>
    <cellStyle name="常规 27 2 3 4 2 3 5 3" xfId="8192"/>
    <cellStyle name="常规 27 2 3 4 2 3 6" xfId="8193"/>
    <cellStyle name="常规 27 2 3 4 2 3 7" xfId="8194"/>
    <cellStyle name="常规 27 2 3 4 2 4" xfId="8195"/>
    <cellStyle name="常规 27 2 3 4 2 4 2" xfId="8196"/>
    <cellStyle name="常规 27 2 3 4 2 4 2 2" xfId="8197"/>
    <cellStyle name="常规 27 2 3 4 2 4 2 2 2" xfId="8198"/>
    <cellStyle name="常规 27 2 3 4 2 4 2 2 2 2" xfId="8199"/>
    <cellStyle name="常规 27 2 3 4 2 4 2 2 2 3" xfId="8200"/>
    <cellStyle name="常规 27 2 3 4 2 4 2 2 3" xfId="8201"/>
    <cellStyle name="常规 27 2 3 4 2 4 2 2 4" xfId="8202"/>
    <cellStyle name="常规 27 2 3 4 2 4 2 3" xfId="8203"/>
    <cellStyle name="常规 27 2 3 4 2 4 2 3 2" xfId="8204"/>
    <cellStyle name="常规 27 2 3 4 2 4 2 3 3" xfId="8205"/>
    <cellStyle name="常规 27 2 3 4 2 4 2 4" xfId="8206"/>
    <cellStyle name="常规 27 2 3 4 2 4 2 5" xfId="8207"/>
    <cellStyle name="常规 27 2 3 4 2 4 3" xfId="8208"/>
    <cellStyle name="常规 27 2 3 4 2 4 3 2" xfId="8209"/>
    <cellStyle name="常规 27 2 3 4 2 4 3 2 2" xfId="8210"/>
    <cellStyle name="常规 27 2 3 4 2 4 3 2 3" xfId="8211"/>
    <cellStyle name="常规 27 2 3 4 2 4 3 3" xfId="8212"/>
    <cellStyle name="常规 27 2 3 4 2 4 3 4" xfId="8213"/>
    <cellStyle name="常规 27 2 3 4 2 4 4" xfId="8214"/>
    <cellStyle name="常规 27 2 3 4 2 4 4 2" xfId="8215"/>
    <cellStyle name="常规 27 2 3 4 2 4 4 3" xfId="8216"/>
    <cellStyle name="常规 27 2 3 4 2 4 5" xfId="8217"/>
    <cellStyle name="常规 27 2 3 4 2 4 6" xfId="8218"/>
    <cellStyle name="常规 27 2 3 4 2 5" xfId="8219"/>
    <cellStyle name="常规 27 2 3 4 2 5 2" xfId="8220"/>
    <cellStyle name="常规 27 2 3 4 2 5 2 2" xfId="8221"/>
    <cellStyle name="常规 27 2 3 4 2 5 2 2 2" xfId="8222"/>
    <cellStyle name="常规 27 2 3 4 2 5 2 2 3" xfId="8223"/>
    <cellStyle name="常规 27 2 3 4 2 5 2 3" xfId="8224"/>
    <cellStyle name="常规 27 2 3 4 2 5 2 4" xfId="8225"/>
    <cellStyle name="常规 27 2 3 4 2 5 3" xfId="8226"/>
    <cellStyle name="常规 27 2 3 4 2 5 3 2" xfId="8227"/>
    <cellStyle name="常规 27 2 3 4 2 5 3 3" xfId="8228"/>
    <cellStyle name="常规 27 2 3 4 2 5 4" xfId="8229"/>
    <cellStyle name="常规 27 2 3 4 2 5 5" xfId="8230"/>
    <cellStyle name="常规 27 2 3 4 2 6" xfId="8231"/>
    <cellStyle name="常规 27 2 3 4 2 6 2" xfId="8232"/>
    <cellStyle name="常规 27 2 3 4 2 6 2 2" xfId="8233"/>
    <cellStyle name="常规 27 2 3 4 2 6 2 3" xfId="8234"/>
    <cellStyle name="常规 27 2 3 4 2 6 3" xfId="8235"/>
    <cellStyle name="常规 27 2 3 4 2 6 4" xfId="8236"/>
    <cellStyle name="常规 27 2 3 4 2 7" xfId="8237"/>
    <cellStyle name="常规 27 2 3 4 2 7 2" xfId="8238"/>
    <cellStyle name="常规 27 2 3 4 2 7 3" xfId="8239"/>
    <cellStyle name="常规 27 2 3 4 2 8" xfId="8240"/>
    <cellStyle name="常规 27 2 3 4 2 9" xfId="8241"/>
    <cellStyle name="常规 27 2 3 4 3" xfId="8242"/>
    <cellStyle name="常规 27 2 3 4 3 2" xfId="8243"/>
    <cellStyle name="常规 27 2 3 4 3 2 2" xfId="8244"/>
    <cellStyle name="常规 27 2 3 4 3 2 2 2" xfId="8245"/>
    <cellStyle name="常规 27 2 3 4 3 2 2 2 2" xfId="8246"/>
    <cellStyle name="常规 27 2 3 4 3 2 2 2 2 2" xfId="8247"/>
    <cellStyle name="常规 27 2 3 4 3 2 2 2 2 2 2" xfId="8248"/>
    <cellStyle name="常规 27 2 3 4 3 2 2 2 2 2 3" xfId="8249"/>
    <cellStyle name="常规 27 2 3 4 3 2 2 2 2 3" xfId="8250"/>
    <cellStyle name="常规 27 2 3 4 3 2 2 2 2 4" xfId="8251"/>
    <cellStyle name="常规 27 2 3 4 3 2 2 2 3" xfId="8252"/>
    <cellStyle name="常规 27 2 3 4 3 2 2 2 3 2" xfId="8253"/>
    <cellStyle name="常规 27 2 3 4 3 2 2 2 3 3" xfId="8254"/>
    <cellStyle name="常规 27 2 3 4 3 2 2 2 4" xfId="8255"/>
    <cellStyle name="常规 27 2 3 4 3 2 2 2 5" xfId="8256"/>
    <cellStyle name="常规 27 2 3 4 3 2 2 3" xfId="8257"/>
    <cellStyle name="常规 27 2 3 4 3 2 2 3 2" xfId="8258"/>
    <cellStyle name="常规 27 2 3 4 3 2 2 3 2 2" xfId="8259"/>
    <cellStyle name="常规 27 2 3 4 3 2 2 3 2 3" xfId="8260"/>
    <cellStyle name="常规 27 2 3 4 3 2 2 3 3" xfId="8261"/>
    <cellStyle name="常规 27 2 3 4 3 2 2 3 4" xfId="8262"/>
    <cellStyle name="常规 27 2 3 4 3 2 2 4" xfId="8263"/>
    <cellStyle name="常规 27 2 3 4 3 2 2 4 2" xfId="8264"/>
    <cellStyle name="常规 27 2 3 4 3 2 2 4 3" xfId="8265"/>
    <cellStyle name="常规 27 2 3 4 3 2 2 5" xfId="8266"/>
    <cellStyle name="常规 27 2 3 4 3 2 2 6" xfId="8267"/>
    <cellStyle name="常规 27 2 3 4 3 2 3" xfId="8268"/>
    <cellStyle name="常规 27 2 3 4 3 2 3 2" xfId="8269"/>
    <cellStyle name="常规 27 2 3 4 3 2 3 2 2" xfId="8270"/>
    <cellStyle name="常规 27 2 3 4 3 2 3 2 2 2" xfId="8271"/>
    <cellStyle name="常规 27 2 3 4 3 2 3 2 2 3" xfId="8272"/>
    <cellStyle name="常规 27 2 3 4 3 2 3 2 3" xfId="8273"/>
    <cellStyle name="常规 27 2 3 4 3 2 3 2 4" xfId="8274"/>
    <cellStyle name="常规 27 2 3 4 3 2 3 3" xfId="8275"/>
    <cellStyle name="常规 27 2 3 4 3 2 3 3 2" xfId="8276"/>
    <cellStyle name="常规 27 2 3 4 3 2 3 3 3" xfId="8277"/>
    <cellStyle name="常规 27 2 3 4 3 2 3 4" xfId="8278"/>
    <cellStyle name="常规 27 2 3 4 3 2 3 5" xfId="8279"/>
    <cellStyle name="常规 27 2 3 4 3 2 4" xfId="8280"/>
    <cellStyle name="常规 27 2 3 4 3 2 4 2" xfId="8281"/>
    <cellStyle name="常规 27 2 3 4 3 2 4 2 2" xfId="8282"/>
    <cellStyle name="常规 27 2 3 4 3 2 4 2 3" xfId="8283"/>
    <cellStyle name="常规 27 2 3 4 3 2 4 3" xfId="8284"/>
    <cellStyle name="常规 27 2 3 4 3 2 4 4" xfId="8285"/>
    <cellStyle name="常规 27 2 3 4 3 2 5" xfId="8286"/>
    <cellStyle name="常规 27 2 3 4 3 2 5 2" xfId="8287"/>
    <cellStyle name="常规 27 2 3 4 3 2 5 3" xfId="8288"/>
    <cellStyle name="常规 27 2 3 4 3 2 6" xfId="8289"/>
    <cellStyle name="常规 27 2 3 4 3 2 7" xfId="8290"/>
    <cellStyle name="常规 27 2 3 4 3 3" xfId="8291"/>
    <cellStyle name="常规 27 2 3 4 3 3 2" xfId="8292"/>
    <cellStyle name="常规 27 2 3 4 3 3 2 2" xfId="8293"/>
    <cellStyle name="常规 27 2 3 4 3 3 2 2 2" xfId="8294"/>
    <cellStyle name="常规 27 2 3 4 3 3 2 2 2 2" xfId="8295"/>
    <cellStyle name="常规 27 2 3 4 3 3 2 2 2 3" xfId="8296"/>
    <cellStyle name="常规 27 2 3 4 3 3 2 2 3" xfId="8297"/>
    <cellStyle name="常规 27 2 3 4 3 3 2 2 4" xfId="8298"/>
    <cellStyle name="常规 27 2 3 4 3 3 2 3" xfId="8299"/>
    <cellStyle name="常规 27 2 3 4 3 3 2 3 2" xfId="8300"/>
    <cellStyle name="常规 27 2 3 4 3 3 2 3 3" xfId="8301"/>
    <cellStyle name="常规 27 2 3 4 3 3 2 4" xfId="8302"/>
    <cellStyle name="常规 27 2 3 4 3 3 2 5" xfId="8303"/>
    <cellStyle name="常规 27 2 3 4 3 3 3" xfId="8304"/>
    <cellStyle name="常规 27 2 3 4 3 3 3 2" xfId="8305"/>
    <cellStyle name="常规 27 2 3 4 3 3 3 2 2" xfId="8306"/>
    <cellStyle name="常规 27 2 3 4 3 3 3 2 3" xfId="8307"/>
    <cellStyle name="常规 27 2 3 4 3 3 3 3" xfId="8308"/>
    <cellStyle name="常规 27 2 3 4 3 3 3 4" xfId="8309"/>
    <cellStyle name="常规 27 2 3 4 3 3 4" xfId="8310"/>
    <cellStyle name="常规 27 2 3 4 3 3 4 2" xfId="8311"/>
    <cellStyle name="常规 27 2 3 4 3 3 4 3" xfId="8312"/>
    <cellStyle name="常规 27 2 3 4 3 3 5" xfId="8313"/>
    <cellStyle name="常规 27 2 3 4 3 3 6" xfId="8314"/>
    <cellStyle name="常规 27 2 3 4 3 4" xfId="8315"/>
    <cellStyle name="常规 27 2 3 4 3 4 2" xfId="8316"/>
    <cellStyle name="常规 27 2 3 4 3 4 2 2" xfId="8317"/>
    <cellStyle name="常规 27 2 3 4 3 4 2 2 2" xfId="8318"/>
    <cellStyle name="常规 27 2 3 4 3 4 2 2 3" xfId="8319"/>
    <cellStyle name="常规 27 2 3 4 3 4 2 3" xfId="8320"/>
    <cellStyle name="常规 27 2 3 4 3 4 2 4" xfId="8321"/>
    <cellStyle name="常规 27 2 3 4 3 4 3" xfId="8322"/>
    <cellStyle name="常规 27 2 3 4 3 4 3 2" xfId="8323"/>
    <cellStyle name="常规 27 2 3 4 3 4 3 3" xfId="8324"/>
    <cellStyle name="常规 27 2 3 4 3 4 4" xfId="8325"/>
    <cellStyle name="常规 27 2 3 4 3 4 5" xfId="8326"/>
    <cellStyle name="常规 27 2 3 4 3 5" xfId="8327"/>
    <cellStyle name="常规 27 2 3 4 3 5 2" xfId="8328"/>
    <cellStyle name="常规 27 2 3 4 3 5 2 2" xfId="8329"/>
    <cellStyle name="常规 27 2 3 4 3 5 2 3" xfId="8330"/>
    <cellStyle name="常规 27 2 3 4 3 5 3" xfId="8331"/>
    <cellStyle name="常规 27 2 3 4 3 5 4" xfId="8332"/>
    <cellStyle name="常规 27 2 3 4 3 6" xfId="8333"/>
    <cellStyle name="常规 27 2 3 4 3 6 2" xfId="8334"/>
    <cellStyle name="常规 27 2 3 4 3 6 3" xfId="8335"/>
    <cellStyle name="常规 27 2 3 4 3 7" xfId="8336"/>
    <cellStyle name="常规 27 2 3 4 3 8" xfId="8337"/>
    <cellStyle name="常规 27 2 3 4 4" xfId="8338"/>
    <cellStyle name="常规 27 2 3 4 4 2" xfId="8339"/>
    <cellStyle name="常规 27 2 3 4 4 2 2" xfId="8340"/>
    <cellStyle name="常规 27 2 3 4 4 2 2 2" xfId="8341"/>
    <cellStyle name="常规 27 2 3 4 4 2 2 2 2" xfId="8342"/>
    <cellStyle name="常规 27 2 3 4 4 2 2 2 2 2" xfId="8343"/>
    <cellStyle name="常规 27 2 3 4 4 2 2 2 2 3" xfId="8344"/>
    <cellStyle name="常规 27 2 3 4 4 2 2 2 3" xfId="8345"/>
    <cellStyle name="常规 27 2 3 4 4 2 2 2 4" xfId="8346"/>
    <cellStyle name="常规 27 2 3 4 4 2 2 3" xfId="8347"/>
    <cellStyle name="常规 27 2 3 4 4 2 2 3 2" xfId="8348"/>
    <cellStyle name="常规 27 2 3 4 4 2 2 3 3" xfId="8349"/>
    <cellStyle name="常规 27 2 3 4 4 2 2 4" xfId="8350"/>
    <cellStyle name="常规 27 2 3 4 4 2 2 5" xfId="8351"/>
    <cellStyle name="常规 27 2 3 4 4 2 3" xfId="8352"/>
    <cellStyle name="常规 27 2 3 4 4 2 3 2" xfId="8353"/>
    <cellStyle name="常规 27 2 3 4 4 2 3 2 2" xfId="8354"/>
    <cellStyle name="常规 27 2 3 4 4 2 3 2 3" xfId="8355"/>
    <cellStyle name="常规 27 2 3 4 4 2 3 3" xfId="8356"/>
    <cellStyle name="常规 27 2 3 4 4 2 3 4" xfId="8357"/>
    <cellStyle name="常规 27 2 3 4 4 2 4" xfId="8358"/>
    <cellStyle name="常规 27 2 3 4 4 2 4 2" xfId="8359"/>
    <cellStyle name="常规 27 2 3 4 4 2 4 3" xfId="8360"/>
    <cellStyle name="常规 27 2 3 4 4 2 5" xfId="8361"/>
    <cellStyle name="常规 27 2 3 4 4 2 6" xfId="8362"/>
    <cellStyle name="常规 27 2 3 4 4 3" xfId="8363"/>
    <cellStyle name="常规 27 2 3 4 4 3 2" xfId="8364"/>
    <cellStyle name="常规 27 2 3 4 4 3 2 2" xfId="8365"/>
    <cellStyle name="常规 27 2 3 4 4 3 2 2 2" xfId="8366"/>
    <cellStyle name="常规 27 2 3 4 4 3 2 2 3" xfId="8367"/>
    <cellStyle name="常规 27 2 3 4 4 3 2 3" xfId="8368"/>
    <cellStyle name="常规 27 2 3 4 4 3 2 4" xfId="8369"/>
    <cellStyle name="常规 27 2 3 4 4 3 3" xfId="8370"/>
    <cellStyle name="常规 27 2 3 4 4 3 3 2" xfId="8371"/>
    <cellStyle name="常规 27 2 3 4 4 3 3 3" xfId="8372"/>
    <cellStyle name="常规 27 2 3 4 4 3 4" xfId="8373"/>
    <cellStyle name="常规 27 2 3 4 4 3 5" xfId="8374"/>
    <cellStyle name="常规 27 2 3 4 4 4" xfId="8375"/>
    <cellStyle name="常规 27 2 3 4 4 4 2" xfId="8376"/>
    <cellStyle name="常规 27 2 3 4 4 4 2 2" xfId="8377"/>
    <cellStyle name="常规 27 2 3 4 4 4 2 3" xfId="8378"/>
    <cellStyle name="常规 27 2 3 4 4 4 3" xfId="8379"/>
    <cellStyle name="常规 27 2 3 4 4 4 4" xfId="8380"/>
    <cellStyle name="常规 27 2 3 4 4 5" xfId="8381"/>
    <cellStyle name="常规 27 2 3 4 4 5 2" xfId="8382"/>
    <cellStyle name="常规 27 2 3 4 4 5 3" xfId="8383"/>
    <cellStyle name="常规 27 2 3 4 4 6" xfId="8384"/>
    <cellStyle name="常规 27 2 3 4 4 7" xfId="8385"/>
    <cellStyle name="常规 27 2 3 4 5" xfId="8386"/>
    <cellStyle name="常规 27 2 3 4 5 2" xfId="8387"/>
    <cellStyle name="常规 27 2 3 4 5 2 2" xfId="8388"/>
    <cellStyle name="常规 27 2 3 4 5 2 2 2" xfId="8389"/>
    <cellStyle name="常规 27 2 3 4 5 2 2 2 2" xfId="8390"/>
    <cellStyle name="常规 27 2 3 4 5 2 2 2 3" xfId="8391"/>
    <cellStyle name="常规 27 2 3 4 5 2 2 3" xfId="8392"/>
    <cellStyle name="常规 27 2 3 4 5 2 2 4" xfId="8393"/>
    <cellStyle name="常规 27 2 3 4 5 2 3" xfId="8394"/>
    <cellStyle name="常规 27 2 3 4 5 2 3 2" xfId="8395"/>
    <cellStyle name="常规 27 2 3 4 5 2 3 3" xfId="8396"/>
    <cellStyle name="常规 27 2 3 4 5 2 4" xfId="8397"/>
    <cellStyle name="常规 27 2 3 4 5 2 5" xfId="8398"/>
    <cellStyle name="常规 27 2 3 4 5 3" xfId="8399"/>
    <cellStyle name="常规 27 2 3 4 5 3 2" xfId="8400"/>
    <cellStyle name="常规 27 2 3 4 5 3 2 2" xfId="8401"/>
    <cellStyle name="常规 27 2 3 4 5 3 2 3" xfId="8402"/>
    <cellStyle name="常规 27 2 3 4 5 3 3" xfId="8403"/>
    <cellStyle name="常规 27 2 3 4 5 3 4" xfId="8404"/>
    <cellStyle name="常规 27 2 3 4 5 4" xfId="8405"/>
    <cellStyle name="常规 27 2 3 4 5 4 2" xfId="8406"/>
    <cellStyle name="常规 27 2 3 4 5 4 3" xfId="8407"/>
    <cellStyle name="常规 27 2 3 4 5 5" xfId="8408"/>
    <cellStyle name="常规 27 2 3 4 5 6" xfId="8409"/>
    <cellStyle name="常规 27 2 3 4 6" xfId="8410"/>
    <cellStyle name="常规 27 2 3 4 6 2" xfId="8411"/>
    <cellStyle name="常规 27 2 3 4 6 2 2" xfId="8412"/>
    <cellStyle name="常规 27 2 3 4 6 2 2 2" xfId="8413"/>
    <cellStyle name="常规 27 2 3 4 6 2 2 3" xfId="8414"/>
    <cellStyle name="常规 27 2 3 4 6 2 3" xfId="8415"/>
    <cellStyle name="常规 27 2 3 4 6 2 4" xfId="8416"/>
    <cellStyle name="常规 27 2 3 4 6 3" xfId="8417"/>
    <cellStyle name="常规 27 2 3 4 6 3 2" xfId="8418"/>
    <cellStyle name="常规 27 2 3 4 6 3 3" xfId="8419"/>
    <cellStyle name="常规 27 2 3 4 6 4" xfId="8420"/>
    <cellStyle name="常规 27 2 3 4 6 5" xfId="8421"/>
    <cellStyle name="常规 27 2 3 4 7" xfId="8422"/>
    <cellStyle name="常规 27 2 3 4 7 2" xfId="8423"/>
    <cellStyle name="常规 27 2 3 4 7 2 2" xfId="8424"/>
    <cellStyle name="常规 27 2 3 4 7 2 3" xfId="8425"/>
    <cellStyle name="常规 27 2 3 4 7 3" xfId="8426"/>
    <cellStyle name="常规 27 2 3 4 7 4" xfId="8427"/>
    <cellStyle name="常规 27 2 3 4 8" xfId="8428"/>
    <cellStyle name="常规 27 2 3 4 8 2" xfId="8429"/>
    <cellStyle name="常规 27 2 3 4 8 3" xfId="8430"/>
    <cellStyle name="常规 27 2 3 4 9" xfId="8431"/>
    <cellStyle name="常规 27 2 3 5" xfId="8432"/>
    <cellStyle name="常规 27 2 3 5 2" xfId="8433"/>
    <cellStyle name="常规 27 2 3 5 2 2" xfId="8434"/>
    <cellStyle name="常规 27 2 3 5 2 2 2" xfId="8435"/>
    <cellStyle name="常规 27 2 3 5 2 2 2 2" xfId="8436"/>
    <cellStyle name="常规 27 2 3 5 2 2 2 2 2" xfId="8437"/>
    <cellStyle name="常规 27 2 3 5 2 2 2 2 2 2" xfId="8438"/>
    <cellStyle name="常规 27 2 3 5 2 2 2 2 2 2 2" xfId="8439"/>
    <cellStyle name="常规 27 2 3 5 2 2 2 2 2 2 3" xfId="8440"/>
    <cellStyle name="常规 27 2 3 5 2 2 2 2 2 3" xfId="8441"/>
    <cellStyle name="常规 27 2 3 5 2 2 2 2 2 4" xfId="8442"/>
    <cellStyle name="常规 27 2 3 5 2 2 2 2 3" xfId="8443"/>
    <cellStyle name="常规 27 2 3 5 2 2 2 2 3 2" xfId="8444"/>
    <cellStyle name="常规 27 2 3 5 2 2 2 2 3 3" xfId="8445"/>
    <cellStyle name="常规 27 2 3 5 2 2 2 2 4" xfId="8446"/>
    <cellStyle name="常规 27 2 3 5 2 2 2 2 5" xfId="8447"/>
    <cellStyle name="常规 27 2 3 5 2 2 2 3" xfId="8448"/>
    <cellStyle name="常规 27 2 3 5 2 2 2 3 2" xfId="8449"/>
    <cellStyle name="常规 27 2 3 5 2 2 2 3 2 2" xfId="8450"/>
    <cellStyle name="常规 27 2 3 5 2 2 2 3 2 3" xfId="8451"/>
    <cellStyle name="常规 27 2 3 5 2 2 2 3 3" xfId="8452"/>
    <cellStyle name="常规 27 2 3 5 2 2 2 3 4" xfId="8453"/>
    <cellStyle name="常规 27 2 3 5 2 2 2 4" xfId="8454"/>
    <cellStyle name="常规 27 2 3 5 2 2 2 4 2" xfId="8455"/>
    <cellStyle name="常规 27 2 3 5 2 2 2 4 3" xfId="8456"/>
    <cellStyle name="常规 27 2 3 5 2 2 2 5" xfId="8457"/>
    <cellStyle name="常规 27 2 3 5 2 2 2 6" xfId="8458"/>
    <cellStyle name="常规 27 2 3 5 2 2 3" xfId="8459"/>
    <cellStyle name="常规 27 2 3 5 2 2 3 2" xfId="8460"/>
    <cellStyle name="常规 27 2 3 5 2 2 3 2 2" xfId="8461"/>
    <cellStyle name="常规 27 2 3 5 2 2 3 2 2 2" xfId="8462"/>
    <cellStyle name="常规 27 2 3 5 2 2 3 2 2 3" xfId="8463"/>
    <cellStyle name="常规 27 2 3 5 2 2 3 2 3" xfId="8464"/>
    <cellStyle name="常规 27 2 3 5 2 2 3 2 4" xfId="8465"/>
    <cellStyle name="常规 27 2 3 5 2 2 3 3" xfId="8466"/>
    <cellStyle name="常规 27 2 3 5 2 2 3 3 2" xfId="8467"/>
    <cellStyle name="常规 27 2 3 5 2 2 3 3 3" xfId="8468"/>
    <cellStyle name="常规 27 2 3 5 2 2 3 4" xfId="8469"/>
    <cellStyle name="常规 27 2 3 5 2 2 3 5" xfId="8470"/>
    <cellStyle name="常规 27 2 3 5 2 2 4" xfId="8471"/>
    <cellStyle name="常规 27 2 3 5 2 2 4 2" xfId="8472"/>
    <cellStyle name="常规 27 2 3 5 2 2 4 2 2" xfId="8473"/>
    <cellStyle name="常规 27 2 3 5 2 2 4 2 3" xfId="8474"/>
    <cellStyle name="常规 27 2 3 5 2 2 4 3" xfId="8475"/>
    <cellStyle name="常规 27 2 3 5 2 2 4 4" xfId="8476"/>
    <cellStyle name="常规 27 2 3 5 2 2 5" xfId="8477"/>
    <cellStyle name="常规 27 2 3 5 2 2 5 2" xfId="8478"/>
    <cellStyle name="常规 27 2 3 5 2 2 5 3" xfId="8479"/>
    <cellStyle name="常规 27 2 3 5 2 2 6" xfId="8480"/>
    <cellStyle name="常规 27 2 3 5 2 2 7" xfId="8481"/>
    <cellStyle name="常规 27 2 3 5 2 3" xfId="8482"/>
    <cellStyle name="常规 27 2 3 5 2 3 2" xfId="8483"/>
    <cellStyle name="常规 27 2 3 5 2 3 2 2" xfId="8484"/>
    <cellStyle name="常规 27 2 3 5 2 3 2 2 2" xfId="8485"/>
    <cellStyle name="常规 27 2 3 5 2 3 2 2 2 2" xfId="8486"/>
    <cellStyle name="常规 27 2 3 5 2 3 2 2 2 3" xfId="8487"/>
    <cellStyle name="常规 27 2 3 5 2 3 2 2 3" xfId="8488"/>
    <cellStyle name="常规 27 2 3 5 2 3 2 2 4" xfId="8489"/>
    <cellStyle name="常规 27 2 3 5 2 3 2 3" xfId="8490"/>
    <cellStyle name="常规 27 2 3 5 2 3 2 3 2" xfId="8491"/>
    <cellStyle name="常规 27 2 3 5 2 3 2 3 3" xfId="8492"/>
    <cellStyle name="常规 27 2 3 5 2 3 2 4" xfId="8493"/>
    <cellStyle name="常规 27 2 3 5 2 3 2 5" xfId="8494"/>
    <cellStyle name="常规 27 2 3 5 2 3 3" xfId="8495"/>
    <cellStyle name="常规 27 2 3 5 2 3 3 2" xfId="8496"/>
    <cellStyle name="常规 27 2 3 5 2 3 3 2 2" xfId="8497"/>
    <cellStyle name="常规 27 2 3 5 2 3 3 2 3" xfId="8498"/>
    <cellStyle name="常规 27 2 3 5 2 3 3 3" xfId="8499"/>
    <cellStyle name="常规 27 2 3 5 2 3 3 4" xfId="8500"/>
    <cellStyle name="常规 27 2 3 5 2 3 4" xfId="8501"/>
    <cellStyle name="常规 27 2 3 5 2 3 4 2" xfId="8502"/>
    <cellStyle name="常规 27 2 3 5 2 3 4 3" xfId="8503"/>
    <cellStyle name="常规 27 2 3 5 2 3 5" xfId="8504"/>
    <cellStyle name="常规 27 2 3 5 2 3 6" xfId="8505"/>
    <cellStyle name="常规 27 2 3 5 2 4" xfId="8506"/>
    <cellStyle name="常规 27 2 3 5 2 4 2" xfId="8507"/>
    <cellStyle name="常规 27 2 3 5 2 4 2 2" xfId="8508"/>
    <cellStyle name="常规 27 2 3 5 2 4 2 2 2" xfId="8509"/>
    <cellStyle name="常规 27 2 3 5 2 4 2 2 3" xfId="8510"/>
    <cellStyle name="常规 27 2 3 5 2 4 2 3" xfId="8511"/>
    <cellStyle name="常规 27 2 3 5 2 4 2 4" xfId="8512"/>
    <cellStyle name="常规 27 2 3 5 2 4 3" xfId="8513"/>
    <cellStyle name="常规 27 2 3 5 2 4 3 2" xfId="8514"/>
    <cellStyle name="常规 27 2 3 5 2 4 3 3" xfId="8515"/>
    <cellStyle name="常规 27 2 3 5 2 4 4" xfId="8516"/>
    <cellStyle name="常规 27 2 3 5 2 4 5" xfId="8517"/>
    <cellStyle name="常规 27 2 3 5 2 5" xfId="8518"/>
    <cellStyle name="常规 27 2 3 5 2 5 2" xfId="8519"/>
    <cellStyle name="常规 27 2 3 5 2 5 2 2" xfId="8520"/>
    <cellStyle name="常规 27 2 3 5 2 5 2 3" xfId="8521"/>
    <cellStyle name="常规 27 2 3 5 2 5 3" xfId="8522"/>
    <cellStyle name="常规 27 2 3 5 2 5 4" xfId="8523"/>
    <cellStyle name="常规 27 2 3 5 2 6" xfId="8524"/>
    <cellStyle name="常规 27 2 3 5 2 6 2" xfId="8525"/>
    <cellStyle name="常规 27 2 3 5 2 6 3" xfId="8526"/>
    <cellStyle name="常规 27 2 3 5 2 7" xfId="8527"/>
    <cellStyle name="常规 27 2 3 5 2 8" xfId="8528"/>
    <cellStyle name="常规 27 2 3 5 3" xfId="8529"/>
    <cellStyle name="常规 27 2 3 5 3 2" xfId="8530"/>
    <cellStyle name="常规 27 2 3 5 3 2 2" xfId="8531"/>
    <cellStyle name="常规 27 2 3 5 3 2 2 2" xfId="8532"/>
    <cellStyle name="常规 27 2 3 5 3 2 2 2 2" xfId="8533"/>
    <cellStyle name="常规 27 2 3 5 3 2 2 2 2 2" xfId="8534"/>
    <cellStyle name="常规 27 2 3 5 3 2 2 2 2 3" xfId="8535"/>
    <cellStyle name="常规 27 2 3 5 3 2 2 2 3" xfId="8536"/>
    <cellStyle name="常规 27 2 3 5 3 2 2 2 4" xfId="8537"/>
    <cellStyle name="常规 27 2 3 5 3 2 2 3" xfId="8538"/>
    <cellStyle name="常规 27 2 3 5 3 2 2 3 2" xfId="8539"/>
    <cellStyle name="常规 27 2 3 5 3 2 2 3 3" xfId="8540"/>
    <cellStyle name="常规 27 2 3 5 3 2 2 4" xfId="8541"/>
    <cellStyle name="常规 27 2 3 5 3 2 2 5" xfId="8542"/>
    <cellStyle name="常规 27 2 3 5 3 2 3" xfId="8543"/>
    <cellStyle name="常规 27 2 3 5 3 2 3 2" xfId="8544"/>
    <cellStyle name="常规 27 2 3 5 3 2 3 2 2" xfId="8545"/>
    <cellStyle name="常规 27 2 3 5 3 2 3 2 3" xfId="8546"/>
    <cellStyle name="常规 27 2 3 5 3 2 3 3" xfId="8547"/>
    <cellStyle name="常规 27 2 3 5 3 2 3 4" xfId="8548"/>
    <cellStyle name="常规 27 2 3 5 3 2 4" xfId="8549"/>
    <cellStyle name="常规 27 2 3 5 3 2 4 2" xfId="8550"/>
    <cellStyle name="常规 27 2 3 5 3 2 4 3" xfId="8551"/>
    <cellStyle name="常规 27 2 3 5 3 2 5" xfId="8552"/>
    <cellStyle name="常规 27 2 3 5 3 2 6" xfId="8553"/>
    <cellStyle name="常规 27 2 3 5 3 3" xfId="8554"/>
    <cellStyle name="常规 27 2 3 5 3 3 2" xfId="8555"/>
    <cellStyle name="常规 27 2 3 5 3 3 2 2" xfId="8556"/>
    <cellStyle name="常规 27 2 3 5 3 3 2 2 2" xfId="8557"/>
    <cellStyle name="常规 27 2 3 5 3 3 2 2 3" xfId="8558"/>
    <cellStyle name="常规 27 2 3 5 3 3 2 3" xfId="8559"/>
    <cellStyle name="常规 27 2 3 5 3 3 2 4" xfId="8560"/>
    <cellStyle name="常规 27 2 3 5 3 3 3" xfId="8561"/>
    <cellStyle name="常规 27 2 3 5 3 3 3 2" xfId="8562"/>
    <cellStyle name="常规 27 2 3 5 3 3 3 3" xfId="8563"/>
    <cellStyle name="常规 27 2 3 5 3 3 4" xfId="8564"/>
    <cellStyle name="常规 27 2 3 5 3 3 5" xfId="8565"/>
    <cellStyle name="常规 27 2 3 5 3 4" xfId="8566"/>
    <cellStyle name="常规 27 2 3 5 3 4 2" xfId="8567"/>
    <cellStyle name="常规 27 2 3 5 3 4 2 2" xfId="8568"/>
    <cellStyle name="常规 27 2 3 5 3 4 2 3" xfId="8569"/>
    <cellStyle name="常规 27 2 3 5 3 4 3" xfId="8570"/>
    <cellStyle name="常规 27 2 3 5 3 4 4" xfId="8571"/>
    <cellStyle name="常规 27 2 3 5 3 5" xfId="8572"/>
    <cellStyle name="常规 27 2 3 5 3 5 2" xfId="8573"/>
    <cellStyle name="常规 27 2 3 5 3 5 3" xfId="8574"/>
    <cellStyle name="常规 27 2 3 5 3 6" xfId="8575"/>
    <cellStyle name="常规 27 2 3 5 3 7" xfId="8576"/>
    <cellStyle name="常规 27 2 3 5 4" xfId="8577"/>
    <cellStyle name="常规 27 2 3 5 4 2" xfId="8578"/>
    <cellStyle name="常规 27 2 3 5 4 2 2" xfId="8579"/>
    <cellStyle name="常规 27 2 3 5 4 2 2 2" xfId="8580"/>
    <cellStyle name="常规 27 2 3 5 4 2 2 2 2" xfId="8581"/>
    <cellStyle name="常规 27 2 3 5 4 2 2 2 3" xfId="8582"/>
    <cellStyle name="常规 27 2 3 5 4 2 2 3" xfId="8583"/>
    <cellStyle name="常规 27 2 3 5 4 2 2 4" xfId="8584"/>
    <cellStyle name="常规 27 2 3 5 4 2 3" xfId="8585"/>
    <cellStyle name="常规 27 2 3 5 4 2 3 2" xfId="8586"/>
    <cellStyle name="常规 27 2 3 5 4 2 3 3" xfId="8587"/>
    <cellStyle name="常规 27 2 3 5 4 2 4" xfId="8588"/>
    <cellStyle name="常规 27 2 3 5 4 2 5" xfId="8589"/>
    <cellStyle name="常规 27 2 3 5 4 3" xfId="8590"/>
    <cellStyle name="常规 27 2 3 5 4 3 2" xfId="8591"/>
    <cellStyle name="常规 27 2 3 5 4 3 2 2" xfId="8592"/>
    <cellStyle name="常规 27 2 3 5 4 3 2 3" xfId="8593"/>
    <cellStyle name="常规 27 2 3 5 4 3 3" xfId="8594"/>
    <cellStyle name="常规 27 2 3 5 4 3 4" xfId="8595"/>
    <cellStyle name="常规 27 2 3 5 4 4" xfId="8596"/>
    <cellStyle name="常规 27 2 3 5 4 4 2" xfId="8597"/>
    <cellStyle name="常规 27 2 3 5 4 4 3" xfId="8598"/>
    <cellStyle name="常规 27 2 3 5 4 5" xfId="8599"/>
    <cellStyle name="常规 27 2 3 5 4 6" xfId="8600"/>
    <cellStyle name="常规 27 2 3 5 5" xfId="8601"/>
    <cellStyle name="常规 27 2 3 5 5 2" xfId="8602"/>
    <cellStyle name="常规 27 2 3 5 5 2 2" xfId="8603"/>
    <cellStyle name="常规 27 2 3 5 5 2 2 2" xfId="8604"/>
    <cellStyle name="常规 27 2 3 5 5 2 2 3" xfId="8605"/>
    <cellStyle name="常规 27 2 3 5 5 2 3" xfId="8606"/>
    <cellStyle name="常规 27 2 3 5 5 2 4" xfId="8607"/>
    <cellStyle name="常规 27 2 3 5 5 3" xfId="8608"/>
    <cellStyle name="常规 27 2 3 5 5 3 2" xfId="8609"/>
    <cellStyle name="常规 27 2 3 5 5 3 3" xfId="8610"/>
    <cellStyle name="常规 27 2 3 5 5 4" xfId="8611"/>
    <cellStyle name="常规 27 2 3 5 5 5" xfId="8612"/>
    <cellStyle name="常规 27 2 3 5 6" xfId="8613"/>
    <cellStyle name="常规 27 2 3 5 6 2" xfId="8614"/>
    <cellStyle name="常规 27 2 3 5 6 2 2" xfId="8615"/>
    <cellStyle name="常规 27 2 3 5 6 2 3" xfId="8616"/>
    <cellStyle name="常规 27 2 3 5 6 3" xfId="8617"/>
    <cellStyle name="常规 27 2 3 5 6 4" xfId="8618"/>
    <cellStyle name="常规 27 2 3 5 7" xfId="8619"/>
    <cellStyle name="常规 27 2 3 5 7 2" xfId="8620"/>
    <cellStyle name="常规 27 2 3 5 7 3" xfId="8621"/>
    <cellStyle name="常规 27 2 3 5 8" xfId="8622"/>
    <cellStyle name="常规 27 2 3 5 9" xfId="8623"/>
    <cellStyle name="常规 27 2 3 6" xfId="8624"/>
    <cellStyle name="常规 27 2 3 6 2" xfId="8625"/>
    <cellStyle name="常规 27 2 3 6 2 2" xfId="8626"/>
    <cellStyle name="常规 27 2 3 6 2 2 2" xfId="8627"/>
    <cellStyle name="常规 27 2 3 6 2 2 2 2" xfId="8628"/>
    <cellStyle name="常规 27 2 3 6 2 2 2 2 2" xfId="8629"/>
    <cellStyle name="常规 27 2 3 6 2 2 2 2 2 2" xfId="8630"/>
    <cellStyle name="常规 27 2 3 6 2 2 2 2 2 3" xfId="8631"/>
    <cellStyle name="常规 27 2 3 6 2 2 2 2 3" xfId="8632"/>
    <cellStyle name="常规 27 2 3 6 2 2 2 2 4" xfId="8633"/>
    <cellStyle name="常规 27 2 3 6 2 2 2 3" xfId="8634"/>
    <cellStyle name="常规 27 2 3 6 2 2 2 3 2" xfId="8635"/>
    <cellStyle name="常规 27 2 3 6 2 2 2 3 3" xfId="8636"/>
    <cellStyle name="常规 27 2 3 6 2 2 2 4" xfId="8637"/>
    <cellStyle name="常规 27 2 3 6 2 2 2 5" xfId="8638"/>
    <cellStyle name="常规 27 2 3 6 2 2 3" xfId="8639"/>
    <cellStyle name="常规 27 2 3 6 2 2 3 2" xfId="8640"/>
    <cellStyle name="常规 27 2 3 6 2 2 3 2 2" xfId="8641"/>
    <cellStyle name="常规 27 2 3 6 2 2 3 2 3" xfId="8642"/>
    <cellStyle name="常规 27 2 3 6 2 2 3 3" xfId="8643"/>
    <cellStyle name="常规 27 2 3 6 2 2 3 4" xfId="8644"/>
    <cellStyle name="常规 27 2 3 6 2 2 4" xfId="8645"/>
    <cellStyle name="常规 27 2 3 6 2 2 4 2" xfId="8646"/>
    <cellStyle name="常规 27 2 3 6 2 2 4 3" xfId="8647"/>
    <cellStyle name="常规 27 2 3 6 2 2 5" xfId="8648"/>
    <cellStyle name="常规 27 2 3 6 2 2 6" xfId="8649"/>
    <cellStyle name="常规 27 2 3 6 2 3" xfId="8650"/>
    <cellStyle name="常规 27 2 3 6 2 3 2" xfId="8651"/>
    <cellStyle name="常规 27 2 3 6 2 3 2 2" xfId="8652"/>
    <cellStyle name="常规 27 2 3 6 2 3 2 2 2" xfId="8653"/>
    <cellStyle name="常规 27 2 3 6 2 3 2 2 3" xfId="8654"/>
    <cellStyle name="常规 27 2 3 6 2 3 2 3" xfId="8655"/>
    <cellStyle name="常规 27 2 3 6 2 3 2 4" xfId="8656"/>
    <cellStyle name="常规 27 2 3 6 2 3 3" xfId="8657"/>
    <cellStyle name="常规 27 2 3 6 2 3 3 2" xfId="8658"/>
    <cellStyle name="常规 27 2 3 6 2 3 3 3" xfId="8659"/>
    <cellStyle name="常规 27 2 3 6 2 3 4" xfId="8660"/>
    <cellStyle name="常规 27 2 3 6 2 3 5" xfId="8661"/>
    <cellStyle name="常规 27 2 3 6 2 4" xfId="8662"/>
    <cellStyle name="常规 27 2 3 6 2 4 2" xfId="8663"/>
    <cellStyle name="常规 27 2 3 6 2 4 2 2" xfId="8664"/>
    <cellStyle name="常规 27 2 3 6 2 4 2 3" xfId="8665"/>
    <cellStyle name="常规 27 2 3 6 2 4 3" xfId="8666"/>
    <cellStyle name="常规 27 2 3 6 2 4 4" xfId="8667"/>
    <cellStyle name="常规 27 2 3 6 2 5" xfId="8668"/>
    <cellStyle name="常规 27 2 3 6 2 5 2" xfId="8669"/>
    <cellStyle name="常规 27 2 3 6 2 5 3" xfId="8670"/>
    <cellStyle name="常规 27 2 3 6 2 6" xfId="8671"/>
    <cellStyle name="常规 27 2 3 6 2 7" xfId="8672"/>
    <cellStyle name="常规 27 2 3 6 3" xfId="8673"/>
    <cellStyle name="常规 27 2 3 6 3 2" xfId="8674"/>
    <cellStyle name="常规 27 2 3 6 3 2 2" xfId="8675"/>
    <cellStyle name="常规 27 2 3 6 3 2 2 2" xfId="8676"/>
    <cellStyle name="常规 27 2 3 6 3 2 2 2 2" xfId="8677"/>
    <cellStyle name="常规 27 2 3 6 3 2 2 2 3" xfId="8678"/>
    <cellStyle name="常规 27 2 3 6 3 2 2 3" xfId="8679"/>
    <cellStyle name="常规 27 2 3 6 3 2 2 4" xfId="8680"/>
    <cellStyle name="常规 27 2 3 6 3 2 3" xfId="8681"/>
    <cellStyle name="常规 27 2 3 6 3 2 3 2" xfId="8682"/>
    <cellStyle name="常规 27 2 3 6 3 2 3 3" xfId="8683"/>
    <cellStyle name="常规 27 2 3 6 3 2 4" xfId="8684"/>
    <cellStyle name="常规 27 2 3 6 3 2 5" xfId="8685"/>
    <cellStyle name="常规 27 2 3 6 3 3" xfId="8686"/>
    <cellStyle name="常规 27 2 3 6 3 3 2" xfId="8687"/>
    <cellStyle name="常规 27 2 3 6 3 3 2 2" xfId="8688"/>
    <cellStyle name="常规 27 2 3 6 3 3 2 3" xfId="8689"/>
    <cellStyle name="常规 27 2 3 6 3 3 3" xfId="8690"/>
    <cellStyle name="常规 27 2 3 6 3 3 4" xfId="8691"/>
    <cellStyle name="常规 27 2 3 6 3 4" xfId="8692"/>
    <cellStyle name="常规 27 2 3 6 3 4 2" xfId="8693"/>
    <cellStyle name="常规 27 2 3 6 3 4 3" xfId="8694"/>
    <cellStyle name="常规 27 2 3 6 3 5" xfId="8695"/>
    <cellStyle name="常规 27 2 3 6 3 6" xfId="8696"/>
    <cellStyle name="常规 27 2 3 6 4" xfId="8697"/>
    <cellStyle name="常规 27 2 3 6 4 2" xfId="8698"/>
    <cellStyle name="常规 27 2 3 6 4 2 2" xfId="8699"/>
    <cellStyle name="常规 27 2 3 6 4 2 2 2" xfId="8700"/>
    <cellStyle name="常规 27 2 3 6 4 2 2 3" xfId="8701"/>
    <cellStyle name="常规 27 2 3 6 4 2 3" xfId="8702"/>
    <cellStyle name="常规 27 2 3 6 4 2 4" xfId="8703"/>
    <cellStyle name="常规 27 2 3 6 4 3" xfId="8704"/>
    <cellStyle name="常规 27 2 3 6 4 3 2" xfId="8705"/>
    <cellStyle name="常规 27 2 3 6 4 3 3" xfId="8706"/>
    <cellStyle name="常规 27 2 3 6 4 4" xfId="8707"/>
    <cellStyle name="常规 27 2 3 6 4 5" xfId="8708"/>
    <cellStyle name="常规 27 2 3 6 5" xfId="8709"/>
    <cellStyle name="常规 27 2 3 6 5 2" xfId="8710"/>
    <cellStyle name="常规 27 2 3 6 5 2 2" xfId="8711"/>
    <cellStyle name="常规 27 2 3 6 5 2 3" xfId="8712"/>
    <cellStyle name="常规 27 2 3 6 5 3" xfId="8713"/>
    <cellStyle name="常规 27 2 3 6 5 4" xfId="8714"/>
    <cellStyle name="常规 27 2 3 6 6" xfId="8715"/>
    <cellStyle name="常规 27 2 3 6 6 2" xfId="8716"/>
    <cellStyle name="常规 27 2 3 6 6 3" xfId="8717"/>
    <cellStyle name="常规 27 2 3 6 7" xfId="8718"/>
    <cellStyle name="常规 27 2 3 6 8" xfId="8719"/>
    <cellStyle name="常规 27 2 3 7" xfId="8720"/>
    <cellStyle name="常规 27 2 3 7 2" xfId="8721"/>
    <cellStyle name="常规 27 2 3 7 2 2" xfId="8722"/>
    <cellStyle name="常规 27 2 3 7 2 2 2" xfId="8723"/>
    <cellStyle name="常规 27 2 3 7 2 2 2 2" xfId="8724"/>
    <cellStyle name="常规 27 2 3 7 2 2 2 2 2" xfId="8725"/>
    <cellStyle name="常规 27 2 3 7 2 2 2 2 3" xfId="8726"/>
    <cellStyle name="常规 27 2 3 7 2 2 2 3" xfId="8727"/>
    <cellStyle name="常规 27 2 3 7 2 2 2 4" xfId="8728"/>
    <cellStyle name="常规 27 2 3 7 2 2 3" xfId="8729"/>
    <cellStyle name="常规 27 2 3 7 2 2 3 2" xfId="8730"/>
    <cellStyle name="常规 27 2 3 7 2 2 3 3" xfId="8731"/>
    <cellStyle name="常规 27 2 3 7 2 2 4" xfId="8732"/>
    <cellStyle name="常规 27 2 3 7 2 2 5" xfId="8733"/>
    <cellStyle name="常规 27 2 3 7 2 3" xfId="8734"/>
    <cellStyle name="常规 27 2 3 7 2 3 2" xfId="8735"/>
    <cellStyle name="常规 27 2 3 7 2 3 2 2" xfId="8736"/>
    <cellStyle name="常规 27 2 3 7 2 3 2 3" xfId="8737"/>
    <cellStyle name="常规 27 2 3 7 2 3 3" xfId="8738"/>
    <cellStyle name="常规 27 2 3 7 2 3 4" xfId="8739"/>
    <cellStyle name="常规 27 2 3 7 2 4" xfId="8740"/>
    <cellStyle name="常规 27 2 3 7 2 4 2" xfId="8741"/>
    <cellStyle name="常规 27 2 3 7 2 4 3" xfId="8742"/>
    <cellStyle name="常规 27 2 3 7 2 5" xfId="8743"/>
    <cellStyle name="常规 27 2 3 7 2 6" xfId="8744"/>
    <cellStyle name="常规 27 2 3 7 3" xfId="8745"/>
    <cellStyle name="常规 27 2 3 7 3 2" xfId="8746"/>
    <cellStyle name="常规 27 2 3 7 3 2 2" xfId="8747"/>
    <cellStyle name="常规 27 2 3 7 3 2 2 2" xfId="8748"/>
    <cellStyle name="常规 27 2 3 7 3 2 2 3" xfId="8749"/>
    <cellStyle name="常规 27 2 3 7 3 2 3" xfId="8750"/>
    <cellStyle name="常规 27 2 3 7 3 2 4" xfId="8751"/>
    <cellStyle name="常规 27 2 3 7 3 3" xfId="8752"/>
    <cellStyle name="常规 27 2 3 7 3 3 2" xfId="8753"/>
    <cellStyle name="常规 27 2 3 7 3 3 3" xfId="8754"/>
    <cellStyle name="常规 27 2 3 7 3 4" xfId="8755"/>
    <cellStyle name="常规 27 2 3 7 3 5" xfId="8756"/>
    <cellStyle name="常规 27 2 3 7 4" xfId="8757"/>
    <cellStyle name="常规 27 2 3 7 4 2" xfId="8758"/>
    <cellStyle name="常规 27 2 3 7 4 2 2" xfId="8759"/>
    <cellStyle name="常规 27 2 3 7 4 2 3" xfId="8760"/>
    <cellStyle name="常规 27 2 3 7 4 3" xfId="8761"/>
    <cellStyle name="常规 27 2 3 7 4 4" xfId="8762"/>
    <cellStyle name="常规 27 2 3 7 5" xfId="8763"/>
    <cellStyle name="常规 27 2 3 7 5 2" xfId="8764"/>
    <cellStyle name="常规 27 2 3 7 5 3" xfId="8765"/>
    <cellStyle name="常规 27 2 3 7 6" xfId="8766"/>
    <cellStyle name="常规 27 2 3 7 7" xfId="8767"/>
    <cellStyle name="常规 27 2 3 8" xfId="8768"/>
    <cellStyle name="常规 27 2 3 8 2" xfId="8769"/>
    <cellStyle name="常规 27 2 3 8 2 2" xfId="8770"/>
    <cellStyle name="常规 27 2 3 8 2 2 2" xfId="8771"/>
    <cellStyle name="常规 27 2 3 8 2 2 2 2" xfId="8772"/>
    <cellStyle name="常规 27 2 3 8 2 2 2 3" xfId="8773"/>
    <cellStyle name="常规 27 2 3 8 2 2 3" xfId="8774"/>
    <cellStyle name="常规 27 2 3 8 2 2 4" xfId="8775"/>
    <cellStyle name="常规 27 2 3 8 2 3" xfId="8776"/>
    <cellStyle name="常规 27 2 3 8 2 3 2" xfId="8777"/>
    <cellStyle name="常规 27 2 3 8 2 3 3" xfId="8778"/>
    <cellStyle name="常规 27 2 3 8 2 4" xfId="8779"/>
    <cellStyle name="常规 27 2 3 8 2 5" xfId="8780"/>
    <cellStyle name="常规 27 2 3 8 3" xfId="8781"/>
    <cellStyle name="常规 27 2 3 8 3 2" xfId="8782"/>
    <cellStyle name="常规 27 2 3 8 3 2 2" xfId="8783"/>
    <cellStyle name="常规 27 2 3 8 3 2 3" xfId="8784"/>
    <cellStyle name="常规 27 2 3 8 3 3" xfId="8785"/>
    <cellStyle name="常规 27 2 3 8 3 4" xfId="8786"/>
    <cellStyle name="常规 27 2 3 8 4" xfId="8787"/>
    <cellStyle name="常规 27 2 3 8 4 2" xfId="8788"/>
    <cellStyle name="常规 27 2 3 8 4 3" xfId="8789"/>
    <cellStyle name="常规 27 2 3 8 5" xfId="8790"/>
    <cellStyle name="常规 27 2 3 8 6" xfId="8791"/>
    <cellStyle name="常规 27 2 3 9" xfId="8792"/>
    <cellStyle name="常规 27 2 3 9 2" xfId="8793"/>
    <cellStyle name="常规 27 2 3 9 2 2" xfId="8794"/>
    <cellStyle name="常规 27 2 3 9 2 2 2" xfId="8795"/>
    <cellStyle name="常规 27 2 3 9 2 2 3" xfId="8796"/>
    <cellStyle name="常规 27 2 3 9 2 3" xfId="8797"/>
    <cellStyle name="常规 27 2 3 9 2 4" xfId="8798"/>
    <cellStyle name="常规 27 2 3 9 3" xfId="8799"/>
    <cellStyle name="常规 27 2 3 9 3 2" xfId="8800"/>
    <cellStyle name="常规 27 2 3 9 3 3" xfId="8801"/>
    <cellStyle name="常规 27 2 3 9 4" xfId="8802"/>
    <cellStyle name="常规 27 2 3 9 5" xfId="8803"/>
    <cellStyle name="常规 27 2 4" xfId="8804"/>
    <cellStyle name="常规 27 2 4 10" xfId="8805"/>
    <cellStyle name="常规 27 2 4 11" xfId="8806"/>
    <cellStyle name="常规 27 2 4 12" xfId="8807"/>
    <cellStyle name="常规 27 2 4 13" xfId="8808"/>
    <cellStyle name="常规 27 2 4 14" xfId="8809"/>
    <cellStyle name="常规 27 2 4 2" xfId="8810"/>
    <cellStyle name="常规 27 2 4 2 10" xfId="8811"/>
    <cellStyle name="常规 27 2 4 2 2" xfId="8812"/>
    <cellStyle name="常规 27 2 4 2 2 2" xfId="8813"/>
    <cellStyle name="常规 27 2 4 2 2 2 2" xfId="8814"/>
    <cellStyle name="常规 27 2 4 2 2 2 2 2" xfId="8815"/>
    <cellStyle name="常规 27 2 4 2 2 2 2 2 2" xfId="8816"/>
    <cellStyle name="常规 27 2 4 2 2 2 2 2 2 2" xfId="8817"/>
    <cellStyle name="常规 27 2 4 2 2 2 2 2 2 2 2" xfId="8818"/>
    <cellStyle name="常规 27 2 4 2 2 2 2 2 2 2 2 2" xfId="8819"/>
    <cellStyle name="常规 27 2 4 2 2 2 2 2 2 2 2 3" xfId="8820"/>
    <cellStyle name="常规 27 2 4 2 2 2 2 2 2 2 3" xfId="8821"/>
    <cellStyle name="常规 27 2 4 2 2 2 2 2 2 2 4" xfId="8822"/>
    <cellStyle name="常规 27 2 4 2 2 2 2 2 2 3" xfId="8823"/>
    <cellStyle name="常规 27 2 4 2 2 2 2 2 2 3 2" xfId="8824"/>
    <cellStyle name="常规 27 2 4 2 2 2 2 2 2 3 3" xfId="8825"/>
    <cellStyle name="常规 27 2 4 2 2 2 2 2 2 4" xfId="8826"/>
    <cellStyle name="常规 27 2 4 2 2 2 2 2 2 5" xfId="8827"/>
    <cellStyle name="常规 27 2 4 2 2 2 2 2 3" xfId="8828"/>
    <cellStyle name="常规 27 2 4 2 2 2 2 2 3 2" xfId="8829"/>
    <cellStyle name="常规 27 2 4 2 2 2 2 2 3 2 2" xfId="8830"/>
    <cellStyle name="常规 27 2 4 2 2 2 2 2 3 2 3" xfId="8831"/>
    <cellStyle name="常规 27 2 4 2 2 2 2 2 3 3" xfId="8832"/>
    <cellStyle name="常规 27 2 4 2 2 2 2 2 3 4" xfId="8833"/>
    <cellStyle name="常规 27 2 4 2 2 2 2 2 4" xfId="8834"/>
    <cellStyle name="常规 27 2 4 2 2 2 2 2 4 2" xfId="8835"/>
    <cellStyle name="常规 27 2 4 2 2 2 2 2 4 3" xfId="8836"/>
    <cellStyle name="常规 27 2 4 2 2 2 2 2 5" xfId="8837"/>
    <cellStyle name="常规 27 2 4 2 2 2 2 2 6" xfId="8838"/>
    <cellStyle name="常规 27 2 4 2 2 2 2 3" xfId="8839"/>
    <cellStyle name="常规 27 2 4 2 2 2 2 3 2" xfId="8840"/>
    <cellStyle name="常规 27 2 4 2 2 2 2 3 2 2" xfId="8841"/>
    <cellStyle name="常规 27 2 4 2 2 2 2 3 2 2 2" xfId="8842"/>
    <cellStyle name="常规 27 2 4 2 2 2 2 3 2 2 3" xfId="8843"/>
    <cellStyle name="常规 27 2 4 2 2 2 2 3 2 3" xfId="8844"/>
    <cellStyle name="常规 27 2 4 2 2 2 2 3 2 4" xfId="8845"/>
    <cellStyle name="常规 27 2 4 2 2 2 2 3 3" xfId="8846"/>
    <cellStyle name="常规 27 2 4 2 2 2 2 3 3 2" xfId="8847"/>
    <cellStyle name="常规 27 2 4 2 2 2 2 3 3 3" xfId="8848"/>
    <cellStyle name="常规 27 2 4 2 2 2 2 3 4" xfId="8849"/>
    <cellStyle name="常规 27 2 4 2 2 2 2 3 5" xfId="8850"/>
    <cellStyle name="常规 27 2 4 2 2 2 2 4" xfId="8851"/>
    <cellStyle name="常规 27 2 4 2 2 2 2 4 2" xfId="8852"/>
    <cellStyle name="常规 27 2 4 2 2 2 2 4 2 2" xfId="8853"/>
    <cellStyle name="常规 27 2 4 2 2 2 2 4 2 3" xfId="8854"/>
    <cellStyle name="常规 27 2 4 2 2 2 2 4 3" xfId="8855"/>
    <cellStyle name="常规 27 2 4 2 2 2 2 4 4" xfId="8856"/>
    <cellStyle name="常规 27 2 4 2 2 2 2 5" xfId="8857"/>
    <cellStyle name="常规 27 2 4 2 2 2 2 5 2" xfId="8858"/>
    <cellStyle name="常规 27 2 4 2 2 2 2 5 3" xfId="8859"/>
    <cellStyle name="常规 27 2 4 2 2 2 2 6" xfId="8860"/>
    <cellStyle name="常规 27 2 4 2 2 2 2 7" xfId="8861"/>
    <cellStyle name="常规 27 2 4 2 2 2 3" xfId="8862"/>
    <cellStyle name="常规 27 2 4 2 2 2 3 2" xfId="8863"/>
    <cellStyle name="常规 27 2 4 2 2 2 3 2 2" xfId="8864"/>
    <cellStyle name="常规 27 2 4 2 2 2 3 2 2 2" xfId="8865"/>
    <cellStyle name="常规 27 2 4 2 2 2 3 2 2 2 2" xfId="8866"/>
    <cellStyle name="常规 27 2 4 2 2 2 3 2 2 2 3" xfId="8867"/>
    <cellStyle name="常规 27 2 4 2 2 2 3 2 2 3" xfId="8868"/>
    <cellStyle name="常规 27 2 4 2 2 2 3 2 2 4" xfId="8869"/>
    <cellStyle name="常规 27 2 4 2 2 2 3 2 3" xfId="8870"/>
    <cellStyle name="常规 27 2 4 2 2 2 3 2 3 2" xfId="8871"/>
    <cellStyle name="常规 27 2 4 2 2 2 3 2 3 3" xfId="8872"/>
    <cellStyle name="常规 27 2 4 2 2 2 3 2 4" xfId="8873"/>
    <cellStyle name="常规 27 2 4 2 2 2 3 2 5" xfId="8874"/>
    <cellStyle name="常规 27 2 4 2 2 2 3 3" xfId="8875"/>
    <cellStyle name="常规 27 2 4 2 2 2 3 3 2" xfId="8876"/>
    <cellStyle name="常规 27 2 4 2 2 2 3 3 2 2" xfId="8877"/>
    <cellStyle name="常规 27 2 4 2 2 2 3 3 2 3" xfId="8878"/>
    <cellStyle name="常规 27 2 4 2 2 2 3 3 3" xfId="8879"/>
    <cellStyle name="常规 27 2 4 2 2 2 3 3 4" xfId="8880"/>
    <cellStyle name="常规 27 2 4 2 2 2 3 4" xfId="8881"/>
    <cellStyle name="常规 27 2 4 2 2 2 3 4 2" xfId="8882"/>
    <cellStyle name="常规 27 2 4 2 2 2 3 4 3" xfId="8883"/>
    <cellStyle name="常规 27 2 4 2 2 2 3 5" xfId="8884"/>
    <cellStyle name="常规 27 2 4 2 2 2 3 6" xfId="8885"/>
    <cellStyle name="常规 27 2 4 2 2 2 4" xfId="8886"/>
    <cellStyle name="常规 27 2 4 2 2 2 4 2" xfId="8887"/>
    <cellStyle name="常规 27 2 4 2 2 2 4 2 2" xfId="8888"/>
    <cellStyle name="常规 27 2 4 2 2 2 4 2 2 2" xfId="8889"/>
    <cellStyle name="常规 27 2 4 2 2 2 4 2 2 3" xfId="8890"/>
    <cellStyle name="常规 27 2 4 2 2 2 4 2 3" xfId="8891"/>
    <cellStyle name="常规 27 2 4 2 2 2 4 2 4" xfId="8892"/>
    <cellStyle name="常规 27 2 4 2 2 2 4 3" xfId="8893"/>
    <cellStyle name="常规 27 2 4 2 2 2 4 3 2" xfId="8894"/>
    <cellStyle name="常规 27 2 4 2 2 2 4 3 3" xfId="8895"/>
    <cellStyle name="常规 27 2 4 2 2 2 4 4" xfId="8896"/>
    <cellStyle name="常规 27 2 4 2 2 2 4 5" xfId="8897"/>
    <cellStyle name="常规 27 2 4 2 2 2 5" xfId="8898"/>
    <cellStyle name="常规 27 2 4 2 2 2 5 2" xfId="8899"/>
    <cellStyle name="常规 27 2 4 2 2 2 5 2 2" xfId="8900"/>
    <cellStyle name="常规 27 2 4 2 2 2 5 2 3" xfId="8901"/>
    <cellStyle name="常规 27 2 4 2 2 2 5 3" xfId="8902"/>
    <cellStyle name="常规 27 2 4 2 2 2 5 4" xfId="8903"/>
    <cellStyle name="常规 27 2 4 2 2 2 6" xfId="8904"/>
    <cellStyle name="常规 27 2 4 2 2 2 6 2" xfId="8905"/>
    <cellStyle name="常规 27 2 4 2 2 2 6 3" xfId="8906"/>
    <cellStyle name="常规 27 2 4 2 2 2 7" xfId="8907"/>
    <cellStyle name="常规 27 2 4 2 2 2 8" xfId="8908"/>
    <cellStyle name="常规 27 2 4 2 2 3" xfId="8909"/>
    <cellStyle name="常规 27 2 4 2 2 3 2" xfId="8910"/>
    <cellStyle name="常规 27 2 4 2 2 3 2 2" xfId="8911"/>
    <cellStyle name="常规 27 2 4 2 2 3 2 2 2" xfId="8912"/>
    <cellStyle name="常规 27 2 4 2 2 3 2 2 2 2" xfId="8913"/>
    <cellStyle name="常规 27 2 4 2 2 3 2 2 2 2 2" xfId="8914"/>
    <cellStyle name="常规 27 2 4 2 2 3 2 2 2 2 3" xfId="8915"/>
    <cellStyle name="常规 27 2 4 2 2 3 2 2 2 3" xfId="8916"/>
    <cellStyle name="常规 27 2 4 2 2 3 2 2 2 4" xfId="8917"/>
    <cellStyle name="常规 27 2 4 2 2 3 2 2 3" xfId="8918"/>
    <cellStyle name="常规 27 2 4 2 2 3 2 2 3 2" xfId="8919"/>
    <cellStyle name="常规 27 2 4 2 2 3 2 2 3 3" xfId="8920"/>
    <cellStyle name="常规 27 2 4 2 2 3 2 2 4" xfId="8921"/>
    <cellStyle name="常规 27 2 4 2 2 3 2 2 5" xfId="8922"/>
    <cellStyle name="常规 27 2 4 2 2 3 2 3" xfId="8923"/>
    <cellStyle name="常规 27 2 4 2 2 3 2 3 2" xfId="8924"/>
    <cellStyle name="常规 27 2 4 2 2 3 2 3 2 2" xfId="8925"/>
    <cellStyle name="常规 27 2 4 2 2 3 2 3 2 3" xfId="8926"/>
    <cellStyle name="常规 27 2 4 2 2 3 2 3 3" xfId="8927"/>
    <cellStyle name="常规 27 2 4 2 2 3 2 3 4" xfId="8928"/>
    <cellStyle name="常规 27 2 4 2 2 3 2 4" xfId="8929"/>
    <cellStyle name="常规 27 2 4 2 2 3 2 4 2" xfId="8930"/>
    <cellStyle name="常规 27 2 4 2 2 3 2 4 3" xfId="8931"/>
    <cellStyle name="常规 27 2 4 2 2 3 2 5" xfId="8932"/>
    <cellStyle name="常规 27 2 4 2 2 3 2 6" xfId="8933"/>
    <cellStyle name="常规 27 2 4 2 2 3 3" xfId="8934"/>
    <cellStyle name="常规 27 2 4 2 2 3 3 2" xfId="8935"/>
    <cellStyle name="常规 27 2 4 2 2 3 3 2 2" xfId="8936"/>
    <cellStyle name="常规 27 2 4 2 2 3 3 2 2 2" xfId="8937"/>
    <cellStyle name="常规 27 2 4 2 2 3 3 2 2 3" xfId="8938"/>
    <cellStyle name="常规 27 2 4 2 2 3 3 2 3" xfId="8939"/>
    <cellStyle name="常规 27 2 4 2 2 3 3 2 4" xfId="8940"/>
    <cellStyle name="常规 27 2 4 2 2 3 3 3" xfId="8941"/>
    <cellStyle name="常规 27 2 4 2 2 3 3 3 2" xfId="8942"/>
    <cellStyle name="常规 27 2 4 2 2 3 3 3 3" xfId="8943"/>
    <cellStyle name="常规 27 2 4 2 2 3 3 4" xfId="8944"/>
    <cellStyle name="常规 27 2 4 2 2 3 3 5" xfId="8945"/>
    <cellStyle name="常规 27 2 4 2 2 3 4" xfId="8946"/>
    <cellStyle name="常规 27 2 4 2 2 3 4 2" xfId="8947"/>
    <cellStyle name="常规 27 2 4 2 2 3 4 2 2" xfId="8948"/>
    <cellStyle name="常规 27 2 4 2 2 3 4 2 3" xfId="8949"/>
    <cellStyle name="常规 27 2 4 2 2 3 4 3" xfId="8950"/>
    <cellStyle name="常规 27 2 4 2 2 3 4 4" xfId="8951"/>
    <cellStyle name="常规 27 2 4 2 2 3 5" xfId="8952"/>
    <cellStyle name="常规 27 2 4 2 2 3 5 2" xfId="8953"/>
    <cellStyle name="常规 27 2 4 2 2 3 5 3" xfId="8954"/>
    <cellStyle name="常规 27 2 4 2 2 3 6" xfId="8955"/>
    <cellStyle name="常规 27 2 4 2 2 3 7" xfId="8956"/>
    <cellStyle name="常规 27 2 4 2 2 4" xfId="8957"/>
    <cellStyle name="常规 27 2 4 2 2 4 2" xfId="8958"/>
    <cellStyle name="常规 27 2 4 2 2 4 2 2" xfId="8959"/>
    <cellStyle name="常规 27 2 4 2 2 4 2 2 2" xfId="8960"/>
    <cellStyle name="常规 27 2 4 2 2 4 2 2 2 2" xfId="8961"/>
    <cellStyle name="常规 27 2 4 2 2 4 2 2 2 3" xfId="8962"/>
    <cellStyle name="常规 27 2 4 2 2 4 2 2 3" xfId="8963"/>
    <cellStyle name="常规 27 2 4 2 2 4 2 2 4" xfId="8964"/>
    <cellStyle name="常规 27 2 4 2 2 4 2 3" xfId="8965"/>
    <cellStyle name="常规 27 2 4 2 2 4 2 3 2" xfId="8966"/>
    <cellStyle name="常规 27 2 4 2 2 4 2 3 3" xfId="8967"/>
    <cellStyle name="常规 27 2 4 2 2 4 2 4" xfId="8968"/>
    <cellStyle name="常规 27 2 4 2 2 4 2 5" xfId="8969"/>
    <cellStyle name="常规 27 2 4 2 2 4 3" xfId="8970"/>
    <cellStyle name="常规 27 2 4 2 2 4 3 2" xfId="8971"/>
    <cellStyle name="常规 27 2 4 2 2 4 3 2 2" xfId="8972"/>
    <cellStyle name="常规 27 2 4 2 2 4 3 2 3" xfId="8973"/>
    <cellStyle name="常规 27 2 4 2 2 4 3 3" xfId="8974"/>
    <cellStyle name="常规 27 2 4 2 2 4 3 4" xfId="8975"/>
    <cellStyle name="常规 27 2 4 2 2 4 4" xfId="8976"/>
    <cellStyle name="常规 27 2 4 2 2 4 4 2" xfId="8977"/>
    <cellStyle name="常规 27 2 4 2 2 4 4 3" xfId="8978"/>
    <cellStyle name="常规 27 2 4 2 2 4 5" xfId="8979"/>
    <cellStyle name="常规 27 2 4 2 2 4 6" xfId="8980"/>
    <cellStyle name="常规 27 2 4 2 2 5" xfId="8981"/>
    <cellStyle name="常规 27 2 4 2 2 5 2" xfId="8982"/>
    <cellStyle name="常规 27 2 4 2 2 5 2 2" xfId="8983"/>
    <cellStyle name="常规 27 2 4 2 2 5 2 2 2" xfId="8984"/>
    <cellStyle name="常规 27 2 4 2 2 5 2 2 3" xfId="8985"/>
    <cellStyle name="常规 27 2 4 2 2 5 2 3" xfId="8986"/>
    <cellStyle name="常规 27 2 4 2 2 5 2 4" xfId="8987"/>
    <cellStyle name="常规 27 2 4 2 2 5 3" xfId="8988"/>
    <cellStyle name="常规 27 2 4 2 2 5 3 2" xfId="8989"/>
    <cellStyle name="常规 27 2 4 2 2 5 3 3" xfId="8990"/>
    <cellStyle name="常规 27 2 4 2 2 5 4" xfId="8991"/>
    <cellStyle name="常规 27 2 4 2 2 5 5" xfId="8992"/>
    <cellStyle name="常规 27 2 4 2 2 6" xfId="8993"/>
    <cellStyle name="常规 27 2 4 2 2 6 2" xfId="8994"/>
    <cellStyle name="常规 27 2 4 2 2 6 2 2" xfId="8995"/>
    <cellStyle name="常规 27 2 4 2 2 6 2 3" xfId="8996"/>
    <cellStyle name="常规 27 2 4 2 2 6 3" xfId="8997"/>
    <cellStyle name="常规 27 2 4 2 2 6 4" xfId="8998"/>
    <cellStyle name="常规 27 2 4 2 2 7" xfId="8999"/>
    <cellStyle name="常规 27 2 4 2 2 7 2" xfId="9000"/>
    <cellStyle name="常规 27 2 4 2 2 7 3" xfId="9001"/>
    <cellStyle name="常规 27 2 4 2 2 8" xfId="9002"/>
    <cellStyle name="常规 27 2 4 2 2 9" xfId="9003"/>
    <cellStyle name="常规 27 2 4 2 3" xfId="9004"/>
    <cellStyle name="常规 27 2 4 2 3 2" xfId="9005"/>
    <cellStyle name="常规 27 2 4 2 3 2 2" xfId="9006"/>
    <cellStyle name="常规 27 2 4 2 3 2 2 2" xfId="9007"/>
    <cellStyle name="常规 27 2 4 2 3 2 2 2 2" xfId="9008"/>
    <cellStyle name="常规 27 2 4 2 3 2 2 2 2 2" xfId="9009"/>
    <cellStyle name="常规 27 2 4 2 3 2 2 2 2 2 2" xfId="9010"/>
    <cellStyle name="常规 27 2 4 2 3 2 2 2 2 2 3" xfId="9011"/>
    <cellStyle name="常规 27 2 4 2 3 2 2 2 2 3" xfId="9012"/>
    <cellStyle name="常规 27 2 4 2 3 2 2 2 2 4" xfId="9013"/>
    <cellStyle name="常规 27 2 4 2 3 2 2 2 3" xfId="9014"/>
    <cellStyle name="常规 27 2 4 2 3 2 2 2 3 2" xfId="9015"/>
    <cellStyle name="常规 27 2 4 2 3 2 2 2 3 3" xfId="9016"/>
    <cellStyle name="常规 27 2 4 2 3 2 2 2 4" xfId="9017"/>
    <cellStyle name="常规 27 2 4 2 3 2 2 2 5" xfId="9018"/>
    <cellStyle name="常规 27 2 4 2 3 2 2 3" xfId="9019"/>
    <cellStyle name="常规 27 2 4 2 3 2 2 3 2" xfId="9020"/>
    <cellStyle name="常规 27 2 4 2 3 2 2 3 2 2" xfId="9021"/>
    <cellStyle name="常规 27 2 4 2 3 2 2 3 2 3" xfId="9022"/>
    <cellStyle name="常规 27 2 4 2 3 2 2 3 3" xfId="9023"/>
    <cellStyle name="常规 27 2 4 2 3 2 2 3 4" xfId="9024"/>
    <cellStyle name="常规 27 2 4 2 3 2 2 4" xfId="9025"/>
    <cellStyle name="常规 27 2 4 2 3 2 2 4 2" xfId="9026"/>
    <cellStyle name="常规 27 2 4 2 3 2 2 4 3" xfId="9027"/>
    <cellStyle name="常规 27 2 4 2 3 2 2 5" xfId="9028"/>
    <cellStyle name="常规 27 2 4 2 3 2 2 6" xfId="9029"/>
    <cellStyle name="常规 27 2 4 2 3 2 3" xfId="9030"/>
    <cellStyle name="常规 27 2 4 2 3 2 3 2" xfId="9031"/>
    <cellStyle name="常规 27 2 4 2 3 2 3 2 2" xfId="9032"/>
    <cellStyle name="常规 27 2 4 2 3 2 3 2 2 2" xfId="9033"/>
    <cellStyle name="常规 27 2 4 2 3 2 3 2 2 3" xfId="9034"/>
    <cellStyle name="常规 27 2 4 2 3 2 3 2 3" xfId="9035"/>
    <cellStyle name="常规 27 2 4 2 3 2 3 2 4" xfId="9036"/>
    <cellStyle name="常规 27 2 4 2 3 2 3 3" xfId="9037"/>
    <cellStyle name="常规 27 2 4 2 3 2 3 3 2" xfId="9038"/>
    <cellStyle name="常规 27 2 4 2 3 2 3 3 3" xfId="9039"/>
    <cellStyle name="常规 27 2 4 2 3 2 3 4" xfId="9040"/>
    <cellStyle name="常规 27 2 4 2 3 2 3 5" xfId="9041"/>
    <cellStyle name="常规 27 2 4 2 3 2 4" xfId="9042"/>
    <cellStyle name="常规 27 2 4 2 3 2 4 2" xfId="9043"/>
    <cellStyle name="常规 27 2 4 2 3 2 4 2 2" xfId="9044"/>
    <cellStyle name="常规 27 2 4 2 3 2 4 2 3" xfId="9045"/>
    <cellStyle name="常规 27 2 4 2 3 2 4 3" xfId="9046"/>
    <cellStyle name="常规 27 2 4 2 3 2 4 4" xfId="9047"/>
    <cellStyle name="常规 27 2 4 2 3 2 5" xfId="9048"/>
    <cellStyle name="常规 27 2 4 2 3 2 5 2" xfId="9049"/>
    <cellStyle name="常规 27 2 4 2 3 2 5 3" xfId="9050"/>
    <cellStyle name="常规 27 2 4 2 3 2 6" xfId="9051"/>
    <cellStyle name="常规 27 2 4 2 3 2 7" xfId="9052"/>
    <cellStyle name="常规 27 2 4 2 3 3" xfId="9053"/>
    <cellStyle name="常规 27 2 4 2 3 3 2" xfId="9054"/>
    <cellStyle name="常规 27 2 4 2 3 3 2 2" xfId="9055"/>
    <cellStyle name="常规 27 2 4 2 3 3 2 2 2" xfId="9056"/>
    <cellStyle name="常规 27 2 4 2 3 3 2 2 2 2" xfId="9057"/>
    <cellStyle name="常规 27 2 4 2 3 3 2 2 2 3" xfId="9058"/>
    <cellStyle name="常规 27 2 4 2 3 3 2 2 3" xfId="9059"/>
    <cellStyle name="常规 27 2 4 2 3 3 2 2 4" xfId="9060"/>
    <cellStyle name="常规 27 2 4 2 3 3 2 3" xfId="9061"/>
    <cellStyle name="常规 27 2 4 2 3 3 2 3 2" xfId="9062"/>
    <cellStyle name="常规 27 2 4 2 3 3 2 3 3" xfId="9063"/>
    <cellStyle name="常规 27 2 4 2 3 3 2 4" xfId="9064"/>
    <cellStyle name="常规 27 2 4 2 3 3 2 5" xfId="9065"/>
    <cellStyle name="常规 27 2 4 2 3 3 3" xfId="9066"/>
    <cellStyle name="常规 27 2 4 2 3 3 3 2" xfId="9067"/>
    <cellStyle name="常规 27 2 4 2 3 3 3 2 2" xfId="9068"/>
    <cellStyle name="常规 27 2 4 2 3 3 3 2 3" xfId="9069"/>
    <cellStyle name="常规 27 2 4 2 3 3 3 3" xfId="9070"/>
    <cellStyle name="常规 27 2 4 2 3 3 3 4" xfId="9071"/>
    <cellStyle name="常规 27 2 4 2 3 3 4" xfId="9072"/>
    <cellStyle name="常规 27 2 4 2 3 3 4 2" xfId="9073"/>
    <cellStyle name="常规 27 2 4 2 3 3 4 3" xfId="9074"/>
    <cellStyle name="常规 27 2 4 2 3 3 5" xfId="9075"/>
    <cellStyle name="常规 27 2 4 2 3 3 6" xfId="9076"/>
    <cellStyle name="常规 27 2 4 2 3 4" xfId="9077"/>
    <cellStyle name="常规 27 2 4 2 3 4 2" xfId="9078"/>
    <cellStyle name="常规 27 2 4 2 3 4 2 2" xfId="9079"/>
    <cellStyle name="常规 27 2 4 2 3 4 2 2 2" xfId="9080"/>
    <cellStyle name="常规 27 2 4 2 3 4 2 2 3" xfId="9081"/>
    <cellStyle name="常规 27 2 4 2 3 4 2 3" xfId="9082"/>
    <cellStyle name="常规 27 2 4 2 3 4 2 4" xfId="9083"/>
    <cellStyle name="常规 27 2 4 2 3 4 3" xfId="9084"/>
    <cellStyle name="常规 27 2 4 2 3 4 3 2" xfId="9085"/>
    <cellStyle name="常规 27 2 4 2 3 4 3 3" xfId="9086"/>
    <cellStyle name="常规 27 2 4 2 3 4 4" xfId="9087"/>
    <cellStyle name="常规 27 2 4 2 3 4 5" xfId="9088"/>
    <cellStyle name="常规 27 2 4 2 3 5" xfId="9089"/>
    <cellStyle name="常规 27 2 4 2 3 5 2" xfId="9090"/>
    <cellStyle name="常规 27 2 4 2 3 5 2 2" xfId="9091"/>
    <cellStyle name="常规 27 2 4 2 3 5 2 3" xfId="9092"/>
    <cellStyle name="常规 27 2 4 2 3 5 3" xfId="9093"/>
    <cellStyle name="常规 27 2 4 2 3 5 4" xfId="9094"/>
    <cellStyle name="常规 27 2 4 2 3 6" xfId="9095"/>
    <cellStyle name="常规 27 2 4 2 3 6 2" xfId="9096"/>
    <cellStyle name="常规 27 2 4 2 3 6 3" xfId="9097"/>
    <cellStyle name="常规 27 2 4 2 3 7" xfId="9098"/>
    <cellStyle name="常规 27 2 4 2 3 8" xfId="9099"/>
    <cellStyle name="常规 27 2 4 2 4" xfId="9100"/>
    <cellStyle name="常规 27 2 4 2 4 2" xfId="9101"/>
    <cellStyle name="常规 27 2 4 2 4 2 2" xfId="9102"/>
    <cellStyle name="常规 27 2 4 2 4 2 2 2" xfId="9103"/>
    <cellStyle name="常规 27 2 4 2 4 2 2 2 2" xfId="9104"/>
    <cellStyle name="常规 27 2 4 2 4 2 2 2 2 2" xfId="9105"/>
    <cellStyle name="常规 27 2 4 2 4 2 2 2 2 3" xfId="9106"/>
    <cellStyle name="常规 27 2 4 2 4 2 2 2 3" xfId="9107"/>
    <cellStyle name="常规 27 2 4 2 4 2 2 2 4" xfId="9108"/>
    <cellStyle name="常规 27 2 4 2 4 2 2 3" xfId="9109"/>
    <cellStyle name="常规 27 2 4 2 4 2 2 3 2" xfId="9110"/>
    <cellStyle name="常规 27 2 4 2 4 2 2 3 3" xfId="9111"/>
    <cellStyle name="常规 27 2 4 2 4 2 2 4" xfId="9112"/>
    <cellStyle name="常规 27 2 4 2 4 2 2 5" xfId="9113"/>
    <cellStyle name="常规 27 2 4 2 4 2 3" xfId="9114"/>
    <cellStyle name="常规 27 2 4 2 4 2 3 2" xfId="9115"/>
    <cellStyle name="常规 27 2 4 2 4 2 3 2 2" xfId="9116"/>
    <cellStyle name="常规 27 2 4 2 4 2 3 2 3" xfId="9117"/>
    <cellStyle name="常规 27 2 4 2 4 2 3 3" xfId="9118"/>
    <cellStyle name="常规 27 2 4 2 4 2 3 4" xfId="9119"/>
    <cellStyle name="常规 27 2 4 2 4 2 4" xfId="9120"/>
    <cellStyle name="常规 27 2 4 2 4 2 4 2" xfId="9121"/>
    <cellStyle name="常规 27 2 4 2 4 2 4 3" xfId="9122"/>
    <cellStyle name="常规 27 2 4 2 4 2 5" xfId="9123"/>
    <cellStyle name="常规 27 2 4 2 4 2 6" xfId="9124"/>
    <cellStyle name="常规 27 2 4 2 4 3" xfId="9125"/>
    <cellStyle name="常规 27 2 4 2 4 3 2" xfId="9126"/>
    <cellStyle name="常规 27 2 4 2 4 3 2 2" xfId="9127"/>
    <cellStyle name="常规 27 2 4 2 4 3 2 2 2" xfId="9128"/>
    <cellStyle name="常规 27 2 4 2 4 3 2 2 3" xfId="9129"/>
    <cellStyle name="常规 27 2 4 2 4 3 2 3" xfId="9130"/>
    <cellStyle name="常规 27 2 4 2 4 3 2 4" xfId="9131"/>
    <cellStyle name="常规 27 2 4 2 4 3 3" xfId="9132"/>
    <cellStyle name="常规 27 2 4 2 4 3 3 2" xfId="9133"/>
    <cellStyle name="常规 27 2 4 2 4 3 3 3" xfId="9134"/>
    <cellStyle name="常规 27 2 4 2 4 3 4" xfId="9135"/>
    <cellStyle name="常规 27 2 4 2 4 3 5" xfId="9136"/>
    <cellStyle name="常规 27 2 4 2 4 4" xfId="9137"/>
    <cellStyle name="常规 27 2 4 2 4 4 2" xfId="9138"/>
    <cellStyle name="常规 27 2 4 2 4 4 2 2" xfId="9139"/>
    <cellStyle name="常规 27 2 4 2 4 4 2 3" xfId="9140"/>
    <cellStyle name="常规 27 2 4 2 4 4 3" xfId="9141"/>
    <cellStyle name="常规 27 2 4 2 4 4 4" xfId="9142"/>
    <cellStyle name="常规 27 2 4 2 4 5" xfId="9143"/>
    <cellStyle name="常规 27 2 4 2 4 5 2" xfId="9144"/>
    <cellStyle name="常规 27 2 4 2 4 5 3" xfId="9145"/>
    <cellStyle name="常规 27 2 4 2 4 6" xfId="9146"/>
    <cellStyle name="常规 27 2 4 2 4 7" xfId="9147"/>
    <cellStyle name="常规 27 2 4 2 5" xfId="9148"/>
    <cellStyle name="常规 27 2 4 2 5 2" xfId="9149"/>
    <cellStyle name="常规 27 2 4 2 5 2 2" xfId="9150"/>
    <cellStyle name="常规 27 2 4 2 5 2 2 2" xfId="9151"/>
    <cellStyle name="常规 27 2 4 2 5 2 2 2 2" xfId="9152"/>
    <cellStyle name="常规 27 2 4 2 5 2 2 2 3" xfId="9153"/>
    <cellStyle name="常规 27 2 4 2 5 2 2 3" xfId="9154"/>
    <cellStyle name="常规 27 2 4 2 5 2 2 4" xfId="9155"/>
    <cellStyle name="常规 27 2 4 2 5 2 3" xfId="9156"/>
    <cellStyle name="常规 27 2 4 2 5 2 3 2" xfId="9157"/>
    <cellStyle name="常规 27 2 4 2 5 2 3 3" xfId="9158"/>
    <cellStyle name="常规 27 2 4 2 5 2 4" xfId="9159"/>
    <cellStyle name="常规 27 2 4 2 5 2 5" xfId="9160"/>
    <cellStyle name="常规 27 2 4 2 5 3" xfId="9161"/>
    <cellStyle name="常规 27 2 4 2 5 3 2" xfId="9162"/>
    <cellStyle name="常规 27 2 4 2 5 3 2 2" xfId="9163"/>
    <cellStyle name="常规 27 2 4 2 5 3 2 3" xfId="9164"/>
    <cellStyle name="常规 27 2 4 2 5 3 3" xfId="9165"/>
    <cellStyle name="常规 27 2 4 2 5 3 4" xfId="9166"/>
    <cellStyle name="常规 27 2 4 2 5 4" xfId="9167"/>
    <cellStyle name="常规 27 2 4 2 5 4 2" xfId="9168"/>
    <cellStyle name="常规 27 2 4 2 5 4 3" xfId="9169"/>
    <cellStyle name="常规 27 2 4 2 5 5" xfId="9170"/>
    <cellStyle name="常规 27 2 4 2 5 6" xfId="9171"/>
    <cellStyle name="常规 27 2 4 2 6" xfId="9172"/>
    <cellStyle name="常规 27 2 4 2 6 2" xfId="9173"/>
    <cellStyle name="常规 27 2 4 2 6 2 2" xfId="9174"/>
    <cellStyle name="常规 27 2 4 2 6 2 2 2" xfId="9175"/>
    <cellStyle name="常规 27 2 4 2 6 2 2 3" xfId="9176"/>
    <cellStyle name="常规 27 2 4 2 6 2 3" xfId="9177"/>
    <cellStyle name="常规 27 2 4 2 6 2 4" xfId="9178"/>
    <cellStyle name="常规 27 2 4 2 6 3" xfId="9179"/>
    <cellStyle name="常规 27 2 4 2 6 3 2" xfId="9180"/>
    <cellStyle name="常规 27 2 4 2 6 3 3" xfId="9181"/>
    <cellStyle name="常规 27 2 4 2 6 4" xfId="9182"/>
    <cellStyle name="常规 27 2 4 2 6 5" xfId="9183"/>
    <cellStyle name="常规 27 2 4 2 7" xfId="9184"/>
    <cellStyle name="常规 27 2 4 2 7 2" xfId="9185"/>
    <cellStyle name="常规 27 2 4 2 7 2 2" xfId="9186"/>
    <cellStyle name="常规 27 2 4 2 7 2 3" xfId="9187"/>
    <cellStyle name="常规 27 2 4 2 7 3" xfId="9188"/>
    <cellStyle name="常规 27 2 4 2 7 4" xfId="9189"/>
    <cellStyle name="常规 27 2 4 2 8" xfId="9190"/>
    <cellStyle name="常规 27 2 4 2 8 2" xfId="9191"/>
    <cellStyle name="常规 27 2 4 2 8 3" xfId="9192"/>
    <cellStyle name="常规 27 2 4 2 9" xfId="9193"/>
    <cellStyle name="常规 27 2 4 3" xfId="9194"/>
    <cellStyle name="常规 27 2 4 3 2" xfId="9195"/>
    <cellStyle name="常规 27 2 4 3 2 2" xfId="9196"/>
    <cellStyle name="常规 27 2 4 3 2 2 2" xfId="9197"/>
    <cellStyle name="常规 27 2 4 3 2 2 2 2" xfId="9198"/>
    <cellStyle name="常规 27 2 4 3 2 2 2 2 2" xfId="9199"/>
    <cellStyle name="常规 27 2 4 3 2 2 2 2 2 2" xfId="9200"/>
    <cellStyle name="常规 27 2 4 3 2 2 2 2 2 2 2" xfId="9201"/>
    <cellStyle name="常规 27 2 4 3 2 2 2 2 2 2 3" xfId="9202"/>
    <cellStyle name="常规 27 2 4 3 2 2 2 2 2 3" xfId="9203"/>
    <cellStyle name="常规 27 2 4 3 2 2 2 2 2 4" xfId="9204"/>
    <cellStyle name="常规 27 2 4 3 2 2 2 2 3" xfId="9205"/>
    <cellStyle name="常规 27 2 4 3 2 2 2 2 3 2" xfId="9206"/>
    <cellStyle name="常规 27 2 4 3 2 2 2 2 3 3" xfId="9207"/>
    <cellStyle name="常规 27 2 4 3 2 2 2 2 4" xfId="9208"/>
    <cellStyle name="常规 27 2 4 3 2 2 2 2 5" xfId="9209"/>
    <cellStyle name="常规 27 2 4 3 2 2 2 3" xfId="9210"/>
    <cellStyle name="常规 27 2 4 3 2 2 2 3 2" xfId="9211"/>
    <cellStyle name="常规 27 2 4 3 2 2 2 3 2 2" xfId="9212"/>
    <cellStyle name="常规 27 2 4 3 2 2 2 3 2 3" xfId="9213"/>
    <cellStyle name="常规 27 2 4 3 2 2 2 3 3" xfId="9214"/>
    <cellStyle name="常规 27 2 4 3 2 2 2 3 4" xfId="9215"/>
    <cellStyle name="常规 27 2 4 3 2 2 2 4" xfId="9216"/>
    <cellStyle name="常规 27 2 4 3 2 2 2 4 2" xfId="9217"/>
    <cellStyle name="常规 27 2 4 3 2 2 2 4 3" xfId="9218"/>
    <cellStyle name="常规 27 2 4 3 2 2 2 5" xfId="9219"/>
    <cellStyle name="常规 27 2 4 3 2 2 2 6" xfId="9220"/>
    <cellStyle name="常规 27 2 4 3 2 2 3" xfId="9221"/>
    <cellStyle name="常规 27 2 4 3 2 2 3 2" xfId="9222"/>
    <cellStyle name="常规 27 2 4 3 2 2 3 2 2" xfId="9223"/>
    <cellStyle name="常规 27 2 4 3 2 2 3 2 2 2" xfId="9224"/>
    <cellStyle name="常规 27 2 4 3 2 2 3 2 2 3" xfId="9225"/>
    <cellStyle name="常规 27 2 4 3 2 2 3 2 3" xfId="9226"/>
    <cellStyle name="常规 27 2 4 3 2 2 3 2 4" xfId="9227"/>
    <cellStyle name="常规 27 2 4 3 2 2 3 3" xfId="9228"/>
    <cellStyle name="常规 27 2 4 3 2 2 3 3 2" xfId="9229"/>
    <cellStyle name="常规 27 2 4 3 2 2 3 3 3" xfId="9230"/>
    <cellStyle name="常规 27 2 4 3 2 2 3 4" xfId="9231"/>
    <cellStyle name="常规 27 2 4 3 2 2 3 5" xfId="9232"/>
    <cellStyle name="常规 27 2 4 3 2 2 4" xfId="9233"/>
    <cellStyle name="常规 27 2 4 3 2 2 4 2" xfId="9234"/>
    <cellStyle name="常规 27 2 4 3 2 2 4 2 2" xfId="9235"/>
    <cellStyle name="常规 27 2 4 3 2 2 4 2 3" xfId="9236"/>
    <cellStyle name="常规 27 2 4 3 2 2 4 3" xfId="9237"/>
    <cellStyle name="常规 27 2 4 3 2 2 4 4" xfId="9238"/>
    <cellStyle name="常规 27 2 4 3 2 2 5" xfId="9239"/>
    <cellStyle name="常规 27 2 4 3 2 2 5 2" xfId="9240"/>
    <cellStyle name="常规 27 2 4 3 2 2 5 3" xfId="9241"/>
    <cellStyle name="常规 27 2 4 3 2 2 6" xfId="9242"/>
    <cellStyle name="常规 27 2 4 3 2 2 7" xfId="9243"/>
    <cellStyle name="常规 27 2 4 3 2 3" xfId="9244"/>
    <cellStyle name="常规 27 2 4 3 2 3 2" xfId="9245"/>
    <cellStyle name="常规 27 2 4 3 2 3 2 2" xfId="9246"/>
    <cellStyle name="常规 27 2 4 3 2 3 2 2 2" xfId="9247"/>
    <cellStyle name="常规 27 2 4 3 2 3 2 2 2 2" xfId="9248"/>
    <cellStyle name="常规 27 2 4 3 2 3 2 2 2 3" xfId="9249"/>
    <cellStyle name="常规 27 2 4 3 2 3 2 2 3" xfId="9250"/>
    <cellStyle name="常规 27 2 4 3 2 3 2 2 4" xfId="9251"/>
    <cellStyle name="常规 27 2 4 3 2 3 2 3" xfId="9252"/>
    <cellStyle name="常规 27 2 4 3 2 3 2 3 2" xfId="9253"/>
    <cellStyle name="常规 27 2 4 3 2 3 2 3 3" xfId="9254"/>
    <cellStyle name="常规 27 2 4 3 2 3 2 4" xfId="9255"/>
    <cellStyle name="常规 27 2 4 3 2 3 2 5" xfId="9256"/>
    <cellStyle name="常规 27 2 4 3 2 3 3" xfId="9257"/>
    <cellStyle name="常规 27 2 4 3 2 3 3 2" xfId="9258"/>
    <cellStyle name="常规 27 2 4 3 2 3 3 2 2" xfId="9259"/>
    <cellStyle name="常规 27 2 4 3 2 3 3 2 3" xfId="9260"/>
    <cellStyle name="常规 27 2 4 3 2 3 3 3" xfId="9261"/>
    <cellStyle name="常规 27 2 4 3 2 3 3 4" xfId="9262"/>
    <cellStyle name="常规 27 2 4 3 2 3 4" xfId="9263"/>
    <cellStyle name="常规 27 2 4 3 2 3 4 2" xfId="9264"/>
    <cellStyle name="常规 27 2 4 3 2 3 4 3" xfId="9265"/>
    <cellStyle name="常规 27 2 4 3 2 3 5" xfId="9266"/>
    <cellStyle name="常规 27 2 4 3 2 3 6" xfId="9267"/>
    <cellStyle name="常规 27 2 4 3 2 4" xfId="9268"/>
    <cellStyle name="常规 27 2 4 3 2 4 2" xfId="9269"/>
    <cellStyle name="常规 27 2 4 3 2 4 2 2" xfId="9270"/>
    <cellStyle name="常规 27 2 4 3 2 4 2 2 2" xfId="9271"/>
    <cellStyle name="常规 27 2 4 3 2 4 2 2 3" xfId="9272"/>
    <cellStyle name="常规 27 2 4 3 2 4 2 3" xfId="9273"/>
    <cellStyle name="常规 27 2 4 3 2 4 2 4" xfId="9274"/>
    <cellStyle name="常规 27 2 4 3 2 4 3" xfId="9275"/>
    <cellStyle name="常规 27 2 4 3 2 4 3 2" xfId="9276"/>
    <cellStyle name="常规 27 2 4 3 2 4 3 3" xfId="9277"/>
    <cellStyle name="常规 27 2 4 3 2 4 4" xfId="9278"/>
    <cellStyle name="常规 27 2 4 3 2 4 5" xfId="9279"/>
    <cellStyle name="常规 27 2 4 3 2 5" xfId="9280"/>
    <cellStyle name="常规 27 2 4 3 2 5 2" xfId="9281"/>
    <cellStyle name="常规 27 2 4 3 2 5 2 2" xfId="9282"/>
    <cellStyle name="常规 27 2 4 3 2 5 2 3" xfId="9283"/>
    <cellStyle name="常规 27 2 4 3 2 5 3" xfId="9284"/>
    <cellStyle name="常规 27 2 4 3 2 5 4" xfId="9285"/>
    <cellStyle name="常规 27 2 4 3 2 6" xfId="9286"/>
    <cellStyle name="常规 27 2 4 3 2 6 2" xfId="9287"/>
    <cellStyle name="常规 27 2 4 3 2 6 3" xfId="9288"/>
    <cellStyle name="常规 27 2 4 3 2 7" xfId="9289"/>
    <cellStyle name="常规 27 2 4 3 2 8" xfId="9290"/>
    <cellStyle name="常规 27 2 4 3 3" xfId="9291"/>
    <cellStyle name="常规 27 2 4 3 3 2" xfId="9292"/>
    <cellStyle name="常规 27 2 4 3 3 2 2" xfId="9293"/>
    <cellStyle name="常规 27 2 4 3 3 2 2 2" xfId="9294"/>
    <cellStyle name="常规 27 2 4 3 3 2 2 2 2" xfId="9295"/>
    <cellStyle name="常规 27 2 4 3 3 2 2 2 2 2" xfId="9296"/>
    <cellStyle name="常规 27 2 4 3 3 2 2 2 2 3" xfId="9297"/>
    <cellStyle name="常规 27 2 4 3 3 2 2 2 3" xfId="9298"/>
    <cellStyle name="常规 27 2 4 3 3 2 2 2 4" xfId="9299"/>
    <cellStyle name="常规 27 2 4 3 3 2 2 3" xfId="9300"/>
    <cellStyle name="常规 27 2 4 3 3 2 2 3 2" xfId="9301"/>
    <cellStyle name="常规 27 2 4 3 3 2 2 3 3" xfId="9302"/>
    <cellStyle name="常规 27 2 4 3 3 2 2 4" xfId="9303"/>
    <cellStyle name="常规 27 2 4 3 3 2 2 5" xfId="9304"/>
    <cellStyle name="常规 27 2 4 3 3 2 3" xfId="9305"/>
    <cellStyle name="常规 27 2 4 3 3 2 3 2" xfId="9306"/>
    <cellStyle name="常规 27 2 4 3 3 2 3 2 2" xfId="9307"/>
    <cellStyle name="常规 27 2 4 3 3 2 3 2 3" xfId="9308"/>
    <cellStyle name="常规 27 2 4 3 3 2 3 3" xfId="9309"/>
    <cellStyle name="常规 27 2 4 3 3 2 3 4" xfId="9310"/>
    <cellStyle name="常规 27 2 4 3 3 2 4" xfId="9311"/>
    <cellStyle name="常规 27 2 4 3 3 2 4 2" xfId="9312"/>
    <cellStyle name="常规 27 2 4 3 3 2 4 3" xfId="9313"/>
    <cellStyle name="常规 27 2 4 3 3 2 5" xfId="9314"/>
    <cellStyle name="常规 27 2 4 3 3 2 6" xfId="9315"/>
    <cellStyle name="常规 27 2 4 3 3 3" xfId="9316"/>
    <cellStyle name="常规 27 2 4 3 3 3 2" xfId="9317"/>
    <cellStyle name="常规 27 2 4 3 3 3 2 2" xfId="9318"/>
    <cellStyle name="常规 27 2 4 3 3 3 2 2 2" xfId="9319"/>
    <cellStyle name="常规 27 2 4 3 3 3 2 2 3" xfId="9320"/>
    <cellStyle name="常规 27 2 4 3 3 3 2 3" xfId="9321"/>
    <cellStyle name="常规 27 2 4 3 3 3 2 4" xfId="9322"/>
    <cellStyle name="常规 27 2 4 3 3 3 3" xfId="9323"/>
    <cellStyle name="常规 27 2 4 3 3 3 3 2" xfId="9324"/>
    <cellStyle name="常规 27 2 4 3 3 3 3 3" xfId="9325"/>
    <cellStyle name="常规 27 2 4 3 3 3 4" xfId="9326"/>
    <cellStyle name="常规 27 2 4 3 3 3 5" xfId="9327"/>
    <cellStyle name="常规 27 2 4 3 3 4" xfId="9328"/>
    <cellStyle name="常规 27 2 4 3 3 4 2" xfId="9329"/>
    <cellStyle name="常规 27 2 4 3 3 4 2 2" xfId="9330"/>
    <cellStyle name="常规 27 2 4 3 3 4 2 3" xfId="9331"/>
    <cellStyle name="常规 27 2 4 3 3 4 3" xfId="9332"/>
    <cellStyle name="常规 27 2 4 3 3 4 4" xfId="9333"/>
    <cellStyle name="常规 27 2 4 3 3 5" xfId="9334"/>
    <cellStyle name="常规 27 2 4 3 3 5 2" xfId="9335"/>
    <cellStyle name="常规 27 2 4 3 3 5 3" xfId="9336"/>
    <cellStyle name="常规 27 2 4 3 3 6" xfId="9337"/>
    <cellStyle name="常规 27 2 4 3 3 7" xfId="9338"/>
    <cellStyle name="常规 27 2 4 3 4" xfId="9339"/>
    <cellStyle name="常规 27 2 4 3 4 2" xfId="9340"/>
    <cellStyle name="常规 27 2 4 3 4 2 2" xfId="9341"/>
    <cellStyle name="常规 27 2 4 3 4 2 2 2" xfId="9342"/>
    <cellStyle name="常规 27 2 4 3 4 2 2 2 2" xfId="9343"/>
    <cellStyle name="常规 27 2 4 3 4 2 2 2 3" xfId="9344"/>
    <cellStyle name="常规 27 2 4 3 4 2 2 3" xfId="9345"/>
    <cellStyle name="常规 27 2 4 3 4 2 2 4" xfId="9346"/>
    <cellStyle name="常规 27 2 4 3 4 2 3" xfId="9347"/>
    <cellStyle name="常规 27 2 4 3 4 2 3 2" xfId="9348"/>
    <cellStyle name="常规 27 2 4 3 4 2 3 3" xfId="9349"/>
    <cellStyle name="常规 27 2 4 3 4 2 4" xfId="9350"/>
    <cellStyle name="常规 27 2 4 3 4 2 5" xfId="9351"/>
    <cellStyle name="常规 27 2 4 3 4 3" xfId="9352"/>
    <cellStyle name="常规 27 2 4 3 4 3 2" xfId="9353"/>
    <cellStyle name="常规 27 2 4 3 4 3 2 2" xfId="9354"/>
    <cellStyle name="常规 27 2 4 3 4 3 2 3" xfId="9355"/>
    <cellStyle name="常规 27 2 4 3 4 3 3" xfId="9356"/>
    <cellStyle name="常规 27 2 4 3 4 3 4" xfId="9357"/>
    <cellStyle name="常规 27 2 4 3 4 4" xfId="9358"/>
    <cellStyle name="常规 27 2 4 3 4 4 2" xfId="9359"/>
    <cellStyle name="常规 27 2 4 3 4 4 3" xfId="9360"/>
    <cellStyle name="常规 27 2 4 3 4 5" xfId="9361"/>
    <cellStyle name="常规 27 2 4 3 4 6" xfId="9362"/>
    <cellStyle name="常规 27 2 4 3 5" xfId="9363"/>
    <cellStyle name="常规 27 2 4 3 5 2" xfId="9364"/>
    <cellStyle name="常规 27 2 4 3 5 2 2" xfId="9365"/>
    <cellStyle name="常规 27 2 4 3 5 2 2 2" xfId="9366"/>
    <cellStyle name="常规 27 2 4 3 5 2 2 3" xfId="9367"/>
    <cellStyle name="常规 27 2 4 3 5 2 3" xfId="9368"/>
    <cellStyle name="常规 27 2 4 3 5 2 4" xfId="9369"/>
    <cellStyle name="常规 27 2 4 3 5 3" xfId="9370"/>
    <cellStyle name="常规 27 2 4 3 5 3 2" xfId="9371"/>
    <cellStyle name="常规 27 2 4 3 5 3 3" xfId="9372"/>
    <cellStyle name="常规 27 2 4 3 5 4" xfId="9373"/>
    <cellStyle name="常规 27 2 4 3 5 5" xfId="9374"/>
    <cellStyle name="常规 27 2 4 3 6" xfId="9375"/>
    <cellStyle name="常规 27 2 4 3 6 2" xfId="9376"/>
    <cellStyle name="常规 27 2 4 3 6 2 2" xfId="9377"/>
    <cellStyle name="常规 27 2 4 3 6 2 3" xfId="9378"/>
    <cellStyle name="常规 27 2 4 3 6 3" xfId="9379"/>
    <cellStyle name="常规 27 2 4 3 6 4" xfId="9380"/>
    <cellStyle name="常规 27 2 4 3 7" xfId="9381"/>
    <cellStyle name="常规 27 2 4 3 7 2" xfId="9382"/>
    <cellStyle name="常规 27 2 4 3 7 3" xfId="9383"/>
    <cellStyle name="常规 27 2 4 3 8" xfId="9384"/>
    <cellStyle name="常规 27 2 4 3 9" xfId="9385"/>
    <cellStyle name="常规 27 2 4 4" xfId="9386"/>
    <cellStyle name="常规 27 2 4 4 2" xfId="9387"/>
    <cellStyle name="常规 27 2 4 4 2 2" xfId="9388"/>
    <cellStyle name="常规 27 2 4 4 2 2 2" xfId="9389"/>
    <cellStyle name="常规 27 2 4 4 2 2 2 2" xfId="9390"/>
    <cellStyle name="常规 27 2 4 4 2 2 2 2 2" xfId="9391"/>
    <cellStyle name="常规 27 2 4 4 2 2 2 2 2 2" xfId="9392"/>
    <cellStyle name="常规 27 2 4 4 2 2 2 2 2 3" xfId="9393"/>
    <cellStyle name="常规 27 2 4 4 2 2 2 2 3" xfId="9394"/>
    <cellStyle name="常规 27 2 4 4 2 2 2 2 4" xfId="9395"/>
    <cellStyle name="常规 27 2 4 4 2 2 2 3" xfId="9396"/>
    <cellStyle name="常规 27 2 4 4 2 2 2 3 2" xfId="9397"/>
    <cellStyle name="常规 27 2 4 4 2 2 2 3 3" xfId="9398"/>
    <cellStyle name="常规 27 2 4 4 2 2 2 4" xfId="9399"/>
    <cellStyle name="常规 27 2 4 4 2 2 2 5" xfId="9400"/>
    <cellStyle name="常规 27 2 4 4 2 2 3" xfId="9401"/>
    <cellStyle name="常规 27 2 4 4 2 2 3 2" xfId="9402"/>
    <cellStyle name="常规 27 2 4 4 2 2 3 2 2" xfId="9403"/>
    <cellStyle name="常规 27 2 4 4 2 2 3 2 3" xfId="9404"/>
    <cellStyle name="常规 27 2 4 4 2 2 3 3" xfId="9405"/>
    <cellStyle name="常规 27 2 4 4 2 2 3 4" xfId="9406"/>
    <cellStyle name="常规 27 2 4 4 2 2 4" xfId="9407"/>
    <cellStyle name="常规 27 2 4 4 2 2 4 2" xfId="9408"/>
    <cellStyle name="常规 27 2 4 4 2 2 4 3" xfId="9409"/>
    <cellStyle name="常规 27 2 4 4 2 2 5" xfId="9410"/>
    <cellStyle name="常规 27 2 4 4 2 2 6" xfId="9411"/>
    <cellStyle name="常规 27 2 4 4 2 3" xfId="9412"/>
    <cellStyle name="常规 27 2 4 4 2 3 2" xfId="9413"/>
    <cellStyle name="常规 27 2 4 4 2 3 2 2" xfId="9414"/>
    <cellStyle name="常规 27 2 4 4 2 3 2 2 2" xfId="9415"/>
    <cellStyle name="常规 27 2 4 4 2 3 2 2 3" xfId="9416"/>
    <cellStyle name="常规 27 2 4 4 2 3 2 3" xfId="9417"/>
    <cellStyle name="常规 27 2 4 4 2 3 2 4" xfId="9418"/>
    <cellStyle name="常规 27 2 4 4 2 3 3" xfId="9419"/>
    <cellStyle name="常规 27 2 4 4 2 3 3 2" xfId="9420"/>
    <cellStyle name="常规 27 2 4 4 2 3 3 3" xfId="9421"/>
    <cellStyle name="常规 27 2 4 4 2 3 4" xfId="9422"/>
    <cellStyle name="常规 27 2 4 4 2 3 5" xfId="9423"/>
    <cellStyle name="常规 27 2 4 4 2 4" xfId="9424"/>
    <cellStyle name="常规 27 2 4 4 2 4 2" xfId="9425"/>
    <cellStyle name="常规 27 2 4 4 2 4 2 2" xfId="9426"/>
    <cellStyle name="常规 27 2 4 4 2 4 2 3" xfId="9427"/>
    <cellStyle name="常规 27 2 4 4 2 4 3" xfId="9428"/>
    <cellStyle name="常规 27 2 4 4 2 4 4" xfId="9429"/>
    <cellStyle name="常规 27 2 4 4 2 5" xfId="9430"/>
    <cellStyle name="常规 27 2 4 4 2 5 2" xfId="9431"/>
    <cellStyle name="常规 27 2 4 4 2 5 3" xfId="9432"/>
    <cellStyle name="常规 27 2 4 4 2 6" xfId="9433"/>
    <cellStyle name="常规 27 2 4 4 2 7" xfId="9434"/>
    <cellStyle name="常规 27 2 4 4 3" xfId="9435"/>
    <cellStyle name="常规 27 2 4 4 3 2" xfId="9436"/>
    <cellStyle name="常规 27 2 4 4 3 2 2" xfId="9437"/>
    <cellStyle name="常规 27 2 4 4 3 2 2 2" xfId="9438"/>
    <cellStyle name="常规 27 2 4 4 3 2 2 2 2" xfId="9439"/>
    <cellStyle name="常规 27 2 4 4 3 2 2 2 3" xfId="9440"/>
    <cellStyle name="常规 27 2 4 4 3 2 2 3" xfId="9441"/>
    <cellStyle name="常规 27 2 4 4 3 2 2 4" xfId="9442"/>
    <cellStyle name="常规 27 2 4 4 3 2 3" xfId="9443"/>
    <cellStyle name="常规 27 2 4 4 3 2 3 2" xfId="9444"/>
    <cellStyle name="常规 27 2 4 4 3 2 3 3" xfId="9445"/>
    <cellStyle name="常规 27 2 4 4 3 2 4" xfId="9446"/>
    <cellStyle name="常规 27 2 4 4 3 2 5" xfId="9447"/>
    <cellStyle name="常规 27 2 4 4 3 3" xfId="9448"/>
    <cellStyle name="常规 27 2 4 4 3 3 2" xfId="9449"/>
    <cellStyle name="常规 27 2 4 4 3 3 2 2" xfId="9450"/>
    <cellStyle name="常规 27 2 4 4 3 3 2 3" xfId="9451"/>
    <cellStyle name="常规 27 2 4 4 3 3 3" xfId="9452"/>
    <cellStyle name="常规 27 2 4 4 3 3 4" xfId="9453"/>
    <cellStyle name="常规 27 2 4 4 3 4" xfId="9454"/>
    <cellStyle name="常规 27 2 4 4 3 4 2" xfId="9455"/>
    <cellStyle name="常规 27 2 4 4 3 4 3" xfId="9456"/>
    <cellStyle name="常规 27 2 4 4 3 5" xfId="9457"/>
    <cellStyle name="常规 27 2 4 4 3 6" xfId="9458"/>
    <cellStyle name="常规 27 2 4 4 4" xfId="9459"/>
    <cellStyle name="常规 27 2 4 4 4 2" xfId="9460"/>
    <cellStyle name="常规 27 2 4 4 4 2 2" xfId="9461"/>
    <cellStyle name="常规 27 2 4 4 4 2 2 2" xfId="9462"/>
    <cellStyle name="常规 27 2 4 4 4 2 2 3" xfId="9463"/>
    <cellStyle name="常规 27 2 4 4 4 2 3" xfId="9464"/>
    <cellStyle name="常规 27 2 4 4 4 2 4" xfId="9465"/>
    <cellStyle name="常规 27 2 4 4 4 3" xfId="9466"/>
    <cellStyle name="常规 27 2 4 4 4 3 2" xfId="9467"/>
    <cellStyle name="常规 27 2 4 4 4 3 3" xfId="9468"/>
    <cellStyle name="常规 27 2 4 4 4 4" xfId="9469"/>
    <cellStyle name="常规 27 2 4 4 4 5" xfId="9470"/>
    <cellStyle name="常规 27 2 4 4 5" xfId="9471"/>
    <cellStyle name="常规 27 2 4 4 5 2" xfId="9472"/>
    <cellStyle name="常规 27 2 4 4 5 2 2" xfId="9473"/>
    <cellStyle name="常规 27 2 4 4 5 2 3" xfId="9474"/>
    <cellStyle name="常规 27 2 4 4 5 3" xfId="9475"/>
    <cellStyle name="常规 27 2 4 4 5 4" xfId="9476"/>
    <cellStyle name="常规 27 2 4 4 6" xfId="9477"/>
    <cellStyle name="常规 27 2 4 4 6 2" xfId="9478"/>
    <cellStyle name="常规 27 2 4 4 6 3" xfId="9479"/>
    <cellStyle name="常规 27 2 4 4 7" xfId="9480"/>
    <cellStyle name="常规 27 2 4 4 8" xfId="9481"/>
    <cellStyle name="常规 27 2 4 5" xfId="9482"/>
    <cellStyle name="常规 27 2 4 5 2" xfId="9483"/>
    <cellStyle name="常规 27 2 4 5 2 2" xfId="9484"/>
    <cellStyle name="常规 27 2 4 5 2 2 2" xfId="9485"/>
    <cellStyle name="常规 27 2 4 5 2 2 2 2" xfId="9486"/>
    <cellStyle name="常规 27 2 4 5 2 2 2 2 2" xfId="9487"/>
    <cellStyle name="常规 27 2 4 5 2 2 2 2 3" xfId="9488"/>
    <cellStyle name="常规 27 2 4 5 2 2 2 3" xfId="9489"/>
    <cellStyle name="常规 27 2 4 5 2 2 2 4" xfId="9490"/>
    <cellStyle name="常规 27 2 4 5 2 2 3" xfId="9491"/>
    <cellStyle name="常规 27 2 4 5 2 2 3 2" xfId="9492"/>
    <cellStyle name="常规 27 2 4 5 2 2 3 3" xfId="9493"/>
    <cellStyle name="常规 27 2 4 5 2 2 4" xfId="9494"/>
    <cellStyle name="常规 27 2 4 5 2 2 5" xfId="9495"/>
    <cellStyle name="常规 27 2 4 5 2 3" xfId="9496"/>
    <cellStyle name="常规 27 2 4 5 2 3 2" xfId="9497"/>
    <cellStyle name="常规 27 2 4 5 2 3 2 2" xfId="9498"/>
    <cellStyle name="常规 27 2 4 5 2 3 2 3" xfId="9499"/>
    <cellStyle name="常规 27 2 4 5 2 3 3" xfId="9500"/>
    <cellStyle name="常规 27 2 4 5 2 3 4" xfId="9501"/>
    <cellStyle name="常规 27 2 4 5 2 4" xfId="9502"/>
    <cellStyle name="常规 27 2 4 5 2 4 2" xfId="9503"/>
    <cellStyle name="常规 27 2 4 5 2 4 3" xfId="9504"/>
    <cellStyle name="常规 27 2 4 5 2 5" xfId="9505"/>
    <cellStyle name="常规 27 2 4 5 2 6" xfId="9506"/>
    <cellStyle name="常规 27 2 4 5 3" xfId="9507"/>
    <cellStyle name="常规 27 2 4 5 3 2" xfId="9508"/>
    <cellStyle name="常规 27 2 4 5 3 2 2" xfId="9509"/>
    <cellStyle name="常规 27 2 4 5 3 2 2 2" xfId="9510"/>
    <cellStyle name="常规 27 2 4 5 3 2 2 3" xfId="9511"/>
    <cellStyle name="常规 27 2 4 5 3 2 3" xfId="9512"/>
    <cellStyle name="常规 27 2 4 5 3 2 4" xfId="9513"/>
    <cellStyle name="常规 27 2 4 5 3 3" xfId="9514"/>
    <cellStyle name="常规 27 2 4 5 3 3 2" xfId="9515"/>
    <cellStyle name="常规 27 2 4 5 3 3 3" xfId="9516"/>
    <cellStyle name="常规 27 2 4 5 3 4" xfId="9517"/>
    <cellStyle name="常规 27 2 4 5 3 5" xfId="9518"/>
    <cellStyle name="常规 27 2 4 5 4" xfId="9519"/>
    <cellStyle name="常规 27 2 4 5 4 2" xfId="9520"/>
    <cellStyle name="常规 27 2 4 5 4 2 2" xfId="9521"/>
    <cellStyle name="常规 27 2 4 5 4 2 3" xfId="9522"/>
    <cellStyle name="常规 27 2 4 5 4 3" xfId="9523"/>
    <cellStyle name="常规 27 2 4 5 4 4" xfId="9524"/>
    <cellStyle name="常规 27 2 4 5 5" xfId="9525"/>
    <cellStyle name="常规 27 2 4 5 5 2" xfId="9526"/>
    <cellStyle name="常规 27 2 4 5 5 3" xfId="9527"/>
    <cellStyle name="常规 27 2 4 5 6" xfId="9528"/>
    <cellStyle name="常规 27 2 4 5 7" xfId="9529"/>
    <cellStyle name="常规 27 2 4 6" xfId="9530"/>
    <cellStyle name="常规 27 2 4 6 2" xfId="9531"/>
    <cellStyle name="常规 27 2 4 6 2 2" xfId="9532"/>
    <cellStyle name="常规 27 2 4 6 2 2 2" xfId="9533"/>
    <cellStyle name="常规 27 2 4 6 2 2 2 2" xfId="9534"/>
    <cellStyle name="常规 27 2 4 6 2 2 2 3" xfId="9535"/>
    <cellStyle name="常规 27 2 4 6 2 2 3" xfId="9536"/>
    <cellStyle name="常规 27 2 4 6 2 2 4" xfId="9537"/>
    <cellStyle name="常规 27 2 4 6 2 3" xfId="9538"/>
    <cellStyle name="常规 27 2 4 6 2 3 2" xfId="9539"/>
    <cellStyle name="常规 27 2 4 6 2 3 3" xfId="9540"/>
    <cellStyle name="常规 27 2 4 6 2 4" xfId="9541"/>
    <cellStyle name="常规 27 2 4 6 2 5" xfId="9542"/>
    <cellStyle name="常规 27 2 4 6 3" xfId="9543"/>
    <cellStyle name="常规 27 2 4 6 3 2" xfId="9544"/>
    <cellStyle name="常规 27 2 4 6 3 2 2" xfId="9545"/>
    <cellStyle name="常规 27 2 4 6 3 2 3" xfId="9546"/>
    <cellStyle name="常规 27 2 4 6 3 3" xfId="9547"/>
    <cellStyle name="常规 27 2 4 6 3 4" xfId="9548"/>
    <cellStyle name="常规 27 2 4 6 4" xfId="9549"/>
    <cellStyle name="常规 27 2 4 6 4 2" xfId="9550"/>
    <cellStyle name="常规 27 2 4 6 4 3" xfId="9551"/>
    <cellStyle name="常规 27 2 4 6 5" xfId="9552"/>
    <cellStyle name="常规 27 2 4 6 6" xfId="9553"/>
    <cellStyle name="常规 27 2 4 7" xfId="9554"/>
    <cellStyle name="常规 27 2 4 7 2" xfId="9555"/>
    <cellStyle name="常规 27 2 4 7 2 2" xfId="9556"/>
    <cellStyle name="常规 27 2 4 7 2 2 2" xfId="9557"/>
    <cellStyle name="常规 27 2 4 7 2 2 3" xfId="9558"/>
    <cellStyle name="常规 27 2 4 7 2 3" xfId="9559"/>
    <cellStyle name="常规 27 2 4 7 2 4" xfId="9560"/>
    <cellStyle name="常规 27 2 4 7 3" xfId="9561"/>
    <cellStyle name="常规 27 2 4 7 3 2" xfId="9562"/>
    <cellStyle name="常规 27 2 4 7 3 3" xfId="9563"/>
    <cellStyle name="常规 27 2 4 7 4" xfId="9564"/>
    <cellStyle name="常规 27 2 4 7 5" xfId="9565"/>
    <cellStyle name="常规 27 2 4 8" xfId="9566"/>
    <cellStyle name="常规 27 2 4 8 2" xfId="9567"/>
    <cellStyle name="常规 27 2 4 8 2 2" xfId="9568"/>
    <cellStyle name="常规 27 2 4 8 2 3" xfId="9569"/>
    <cellStyle name="常规 27 2 4 8 3" xfId="9570"/>
    <cellStyle name="常规 27 2 4 8 4" xfId="9571"/>
    <cellStyle name="常规 27 2 4 9" xfId="9572"/>
    <cellStyle name="常规 27 2 4 9 2" xfId="9573"/>
    <cellStyle name="常规 27 2 4 9 3" xfId="9574"/>
    <cellStyle name="常规 27 2 5" xfId="9575"/>
    <cellStyle name="常规 27 2 5 10" xfId="9576"/>
    <cellStyle name="常规 27 2 5 11" xfId="9577"/>
    <cellStyle name="常规 27 2 5 12" xfId="9578"/>
    <cellStyle name="常规 27 2 5 13" xfId="9579"/>
    <cellStyle name="常规 27 2 5 14" xfId="9580"/>
    <cellStyle name="常规 27 2 5 2" xfId="9581"/>
    <cellStyle name="常规 27 2 5 2 10" xfId="9582"/>
    <cellStyle name="常规 27 2 5 2 2" xfId="9583"/>
    <cellStyle name="常规 27 2 5 2 2 2" xfId="9584"/>
    <cellStyle name="常规 27 2 5 2 2 2 2" xfId="9585"/>
    <cellStyle name="常规 27 2 5 2 2 2 2 2" xfId="9586"/>
    <cellStyle name="常规 27 2 5 2 2 2 2 2 2" xfId="9587"/>
    <cellStyle name="常规 27 2 5 2 2 2 2 2 2 2" xfId="9588"/>
    <cellStyle name="常规 27 2 5 2 2 2 2 2 2 2 2" xfId="9589"/>
    <cellStyle name="常规 27 2 5 2 2 2 2 2 2 2 2 2" xfId="9590"/>
    <cellStyle name="常规 27 2 5 2 2 2 2 2 2 2 2 3" xfId="9591"/>
    <cellStyle name="常规 27 2 5 2 2 2 2 2 2 2 3" xfId="9592"/>
    <cellStyle name="常规 27 2 5 2 2 2 2 2 2 2 4" xfId="9593"/>
    <cellStyle name="常规 27 2 5 2 2 2 2 2 2 3" xfId="9594"/>
    <cellStyle name="常规 27 2 5 2 2 2 2 2 2 3 2" xfId="9595"/>
    <cellStyle name="常规 27 2 5 2 2 2 2 2 2 3 3" xfId="9596"/>
    <cellStyle name="常规 27 2 5 2 2 2 2 2 2 4" xfId="9597"/>
    <cellStyle name="常规 27 2 5 2 2 2 2 2 2 5" xfId="9598"/>
    <cellStyle name="常规 27 2 5 2 2 2 2 2 3" xfId="9599"/>
    <cellStyle name="常规 27 2 5 2 2 2 2 2 3 2" xfId="9600"/>
    <cellStyle name="常规 27 2 5 2 2 2 2 2 3 2 2" xfId="9601"/>
    <cellStyle name="常规 27 2 5 2 2 2 2 2 3 2 3" xfId="9602"/>
    <cellStyle name="常规 27 2 5 2 2 2 2 2 3 3" xfId="9603"/>
    <cellStyle name="常规 27 2 5 2 2 2 2 2 3 4" xfId="9604"/>
    <cellStyle name="常规 27 2 5 2 2 2 2 2 4" xfId="9605"/>
    <cellStyle name="常规 27 2 5 2 2 2 2 2 4 2" xfId="9606"/>
    <cellStyle name="常规 27 2 5 2 2 2 2 2 4 3" xfId="9607"/>
    <cellStyle name="常规 27 2 5 2 2 2 2 2 5" xfId="9608"/>
    <cellStyle name="常规 27 2 5 2 2 2 2 2 6" xfId="9609"/>
    <cellStyle name="常规 27 2 5 2 2 2 2 3" xfId="9610"/>
    <cellStyle name="常规 27 2 5 2 2 2 2 3 2" xfId="9611"/>
    <cellStyle name="常规 27 2 5 2 2 2 2 3 2 2" xfId="9612"/>
    <cellStyle name="常规 27 2 5 2 2 2 2 3 2 2 2" xfId="9613"/>
    <cellStyle name="常规 27 2 5 2 2 2 2 3 2 2 3" xfId="9614"/>
    <cellStyle name="常规 27 2 5 2 2 2 2 3 2 3" xfId="9615"/>
    <cellStyle name="常规 27 2 5 2 2 2 2 3 2 4" xfId="9616"/>
    <cellStyle name="常规 27 2 5 2 2 2 2 3 3" xfId="9617"/>
    <cellStyle name="常规 27 2 5 2 2 2 2 3 3 2" xfId="9618"/>
    <cellStyle name="常规 27 2 5 2 2 2 2 3 3 3" xfId="9619"/>
    <cellStyle name="常规 27 2 5 2 2 2 2 3 4" xfId="9620"/>
    <cellStyle name="常规 27 2 5 2 2 2 2 3 5" xfId="9621"/>
    <cellStyle name="常规 27 2 5 2 2 2 2 4" xfId="9622"/>
    <cellStyle name="常规 27 2 5 2 2 2 2 4 2" xfId="9623"/>
    <cellStyle name="常规 27 2 5 2 2 2 2 4 2 2" xfId="9624"/>
    <cellStyle name="常规 27 2 5 2 2 2 2 4 2 3" xfId="9625"/>
    <cellStyle name="常规 27 2 5 2 2 2 2 4 3" xfId="9626"/>
    <cellStyle name="常规 27 2 5 2 2 2 2 4 4" xfId="9627"/>
    <cellStyle name="常规 27 2 5 2 2 2 2 5" xfId="9628"/>
    <cellStyle name="常规 27 2 5 2 2 2 2 5 2" xfId="9629"/>
    <cellStyle name="常规 27 2 5 2 2 2 2 5 3" xfId="9630"/>
    <cellStyle name="常规 27 2 5 2 2 2 2 6" xfId="9631"/>
    <cellStyle name="常规 27 2 5 2 2 2 2 7" xfId="9632"/>
    <cellStyle name="常规 27 2 5 2 2 2 3" xfId="9633"/>
    <cellStyle name="常规 27 2 5 2 2 2 3 2" xfId="9634"/>
    <cellStyle name="常规 27 2 5 2 2 2 3 2 2" xfId="9635"/>
    <cellStyle name="常规 27 2 5 2 2 2 3 2 2 2" xfId="9636"/>
    <cellStyle name="常规 27 2 5 2 2 2 3 2 2 2 2" xfId="9637"/>
    <cellStyle name="常规 27 2 5 2 2 2 3 2 2 2 3" xfId="9638"/>
    <cellStyle name="常规 27 2 5 2 2 2 3 2 2 3" xfId="9639"/>
    <cellStyle name="常规 27 2 5 2 2 2 3 2 2 4" xfId="9640"/>
    <cellStyle name="常规 27 2 5 2 2 2 3 2 3" xfId="9641"/>
    <cellStyle name="常规 27 2 5 2 2 2 3 2 3 2" xfId="9642"/>
    <cellStyle name="常规 27 2 5 2 2 2 3 2 3 3" xfId="9643"/>
    <cellStyle name="常规 27 2 5 2 2 2 3 2 4" xfId="9644"/>
    <cellStyle name="常规 27 2 5 2 2 2 3 2 5" xfId="9645"/>
    <cellStyle name="常规 27 2 5 2 2 2 3 3" xfId="9646"/>
    <cellStyle name="常规 27 2 5 2 2 2 3 3 2" xfId="9647"/>
    <cellStyle name="常规 27 2 5 2 2 2 3 3 2 2" xfId="9648"/>
    <cellStyle name="常规 27 2 5 2 2 2 3 3 2 3" xfId="9649"/>
    <cellStyle name="常规 27 2 5 2 2 2 3 3 3" xfId="9650"/>
    <cellStyle name="常规 27 2 5 2 2 2 3 3 4" xfId="9651"/>
    <cellStyle name="常规 27 2 5 2 2 2 3 4" xfId="9652"/>
    <cellStyle name="常规 27 2 5 2 2 2 3 4 2" xfId="9653"/>
    <cellStyle name="常规 27 2 5 2 2 2 3 4 3" xfId="9654"/>
    <cellStyle name="常规 27 2 5 2 2 2 3 5" xfId="9655"/>
    <cellStyle name="常规 27 2 5 2 2 2 3 6" xfId="9656"/>
    <cellStyle name="常规 27 2 5 2 2 2 4" xfId="9657"/>
    <cellStyle name="常规 27 2 5 2 2 2 4 2" xfId="9658"/>
    <cellStyle name="常规 27 2 5 2 2 2 4 2 2" xfId="9659"/>
    <cellStyle name="常规 27 2 5 2 2 2 4 2 2 2" xfId="9660"/>
    <cellStyle name="常规 27 2 5 2 2 2 4 2 2 3" xfId="9661"/>
    <cellStyle name="常规 27 2 5 2 2 2 4 2 3" xfId="9662"/>
    <cellStyle name="常规 27 2 5 2 2 2 4 2 4" xfId="9663"/>
    <cellStyle name="常规 27 2 5 2 2 2 4 3" xfId="9664"/>
    <cellStyle name="常规 27 2 5 2 2 2 4 3 2" xfId="9665"/>
    <cellStyle name="常规 27 2 5 2 2 2 4 3 3" xfId="9666"/>
    <cellStyle name="常规 27 2 5 2 2 2 4 4" xfId="9667"/>
    <cellStyle name="常规 27 2 5 2 2 2 4 5" xfId="9668"/>
    <cellStyle name="常规 27 2 5 2 2 2 5" xfId="9669"/>
    <cellStyle name="常规 27 2 5 2 2 2 5 2" xfId="9670"/>
    <cellStyle name="常规 27 2 5 2 2 2 5 2 2" xfId="9671"/>
    <cellStyle name="常规 27 2 5 2 2 2 5 2 3" xfId="9672"/>
    <cellStyle name="常规 27 2 5 2 2 2 5 3" xfId="9673"/>
    <cellStyle name="常规 27 2 5 2 2 2 5 4" xfId="9674"/>
    <cellStyle name="常规 27 2 5 2 2 2 6" xfId="9675"/>
    <cellStyle name="常规 27 2 5 2 2 2 6 2" xfId="9676"/>
    <cellStyle name="常规 27 2 5 2 2 2 6 3" xfId="9677"/>
    <cellStyle name="常规 27 2 5 2 2 2 7" xfId="9678"/>
    <cellStyle name="常规 27 2 5 2 2 2 8" xfId="9679"/>
    <cellStyle name="常规 27 2 5 2 2 3" xfId="9680"/>
    <cellStyle name="常规 27 2 5 2 2 3 2" xfId="9681"/>
    <cellStyle name="常规 27 2 5 2 2 3 2 2" xfId="9682"/>
    <cellStyle name="常规 27 2 5 2 2 3 2 2 2" xfId="9683"/>
    <cellStyle name="常规 27 2 5 2 2 3 2 2 2 2" xfId="9684"/>
    <cellStyle name="常规 27 2 5 2 2 3 2 2 2 2 2" xfId="9685"/>
    <cellStyle name="常规 27 2 5 2 2 3 2 2 2 2 3" xfId="9686"/>
    <cellStyle name="常规 27 2 5 2 2 3 2 2 2 3" xfId="9687"/>
    <cellStyle name="常规 27 2 5 2 2 3 2 2 2 4" xfId="9688"/>
    <cellStyle name="常规 27 2 5 2 2 3 2 2 3" xfId="9689"/>
    <cellStyle name="常规 27 2 5 2 2 3 2 2 3 2" xfId="9690"/>
    <cellStyle name="常规 27 2 5 2 2 3 2 2 3 3" xfId="9691"/>
    <cellStyle name="常规 27 2 5 2 2 3 2 2 4" xfId="9692"/>
    <cellStyle name="常规 27 2 5 2 2 3 2 2 5" xfId="9693"/>
    <cellStyle name="常规 27 2 5 2 2 3 2 3" xfId="9694"/>
    <cellStyle name="常规 27 2 5 2 2 3 2 3 2" xfId="9695"/>
    <cellStyle name="常规 27 2 5 2 2 3 2 3 2 2" xfId="9696"/>
    <cellStyle name="常规 27 2 5 2 2 3 2 3 2 3" xfId="9697"/>
    <cellStyle name="常规 27 2 5 2 2 3 2 3 3" xfId="9698"/>
    <cellStyle name="常规 27 2 5 2 2 3 2 3 4" xfId="9699"/>
    <cellStyle name="常规 27 2 5 2 2 3 2 4" xfId="9700"/>
    <cellStyle name="常规 27 2 5 2 2 3 2 4 2" xfId="9701"/>
    <cellStyle name="常规 27 2 5 2 2 3 2 4 3" xfId="9702"/>
    <cellStyle name="常规 27 2 5 2 2 3 2 5" xfId="9703"/>
    <cellStyle name="常规 27 2 5 2 2 3 2 6" xfId="9704"/>
    <cellStyle name="常规 27 2 5 2 2 3 3" xfId="9705"/>
    <cellStyle name="常规 27 2 5 2 2 3 3 2" xfId="9706"/>
    <cellStyle name="常规 27 2 5 2 2 3 3 2 2" xfId="9707"/>
    <cellStyle name="常规 27 2 5 2 2 3 3 2 2 2" xfId="9708"/>
    <cellStyle name="常规 27 2 5 2 2 3 3 2 2 3" xfId="9709"/>
    <cellStyle name="常规 27 2 5 2 2 3 3 2 3" xfId="9710"/>
    <cellStyle name="常规 27 2 5 2 2 3 3 2 4" xfId="9711"/>
    <cellStyle name="常规 27 2 5 2 2 3 3 3" xfId="9712"/>
    <cellStyle name="常规 27 2 5 2 2 3 3 3 2" xfId="9713"/>
    <cellStyle name="常规 27 2 5 2 2 3 3 3 3" xfId="9714"/>
    <cellStyle name="常规 27 2 5 2 2 3 3 4" xfId="9715"/>
    <cellStyle name="常规 27 2 5 2 2 3 3 5" xfId="9716"/>
    <cellStyle name="常规 27 2 5 2 2 3 4" xfId="9717"/>
    <cellStyle name="常规 27 2 5 2 2 3 4 2" xfId="9718"/>
    <cellStyle name="常规 27 2 5 2 2 3 4 2 2" xfId="9719"/>
    <cellStyle name="常规 27 2 5 2 2 3 4 2 3" xfId="9720"/>
    <cellStyle name="常规 27 2 5 2 2 3 4 3" xfId="9721"/>
    <cellStyle name="常规 27 2 5 2 2 3 4 4" xfId="9722"/>
    <cellStyle name="常规 27 2 5 2 2 3 5" xfId="9723"/>
    <cellStyle name="常规 27 2 5 2 2 3 5 2" xfId="9724"/>
    <cellStyle name="常规 27 2 5 2 2 3 5 3" xfId="9725"/>
    <cellStyle name="常规 27 2 5 2 2 3 6" xfId="9726"/>
    <cellStyle name="常规 27 2 5 2 2 3 7" xfId="9727"/>
    <cellStyle name="常规 27 2 5 2 2 4" xfId="9728"/>
    <cellStyle name="常规 27 2 5 2 2 4 2" xfId="9729"/>
    <cellStyle name="常规 27 2 5 2 2 4 2 2" xfId="9730"/>
    <cellStyle name="常规 27 2 5 2 2 4 2 2 2" xfId="9731"/>
    <cellStyle name="常规 27 2 5 2 2 4 2 2 2 2" xfId="9732"/>
    <cellStyle name="常规 27 2 5 2 2 4 2 2 2 3" xfId="9733"/>
    <cellStyle name="常规 27 2 5 2 2 4 2 2 3" xfId="9734"/>
    <cellStyle name="常规 27 2 5 2 2 4 2 2 4" xfId="9735"/>
    <cellStyle name="常规 27 2 5 2 2 4 2 3" xfId="9736"/>
    <cellStyle name="常规 27 2 5 2 2 4 2 3 2" xfId="9737"/>
    <cellStyle name="常规 27 2 5 2 2 4 2 3 3" xfId="9738"/>
    <cellStyle name="常规 27 2 5 2 2 4 2 4" xfId="9739"/>
    <cellStyle name="常规 27 2 5 2 2 4 2 5" xfId="9740"/>
    <cellStyle name="常规 27 2 5 2 2 4 3" xfId="9741"/>
    <cellStyle name="常规 27 2 5 2 2 4 3 2" xfId="9742"/>
    <cellStyle name="常规 27 2 5 2 2 4 3 2 2" xfId="9743"/>
    <cellStyle name="常规 27 2 5 2 2 4 3 2 3" xfId="9744"/>
    <cellStyle name="常规 27 2 5 2 2 4 3 3" xfId="9745"/>
    <cellStyle name="常规 27 2 5 2 2 4 3 4" xfId="9746"/>
    <cellStyle name="常规 27 2 5 2 2 4 4" xfId="9747"/>
    <cellStyle name="常规 27 2 5 2 2 4 4 2" xfId="9748"/>
    <cellStyle name="常规 27 2 5 2 2 4 4 3" xfId="9749"/>
    <cellStyle name="常规 27 2 5 2 2 4 5" xfId="9750"/>
    <cellStyle name="常规 27 2 5 2 2 4 6" xfId="9751"/>
    <cellStyle name="常规 27 2 5 2 2 5" xfId="9752"/>
    <cellStyle name="常规 27 2 5 2 2 5 2" xfId="9753"/>
    <cellStyle name="常规 27 2 5 2 2 5 2 2" xfId="9754"/>
    <cellStyle name="常规 27 2 5 2 2 5 2 2 2" xfId="9755"/>
    <cellStyle name="常规 27 2 5 2 2 5 2 2 3" xfId="9756"/>
    <cellStyle name="常规 27 2 5 2 2 5 2 3" xfId="9757"/>
    <cellStyle name="常规 27 2 5 2 2 5 2 4" xfId="9758"/>
    <cellStyle name="常规 27 2 5 2 2 5 3" xfId="9759"/>
    <cellStyle name="常规 27 2 5 2 2 5 3 2" xfId="9760"/>
    <cellStyle name="常规 27 2 5 2 2 5 3 3" xfId="9761"/>
    <cellStyle name="常规 27 2 5 2 2 5 4" xfId="9762"/>
    <cellStyle name="常规 27 2 5 2 2 5 5" xfId="9763"/>
    <cellStyle name="常规 27 2 5 2 2 6" xfId="9764"/>
    <cellStyle name="常规 27 2 5 2 2 6 2" xfId="9765"/>
    <cellStyle name="常规 27 2 5 2 2 6 2 2" xfId="9766"/>
    <cellStyle name="常规 27 2 5 2 2 6 2 3" xfId="9767"/>
    <cellStyle name="常规 27 2 5 2 2 6 3" xfId="9768"/>
    <cellStyle name="常规 27 2 5 2 2 6 4" xfId="9769"/>
    <cellStyle name="常规 27 2 5 2 2 7" xfId="9770"/>
    <cellStyle name="常规 27 2 5 2 2 7 2" xfId="9771"/>
    <cellStyle name="常规 27 2 5 2 2 7 3" xfId="9772"/>
    <cellStyle name="常规 27 2 5 2 2 8" xfId="9773"/>
    <cellStyle name="常规 27 2 5 2 2 9" xfId="9774"/>
    <cellStyle name="常规 27 2 5 2 3" xfId="9775"/>
    <cellStyle name="常规 27 2 5 2 3 2" xfId="9776"/>
    <cellStyle name="常规 27 2 5 2 3 2 2" xfId="9777"/>
    <cellStyle name="常规 27 2 5 2 3 2 2 2" xfId="9778"/>
    <cellStyle name="常规 27 2 5 2 3 2 2 2 2" xfId="9779"/>
    <cellStyle name="常规 27 2 5 2 3 2 2 2 2 2" xfId="9780"/>
    <cellStyle name="常规 27 2 5 2 3 2 2 2 2 2 2" xfId="9781"/>
    <cellStyle name="常规 27 2 5 2 3 2 2 2 2 2 3" xfId="9782"/>
    <cellStyle name="常规 27 2 5 2 3 2 2 2 2 3" xfId="9783"/>
    <cellStyle name="常规 27 2 5 2 3 2 2 2 2 4" xfId="9784"/>
    <cellStyle name="常规 27 2 5 2 3 2 2 2 3" xfId="9785"/>
    <cellStyle name="常规 27 2 5 2 3 2 2 2 3 2" xfId="9786"/>
    <cellStyle name="常规 27 2 5 2 3 2 2 2 3 3" xfId="9787"/>
    <cellStyle name="常规 27 2 5 2 3 2 2 2 4" xfId="9788"/>
    <cellStyle name="常规 27 2 5 2 3 2 2 2 5" xfId="9789"/>
    <cellStyle name="常规 27 2 5 2 3 2 2 3" xfId="9790"/>
    <cellStyle name="常规 27 2 5 2 3 2 2 3 2" xfId="9791"/>
    <cellStyle name="常规 27 2 5 2 3 2 2 3 2 2" xfId="9792"/>
    <cellStyle name="常规 27 2 5 2 3 2 2 3 2 3" xfId="9793"/>
    <cellStyle name="常规 27 2 5 2 3 2 2 3 3" xfId="9794"/>
    <cellStyle name="常规 27 2 5 2 3 2 2 3 4" xfId="9795"/>
    <cellStyle name="常规 27 2 5 2 3 2 2 4" xfId="9796"/>
    <cellStyle name="常规 27 2 5 2 3 2 2 4 2" xfId="9797"/>
    <cellStyle name="常规 27 2 5 2 3 2 2 4 3" xfId="9798"/>
    <cellStyle name="常规 27 2 5 2 3 2 2 5" xfId="9799"/>
    <cellStyle name="常规 27 2 5 2 3 2 2 6" xfId="9800"/>
    <cellStyle name="常规 27 2 5 2 3 2 3" xfId="9801"/>
    <cellStyle name="常规 27 2 5 2 3 2 3 2" xfId="9802"/>
    <cellStyle name="常规 27 2 5 2 3 2 3 2 2" xfId="9803"/>
    <cellStyle name="常规 27 2 5 2 3 2 3 2 2 2" xfId="9804"/>
    <cellStyle name="常规 27 2 5 2 3 2 3 2 2 3" xfId="9805"/>
    <cellStyle name="常规 27 2 5 2 3 2 3 2 3" xfId="9806"/>
    <cellStyle name="常规 27 2 5 2 3 2 3 2 4" xfId="9807"/>
    <cellStyle name="常规 27 2 5 2 3 2 3 3" xfId="9808"/>
    <cellStyle name="常规 27 2 5 2 3 2 3 3 2" xfId="9809"/>
    <cellStyle name="常规 27 2 5 2 3 2 3 3 3" xfId="9810"/>
    <cellStyle name="常规 27 2 5 2 3 2 3 4" xfId="9811"/>
    <cellStyle name="常规 27 2 5 2 3 2 3 5" xfId="9812"/>
    <cellStyle name="常规 27 2 5 2 3 2 4" xfId="9813"/>
    <cellStyle name="常规 27 2 5 2 3 2 4 2" xfId="9814"/>
    <cellStyle name="常规 27 2 5 2 3 2 4 2 2" xfId="9815"/>
    <cellStyle name="常规 27 2 5 2 3 2 4 2 3" xfId="9816"/>
    <cellStyle name="常规 27 2 5 2 3 2 4 3" xfId="9817"/>
    <cellStyle name="常规 27 2 5 2 3 2 4 4" xfId="9818"/>
    <cellStyle name="常规 27 2 5 2 3 2 5" xfId="9819"/>
    <cellStyle name="常规 27 2 5 2 3 2 5 2" xfId="9820"/>
    <cellStyle name="常规 27 2 5 2 3 2 5 3" xfId="9821"/>
    <cellStyle name="常规 27 2 5 2 3 2 6" xfId="9822"/>
    <cellStyle name="常规 27 2 5 2 3 2 7" xfId="9823"/>
    <cellStyle name="常规 27 2 5 2 3 3" xfId="9824"/>
    <cellStyle name="常规 27 2 5 2 3 3 2" xfId="9825"/>
    <cellStyle name="常规 27 2 5 2 3 3 2 2" xfId="9826"/>
    <cellStyle name="常规 27 2 5 2 3 3 2 2 2" xfId="9827"/>
    <cellStyle name="常规 27 2 5 2 3 3 2 2 2 2" xfId="9828"/>
    <cellStyle name="常规 27 2 5 2 3 3 2 2 2 3" xfId="9829"/>
    <cellStyle name="常规 27 2 5 2 3 3 2 2 3" xfId="9830"/>
    <cellStyle name="常规 27 2 5 2 3 3 2 2 4" xfId="9831"/>
    <cellStyle name="常规 27 2 5 2 3 3 2 3" xfId="9832"/>
    <cellStyle name="常规 27 2 5 2 3 3 2 3 2" xfId="9833"/>
    <cellStyle name="常规 27 2 5 2 3 3 2 3 3" xfId="9834"/>
    <cellStyle name="常规 27 2 5 2 3 3 2 4" xfId="9835"/>
    <cellStyle name="常规 27 2 5 2 3 3 2 5" xfId="9836"/>
    <cellStyle name="常规 27 2 5 2 3 3 3" xfId="9837"/>
    <cellStyle name="常规 27 2 5 2 3 3 3 2" xfId="9838"/>
    <cellStyle name="常规 27 2 5 2 3 3 3 2 2" xfId="9839"/>
    <cellStyle name="常规 27 2 5 2 3 3 3 2 3" xfId="9840"/>
    <cellStyle name="常规 27 2 5 2 3 3 3 3" xfId="9841"/>
    <cellStyle name="常规 27 2 5 2 3 3 3 4" xfId="9842"/>
    <cellStyle name="常规 27 2 5 2 3 3 4" xfId="9843"/>
    <cellStyle name="常规 27 2 5 2 3 3 4 2" xfId="9844"/>
    <cellStyle name="常规 27 2 5 2 3 3 4 3" xfId="9845"/>
    <cellStyle name="常规 27 2 5 2 3 3 5" xfId="9846"/>
    <cellStyle name="常规 27 2 5 2 3 3 6" xfId="9847"/>
    <cellStyle name="常规 27 2 5 2 3 4" xfId="9848"/>
    <cellStyle name="常规 27 2 5 2 3 4 2" xfId="9849"/>
    <cellStyle name="常规 27 2 5 2 3 4 2 2" xfId="9850"/>
    <cellStyle name="常规 27 2 5 2 3 4 2 2 2" xfId="9851"/>
    <cellStyle name="常规 27 2 5 2 3 4 2 2 3" xfId="9852"/>
    <cellStyle name="常规 27 2 5 2 3 4 2 3" xfId="9853"/>
    <cellStyle name="常规 27 2 5 2 3 4 2 4" xfId="9854"/>
    <cellStyle name="常规 27 2 5 2 3 4 3" xfId="9855"/>
    <cellStyle name="常规 27 2 5 2 3 4 3 2" xfId="9856"/>
    <cellStyle name="常规 27 2 5 2 3 4 3 3" xfId="9857"/>
    <cellStyle name="常规 27 2 5 2 3 4 4" xfId="9858"/>
    <cellStyle name="常规 27 2 5 2 3 4 5" xfId="9859"/>
    <cellStyle name="常规 27 2 5 2 3 5" xfId="9860"/>
    <cellStyle name="常规 27 2 5 2 3 5 2" xfId="9861"/>
    <cellStyle name="常规 27 2 5 2 3 5 2 2" xfId="9862"/>
    <cellStyle name="常规 27 2 5 2 3 5 2 3" xfId="9863"/>
    <cellStyle name="常规 27 2 5 2 3 5 3" xfId="9864"/>
    <cellStyle name="常规 27 2 5 2 3 5 4" xfId="9865"/>
    <cellStyle name="常规 27 2 5 2 3 6" xfId="9866"/>
    <cellStyle name="常规 27 2 5 2 3 6 2" xfId="9867"/>
    <cellStyle name="常规 27 2 5 2 3 6 3" xfId="9868"/>
    <cellStyle name="常规 27 2 5 2 3 7" xfId="9869"/>
    <cellStyle name="常规 27 2 5 2 3 8" xfId="9870"/>
    <cellStyle name="常规 27 2 5 2 4" xfId="9871"/>
    <cellStyle name="常规 27 2 5 2 4 2" xfId="9872"/>
    <cellStyle name="常规 27 2 5 2 4 2 2" xfId="9873"/>
    <cellStyle name="常规 27 2 5 2 4 2 2 2" xfId="9874"/>
    <cellStyle name="常规 27 2 5 2 4 2 2 2 2" xfId="9875"/>
    <cellStyle name="常规 27 2 5 2 4 2 2 2 2 2" xfId="9876"/>
    <cellStyle name="常规 27 2 5 2 4 2 2 2 2 3" xfId="9877"/>
    <cellStyle name="常规 27 2 5 2 4 2 2 2 3" xfId="9878"/>
    <cellStyle name="常规 27 2 5 2 4 2 2 2 4" xfId="9879"/>
    <cellStyle name="常规 27 2 5 2 4 2 2 3" xfId="9880"/>
    <cellStyle name="常规 27 2 5 2 4 2 2 3 2" xfId="9881"/>
    <cellStyle name="常规 27 2 5 2 4 2 2 3 3" xfId="9882"/>
    <cellStyle name="常规 27 2 5 2 4 2 2 4" xfId="9883"/>
    <cellStyle name="常规 27 2 5 2 4 2 2 5" xfId="9884"/>
    <cellStyle name="常规 27 2 5 2 4 2 3" xfId="9885"/>
    <cellStyle name="常规 27 2 5 2 4 2 3 2" xfId="9886"/>
    <cellStyle name="常规 27 2 5 2 4 2 3 2 2" xfId="9887"/>
    <cellStyle name="常规 27 2 5 2 4 2 3 2 3" xfId="9888"/>
    <cellStyle name="常规 27 2 5 2 4 2 3 3" xfId="9889"/>
    <cellStyle name="常规 27 2 5 2 4 2 3 4" xfId="9890"/>
    <cellStyle name="常规 27 2 5 2 4 2 4" xfId="9891"/>
    <cellStyle name="常规 27 2 5 2 4 2 4 2" xfId="9892"/>
    <cellStyle name="常规 27 2 5 2 4 2 4 3" xfId="9893"/>
    <cellStyle name="常规 27 2 5 2 4 2 5" xfId="9894"/>
    <cellStyle name="常规 27 2 5 2 4 2 6" xfId="9895"/>
    <cellStyle name="常规 27 2 5 2 4 3" xfId="9896"/>
    <cellStyle name="常规 27 2 5 2 4 3 2" xfId="9897"/>
    <cellStyle name="常规 27 2 5 2 4 3 2 2" xfId="9898"/>
    <cellStyle name="常规 27 2 5 2 4 3 2 2 2" xfId="9899"/>
    <cellStyle name="常规 27 2 5 2 4 3 2 2 3" xfId="9900"/>
    <cellStyle name="常规 27 2 5 2 4 3 2 3" xfId="9901"/>
    <cellStyle name="常规 27 2 5 2 4 3 2 4" xfId="9902"/>
    <cellStyle name="常规 27 2 5 2 4 3 3" xfId="9903"/>
    <cellStyle name="常规 27 2 5 2 4 3 3 2" xfId="9904"/>
    <cellStyle name="常规 27 2 5 2 4 3 3 3" xfId="9905"/>
    <cellStyle name="常规 27 2 5 2 4 3 4" xfId="9906"/>
    <cellStyle name="常规 27 2 5 2 4 3 5" xfId="9907"/>
    <cellStyle name="常规 27 2 5 2 4 4" xfId="9908"/>
    <cellStyle name="常规 27 2 5 2 4 4 2" xfId="9909"/>
    <cellStyle name="常规 27 2 5 2 4 4 2 2" xfId="9910"/>
    <cellStyle name="常规 27 2 5 2 4 4 2 3" xfId="9911"/>
    <cellStyle name="常规 27 2 5 2 4 4 3" xfId="9912"/>
    <cellStyle name="常规 27 2 5 2 4 4 4" xfId="9913"/>
    <cellStyle name="常规 27 2 5 2 4 5" xfId="9914"/>
    <cellStyle name="常规 27 2 5 2 4 5 2" xfId="9915"/>
    <cellStyle name="常规 27 2 5 2 4 5 3" xfId="9916"/>
    <cellStyle name="常规 27 2 5 2 4 6" xfId="9917"/>
    <cellStyle name="常规 27 2 5 2 4 7" xfId="9918"/>
    <cellStyle name="常规 27 2 5 2 5" xfId="9919"/>
    <cellStyle name="常规 27 2 5 2 5 2" xfId="9920"/>
    <cellStyle name="常规 27 2 5 2 5 2 2" xfId="9921"/>
    <cellStyle name="常规 27 2 5 2 5 2 2 2" xfId="9922"/>
    <cellStyle name="常规 27 2 5 2 5 2 2 2 2" xfId="9923"/>
    <cellStyle name="常规 27 2 5 2 5 2 2 2 3" xfId="9924"/>
    <cellStyle name="常规 27 2 5 2 5 2 2 3" xfId="9925"/>
    <cellStyle name="常规 27 2 5 2 5 2 2 4" xfId="9926"/>
    <cellStyle name="常规 27 2 5 2 5 2 3" xfId="9927"/>
    <cellStyle name="常规 27 2 5 2 5 2 3 2" xfId="9928"/>
    <cellStyle name="常规 27 2 5 2 5 2 3 3" xfId="9929"/>
    <cellStyle name="常规 27 2 5 2 5 2 4" xfId="9930"/>
    <cellStyle name="常规 27 2 5 2 5 2 5" xfId="9931"/>
    <cellStyle name="常规 27 2 5 2 5 3" xfId="9932"/>
    <cellStyle name="常规 27 2 5 2 5 3 2" xfId="9933"/>
    <cellStyle name="常规 27 2 5 2 5 3 2 2" xfId="9934"/>
    <cellStyle name="常规 27 2 5 2 5 3 2 3" xfId="9935"/>
    <cellStyle name="常规 27 2 5 2 5 3 3" xfId="9936"/>
    <cellStyle name="常规 27 2 5 2 5 3 4" xfId="9937"/>
    <cellStyle name="常规 27 2 5 2 5 4" xfId="9938"/>
    <cellStyle name="常规 27 2 5 2 5 4 2" xfId="9939"/>
    <cellStyle name="常规 27 2 5 2 5 4 3" xfId="9940"/>
    <cellStyle name="常规 27 2 5 2 5 5" xfId="9941"/>
    <cellStyle name="常规 27 2 5 2 5 6" xfId="9942"/>
    <cellStyle name="常规 27 2 5 2 6" xfId="9943"/>
    <cellStyle name="常规 27 2 5 2 6 2" xfId="9944"/>
    <cellStyle name="常规 27 2 5 2 6 2 2" xfId="9945"/>
    <cellStyle name="常规 27 2 5 2 6 2 2 2" xfId="9946"/>
    <cellStyle name="常规 27 2 5 2 6 2 2 3" xfId="9947"/>
    <cellStyle name="常规 27 2 5 2 6 2 3" xfId="9948"/>
    <cellStyle name="常规 27 2 5 2 6 2 4" xfId="9949"/>
    <cellStyle name="常规 27 2 5 2 6 3" xfId="9950"/>
    <cellStyle name="常规 27 2 5 2 6 3 2" xfId="9951"/>
    <cellStyle name="常规 27 2 5 2 6 3 3" xfId="9952"/>
    <cellStyle name="常规 27 2 5 2 6 4" xfId="9953"/>
    <cellStyle name="常规 27 2 5 2 6 5" xfId="9954"/>
    <cellStyle name="常规 27 2 5 2 7" xfId="9955"/>
    <cellStyle name="常规 27 2 5 2 7 2" xfId="9956"/>
    <cellStyle name="常规 27 2 5 2 7 2 2" xfId="9957"/>
    <cellStyle name="常规 27 2 5 2 7 2 3" xfId="9958"/>
    <cellStyle name="常规 27 2 5 2 7 3" xfId="9959"/>
    <cellStyle name="常规 27 2 5 2 7 4" xfId="9960"/>
    <cellStyle name="常规 27 2 5 2 8" xfId="9961"/>
    <cellStyle name="常规 27 2 5 2 8 2" xfId="9962"/>
    <cellStyle name="常规 27 2 5 2 8 3" xfId="9963"/>
    <cellStyle name="常规 27 2 5 2 9" xfId="9964"/>
    <cellStyle name="常规 27 2 5 3" xfId="9965"/>
    <cellStyle name="常规 27 2 5 3 2" xfId="9966"/>
    <cellStyle name="常规 27 2 5 3 2 2" xfId="9967"/>
    <cellStyle name="常规 27 2 5 3 2 2 2" xfId="9968"/>
    <cellStyle name="常规 27 2 5 3 2 2 2 2" xfId="9969"/>
    <cellStyle name="常规 27 2 5 3 2 2 2 2 2" xfId="9970"/>
    <cellStyle name="常规 27 2 5 3 2 2 2 2 2 2" xfId="9971"/>
    <cellStyle name="常规 27 2 5 3 2 2 2 2 2 2 2" xfId="9972"/>
    <cellStyle name="常规 27 2 5 3 2 2 2 2 2 2 3" xfId="9973"/>
    <cellStyle name="常规 27 2 5 3 2 2 2 2 2 3" xfId="9974"/>
    <cellStyle name="常规 27 2 5 3 2 2 2 2 2 4" xfId="9975"/>
    <cellStyle name="常规 27 2 5 3 2 2 2 2 3" xfId="9976"/>
    <cellStyle name="常规 27 2 5 3 2 2 2 2 3 2" xfId="9977"/>
    <cellStyle name="常规 27 2 5 3 2 2 2 2 3 3" xfId="9978"/>
    <cellStyle name="常规 27 2 5 3 2 2 2 2 4" xfId="9979"/>
    <cellStyle name="常规 27 2 5 3 2 2 2 2 5" xfId="9980"/>
    <cellStyle name="常规 27 2 5 3 2 2 2 3" xfId="9981"/>
    <cellStyle name="常规 27 2 5 3 2 2 2 3 2" xfId="9982"/>
    <cellStyle name="常规 27 2 5 3 2 2 2 3 2 2" xfId="9983"/>
    <cellStyle name="常规 27 2 5 3 2 2 2 3 2 3" xfId="9984"/>
    <cellStyle name="常规 27 2 5 3 2 2 2 3 3" xfId="9985"/>
    <cellStyle name="常规 27 2 5 3 2 2 2 3 4" xfId="9986"/>
    <cellStyle name="常规 27 2 5 3 2 2 2 4" xfId="9987"/>
    <cellStyle name="常规 27 2 5 3 2 2 2 4 2" xfId="9988"/>
    <cellStyle name="常规 27 2 5 3 2 2 2 4 3" xfId="9989"/>
    <cellStyle name="常规 27 2 5 3 2 2 2 5" xfId="9990"/>
    <cellStyle name="常规 27 2 5 3 2 2 2 6" xfId="9991"/>
    <cellStyle name="常规 27 2 5 3 2 2 3" xfId="9992"/>
    <cellStyle name="常规 27 2 5 3 2 2 3 2" xfId="9993"/>
    <cellStyle name="常规 27 2 5 3 2 2 3 2 2" xfId="9994"/>
    <cellStyle name="常规 27 2 5 3 2 2 3 2 2 2" xfId="9995"/>
    <cellStyle name="常规 27 2 5 3 2 2 3 2 2 3" xfId="9996"/>
    <cellStyle name="常规 27 2 5 3 2 2 3 2 3" xfId="9997"/>
    <cellStyle name="常规 27 2 5 3 2 2 3 2 4" xfId="9998"/>
    <cellStyle name="常规 27 2 5 3 2 2 3 3" xfId="9999"/>
    <cellStyle name="常规 27 2 5 3 2 2 3 3 2" xfId="10000"/>
    <cellStyle name="常规 27 2 5 3 2 2 3 3 3" xfId="10001"/>
    <cellStyle name="常规 27 2 5 3 2 2 3 4" xfId="10002"/>
    <cellStyle name="常规 27 2 5 3 2 2 3 5" xfId="10003"/>
    <cellStyle name="常规 27 2 5 3 2 2 4" xfId="10004"/>
    <cellStyle name="常规 27 2 5 3 2 2 4 2" xfId="10005"/>
    <cellStyle name="常规 27 2 5 3 2 2 4 2 2" xfId="10006"/>
    <cellStyle name="常规 27 2 5 3 2 2 4 2 3" xfId="10007"/>
    <cellStyle name="常规 27 2 5 3 2 2 4 3" xfId="10008"/>
    <cellStyle name="常规 27 2 5 3 2 2 4 4" xfId="10009"/>
    <cellStyle name="常规 27 2 5 3 2 2 5" xfId="10010"/>
    <cellStyle name="常规 27 2 5 3 2 2 5 2" xfId="10011"/>
    <cellStyle name="常规 27 2 5 3 2 2 5 3" xfId="10012"/>
    <cellStyle name="常规 27 2 5 3 2 2 6" xfId="10013"/>
    <cellStyle name="常规 27 2 5 3 2 2 7" xfId="10014"/>
    <cellStyle name="常规 27 2 5 3 2 3" xfId="10015"/>
    <cellStyle name="常规 27 2 5 3 2 3 2" xfId="10016"/>
    <cellStyle name="常规 27 2 5 3 2 3 2 2" xfId="10017"/>
    <cellStyle name="常规 27 2 5 3 2 3 2 2 2" xfId="10018"/>
    <cellStyle name="常规 27 2 5 3 2 3 2 2 2 2" xfId="10019"/>
    <cellStyle name="常规 27 2 5 3 2 3 2 2 2 3" xfId="10020"/>
    <cellStyle name="常规 27 2 5 3 2 3 2 2 3" xfId="10021"/>
    <cellStyle name="常规 27 2 5 3 2 3 2 2 4" xfId="10022"/>
    <cellStyle name="常规 27 2 5 3 2 3 2 3" xfId="10023"/>
    <cellStyle name="常规 27 2 5 3 2 3 2 3 2" xfId="10024"/>
    <cellStyle name="常规 27 2 5 3 2 3 2 3 3" xfId="10025"/>
    <cellStyle name="常规 27 2 5 3 2 3 2 4" xfId="10026"/>
    <cellStyle name="常规 27 2 5 3 2 3 2 5" xfId="10027"/>
    <cellStyle name="常规 27 2 5 3 2 3 3" xfId="10028"/>
    <cellStyle name="常规 27 2 5 3 2 3 3 2" xfId="10029"/>
    <cellStyle name="常规 27 2 5 3 2 3 3 2 2" xfId="10030"/>
    <cellStyle name="常规 27 2 5 3 2 3 3 2 3" xfId="10031"/>
    <cellStyle name="常规 27 2 5 3 2 3 3 3" xfId="10032"/>
    <cellStyle name="常规 27 2 5 3 2 3 3 4" xfId="10033"/>
    <cellStyle name="常规 27 2 5 3 2 3 4" xfId="10034"/>
    <cellStyle name="常规 27 2 5 3 2 3 4 2" xfId="10035"/>
    <cellStyle name="常规 27 2 5 3 2 3 4 3" xfId="10036"/>
    <cellStyle name="常规 27 2 5 3 2 3 5" xfId="10037"/>
    <cellStyle name="常规 27 2 5 3 2 3 6" xfId="10038"/>
    <cellStyle name="常规 27 2 5 3 2 4" xfId="10039"/>
    <cellStyle name="常规 27 2 5 3 2 4 2" xfId="10040"/>
    <cellStyle name="常规 27 2 5 3 2 4 2 2" xfId="10041"/>
    <cellStyle name="常规 27 2 5 3 2 4 2 2 2" xfId="10042"/>
    <cellStyle name="常规 27 2 5 3 2 4 2 2 3" xfId="10043"/>
    <cellStyle name="常规 27 2 5 3 2 4 2 3" xfId="10044"/>
    <cellStyle name="常规 27 2 5 3 2 4 2 4" xfId="10045"/>
    <cellStyle name="常规 27 2 5 3 2 4 3" xfId="10046"/>
    <cellStyle name="常规 27 2 5 3 2 4 3 2" xfId="10047"/>
    <cellStyle name="常规 27 2 5 3 2 4 3 3" xfId="10048"/>
    <cellStyle name="常规 27 2 5 3 2 4 4" xfId="10049"/>
    <cellStyle name="常规 27 2 5 3 2 4 5" xfId="10050"/>
    <cellStyle name="常规 27 2 5 3 2 5" xfId="10051"/>
    <cellStyle name="常规 27 2 5 3 2 5 2" xfId="10052"/>
    <cellStyle name="常规 27 2 5 3 2 5 2 2" xfId="10053"/>
    <cellStyle name="常规 27 2 5 3 2 5 2 3" xfId="10054"/>
    <cellStyle name="常规 27 2 5 3 2 5 3" xfId="10055"/>
    <cellStyle name="常规 27 2 5 3 2 5 4" xfId="10056"/>
    <cellStyle name="常规 27 2 5 3 2 6" xfId="10057"/>
    <cellStyle name="常规 27 2 5 3 2 6 2" xfId="10058"/>
    <cellStyle name="常规 27 2 5 3 2 6 3" xfId="10059"/>
    <cellStyle name="常规 27 2 5 3 2 7" xfId="10060"/>
    <cellStyle name="常规 27 2 5 3 2 8" xfId="10061"/>
    <cellStyle name="常规 27 2 5 3 3" xfId="10062"/>
    <cellStyle name="常规 27 2 5 3 3 2" xfId="10063"/>
    <cellStyle name="常规 27 2 5 3 3 2 2" xfId="10064"/>
    <cellStyle name="常规 27 2 5 3 3 2 2 2" xfId="10065"/>
    <cellStyle name="常规 27 2 5 3 3 2 2 2 2" xfId="10066"/>
    <cellStyle name="常规 27 2 5 3 3 2 2 2 2 2" xfId="10067"/>
    <cellStyle name="常规 27 2 5 3 3 2 2 2 2 3" xfId="10068"/>
    <cellStyle name="常规 27 2 5 3 3 2 2 2 3" xfId="10069"/>
    <cellStyle name="常规 27 2 5 3 3 2 2 2 4" xfId="10070"/>
    <cellStyle name="常规 27 2 5 3 3 2 2 3" xfId="10071"/>
    <cellStyle name="常规 27 2 5 3 3 2 2 3 2" xfId="10072"/>
    <cellStyle name="常规 27 2 5 3 3 2 2 3 3" xfId="10073"/>
    <cellStyle name="常规 27 2 5 3 3 2 2 4" xfId="10074"/>
    <cellStyle name="常规 27 2 5 3 3 2 2 5" xfId="10075"/>
    <cellStyle name="常规 27 2 5 3 3 2 3" xfId="10076"/>
    <cellStyle name="常规 27 2 5 3 3 2 3 2" xfId="10077"/>
    <cellStyle name="常规 27 2 5 3 3 2 3 2 2" xfId="10078"/>
    <cellStyle name="常规 27 2 5 3 3 2 3 2 3" xfId="10079"/>
    <cellStyle name="常规 27 2 5 3 3 2 3 3" xfId="10080"/>
    <cellStyle name="常规 27 2 5 3 3 2 3 4" xfId="10081"/>
    <cellStyle name="常规 27 2 5 3 3 2 4" xfId="10082"/>
    <cellStyle name="常规 27 2 5 3 3 2 4 2" xfId="10083"/>
    <cellStyle name="常规 27 2 5 3 3 2 4 3" xfId="10084"/>
    <cellStyle name="常规 27 2 5 3 3 2 5" xfId="10085"/>
    <cellStyle name="常规 27 2 5 3 3 2 6" xfId="10086"/>
    <cellStyle name="常规 27 2 5 3 3 3" xfId="10087"/>
    <cellStyle name="常规 27 2 5 3 3 3 2" xfId="10088"/>
    <cellStyle name="常规 27 2 5 3 3 3 2 2" xfId="10089"/>
    <cellStyle name="常规 27 2 5 3 3 3 2 2 2" xfId="10090"/>
    <cellStyle name="常规 27 2 5 3 3 3 2 2 3" xfId="10091"/>
    <cellStyle name="常规 27 2 5 3 3 3 2 3" xfId="10092"/>
    <cellStyle name="常规 27 2 5 3 3 3 2 4" xfId="10093"/>
    <cellStyle name="常规 27 2 5 3 3 3 3" xfId="10094"/>
    <cellStyle name="常规 27 2 5 3 3 3 3 2" xfId="10095"/>
    <cellStyle name="常规 27 2 5 3 3 3 3 3" xfId="10096"/>
    <cellStyle name="常规 27 2 5 3 3 3 4" xfId="10097"/>
    <cellStyle name="常规 27 2 5 3 3 3 5" xfId="10098"/>
    <cellStyle name="常规 27 2 5 3 3 4" xfId="10099"/>
    <cellStyle name="常规 27 2 5 3 3 4 2" xfId="10100"/>
    <cellStyle name="常规 27 2 5 3 3 4 2 2" xfId="10101"/>
    <cellStyle name="常规 27 2 5 3 3 4 2 3" xfId="10102"/>
    <cellStyle name="常规 27 2 5 3 3 4 3" xfId="10103"/>
    <cellStyle name="常规 27 2 5 3 3 4 4" xfId="10104"/>
    <cellStyle name="常规 27 2 5 3 3 5" xfId="10105"/>
    <cellStyle name="常规 27 2 5 3 3 5 2" xfId="10106"/>
    <cellStyle name="常规 27 2 5 3 3 5 3" xfId="10107"/>
    <cellStyle name="常规 27 2 5 3 3 6" xfId="10108"/>
    <cellStyle name="常规 27 2 5 3 3 7" xfId="10109"/>
    <cellStyle name="常规 27 2 5 3 4" xfId="10110"/>
    <cellStyle name="常规 27 2 5 3 4 2" xfId="10111"/>
    <cellStyle name="常规 27 2 5 3 4 2 2" xfId="10112"/>
    <cellStyle name="常规 27 2 5 3 4 2 2 2" xfId="10113"/>
    <cellStyle name="常规 27 2 5 3 4 2 2 2 2" xfId="10114"/>
    <cellStyle name="常规 27 2 5 3 4 2 2 2 3" xfId="10115"/>
    <cellStyle name="常规 27 2 5 3 4 2 2 3" xfId="10116"/>
    <cellStyle name="常规 27 2 5 3 4 2 2 4" xfId="10117"/>
    <cellStyle name="常规 27 2 5 3 4 2 3" xfId="10118"/>
    <cellStyle name="常规 27 2 5 3 4 2 3 2" xfId="10119"/>
    <cellStyle name="常规 27 2 5 3 4 2 3 3" xfId="10120"/>
    <cellStyle name="常规 27 2 5 3 4 2 4" xfId="10121"/>
    <cellStyle name="常规 27 2 5 3 4 2 5" xfId="10122"/>
    <cellStyle name="常规 27 2 5 3 4 3" xfId="10123"/>
    <cellStyle name="常规 27 2 5 3 4 3 2" xfId="10124"/>
    <cellStyle name="常规 27 2 5 3 4 3 2 2" xfId="10125"/>
    <cellStyle name="常规 27 2 5 3 4 3 2 3" xfId="10126"/>
    <cellStyle name="常规 27 2 5 3 4 3 3" xfId="10127"/>
    <cellStyle name="常规 27 2 5 3 4 3 4" xfId="10128"/>
    <cellStyle name="常规 27 2 5 3 4 4" xfId="10129"/>
    <cellStyle name="常规 27 2 5 3 4 4 2" xfId="10130"/>
    <cellStyle name="常规 27 2 5 3 4 4 3" xfId="10131"/>
    <cellStyle name="常规 27 2 5 3 4 5" xfId="10132"/>
    <cellStyle name="常规 27 2 5 3 4 6" xfId="10133"/>
    <cellStyle name="常规 27 2 5 3 5" xfId="10134"/>
    <cellStyle name="常规 27 2 5 3 5 2" xfId="10135"/>
    <cellStyle name="常规 27 2 5 3 5 2 2" xfId="10136"/>
    <cellStyle name="常规 27 2 5 3 5 2 2 2" xfId="10137"/>
    <cellStyle name="常规 27 2 5 3 5 2 2 3" xfId="10138"/>
    <cellStyle name="常规 27 2 5 3 5 2 3" xfId="10139"/>
    <cellStyle name="常规 27 2 5 3 5 2 4" xfId="10140"/>
    <cellStyle name="常规 27 2 5 3 5 3" xfId="10141"/>
    <cellStyle name="常规 27 2 5 3 5 3 2" xfId="10142"/>
    <cellStyle name="常规 27 2 5 3 5 3 3" xfId="10143"/>
    <cellStyle name="常规 27 2 5 3 5 4" xfId="10144"/>
    <cellStyle name="常规 27 2 5 3 5 5" xfId="10145"/>
    <cellStyle name="常规 27 2 5 3 6" xfId="10146"/>
    <cellStyle name="常规 27 2 5 3 6 2" xfId="10147"/>
    <cellStyle name="常规 27 2 5 3 6 2 2" xfId="10148"/>
    <cellStyle name="常规 27 2 5 3 6 2 3" xfId="10149"/>
    <cellStyle name="常规 27 2 5 3 6 3" xfId="10150"/>
    <cellStyle name="常规 27 2 5 3 6 4" xfId="10151"/>
    <cellStyle name="常规 27 2 5 3 7" xfId="10152"/>
    <cellStyle name="常规 27 2 5 3 7 2" xfId="10153"/>
    <cellStyle name="常规 27 2 5 3 7 3" xfId="10154"/>
    <cellStyle name="常规 27 2 5 3 8" xfId="10155"/>
    <cellStyle name="常规 27 2 5 3 9" xfId="10156"/>
    <cellStyle name="常规 27 2 5 4" xfId="10157"/>
    <cellStyle name="常规 27 2 5 4 2" xfId="10158"/>
    <cellStyle name="常规 27 2 5 4 2 2" xfId="10159"/>
    <cellStyle name="常规 27 2 5 4 2 2 2" xfId="10160"/>
    <cellStyle name="常规 27 2 5 4 2 2 2 2" xfId="10161"/>
    <cellStyle name="常规 27 2 5 4 2 2 2 2 2" xfId="10162"/>
    <cellStyle name="常规 27 2 5 4 2 2 2 2 2 2" xfId="10163"/>
    <cellStyle name="常规 27 2 5 4 2 2 2 2 2 3" xfId="10164"/>
    <cellStyle name="常规 27 2 5 4 2 2 2 2 3" xfId="10165"/>
    <cellStyle name="常规 27 2 5 4 2 2 2 2 4" xfId="10166"/>
    <cellStyle name="常规 27 2 5 4 2 2 2 3" xfId="10167"/>
    <cellStyle name="常规 27 2 5 4 2 2 2 3 2" xfId="10168"/>
    <cellStyle name="常规 27 2 5 4 2 2 2 3 3" xfId="10169"/>
    <cellStyle name="常规 27 2 5 4 2 2 2 4" xfId="10170"/>
    <cellStyle name="常规 27 2 5 4 2 2 2 5" xfId="10171"/>
    <cellStyle name="常规 27 2 5 4 2 2 3" xfId="10172"/>
    <cellStyle name="常规 27 2 5 4 2 2 3 2" xfId="10173"/>
    <cellStyle name="常规 27 2 5 4 2 2 3 2 2" xfId="10174"/>
    <cellStyle name="常规 27 2 5 4 2 2 3 2 3" xfId="10175"/>
    <cellStyle name="常规 27 2 5 4 2 2 3 3" xfId="10176"/>
    <cellStyle name="常规 27 2 5 4 2 2 3 4" xfId="10177"/>
    <cellStyle name="常规 27 2 5 4 2 2 4" xfId="10178"/>
    <cellStyle name="常规 27 2 5 4 2 2 4 2" xfId="10179"/>
    <cellStyle name="常规 27 2 5 4 2 2 4 3" xfId="10180"/>
    <cellStyle name="常规 27 2 5 4 2 2 5" xfId="10181"/>
    <cellStyle name="常规 27 2 5 4 2 2 6" xfId="10182"/>
    <cellStyle name="常规 27 2 5 4 2 3" xfId="10183"/>
    <cellStyle name="常规 27 2 5 4 2 3 2" xfId="10184"/>
    <cellStyle name="常规 27 2 5 4 2 3 2 2" xfId="10185"/>
    <cellStyle name="常规 27 2 5 4 2 3 2 2 2" xfId="10186"/>
    <cellStyle name="常规 27 2 5 4 2 3 2 2 3" xfId="10187"/>
    <cellStyle name="常规 27 2 5 4 2 3 2 3" xfId="10188"/>
    <cellStyle name="常规 27 2 5 4 2 3 2 4" xfId="10189"/>
    <cellStyle name="常规 27 2 5 4 2 3 3" xfId="10190"/>
    <cellStyle name="常规 27 2 5 4 2 3 3 2" xfId="10191"/>
    <cellStyle name="常规 27 2 5 4 2 3 3 3" xfId="10192"/>
    <cellStyle name="常规 27 2 5 4 2 3 4" xfId="10193"/>
    <cellStyle name="常规 27 2 5 4 2 3 5" xfId="10194"/>
    <cellStyle name="常规 27 2 5 4 2 4" xfId="10195"/>
    <cellStyle name="常规 27 2 5 4 2 4 2" xfId="10196"/>
    <cellStyle name="常规 27 2 5 4 2 4 2 2" xfId="10197"/>
    <cellStyle name="常规 27 2 5 4 2 4 2 3" xfId="10198"/>
    <cellStyle name="常规 27 2 5 4 2 4 3" xfId="10199"/>
    <cellStyle name="常规 27 2 5 4 2 4 4" xfId="10200"/>
    <cellStyle name="常规 27 2 5 4 2 5" xfId="10201"/>
    <cellStyle name="常规 27 2 5 4 2 5 2" xfId="10202"/>
    <cellStyle name="常规 27 2 5 4 2 5 3" xfId="10203"/>
    <cellStyle name="常规 27 2 5 4 2 6" xfId="10204"/>
    <cellStyle name="常规 27 2 5 4 2 7" xfId="10205"/>
    <cellStyle name="常规 27 2 5 4 3" xfId="10206"/>
    <cellStyle name="常规 27 2 5 4 3 2" xfId="10207"/>
    <cellStyle name="常规 27 2 5 4 3 2 2" xfId="10208"/>
    <cellStyle name="常规 27 2 5 4 3 2 2 2" xfId="10209"/>
    <cellStyle name="常规 27 2 5 4 3 2 2 2 2" xfId="10210"/>
    <cellStyle name="常规 27 2 5 4 3 2 2 2 3" xfId="10211"/>
    <cellStyle name="常规 27 2 5 4 3 2 2 3" xfId="10212"/>
    <cellStyle name="常规 27 2 5 4 3 2 2 4" xfId="10213"/>
    <cellStyle name="常规 27 2 5 4 3 2 3" xfId="10214"/>
    <cellStyle name="常规 27 2 5 4 3 2 3 2" xfId="10215"/>
    <cellStyle name="常规 27 2 5 4 3 2 3 3" xfId="10216"/>
    <cellStyle name="常规 27 2 5 4 3 2 4" xfId="10217"/>
    <cellStyle name="常规 27 2 5 4 3 2 5" xfId="10218"/>
    <cellStyle name="常规 27 2 5 4 3 3" xfId="10219"/>
    <cellStyle name="常规 27 2 5 4 3 3 2" xfId="10220"/>
    <cellStyle name="常规 27 2 5 4 3 3 2 2" xfId="10221"/>
    <cellStyle name="常规 27 2 5 4 3 3 2 3" xfId="10222"/>
    <cellStyle name="常规 27 2 5 4 3 3 3" xfId="10223"/>
    <cellStyle name="常规 27 2 5 4 3 3 4" xfId="10224"/>
    <cellStyle name="常规 27 2 5 4 3 4" xfId="10225"/>
    <cellStyle name="常规 27 2 5 4 3 4 2" xfId="10226"/>
    <cellStyle name="常规 27 2 5 4 3 4 3" xfId="10227"/>
    <cellStyle name="常规 27 2 5 4 3 5" xfId="10228"/>
    <cellStyle name="常规 27 2 5 4 3 6" xfId="10229"/>
    <cellStyle name="常规 27 2 5 4 4" xfId="10230"/>
    <cellStyle name="常规 27 2 5 4 4 2" xfId="10231"/>
    <cellStyle name="常规 27 2 5 4 4 2 2" xfId="10232"/>
    <cellStyle name="常规 27 2 5 4 4 2 2 2" xfId="10233"/>
    <cellStyle name="常规 27 2 5 4 4 2 2 3" xfId="10234"/>
    <cellStyle name="常规 27 2 5 4 4 2 3" xfId="10235"/>
    <cellStyle name="常规 27 2 5 4 4 2 4" xfId="10236"/>
    <cellStyle name="常规 27 2 5 4 4 3" xfId="10237"/>
    <cellStyle name="常规 27 2 5 4 4 3 2" xfId="10238"/>
    <cellStyle name="常规 27 2 5 4 4 3 3" xfId="10239"/>
    <cellStyle name="常规 27 2 5 4 4 4" xfId="10240"/>
    <cellStyle name="常规 27 2 5 4 4 5" xfId="10241"/>
    <cellStyle name="常规 27 2 5 4 5" xfId="10242"/>
    <cellStyle name="常规 27 2 5 4 5 2" xfId="10243"/>
    <cellStyle name="常规 27 2 5 4 5 2 2" xfId="10244"/>
    <cellStyle name="常规 27 2 5 4 5 2 3" xfId="10245"/>
    <cellStyle name="常规 27 2 5 4 5 3" xfId="10246"/>
    <cellStyle name="常规 27 2 5 4 5 4" xfId="10247"/>
    <cellStyle name="常规 27 2 5 4 6" xfId="10248"/>
    <cellStyle name="常规 27 2 5 4 6 2" xfId="10249"/>
    <cellStyle name="常规 27 2 5 4 6 3" xfId="10250"/>
    <cellStyle name="常规 27 2 5 4 7" xfId="10251"/>
    <cellStyle name="常规 27 2 5 4 8" xfId="10252"/>
    <cellStyle name="常规 27 2 5 5" xfId="10253"/>
    <cellStyle name="常规 27 2 5 5 2" xfId="10254"/>
    <cellStyle name="常规 27 2 5 5 2 2" xfId="10255"/>
    <cellStyle name="常规 27 2 5 5 2 2 2" xfId="10256"/>
    <cellStyle name="常规 27 2 5 5 2 2 2 2" xfId="10257"/>
    <cellStyle name="常规 27 2 5 5 2 2 2 2 2" xfId="10258"/>
    <cellStyle name="常规 27 2 5 5 2 2 2 2 3" xfId="10259"/>
    <cellStyle name="常规 27 2 5 5 2 2 2 3" xfId="10260"/>
    <cellStyle name="常规 27 2 5 5 2 2 2 4" xfId="10261"/>
    <cellStyle name="常规 27 2 5 5 2 2 3" xfId="10262"/>
    <cellStyle name="常规 27 2 5 5 2 2 3 2" xfId="10263"/>
    <cellStyle name="常规 27 2 5 5 2 2 3 3" xfId="10264"/>
    <cellStyle name="常规 27 2 5 5 2 2 4" xfId="10265"/>
    <cellStyle name="常规 27 2 5 5 2 2 5" xfId="10266"/>
    <cellStyle name="常规 27 2 5 5 2 3" xfId="10267"/>
    <cellStyle name="常规 27 2 5 5 2 3 2" xfId="10268"/>
    <cellStyle name="常规 27 2 5 5 2 3 2 2" xfId="10269"/>
    <cellStyle name="常规 27 2 5 5 2 3 2 3" xfId="10270"/>
    <cellStyle name="常规 27 2 5 5 2 3 3" xfId="10271"/>
    <cellStyle name="常规 27 2 5 5 2 3 4" xfId="10272"/>
    <cellStyle name="常规 27 2 5 5 2 4" xfId="10273"/>
    <cellStyle name="常规 27 2 5 5 2 4 2" xfId="10274"/>
    <cellStyle name="常规 27 2 5 5 2 4 3" xfId="10275"/>
    <cellStyle name="常规 27 2 5 5 2 5" xfId="10276"/>
    <cellStyle name="常规 27 2 5 5 2 6" xfId="10277"/>
    <cellStyle name="常规 27 2 5 5 3" xfId="10278"/>
    <cellStyle name="常规 27 2 5 5 3 2" xfId="10279"/>
    <cellStyle name="常规 27 2 5 5 3 2 2" xfId="10280"/>
    <cellStyle name="常规 27 2 5 5 3 2 2 2" xfId="10281"/>
    <cellStyle name="常规 27 2 5 5 3 2 2 3" xfId="10282"/>
    <cellStyle name="常规 27 2 5 5 3 2 3" xfId="10283"/>
    <cellStyle name="常规 27 2 5 5 3 2 4" xfId="10284"/>
    <cellStyle name="常规 27 2 5 5 3 3" xfId="10285"/>
    <cellStyle name="常规 27 2 5 5 3 3 2" xfId="10286"/>
    <cellStyle name="常规 27 2 5 5 3 3 3" xfId="10287"/>
    <cellStyle name="常规 27 2 5 5 3 4" xfId="10288"/>
    <cellStyle name="常规 27 2 5 5 3 5" xfId="10289"/>
    <cellStyle name="常规 27 2 5 5 4" xfId="10290"/>
    <cellStyle name="常规 27 2 5 5 4 2" xfId="10291"/>
    <cellStyle name="常规 27 2 5 5 4 2 2" xfId="10292"/>
    <cellStyle name="常规 27 2 5 5 4 2 3" xfId="10293"/>
    <cellStyle name="常规 27 2 5 5 4 3" xfId="10294"/>
    <cellStyle name="常规 27 2 5 5 4 4" xfId="10295"/>
    <cellStyle name="常规 27 2 5 5 5" xfId="10296"/>
    <cellStyle name="常规 27 2 5 5 5 2" xfId="10297"/>
    <cellStyle name="常规 27 2 5 5 5 3" xfId="10298"/>
    <cellStyle name="常规 27 2 5 5 6" xfId="10299"/>
    <cellStyle name="常规 27 2 5 5 7" xfId="10300"/>
    <cellStyle name="常规 27 2 5 6" xfId="10301"/>
    <cellStyle name="常规 27 2 5 6 2" xfId="10302"/>
    <cellStyle name="常规 27 2 5 6 2 2" xfId="10303"/>
    <cellStyle name="常规 27 2 5 6 2 2 2" xfId="10304"/>
    <cellStyle name="常规 27 2 5 6 2 2 2 2" xfId="10305"/>
    <cellStyle name="常规 27 2 5 6 2 2 2 3" xfId="10306"/>
    <cellStyle name="常规 27 2 5 6 2 2 3" xfId="10307"/>
    <cellStyle name="常规 27 2 5 6 2 2 4" xfId="10308"/>
    <cellStyle name="常规 27 2 5 6 2 3" xfId="10309"/>
    <cellStyle name="常规 27 2 5 6 2 3 2" xfId="10310"/>
    <cellStyle name="常规 27 2 5 6 2 3 3" xfId="10311"/>
    <cellStyle name="常规 27 2 5 6 2 4" xfId="10312"/>
    <cellStyle name="常规 27 2 5 6 2 5" xfId="10313"/>
    <cellStyle name="常规 27 2 5 6 3" xfId="10314"/>
    <cellStyle name="常规 27 2 5 6 3 2" xfId="10315"/>
    <cellStyle name="常规 27 2 5 6 3 2 2" xfId="10316"/>
    <cellStyle name="常规 27 2 5 6 3 2 3" xfId="10317"/>
    <cellStyle name="常规 27 2 5 6 3 3" xfId="10318"/>
    <cellStyle name="常规 27 2 5 6 3 4" xfId="10319"/>
    <cellStyle name="常规 27 2 5 6 4" xfId="10320"/>
    <cellStyle name="常规 27 2 5 6 4 2" xfId="10321"/>
    <cellStyle name="常规 27 2 5 6 4 3" xfId="10322"/>
    <cellStyle name="常规 27 2 5 6 5" xfId="10323"/>
    <cellStyle name="常规 27 2 5 6 6" xfId="10324"/>
    <cellStyle name="常规 27 2 5 7" xfId="10325"/>
    <cellStyle name="常规 27 2 5 7 2" xfId="10326"/>
    <cellStyle name="常规 27 2 5 7 2 2" xfId="10327"/>
    <cellStyle name="常规 27 2 5 7 2 2 2" xfId="10328"/>
    <cellStyle name="常规 27 2 5 7 2 2 3" xfId="10329"/>
    <cellStyle name="常规 27 2 5 7 2 3" xfId="10330"/>
    <cellStyle name="常规 27 2 5 7 2 4" xfId="10331"/>
    <cellStyle name="常规 27 2 5 7 3" xfId="10332"/>
    <cellStyle name="常规 27 2 5 7 3 2" xfId="10333"/>
    <cellStyle name="常规 27 2 5 7 3 3" xfId="10334"/>
    <cellStyle name="常规 27 2 5 7 4" xfId="10335"/>
    <cellStyle name="常规 27 2 5 7 5" xfId="10336"/>
    <cellStyle name="常规 27 2 5 8" xfId="10337"/>
    <cellStyle name="常规 27 2 5 8 2" xfId="10338"/>
    <cellStyle name="常规 27 2 5 8 2 2" xfId="10339"/>
    <cellStyle name="常规 27 2 5 8 2 3" xfId="10340"/>
    <cellStyle name="常规 27 2 5 8 3" xfId="10341"/>
    <cellStyle name="常规 27 2 5 8 4" xfId="10342"/>
    <cellStyle name="常规 27 2 5 9" xfId="10343"/>
    <cellStyle name="常规 27 2 5 9 2" xfId="10344"/>
    <cellStyle name="常规 27 2 5 9 3" xfId="10345"/>
    <cellStyle name="常规 27 2 6" xfId="10346"/>
    <cellStyle name="常规 27 2 6 10" xfId="10347"/>
    <cellStyle name="常规 27 2 6 11" xfId="10348"/>
    <cellStyle name="常规 27 2 6 12" xfId="10349"/>
    <cellStyle name="常规 27 2 6 13" xfId="10350"/>
    <cellStyle name="常规 27 2 6 2" xfId="10351"/>
    <cellStyle name="常规 27 2 6 2 2" xfId="10352"/>
    <cellStyle name="常规 27 2 6 2 2 2" xfId="10353"/>
    <cellStyle name="常规 27 2 6 2 2 2 2" xfId="10354"/>
    <cellStyle name="常规 27 2 6 2 2 2 2 2" xfId="10355"/>
    <cellStyle name="常规 27 2 6 2 2 2 2 2 2" xfId="10356"/>
    <cellStyle name="常规 27 2 6 2 2 2 2 2 2 2" xfId="10357"/>
    <cellStyle name="常规 27 2 6 2 2 2 2 2 2 2 2" xfId="10358"/>
    <cellStyle name="常规 27 2 6 2 2 2 2 2 2 2 3" xfId="10359"/>
    <cellStyle name="常规 27 2 6 2 2 2 2 2 2 3" xfId="10360"/>
    <cellStyle name="常规 27 2 6 2 2 2 2 2 2 4" xfId="10361"/>
    <cellStyle name="常规 27 2 6 2 2 2 2 2 3" xfId="10362"/>
    <cellStyle name="常规 27 2 6 2 2 2 2 2 3 2" xfId="10363"/>
    <cellStyle name="常规 27 2 6 2 2 2 2 2 3 3" xfId="10364"/>
    <cellStyle name="常规 27 2 6 2 2 2 2 2 4" xfId="10365"/>
    <cellStyle name="常规 27 2 6 2 2 2 2 2 5" xfId="10366"/>
    <cellStyle name="常规 27 2 6 2 2 2 2 3" xfId="10367"/>
    <cellStyle name="常规 27 2 6 2 2 2 2 3 2" xfId="10368"/>
    <cellStyle name="常规 27 2 6 2 2 2 2 3 2 2" xfId="10369"/>
    <cellStyle name="常规 27 2 6 2 2 2 2 3 2 3" xfId="10370"/>
    <cellStyle name="常规 27 2 6 2 2 2 2 3 3" xfId="10371"/>
    <cellStyle name="常规 27 2 6 2 2 2 2 3 4" xfId="10372"/>
    <cellStyle name="常规 27 2 6 2 2 2 2 4" xfId="10373"/>
    <cellStyle name="常规 27 2 6 2 2 2 2 4 2" xfId="10374"/>
    <cellStyle name="常规 27 2 6 2 2 2 2 4 3" xfId="10375"/>
    <cellStyle name="常规 27 2 6 2 2 2 2 5" xfId="10376"/>
    <cellStyle name="常规 27 2 6 2 2 2 2 6" xfId="10377"/>
    <cellStyle name="常规 27 2 6 2 2 2 3" xfId="10378"/>
    <cellStyle name="常规 27 2 6 2 2 2 3 2" xfId="10379"/>
    <cellStyle name="常规 27 2 6 2 2 2 3 2 2" xfId="10380"/>
    <cellStyle name="常规 27 2 6 2 2 2 3 2 2 2" xfId="10381"/>
    <cellStyle name="常规 27 2 6 2 2 2 3 2 2 3" xfId="10382"/>
    <cellStyle name="常规 27 2 6 2 2 2 3 2 3" xfId="10383"/>
    <cellStyle name="常规 27 2 6 2 2 2 3 2 4" xfId="10384"/>
    <cellStyle name="常规 27 2 6 2 2 2 3 3" xfId="10385"/>
    <cellStyle name="常规 27 2 6 2 2 2 3 3 2" xfId="10386"/>
    <cellStyle name="常规 27 2 6 2 2 2 3 3 3" xfId="10387"/>
    <cellStyle name="常规 27 2 6 2 2 2 3 4" xfId="10388"/>
    <cellStyle name="常规 27 2 6 2 2 2 3 5" xfId="10389"/>
    <cellStyle name="常规 27 2 6 2 2 2 4" xfId="10390"/>
    <cellStyle name="常规 27 2 6 2 2 2 4 2" xfId="10391"/>
    <cellStyle name="常规 27 2 6 2 2 2 4 2 2" xfId="10392"/>
    <cellStyle name="常规 27 2 6 2 2 2 4 2 3" xfId="10393"/>
    <cellStyle name="常规 27 2 6 2 2 2 4 3" xfId="10394"/>
    <cellStyle name="常规 27 2 6 2 2 2 4 4" xfId="10395"/>
    <cellStyle name="常规 27 2 6 2 2 2 5" xfId="10396"/>
    <cellStyle name="常规 27 2 6 2 2 2 5 2" xfId="10397"/>
    <cellStyle name="常规 27 2 6 2 2 2 5 3" xfId="10398"/>
    <cellStyle name="常规 27 2 6 2 2 2 6" xfId="10399"/>
    <cellStyle name="常规 27 2 6 2 2 2 7" xfId="10400"/>
    <cellStyle name="常规 27 2 6 2 2 3" xfId="10401"/>
    <cellStyle name="常规 27 2 6 2 2 3 2" xfId="10402"/>
    <cellStyle name="常规 27 2 6 2 2 3 2 2" xfId="10403"/>
    <cellStyle name="常规 27 2 6 2 2 3 2 2 2" xfId="10404"/>
    <cellStyle name="常规 27 2 6 2 2 3 2 2 2 2" xfId="10405"/>
    <cellStyle name="常规 27 2 6 2 2 3 2 2 2 3" xfId="10406"/>
    <cellStyle name="常规 27 2 6 2 2 3 2 2 3" xfId="10407"/>
    <cellStyle name="常规 27 2 6 2 2 3 2 2 4" xfId="10408"/>
    <cellStyle name="常规 27 2 6 2 2 3 2 3" xfId="10409"/>
    <cellStyle name="常规 27 2 6 2 2 3 2 3 2" xfId="10410"/>
    <cellStyle name="常规 27 2 6 2 2 3 2 3 3" xfId="10411"/>
    <cellStyle name="常规 27 2 6 2 2 3 2 4" xfId="10412"/>
    <cellStyle name="常规 27 2 6 2 2 3 2 5" xfId="10413"/>
    <cellStyle name="常规 27 2 6 2 2 3 3" xfId="10414"/>
    <cellStyle name="常规 27 2 6 2 2 3 3 2" xfId="10415"/>
    <cellStyle name="常规 27 2 6 2 2 3 3 2 2" xfId="10416"/>
    <cellStyle name="常规 27 2 6 2 2 3 3 2 3" xfId="10417"/>
    <cellStyle name="常规 27 2 6 2 2 3 3 3" xfId="10418"/>
    <cellStyle name="常规 27 2 6 2 2 3 3 4" xfId="10419"/>
    <cellStyle name="常规 27 2 6 2 2 3 4" xfId="10420"/>
    <cellStyle name="常规 27 2 6 2 2 3 4 2" xfId="10421"/>
    <cellStyle name="常规 27 2 6 2 2 3 4 3" xfId="10422"/>
    <cellStyle name="常规 27 2 6 2 2 3 5" xfId="10423"/>
    <cellStyle name="常规 27 2 6 2 2 3 6" xfId="10424"/>
    <cellStyle name="常规 27 2 6 2 2 4" xfId="10425"/>
    <cellStyle name="常规 27 2 6 2 2 4 2" xfId="10426"/>
    <cellStyle name="常规 27 2 6 2 2 4 2 2" xfId="10427"/>
    <cellStyle name="常规 27 2 6 2 2 4 2 2 2" xfId="10428"/>
    <cellStyle name="常规 27 2 6 2 2 4 2 2 3" xfId="10429"/>
    <cellStyle name="常规 27 2 6 2 2 4 2 3" xfId="10430"/>
    <cellStyle name="常规 27 2 6 2 2 4 2 4" xfId="10431"/>
    <cellStyle name="常规 27 2 6 2 2 4 3" xfId="10432"/>
    <cellStyle name="常规 27 2 6 2 2 4 3 2" xfId="10433"/>
    <cellStyle name="常规 27 2 6 2 2 4 3 3" xfId="10434"/>
    <cellStyle name="常规 27 2 6 2 2 4 4" xfId="10435"/>
    <cellStyle name="常规 27 2 6 2 2 4 5" xfId="10436"/>
    <cellStyle name="常规 27 2 6 2 2 5" xfId="10437"/>
    <cellStyle name="常规 27 2 6 2 2 5 2" xfId="10438"/>
    <cellStyle name="常规 27 2 6 2 2 5 2 2" xfId="10439"/>
    <cellStyle name="常规 27 2 6 2 2 5 2 3" xfId="10440"/>
    <cellStyle name="常规 27 2 6 2 2 5 3" xfId="10441"/>
    <cellStyle name="常规 27 2 6 2 2 5 4" xfId="10442"/>
    <cellStyle name="常规 27 2 6 2 2 6" xfId="10443"/>
    <cellStyle name="常规 27 2 6 2 2 6 2" xfId="10444"/>
    <cellStyle name="常规 27 2 6 2 2 6 3" xfId="10445"/>
    <cellStyle name="常规 27 2 6 2 2 7" xfId="10446"/>
    <cellStyle name="常规 27 2 6 2 2 8" xfId="10447"/>
    <cellStyle name="常规 27 2 6 2 3" xfId="10448"/>
    <cellStyle name="常规 27 2 6 2 3 2" xfId="10449"/>
    <cellStyle name="常规 27 2 6 2 3 2 2" xfId="10450"/>
    <cellStyle name="常规 27 2 6 2 3 2 2 2" xfId="10451"/>
    <cellStyle name="常规 27 2 6 2 3 2 2 2 2" xfId="10452"/>
    <cellStyle name="常规 27 2 6 2 3 2 2 2 2 2" xfId="10453"/>
    <cellStyle name="常规 27 2 6 2 3 2 2 2 2 3" xfId="10454"/>
    <cellStyle name="常规 27 2 6 2 3 2 2 2 3" xfId="10455"/>
    <cellStyle name="常规 27 2 6 2 3 2 2 2 4" xfId="10456"/>
    <cellStyle name="常规 27 2 6 2 3 2 2 3" xfId="10457"/>
    <cellStyle name="常规 27 2 6 2 3 2 2 3 2" xfId="10458"/>
    <cellStyle name="常规 27 2 6 2 3 2 2 3 3" xfId="10459"/>
    <cellStyle name="常规 27 2 6 2 3 2 2 4" xfId="10460"/>
    <cellStyle name="常规 27 2 6 2 3 2 2 5" xfId="10461"/>
    <cellStyle name="常规 27 2 6 2 3 2 3" xfId="10462"/>
    <cellStyle name="常规 27 2 6 2 3 2 3 2" xfId="10463"/>
    <cellStyle name="常规 27 2 6 2 3 2 3 2 2" xfId="10464"/>
    <cellStyle name="常规 27 2 6 2 3 2 3 2 3" xfId="10465"/>
    <cellStyle name="常规 27 2 6 2 3 2 3 3" xfId="10466"/>
    <cellStyle name="常规 27 2 6 2 3 2 3 4" xfId="10467"/>
    <cellStyle name="常规 27 2 6 2 3 2 4" xfId="10468"/>
    <cellStyle name="常规 27 2 6 2 3 2 4 2" xfId="10469"/>
    <cellStyle name="常规 27 2 6 2 3 2 4 3" xfId="10470"/>
    <cellStyle name="常规 27 2 6 2 3 2 5" xfId="10471"/>
    <cellStyle name="常规 27 2 6 2 3 2 6" xfId="10472"/>
    <cellStyle name="常规 27 2 6 2 3 3" xfId="10473"/>
    <cellStyle name="常规 27 2 6 2 3 3 2" xfId="10474"/>
    <cellStyle name="常规 27 2 6 2 3 3 2 2" xfId="10475"/>
    <cellStyle name="常规 27 2 6 2 3 3 2 2 2" xfId="10476"/>
    <cellStyle name="常规 27 2 6 2 3 3 2 2 3" xfId="10477"/>
    <cellStyle name="常规 27 2 6 2 3 3 2 3" xfId="10478"/>
    <cellStyle name="常规 27 2 6 2 3 3 2 4" xfId="10479"/>
    <cellStyle name="常规 27 2 6 2 3 3 3" xfId="10480"/>
    <cellStyle name="常规 27 2 6 2 3 3 3 2" xfId="10481"/>
    <cellStyle name="常规 27 2 6 2 3 3 3 3" xfId="10482"/>
    <cellStyle name="常规 27 2 6 2 3 3 4" xfId="10483"/>
    <cellStyle name="常规 27 2 6 2 3 3 5" xfId="10484"/>
    <cellStyle name="常规 27 2 6 2 3 4" xfId="10485"/>
    <cellStyle name="常规 27 2 6 2 3 4 2" xfId="10486"/>
    <cellStyle name="常规 27 2 6 2 3 4 2 2" xfId="10487"/>
    <cellStyle name="常规 27 2 6 2 3 4 2 3" xfId="10488"/>
    <cellStyle name="常规 27 2 6 2 3 4 3" xfId="10489"/>
    <cellStyle name="常规 27 2 6 2 3 4 4" xfId="10490"/>
    <cellStyle name="常规 27 2 6 2 3 5" xfId="10491"/>
    <cellStyle name="常规 27 2 6 2 3 5 2" xfId="10492"/>
    <cellStyle name="常规 27 2 6 2 3 5 3" xfId="10493"/>
    <cellStyle name="常规 27 2 6 2 3 6" xfId="10494"/>
    <cellStyle name="常规 27 2 6 2 3 7" xfId="10495"/>
    <cellStyle name="常规 27 2 6 2 4" xfId="10496"/>
    <cellStyle name="常规 27 2 6 2 4 2" xfId="10497"/>
    <cellStyle name="常规 27 2 6 2 4 2 2" xfId="10498"/>
    <cellStyle name="常规 27 2 6 2 4 2 2 2" xfId="10499"/>
    <cellStyle name="常规 27 2 6 2 4 2 2 2 2" xfId="10500"/>
    <cellStyle name="常规 27 2 6 2 4 2 2 2 3" xfId="10501"/>
    <cellStyle name="常规 27 2 6 2 4 2 2 3" xfId="10502"/>
    <cellStyle name="常规 27 2 6 2 4 2 2 4" xfId="10503"/>
    <cellStyle name="常规 27 2 6 2 4 2 3" xfId="10504"/>
    <cellStyle name="常规 27 2 6 2 4 2 3 2" xfId="10505"/>
    <cellStyle name="常规 27 2 6 2 4 2 3 3" xfId="10506"/>
    <cellStyle name="常规 27 2 6 2 4 2 4" xfId="10507"/>
    <cellStyle name="常规 27 2 6 2 4 2 5" xfId="10508"/>
    <cellStyle name="常规 27 2 6 2 4 3" xfId="10509"/>
    <cellStyle name="常规 27 2 6 2 4 3 2" xfId="10510"/>
    <cellStyle name="常规 27 2 6 2 4 3 2 2" xfId="10511"/>
    <cellStyle name="常规 27 2 6 2 4 3 2 3" xfId="10512"/>
    <cellStyle name="常规 27 2 6 2 4 3 3" xfId="10513"/>
    <cellStyle name="常规 27 2 6 2 4 3 4" xfId="10514"/>
    <cellStyle name="常规 27 2 6 2 4 4" xfId="10515"/>
    <cellStyle name="常规 27 2 6 2 4 4 2" xfId="10516"/>
    <cellStyle name="常规 27 2 6 2 4 4 3" xfId="10517"/>
    <cellStyle name="常规 27 2 6 2 4 5" xfId="10518"/>
    <cellStyle name="常规 27 2 6 2 4 6" xfId="10519"/>
    <cellStyle name="常规 27 2 6 2 5" xfId="10520"/>
    <cellStyle name="常规 27 2 6 2 5 2" xfId="10521"/>
    <cellStyle name="常规 27 2 6 2 5 2 2" xfId="10522"/>
    <cellStyle name="常规 27 2 6 2 5 2 2 2" xfId="10523"/>
    <cellStyle name="常规 27 2 6 2 5 2 2 3" xfId="10524"/>
    <cellStyle name="常规 27 2 6 2 5 2 3" xfId="10525"/>
    <cellStyle name="常规 27 2 6 2 5 2 4" xfId="10526"/>
    <cellStyle name="常规 27 2 6 2 5 3" xfId="10527"/>
    <cellStyle name="常规 27 2 6 2 5 3 2" xfId="10528"/>
    <cellStyle name="常规 27 2 6 2 5 3 3" xfId="10529"/>
    <cellStyle name="常规 27 2 6 2 5 4" xfId="10530"/>
    <cellStyle name="常规 27 2 6 2 5 5" xfId="10531"/>
    <cellStyle name="常规 27 2 6 2 6" xfId="10532"/>
    <cellStyle name="常规 27 2 6 2 6 2" xfId="10533"/>
    <cellStyle name="常规 27 2 6 2 6 2 2" xfId="10534"/>
    <cellStyle name="常规 27 2 6 2 6 2 3" xfId="10535"/>
    <cellStyle name="常规 27 2 6 2 6 3" xfId="10536"/>
    <cellStyle name="常规 27 2 6 2 6 4" xfId="10537"/>
    <cellStyle name="常规 27 2 6 2 7" xfId="10538"/>
    <cellStyle name="常规 27 2 6 2 7 2" xfId="10539"/>
    <cellStyle name="常规 27 2 6 2 7 3" xfId="10540"/>
    <cellStyle name="常规 27 2 6 2 8" xfId="10541"/>
    <cellStyle name="常规 27 2 6 2 9" xfId="10542"/>
    <cellStyle name="常规 27 2 6 3" xfId="10543"/>
    <cellStyle name="常规 27 2 6 3 2" xfId="10544"/>
    <cellStyle name="常规 27 2 6 3 2 2" xfId="10545"/>
    <cellStyle name="常规 27 2 6 3 2 2 2" xfId="10546"/>
    <cellStyle name="常规 27 2 6 3 2 2 2 2" xfId="10547"/>
    <cellStyle name="常规 27 2 6 3 2 2 2 2 2" xfId="10548"/>
    <cellStyle name="常规 27 2 6 3 2 2 2 2 2 2" xfId="10549"/>
    <cellStyle name="常规 27 2 6 3 2 2 2 2 2 3" xfId="10550"/>
    <cellStyle name="常规 27 2 6 3 2 2 2 2 3" xfId="10551"/>
    <cellStyle name="常规 27 2 6 3 2 2 2 2 4" xfId="10552"/>
    <cellStyle name="常规 27 2 6 3 2 2 2 3" xfId="10553"/>
    <cellStyle name="常规 27 2 6 3 2 2 2 3 2" xfId="10554"/>
    <cellStyle name="常规 27 2 6 3 2 2 2 3 3" xfId="10555"/>
    <cellStyle name="常规 27 2 6 3 2 2 2 4" xfId="10556"/>
    <cellStyle name="常规 27 2 6 3 2 2 2 5" xfId="10557"/>
    <cellStyle name="常规 27 2 6 3 2 2 3" xfId="10558"/>
    <cellStyle name="常规 27 2 6 3 2 2 3 2" xfId="10559"/>
    <cellStyle name="常规 27 2 6 3 2 2 3 2 2" xfId="10560"/>
    <cellStyle name="常规 27 2 6 3 2 2 3 2 3" xfId="10561"/>
    <cellStyle name="常规 27 2 6 3 2 2 3 3" xfId="10562"/>
    <cellStyle name="常规 27 2 6 3 2 2 3 4" xfId="10563"/>
    <cellStyle name="常规 27 2 6 3 2 2 4" xfId="10564"/>
    <cellStyle name="常规 27 2 6 3 2 2 4 2" xfId="10565"/>
    <cellStyle name="常规 27 2 6 3 2 2 4 3" xfId="10566"/>
    <cellStyle name="常规 27 2 6 3 2 2 5" xfId="10567"/>
    <cellStyle name="常规 27 2 6 3 2 2 6" xfId="10568"/>
    <cellStyle name="常规 27 2 6 3 2 3" xfId="10569"/>
    <cellStyle name="常规 27 2 6 3 2 3 2" xfId="10570"/>
    <cellStyle name="常规 27 2 6 3 2 3 2 2" xfId="10571"/>
    <cellStyle name="常规 27 2 6 3 2 3 2 2 2" xfId="10572"/>
    <cellStyle name="常规 27 2 6 3 2 3 2 2 3" xfId="10573"/>
    <cellStyle name="常规 27 2 6 3 2 3 2 3" xfId="10574"/>
    <cellStyle name="常规 27 2 6 3 2 3 2 4" xfId="10575"/>
    <cellStyle name="常规 27 2 6 3 2 3 3" xfId="10576"/>
    <cellStyle name="常规 27 2 6 3 2 3 3 2" xfId="10577"/>
    <cellStyle name="常规 27 2 6 3 2 3 3 3" xfId="10578"/>
    <cellStyle name="常规 27 2 6 3 2 3 4" xfId="10579"/>
    <cellStyle name="常规 27 2 6 3 2 3 5" xfId="10580"/>
    <cellStyle name="常规 27 2 6 3 2 4" xfId="10581"/>
    <cellStyle name="常规 27 2 6 3 2 4 2" xfId="10582"/>
    <cellStyle name="常规 27 2 6 3 2 4 2 2" xfId="10583"/>
    <cellStyle name="常规 27 2 6 3 2 4 2 3" xfId="10584"/>
    <cellStyle name="常规 27 2 6 3 2 4 3" xfId="10585"/>
    <cellStyle name="常规 27 2 6 3 2 4 4" xfId="10586"/>
    <cellStyle name="常规 27 2 6 3 2 5" xfId="10587"/>
    <cellStyle name="常规 27 2 6 3 2 5 2" xfId="10588"/>
    <cellStyle name="常规 27 2 6 3 2 5 3" xfId="10589"/>
    <cellStyle name="常规 27 2 6 3 2 6" xfId="10590"/>
    <cellStyle name="常规 27 2 6 3 2 7" xfId="10591"/>
    <cellStyle name="常规 27 2 6 3 3" xfId="10592"/>
    <cellStyle name="常规 27 2 6 3 3 2" xfId="10593"/>
    <cellStyle name="常规 27 2 6 3 3 2 2" xfId="10594"/>
    <cellStyle name="常规 27 2 6 3 3 2 2 2" xfId="10595"/>
    <cellStyle name="常规 27 2 6 3 3 2 2 2 2" xfId="10596"/>
    <cellStyle name="常规 27 2 6 3 3 2 2 2 3" xfId="10597"/>
    <cellStyle name="常规 27 2 6 3 3 2 2 3" xfId="10598"/>
    <cellStyle name="常规 27 2 6 3 3 2 2 4" xfId="10599"/>
    <cellStyle name="常规 27 2 6 3 3 2 3" xfId="10600"/>
    <cellStyle name="常规 27 2 6 3 3 2 3 2" xfId="10601"/>
    <cellStyle name="常规 27 2 6 3 3 2 3 3" xfId="10602"/>
    <cellStyle name="常规 27 2 6 3 3 2 4" xfId="10603"/>
    <cellStyle name="常规 27 2 6 3 3 2 5" xfId="10604"/>
    <cellStyle name="常规 27 2 6 3 3 3" xfId="10605"/>
    <cellStyle name="常规 27 2 6 3 3 3 2" xfId="10606"/>
    <cellStyle name="常规 27 2 6 3 3 3 2 2" xfId="10607"/>
    <cellStyle name="常规 27 2 6 3 3 3 2 3" xfId="10608"/>
    <cellStyle name="常规 27 2 6 3 3 3 3" xfId="10609"/>
    <cellStyle name="常规 27 2 6 3 3 3 4" xfId="10610"/>
    <cellStyle name="常规 27 2 6 3 3 4" xfId="10611"/>
    <cellStyle name="常规 27 2 6 3 3 4 2" xfId="10612"/>
    <cellStyle name="常规 27 2 6 3 3 4 3" xfId="10613"/>
    <cellStyle name="常规 27 2 6 3 3 5" xfId="10614"/>
    <cellStyle name="常规 27 2 6 3 3 6" xfId="10615"/>
    <cellStyle name="常规 27 2 6 3 4" xfId="10616"/>
    <cellStyle name="常规 27 2 6 3 4 2" xfId="10617"/>
    <cellStyle name="常规 27 2 6 3 4 2 2" xfId="10618"/>
    <cellStyle name="常规 27 2 6 3 4 2 2 2" xfId="10619"/>
    <cellStyle name="常规 27 2 6 3 4 2 2 3" xfId="10620"/>
    <cellStyle name="常规 27 2 6 3 4 2 3" xfId="10621"/>
    <cellStyle name="常规 27 2 6 3 4 2 4" xfId="10622"/>
    <cellStyle name="常规 27 2 6 3 4 3" xfId="10623"/>
    <cellStyle name="常规 27 2 6 3 4 3 2" xfId="10624"/>
    <cellStyle name="常规 27 2 6 3 4 3 3" xfId="10625"/>
    <cellStyle name="常规 27 2 6 3 4 4" xfId="10626"/>
    <cellStyle name="常规 27 2 6 3 4 5" xfId="10627"/>
    <cellStyle name="常规 27 2 6 3 5" xfId="10628"/>
    <cellStyle name="常规 27 2 6 3 5 2" xfId="10629"/>
    <cellStyle name="常规 27 2 6 3 5 2 2" xfId="10630"/>
    <cellStyle name="常规 27 2 6 3 5 2 3" xfId="10631"/>
    <cellStyle name="常规 27 2 6 3 5 3" xfId="10632"/>
    <cellStyle name="常规 27 2 6 3 5 4" xfId="10633"/>
    <cellStyle name="常规 27 2 6 3 6" xfId="10634"/>
    <cellStyle name="常规 27 2 6 3 6 2" xfId="10635"/>
    <cellStyle name="常规 27 2 6 3 6 3" xfId="10636"/>
    <cellStyle name="常规 27 2 6 3 7" xfId="10637"/>
    <cellStyle name="常规 27 2 6 3 8" xfId="10638"/>
    <cellStyle name="常规 27 2 6 4" xfId="10639"/>
    <cellStyle name="常规 27 2 6 4 2" xfId="10640"/>
    <cellStyle name="常规 27 2 6 4 2 2" xfId="10641"/>
    <cellStyle name="常规 27 2 6 4 2 2 2" xfId="10642"/>
    <cellStyle name="常规 27 2 6 4 2 2 2 2" xfId="10643"/>
    <cellStyle name="常规 27 2 6 4 2 2 2 2 2" xfId="10644"/>
    <cellStyle name="常规 27 2 6 4 2 2 2 2 3" xfId="10645"/>
    <cellStyle name="常规 27 2 6 4 2 2 2 3" xfId="10646"/>
    <cellStyle name="常规 27 2 6 4 2 2 2 4" xfId="10647"/>
    <cellStyle name="常规 27 2 6 4 2 2 3" xfId="10648"/>
    <cellStyle name="常规 27 2 6 4 2 2 3 2" xfId="10649"/>
    <cellStyle name="常规 27 2 6 4 2 2 3 3" xfId="10650"/>
    <cellStyle name="常规 27 2 6 4 2 2 4" xfId="10651"/>
    <cellStyle name="常规 27 2 6 4 2 2 5" xfId="10652"/>
    <cellStyle name="常规 27 2 6 4 2 3" xfId="10653"/>
    <cellStyle name="常规 27 2 6 4 2 3 2" xfId="10654"/>
    <cellStyle name="常规 27 2 6 4 2 3 2 2" xfId="10655"/>
    <cellStyle name="常规 27 2 6 4 2 3 2 3" xfId="10656"/>
    <cellStyle name="常规 27 2 6 4 2 3 3" xfId="10657"/>
    <cellStyle name="常规 27 2 6 4 2 3 4" xfId="10658"/>
    <cellStyle name="常规 27 2 6 4 2 4" xfId="10659"/>
    <cellStyle name="常规 27 2 6 4 2 4 2" xfId="10660"/>
    <cellStyle name="常规 27 2 6 4 2 4 3" xfId="10661"/>
    <cellStyle name="常规 27 2 6 4 2 5" xfId="10662"/>
    <cellStyle name="常规 27 2 6 4 2 6" xfId="10663"/>
    <cellStyle name="常规 27 2 6 4 3" xfId="10664"/>
    <cellStyle name="常规 27 2 6 4 3 2" xfId="10665"/>
    <cellStyle name="常规 27 2 6 4 3 2 2" xfId="10666"/>
    <cellStyle name="常规 27 2 6 4 3 2 2 2" xfId="10667"/>
    <cellStyle name="常规 27 2 6 4 3 2 2 3" xfId="10668"/>
    <cellStyle name="常规 27 2 6 4 3 2 3" xfId="10669"/>
    <cellStyle name="常规 27 2 6 4 3 2 4" xfId="10670"/>
    <cellStyle name="常规 27 2 6 4 3 3" xfId="10671"/>
    <cellStyle name="常规 27 2 6 4 3 3 2" xfId="10672"/>
    <cellStyle name="常规 27 2 6 4 3 3 3" xfId="10673"/>
    <cellStyle name="常规 27 2 6 4 3 4" xfId="10674"/>
    <cellStyle name="常规 27 2 6 4 3 5" xfId="10675"/>
    <cellStyle name="常规 27 2 6 4 4" xfId="10676"/>
    <cellStyle name="常规 27 2 6 4 4 2" xfId="10677"/>
    <cellStyle name="常规 27 2 6 4 4 2 2" xfId="10678"/>
    <cellStyle name="常规 27 2 6 4 4 2 3" xfId="10679"/>
    <cellStyle name="常规 27 2 6 4 4 3" xfId="10680"/>
    <cellStyle name="常规 27 2 6 4 4 4" xfId="10681"/>
    <cellStyle name="常规 27 2 6 4 5" xfId="10682"/>
    <cellStyle name="常规 27 2 6 4 5 2" xfId="10683"/>
    <cellStyle name="常规 27 2 6 4 5 3" xfId="10684"/>
    <cellStyle name="常规 27 2 6 4 6" xfId="10685"/>
    <cellStyle name="常规 27 2 6 4 7" xfId="10686"/>
    <cellStyle name="常规 27 2 6 5" xfId="10687"/>
    <cellStyle name="常规 27 2 6 5 2" xfId="10688"/>
    <cellStyle name="常规 27 2 6 5 2 2" xfId="10689"/>
    <cellStyle name="常规 27 2 6 5 2 2 2" xfId="10690"/>
    <cellStyle name="常规 27 2 6 5 2 2 2 2" xfId="10691"/>
    <cellStyle name="常规 27 2 6 5 2 2 2 3" xfId="10692"/>
    <cellStyle name="常规 27 2 6 5 2 2 3" xfId="10693"/>
    <cellStyle name="常规 27 2 6 5 2 2 4" xfId="10694"/>
    <cellStyle name="常规 27 2 6 5 2 3" xfId="10695"/>
    <cellStyle name="常规 27 2 6 5 2 3 2" xfId="10696"/>
    <cellStyle name="常规 27 2 6 5 2 3 3" xfId="10697"/>
    <cellStyle name="常规 27 2 6 5 2 4" xfId="10698"/>
    <cellStyle name="常规 27 2 6 5 2 5" xfId="10699"/>
    <cellStyle name="常规 27 2 6 5 3" xfId="10700"/>
    <cellStyle name="常规 27 2 6 5 3 2" xfId="10701"/>
    <cellStyle name="常规 27 2 6 5 3 2 2" xfId="10702"/>
    <cellStyle name="常规 27 2 6 5 3 2 3" xfId="10703"/>
    <cellStyle name="常规 27 2 6 5 3 3" xfId="10704"/>
    <cellStyle name="常规 27 2 6 5 3 4" xfId="10705"/>
    <cellStyle name="常规 27 2 6 5 4" xfId="10706"/>
    <cellStyle name="常规 27 2 6 5 4 2" xfId="10707"/>
    <cellStyle name="常规 27 2 6 5 4 3" xfId="10708"/>
    <cellStyle name="常规 27 2 6 5 5" xfId="10709"/>
    <cellStyle name="常规 27 2 6 5 6" xfId="10710"/>
    <cellStyle name="常规 27 2 6 6" xfId="10711"/>
    <cellStyle name="常规 27 2 6 6 2" xfId="10712"/>
    <cellStyle name="常规 27 2 6 6 2 2" xfId="10713"/>
    <cellStyle name="常规 27 2 6 6 2 2 2" xfId="10714"/>
    <cellStyle name="常规 27 2 6 6 2 2 3" xfId="10715"/>
    <cellStyle name="常规 27 2 6 6 2 3" xfId="10716"/>
    <cellStyle name="常规 27 2 6 6 2 4" xfId="10717"/>
    <cellStyle name="常规 27 2 6 6 3" xfId="10718"/>
    <cellStyle name="常规 27 2 6 6 3 2" xfId="10719"/>
    <cellStyle name="常规 27 2 6 6 3 3" xfId="10720"/>
    <cellStyle name="常规 27 2 6 6 4" xfId="10721"/>
    <cellStyle name="常规 27 2 6 6 5" xfId="10722"/>
    <cellStyle name="常规 27 2 6 7" xfId="10723"/>
    <cellStyle name="常规 27 2 6 7 2" xfId="10724"/>
    <cellStyle name="常规 27 2 6 7 2 2" xfId="10725"/>
    <cellStyle name="常规 27 2 6 7 2 3" xfId="10726"/>
    <cellStyle name="常规 27 2 6 7 3" xfId="10727"/>
    <cellStyle name="常规 27 2 6 7 4" xfId="10728"/>
    <cellStyle name="常规 27 2 6 8" xfId="10729"/>
    <cellStyle name="常规 27 2 6 8 2" xfId="10730"/>
    <cellStyle name="常规 27 2 6 8 3" xfId="10731"/>
    <cellStyle name="常规 27 2 6 9" xfId="10732"/>
    <cellStyle name="常规 27 2 7" xfId="10733"/>
    <cellStyle name="常规 27 2 7 10" xfId="10734"/>
    <cellStyle name="常规 27 2 7 11" xfId="10735"/>
    <cellStyle name="常规 27 2 7 12" xfId="10736"/>
    <cellStyle name="常规 27 2 7 2" xfId="10737"/>
    <cellStyle name="常规 27 2 7 2 2" xfId="10738"/>
    <cellStyle name="常规 27 2 7 2 2 2" xfId="10739"/>
    <cellStyle name="常规 27 2 7 2 2 2 2" xfId="10740"/>
    <cellStyle name="常规 27 2 7 2 2 2 2 2" xfId="10741"/>
    <cellStyle name="常规 27 2 7 2 2 2 2 2 2" xfId="10742"/>
    <cellStyle name="常规 27 2 7 2 2 2 2 2 2 2" xfId="10743"/>
    <cellStyle name="常规 27 2 7 2 2 2 2 2 2 3" xfId="10744"/>
    <cellStyle name="常规 27 2 7 2 2 2 2 2 3" xfId="10745"/>
    <cellStyle name="常规 27 2 7 2 2 2 2 2 4" xfId="10746"/>
    <cellStyle name="常规 27 2 7 2 2 2 2 3" xfId="10747"/>
    <cellStyle name="常规 27 2 7 2 2 2 2 3 2" xfId="10748"/>
    <cellStyle name="常规 27 2 7 2 2 2 2 3 3" xfId="10749"/>
    <cellStyle name="常规 27 2 7 2 2 2 2 4" xfId="10750"/>
    <cellStyle name="常规 27 2 7 2 2 2 2 5" xfId="10751"/>
    <cellStyle name="常规 27 2 7 2 2 2 3" xfId="10752"/>
    <cellStyle name="常规 27 2 7 2 2 2 3 2" xfId="10753"/>
    <cellStyle name="常规 27 2 7 2 2 2 3 2 2" xfId="10754"/>
    <cellStyle name="常规 27 2 7 2 2 2 3 2 3" xfId="10755"/>
    <cellStyle name="常规 27 2 7 2 2 2 3 3" xfId="10756"/>
    <cellStyle name="常规 27 2 7 2 2 2 3 4" xfId="10757"/>
    <cellStyle name="常规 27 2 7 2 2 2 4" xfId="10758"/>
    <cellStyle name="常规 27 2 7 2 2 2 4 2" xfId="10759"/>
    <cellStyle name="常规 27 2 7 2 2 2 4 3" xfId="10760"/>
    <cellStyle name="常规 27 2 7 2 2 2 5" xfId="10761"/>
    <cellStyle name="常规 27 2 7 2 2 2 6" xfId="10762"/>
    <cellStyle name="常规 27 2 7 2 2 3" xfId="10763"/>
    <cellStyle name="常规 27 2 7 2 2 3 2" xfId="10764"/>
    <cellStyle name="常规 27 2 7 2 2 3 2 2" xfId="10765"/>
    <cellStyle name="常规 27 2 7 2 2 3 2 2 2" xfId="10766"/>
    <cellStyle name="常规 27 2 7 2 2 3 2 2 3" xfId="10767"/>
    <cellStyle name="常规 27 2 7 2 2 3 2 3" xfId="10768"/>
    <cellStyle name="常规 27 2 7 2 2 3 2 4" xfId="10769"/>
    <cellStyle name="常规 27 2 7 2 2 3 3" xfId="10770"/>
    <cellStyle name="常规 27 2 7 2 2 3 3 2" xfId="10771"/>
    <cellStyle name="常规 27 2 7 2 2 3 3 3" xfId="10772"/>
    <cellStyle name="常规 27 2 7 2 2 3 4" xfId="10773"/>
    <cellStyle name="常规 27 2 7 2 2 3 5" xfId="10774"/>
    <cellStyle name="常规 27 2 7 2 2 4" xfId="10775"/>
    <cellStyle name="常规 27 2 7 2 2 4 2" xfId="10776"/>
    <cellStyle name="常规 27 2 7 2 2 4 2 2" xfId="10777"/>
    <cellStyle name="常规 27 2 7 2 2 4 2 3" xfId="10778"/>
    <cellStyle name="常规 27 2 7 2 2 4 3" xfId="10779"/>
    <cellStyle name="常规 27 2 7 2 2 4 4" xfId="10780"/>
    <cellStyle name="常规 27 2 7 2 2 5" xfId="10781"/>
    <cellStyle name="常规 27 2 7 2 2 5 2" xfId="10782"/>
    <cellStyle name="常规 27 2 7 2 2 5 3" xfId="10783"/>
    <cellStyle name="常规 27 2 7 2 2 6" xfId="10784"/>
    <cellStyle name="常规 27 2 7 2 2 7" xfId="10785"/>
    <cellStyle name="常规 27 2 7 2 3" xfId="10786"/>
    <cellStyle name="常规 27 2 7 2 3 2" xfId="10787"/>
    <cellStyle name="常规 27 2 7 2 3 2 2" xfId="10788"/>
    <cellStyle name="常规 27 2 7 2 3 2 2 2" xfId="10789"/>
    <cellStyle name="常规 27 2 7 2 3 2 2 2 2" xfId="10790"/>
    <cellStyle name="常规 27 2 7 2 3 2 2 2 3" xfId="10791"/>
    <cellStyle name="常规 27 2 7 2 3 2 2 3" xfId="10792"/>
    <cellStyle name="常规 27 2 7 2 3 2 2 4" xfId="10793"/>
    <cellStyle name="常规 27 2 7 2 3 2 3" xfId="10794"/>
    <cellStyle name="常规 27 2 7 2 3 2 3 2" xfId="10795"/>
    <cellStyle name="常规 27 2 7 2 3 2 3 3" xfId="10796"/>
    <cellStyle name="常规 27 2 7 2 3 2 4" xfId="10797"/>
    <cellStyle name="常规 27 2 7 2 3 2 5" xfId="10798"/>
    <cellStyle name="常规 27 2 7 2 3 3" xfId="10799"/>
    <cellStyle name="常规 27 2 7 2 3 3 2" xfId="10800"/>
    <cellStyle name="常规 27 2 7 2 3 3 2 2" xfId="10801"/>
    <cellStyle name="常规 27 2 7 2 3 3 2 3" xfId="10802"/>
    <cellStyle name="常规 27 2 7 2 3 3 3" xfId="10803"/>
    <cellStyle name="常规 27 2 7 2 3 3 4" xfId="10804"/>
    <cellStyle name="常规 27 2 7 2 3 4" xfId="10805"/>
    <cellStyle name="常规 27 2 7 2 3 4 2" xfId="10806"/>
    <cellStyle name="常规 27 2 7 2 3 4 3" xfId="10807"/>
    <cellStyle name="常规 27 2 7 2 3 5" xfId="10808"/>
    <cellStyle name="常规 27 2 7 2 3 6" xfId="10809"/>
    <cellStyle name="常规 27 2 7 2 4" xfId="10810"/>
    <cellStyle name="常规 27 2 7 2 4 2" xfId="10811"/>
    <cellStyle name="常规 27 2 7 2 4 2 2" xfId="10812"/>
    <cellStyle name="常规 27 2 7 2 4 2 2 2" xfId="10813"/>
    <cellStyle name="常规 27 2 7 2 4 2 2 3" xfId="10814"/>
    <cellStyle name="常规 27 2 7 2 4 2 3" xfId="10815"/>
    <cellStyle name="常规 27 2 7 2 4 2 4" xfId="10816"/>
    <cellStyle name="常规 27 2 7 2 4 3" xfId="10817"/>
    <cellStyle name="常规 27 2 7 2 4 3 2" xfId="10818"/>
    <cellStyle name="常规 27 2 7 2 4 3 3" xfId="10819"/>
    <cellStyle name="常规 27 2 7 2 4 4" xfId="10820"/>
    <cellStyle name="常规 27 2 7 2 4 5" xfId="10821"/>
    <cellStyle name="常规 27 2 7 2 5" xfId="10822"/>
    <cellStyle name="常规 27 2 7 2 5 2" xfId="10823"/>
    <cellStyle name="常规 27 2 7 2 5 2 2" xfId="10824"/>
    <cellStyle name="常规 27 2 7 2 5 2 3" xfId="10825"/>
    <cellStyle name="常规 27 2 7 2 5 3" xfId="10826"/>
    <cellStyle name="常规 27 2 7 2 5 4" xfId="10827"/>
    <cellStyle name="常规 27 2 7 2 6" xfId="10828"/>
    <cellStyle name="常规 27 2 7 2 6 2" xfId="10829"/>
    <cellStyle name="常规 27 2 7 2 6 3" xfId="10830"/>
    <cellStyle name="常规 27 2 7 2 7" xfId="10831"/>
    <cellStyle name="常规 27 2 7 2 8" xfId="10832"/>
    <cellStyle name="常规 27 2 7 3" xfId="10833"/>
    <cellStyle name="常规 27 2 7 3 2" xfId="10834"/>
    <cellStyle name="常规 27 2 7 3 2 2" xfId="10835"/>
    <cellStyle name="常规 27 2 7 3 2 2 2" xfId="10836"/>
    <cellStyle name="常规 27 2 7 3 2 2 2 2" xfId="10837"/>
    <cellStyle name="常规 27 2 7 3 2 2 2 2 2" xfId="10838"/>
    <cellStyle name="常规 27 2 7 3 2 2 2 2 3" xfId="10839"/>
    <cellStyle name="常规 27 2 7 3 2 2 2 3" xfId="10840"/>
    <cellStyle name="常规 27 2 7 3 2 2 2 4" xfId="10841"/>
    <cellStyle name="常规 27 2 7 3 2 2 3" xfId="10842"/>
    <cellStyle name="常规 27 2 7 3 2 2 3 2" xfId="10843"/>
    <cellStyle name="常规 27 2 7 3 2 2 3 3" xfId="10844"/>
    <cellStyle name="常规 27 2 7 3 2 2 4" xfId="10845"/>
    <cellStyle name="常规 27 2 7 3 2 2 5" xfId="10846"/>
    <cellStyle name="常规 27 2 7 3 2 3" xfId="10847"/>
    <cellStyle name="常规 27 2 7 3 2 3 2" xfId="10848"/>
    <cellStyle name="常规 27 2 7 3 2 3 2 2" xfId="10849"/>
    <cellStyle name="常规 27 2 7 3 2 3 2 3" xfId="10850"/>
    <cellStyle name="常规 27 2 7 3 2 3 3" xfId="10851"/>
    <cellStyle name="常规 27 2 7 3 2 3 4" xfId="10852"/>
    <cellStyle name="常规 27 2 7 3 2 4" xfId="10853"/>
    <cellStyle name="常规 27 2 7 3 2 4 2" xfId="10854"/>
    <cellStyle name="常规 27 2 7 3 2 4 3" xfId="10855"/>
    <cellStyle name="常规 27 2 7 3 2 5" xfId="10856"/>
    <cellStyle name="常规 27 2 7 3 2 6" xfId="10857"/>
    <cellStyle name="常规 27 2 7 3 3" xfId="10858"/>
    <cellStyle name="常规 27 2 7 3 3 2" xfId="10859"/>
    <cellStyle name="常规 27 2 7 3 3 2 2" xfId="10860"/>
    <cellStyle name="常规 27 2 7 3 3 2 2 2" xfId="10861"/>
    <cellStyle name="常规 27 2 7 3 3 2 2 3" xfId="10862"/>
    <cellStyle name="常规 27 2 7 3 3 2 3" xfId="10863"/>
    <cellStyle name="常规 27 2 7 3 3 2 4" xfId="10864"/>
    <cellStyle name="常规 27 2 7 3 3 3" xfId="10865"/>
    <cellStyle name="常规 27 2 7 3 3 3 2" xfId="10866"/>
    <cellStyle name="常规 27 2 7 3 3 3 3" xfId="10867"/>
    <cellStyle name="常规 27 2 7 3 3 4" xfId="10868"/>
    <cellStyle name="常规 27 2 7 3 3 5" xfId="10869"/>
    <cellStyle name="常规 27 2 7 3 4" xfId="10870"/>
    <cellStyle name="常规 27 2 7 3 4 2" xfId="10871"/>
    <cellStyle name="常规 27 2 7 3 4 2 2" xfId="10872"/>
    <cellStyle name="常规 27 2 7 3 4 2 3" xfId="10873"/>
    <cellStyle name="常规 27 2 7 3 4 3" xfId="10874"/>
    <cellStyle name="常规 27 2 7 3 4 4" xfId="10875"/>
    <cellStyle name="常规 27 2 7 3 5" xfId="10876"/>
    <cellStyle name="常规 27 2 7 3 5 2" xfId="10877"/>
    <cellStyle name="常规 27 2 7 3 5 3" xfId="10878"/>
    <cellStyle name="常规 27 2 7 3 6" xfId="10879"/>
    <cellStyle name="常规 27 2 7 3 7" xfId="10880"/>
    <cellStyle name="常规 27 2 7 4" xfId="10881"/>
    <cellStyle name="常规 27 2 7 4 2" xfId="10882"/>
    <cellStyle name="常规 27 2 7 4 2 2" xfId="10883"/>
    <cellStyle name="常规 27 2 7 4 2 2 2" xfId="10884"/>
    <cellStyle name="常规 27 2 7 4 2 2 2 2" xfId="10885"/>
    <cellStyle name="常规 27 2 7 4 2 2 2 3" xfId="10886"/>
    <cellStyle name="常规 27 2 7 4 2 2 3" xfId="10887"/>
    <cellStyle name="常规 27 2 7 4 2 2 4" xfId="10888"/>
    <cellStyle name="常规 27 2 7 4 2 3" xfId="10889"/>
    <cellStyle name="常规 27 2 7 4 2 3 2" xfId="10890"/>
    <cellStyle name="常规 27 2 7 4 2 3 3" xfId="10891"/>
    <cellStyle name="常规 27 2 7 4 2 4" xfId="10892"/>
    <cellStyle name="常规 27 2 7 4 2 5" xfId="10893"/>
    <cellStyle name="常规 27 2 7 4 3" xfId="10894"/>
    <cellStyle name="常规 27 2 7 4 3 2" xfId="10895"/>
    <cellStyle name="常规 27 2 7 4 3 2 2" xfId="10896"/>
    <cellStyle name="常规 27 2 7 4 3 2 3" xfId="10897"/>
    <cellStyle name="常规 27 2 7 4 3 3" xfId="10898"/>
    <cellStyle name="常规 27 2 7 4 3 4" xfId="10899"/>
    <cellStyle name="常规 27 2 7 4 4" xfId="10900"/>
    <cellStyle name="常规 27 2 7 4 4 2" xfId="10901"/>
    <cellStyle name="常规 27 2 7 4 4 3" xfId="10902"/>
    <cellStyle name="常规 27 2 7 4 5" xfId="10903"/>
    <cellStyle name="常规 27 2 7 4 6" xfId="10904"/>
    <cellStyle name="常规 27 2 7 5" xfId="10905"/>
    <cellStyle name="常规 27 2 7 5 2" xfId="10906"/>
    <cellStyle name="常规 27 2 7 5 2 2" xfId="10907"/>
    <cellStyle name="常规 27 2 7 5 2 2 2" xfId="10908"/>
    <cellStyle name="常规 27 2 7 5 2 2 3" xfId="10909"/>
    <cellStyle name="常规 27 2 7 5 2 3" xfId="10910"/>
    <cellStyle name="常规 27 2 7 5 2 4" xfId="10911"/>
    <cellStyle name="常规 27 2 7 5 3" xfId="10912"/>
    <cellStyle name="常规 27 2 7 5 3 2" xfId="10913"/>
    <cellStyle name="常规 27 2 7 5 3 3" xfId="10914"/>
    <cellStyle name="常规 27 2 7 5 4" xfId="10915"/>
    <cellStyle name="常规 27 2 7 5 5" xfId="10916"/>
    <cellStyle name="常规 27 2 7 6" xfId="10917"/>
    <cellStyle name="常规 27 2 7 6 2" xfId="10918"/>
    <cellStyle name="常规 27 2 7 6 2 2" xfId="10919"/>
    <cellStyle name="常规 27 2 7 6 2 3" xfId="10920"/>
    <cellStyle name="常规 27 2 7 6 3" xfId="10921"/>
    <cellStyle name="常规 27 2 7 6 4" xfId="10922"/>
    <cellStyle name="常规 27 2 7 7" xfId="10923"/>
    <cellStyle name="常规 27 2 7 7 2" xfId="10924"/>
    <cellStyle name="常规 27 2 7 7 3" xfId="10925"/>
    <cellStyle name="常规 27 2 7 8" xfId="10926"/>
    <cellStyle name="常规 27 2 7 9" xfId="10927"/>
    <cellStyle name="常规 27 2 8" xfId="10928"/>
    <cellStyle name="常规 27 2 8 10" xfId="10929"/>
    <cellStyle name="常规 27 2 8 11" xfId="10930"/>
    <cellStyle name="常规 27 2 8 2" xfId="10931"/>
    <cellStyle name="常规 27 2 8 2 2" xfId="10932"/>
    <cellStyle name="常规 27 2 8 2 2 2" xfId="10933"/>
    <cellStyle name="常规 27 2 8 2 2 2 2" xfId="10934"/>
    <cellStyle name="常规 27 2 8 2 2 2 2 2" xfId="10935"/>
    <cellStyle name="常规 27 2 8 2 2 2 2 2 2" xfId="10936"/>
    <cellStyle name="常规 27 2 8 2 2 2 2 2 3" xfId="10937"/>
    <cellStyle name="常规 27 2 8 2 2 2 2 3" xfId="10938"/>
    <cellStyle name="常规 27 2 8 2 2 2 2 4" xfId="10939"/>
    <cellStyle name="常规 27 2 8 2 2 2 3" xfId="10940"/>
    <cellStyle name="常规 27 2 8 2 2 2 3 2" xfId="10941"/>
    <cellStyle name="常规 27 2 8 2 2 2 3 3" xfId="10942"/>
    <cellStyle name="常规 27 2 8 2 2 2 4" xfId="10943"/>
    <cellStyle name="常规 27 2 8 2 2 2 5" xfId="10944"/>
    <cellStyle name="常规 27 2 8 2 2 3" xfId="10945"/>
    <cellStyle name="常规 27 2 8 2 2 3 2" xfId="10946"/>
    <cellStyle name="常规 27 2 8 2 2 3 2 2" xfId="10947"/>
    <cellStyle name="常规 27 2 8 2 2 3 2 3" xfId="10948"/>
    <cellStyle name="常规 27 2 8 2 2 3 3" xfId="10949"/>
    <cellStyle name="常规 27 2 8 2 2 3 4" xfId="10950"/>
    <cellStyle name="常规 27 2 8 2 2 4" xfId="10951"/>
    <cellStyle name="常规 27 2 8 2 2 4 2" xfId="10952"/>
    <cellStyle name="常规 27 2 8 2 2 4 3" xfId="10953"/>
    <cellStyle name="常规 27 2 8 2 2 5" xfId="10954"/>
    <cellStyle name="常规 27 2 8 2 2 6" xfId="10955"/>
    <cellStyle name="常规 27 2 8 2 3" xfId="10956"/>
    <cellStyle name="常规 27 2 8 2 3 2" xfId="10957"/>
    <cellStyle name="常规 27 2 8 2 3 2 2" xfId="10958"/>
    <cellStyle name="常规 27 2 8 2 3 2 2 2" xfId="10959"/>
    <cellStyle name="常规 27 2 8 2 3 2 2 3" xfId="10960"/>
    <cellStyle name="常规 27 2 8 2 3 2 3" xfId="10961"/>
    <cellStyle name="常规 27 2 8 2 3 2 4" xfId="10962"/>
    <cellStyle name="常规 27 2 8 2 3 3" xfId="10963"/>
    <cellStyle name="常规 27 2 8 2 3 3 2" xfId="10964"/>
    <cellStyle name="常规 27 2 8 2 3 3 3" xfId="10965"/>
    <cellStyle name="常规 27 2 8 2 3 4" xfId="10966"/>
    <cellStyle name="常规 27 2 8 2 3 5" xfId="10967"/>
    <cellStyle name="常规 27 2 8 2 4" xfId="10968"/>
    <cellStyle name="常规 27 2 8 2 4 2" xfId="10969"/>
    <cellStyle name="常规 27 2 8 2 4 2 2" xfId="10970"/>
    <cellStyle name="常规 27 2 8 2 4 2 3" xfId="10971"/>
    <cellStyle name="常规 27 2 8 2 4 3" xfId="10972"/>
    <cellStyle name="常规 27 2 8 2 4 4" xfId="10973"/>
    <cellStyle name="常规 27 2 8 2 5" xfId="10974"/>
    <cellStyle name="常规 27 2 8 2 5 2" xfId="10975"/>
    <cellStyle name="常规 27 2 8 2 5 3" xfId="10976"/>
    <cellStyle name="常规 27 2 8 2 6" xfId="10977"/>
    <cellStyle name="常规 27 2 8 2 7" xfId="10978"/>
    <cellStyle name="常规 27 2 8 3" xfId="10979"/>
    <cellStyle name="常规 27 2 8 3 2" xfId="10980"/>
    <cellStyle name="常规 27 2 8 3 2 2" xfId="10981"/>
    <cellStyle name="常规 27 2 8 3 2 2 2" xfId="10982"/>
    <cellStyle name="常规 27 2 8 3 2 2 2 2" xfId="10983"/>
    <cellStyle name="常规 27 2 8 3 2 2 2 3" xfId="10984"/>
    <cellStyle name="常规 27 2 8 3 2 2 3" xfId="10985"/>
    <cellStyle name="常规 27 2 8 3 2 2 4" xfId="10986"/>
    <cellStyle name="常规 27 2 8 3 2 3" xfId="10987"/>
    <cellStyle name="常规 27 2 8 3 2 3 2" xfId="10988"/>
    <cellStyle name="常规 27 2 8 3 2 3 3" xfId="10989"/>
    <cellStyle name="常规 27 2 8 3 2 4" xfId="10990"/>
    <cellStyle name="常规 27 2 8 3 2 5" xfId="10991"/>
    <cellStyle name="常规 27 2 8 3 3" xfId="10992"/>
    <cellStyle name="常规 27 2 8 3 3 2" xfId="10993"/>
    <cellStyle name="常规 27 2 8 3 3 2 2" xfId="10994"/>
    <cellStyle name="常规 27 2 8 3 3 2 3" xfId="10995"/>
    <cellStyle name="常规 27 2 8 3 3 3" xfId="10996"/>
    <cellStyle name="常规 27 2 8 3 3 4" xfId="10997"/>
    <cellStyle name="常规 27 2 8 3 4" xfId="10998"/>
    <cellStyle name="常规 27 2 8 3 4 2" xfId="10999"/>
    <cellStyle name="常规 27 2 8 3 4 3" xfId="11000"/>
    <cellStyle name="常规 27 2 8 3 5" xfId="11001"/>
    <cellStyle name="常规 27 2 8 3 6" xfId="11002"/>
    <cellStyle name="常规 27 2 8 4" xfId="11003"/>
    <cellStyle name="常规 27 2 8 4 2" xfId="11004"/>
    <cellStyle name="常规 27 2 8 4 2 2" xfId="11005"/>
    <cellStyle name="常规 27 2 8 4 2 2 2" xfId="11006"/>
    <cellStyle name="常规 27 2 8 4 2 2 3" xfId="11007"/>
    <cellStyle name="常规 27 2 8 4 2 3" xfId="11008"/>
    <cellStyle name="常规 27 2 8 4 2 4" xfId="11009"/>
    <cellStyle name="常规 27 2 8 4 3" xfId="11010"/>
    <cellStyle name="常规 27 2 8 4 3 2" xfId="11011"/>
    <cellStyle name="常规 27 2 8 4 3 3" xfId="11012"/>
    <cellStyle name="常规 27 2 8 4 4" xfId="11013"/>
    <cellStyle name="常规 27 2 8 4 5" xfId="11014"/>
    <cellStyle name="常规 27 2 8 5" xfId="11015"/>
    <cellStyle name="常规 27 2 8 5 2" xfId="11016"/>
    <cellStyle name="常规 27 2 8 5 2 2" xfId="11017"/>
    <cellStyle name="常规 27 2 8 5 2 3" xfId="11018"/>
    <cellStyle name="常规 27 2 8 5 3" xfId="11019"/>
    <cellStyle name="常规 27 2 8 5 4" xfId="11020"/>
    <cellStyle name="常规 27 2 8 6" xfId="11021"/>
    <cellStyle name="常规 27 2 8 6 2" xfId="11022"/>
    <cellStyle name="常规 27 2 8 6 3" xfId="11023"/>
    <cellStyle name="常规 27 2 8 7" xfId="11024"/>
    <cellStyle name="常规 27 2 8 8" xfId="11025"/>
    <cellStyle name="常规 27 2 8 9" xfId="11026"/>
    <cellStyle name="常规 27 2 9" xfId="11027"/>
    <cellStyle name="常规 27 2 9 2" xfId="11028"/>
    <cellStyle name="常规 27 2 9 2 2" xfId="11029"/>
    <cellStyle name="常规 27 2 9 2 2 2" xfId="11030"/>
    <cellStyle name="常规 27 2 9 2 2 2 2" xfId="11031"/>
    <cellStyle name="常规 27 2 9 2 2 2 2 2" xfId="11032"/>
    <cellStyle name="常规 27 2 9 2 2 2 2 3" xfId="11033"/>
    <cellStyle name="常规 27 2 9 2 2 2 3" xfId="11034"/>
    <cellStyle name="常规 27 2 9 2 2 2 4" xfId="11035"/>
    <cellStyle name="常规 27 2 9 2 2 3" xfId="11036"/>
    <cellStyle name="常规 27 2 9 2 2 3 2" xfId="11037"/>
    <cellStyle name="常规 27 2 9 2 2 3 3" xfId="11038"/>
    <cellStyle name="常规 27 2 9 2 2 4" xfId="11039"/>
    <cellStyle name="常规 27 2 9 2 2 5" xfId="11040"/>
    <cellStyle name="常规 27 2 9 2 3" xfId="11041"/>
    <cellStyle name="常规 27 2 9 2 3 2" xfId="11042"/>
    <cellStyle name="常规 27 2 9 2 3 2 2" xfId="11043"/>
    <cellStyle name="常规 27 2 9 2 3 2 3" xfId="11044"/>
    <cellStyle name="常规 27 2 9 2 3 3" xfId="11045"/>
    <cellStyle name="常规 27 2 9 2 3 4" xfId="11046"/>
    <cellStyle name="常规 27 2 9 2 4" xfId="11047"/>
    <cellStyle name="常规 27 2 9 2 4 2" xfId="11048"/>
    <cellStyle name="常规 27 2 9 2 4 3" xfId="11049"/>
    <cellStyle name="常规 27 2 9 2 5" xfId="11050"/>
    <cellStyle name="常规 27 2 9 2 6" xfId="11051"/>
    <cellStyle name="常规 27 2 9 3" xfId="11052"/>
    <cellStyle name="常规 27 2 9 3 2" xfId="11053"/>
    <cellStyle name="常规 27 2 9 3 2 2" xfId="11054"/>
    <cellStyle name="常规 27 2 9 3 2 2 2" xfId="11055"/>
    <cellStyle name="常规 27 2 9 3 2 2 3" xfId="11056"/>
    <cellStyle name="常规 27 2 9 3 2 3" xfId="11057"/>
    <cellStyle name="常规 27 2 9 3 2 4" xfId="11058"/>
    <cellStyle name="常规 27 2 9 3 3" xfId="11059"/>
    <cellStyle name="常规 27 2 9 3 3 2" xfId="11060"/>
    <cellStyle name="常规 27 2 9 3 3 3" xfId="11061"/>
    <cellStyle name="常规 27 2 9 3 4" xfId="11062"/>
    <cellStyle name="常规 27 2 9 3 5" xfId="11063"/>
    <cellStyle name="常规 27 2 9 4" xfId="11064"/>
    <cellStyle name="常规 27 2 9 4 2" xfId="11065"/>
    <cellStyle name="常规 27 2 9 4 2 2" xfId="11066"/>
    <cellStyle name="常规 27 2 9 4 2 3" xfId="11067"/>
    <cellStyle name="常规 27 2 9 4 3" xfId="11068"/>
    <cellStyle name="常规 27 2 9 4 4" xfId="11069"/>
    <cellStyle name="常规 27 2 9 5" xfId="11070"/>
    <cellStyle name="常规 27 2 9 5 2" xfId="11071"/>
    <cellStyle name="常规 27 2 9 5 3" xfId="11072"/>
    <cellStyle name="常规 27 2 9 6" xfId="11073"/>
    <cellStyle name="常规 27 2 9 7" xfId="11074"/>
    <cellStyle name="常规 27 20" xfId="11075"/>
    <cellStyle name="常规 27 3" xfId="11076"/>
    <cellStyle name="常规 27 3 10" xfId="11077"/>
    <cellStyle name="常规 27 3 10 2" xfId="11078"/>
    <cellStyle name="常规 27 3 10 2 2" xfId="11079"/>
    <cellStyle name="常规 27 3 10 2 3" xfId="11080"/>
    <cellStyle name="常规 27 3 10 3" xfId="11081"/>
    <cellStyle name="常规 27 3 10 4" xfId="11082"/>
    <cellStyle name="常规 27 3 11" xfId="11083"/>
    <cellStyle name="常规 27 3 11 2" xfId="11084"/>
    <cellStyle name="常规 27 3 11 3" xfId="11085"/>
    <cellStyle name="常规 27 3 12" xfId="11086"/>
    <cellStyle name="常规 27 3 13" xfId="11087"/>
    <cellStyle name="常规 27 3 14" xfId="11088"/>
    <cellStyle name="常规 27 3 15" xfId="11089"/>
    <cellStyle name="常规 27 3 16" xfId="11090"/>
    <cellStyle name="常规 27 3 2" xfId="11091"/>
    <cellStyle name="常规 27 3 2 10" xfId="11092"/>
    <cellStyle name="常规 27 3 2 11" xfId="11093"/>
    <cellStyle name="常规 27 3 2 12" xfId="11094"/>
    <cellStyle name="常规 27 3 2 13" xfId="11095"/>
    <cellStyle name="常规 27 3 2 14" xfId="11096"/>
    <cellStyle name="常规 27 3 2 2" xfId="11097"/>
    <cellStyle name="常规 27 3 2 2 10" xfId="11098"/>
    <cellStyle name="常规 27 3 2 2 11" xfId="11099"/>
    <cellStyle name="常规 27 3 2 2 12" xfId="11100"/>
    <cellStyle name="常规 27 3 2 2 13" xfId="11101"/>
    <cellStyle name="常规 27 3 2 2 2" xfId="11102"/>
    <cellStyle name="常规 27 3 2 2 2 2" xfId="11103"/>
    <cellStyle name="常规 27 3 2 2 2 2 2" xfId="11104"/>
    <cellStyle name="常规 27 3 2 2 2 2 2 2" xfId="11105"/>
    <cellStyle name="常规 27 3 2 2 2 2 2 2 2" xfId="11106"/>
    <cellStyle name="常规 27 3 2 2 2 2 2 2 2 2" xfId="11107"/>
    <cellStyle name="常规 27 3 2 2 2 2 2 2 2 2 2" xfId="11108"/>
    <cellStyle name="常规 27 3 2 2 2 2 2 2 2 2 2 2" xfId="11109"/>
    <cellStyle name="常规 27 3 2 2 2 2 2 2 2 2 2 3" xfId="11110"/>
    <cellStyle name="常规 27 3 2 2 2 2 2 2 2 2 3" xfId="11111"/>
    <cellStyle name="常规 27 3 2 2 2 2 2 2 2 2 4" xfId="11112"/>
    <cellStyle name="常规 27 3 2 2 2 2 2 2 2 3" xfId="11113"/>
    <cellStyle name="常规 27 3 2 2 2 2 2 2 2 3 2" xfId="11114"/>
    <cellStyle name="常规 27 3 2 2 2 2 2 2 2 3 3" xfId="11115"/>
    <cellStyle name="常规 27 3 2 2 2 2 2 2 2 4" xfId="11116"/>
    <cellStyle name="常规 27 3 2 2 2 2 2 2 2 5" xfId="11117"/>
    <cellStyle name="常规 27 3 2 2 2 2 2 2 3" xfId="11118"/>
    <cellStyle name="常规 27 3 2 2 2 2 2 2 3 2" xfId="11119"/>
    <cellStyle name="常规 27 3 2 2 2 2 2 2 3 2 2" xfId="11120"/>
    <cellStyle name="常规 27 3 2 2 2 2 2 2 3 2 3" xfId="11121"/>
    <cellStyle name="常规 27 3 2 2 2 2 2 2 3 3" xfId="11122"/>
    <cellStyle name="常规 27 3 2 2 2 2 2 2 3 4" xfId="11123"/>
    <cellStyle name="常规 27 3 2 2 2 2 2 2 4" xfId="11124"/>
    <cellStyle name="常规 27 3 2 2 2 2 2 2 4 2" xfId="11125"/>
    <cellStyle name="常规 27 3 2 2 2 2 2 2 4 3" xfId="11126"/>
    <cellStyle name="常规 27 3 2 2 2 2 2 2 5" xfId="11127"/>
    <cellStyle name="常规 27 3 2 2 2 2 2 2 6" xfId="11128"/>
    <cellStyle name="常规 27 3 2 2 2 2 2 3" xfId="11129"/>
    <cellStyle name="常规 27 3 2 2 2 2 2 3 2" xfId="11130"/>
    <cellStyle name="常规 27 3 2 2 2 2 2 3 2 2" xfId="11131"/>
    <cellStyle name="常规 27 3 2 2 2 2 2 3 2 2 2" xfId="11132"/>
    <cellStyle name="常规 27 3 2 2 2 2 2 3 2 2 3" xfId="11133"/>
    <cellStyle name="常规 27 3 2 2 2 2 2 3 2 3" xfId="11134"/>
    <cellStyle name="常规 27 3 2 2 2 2 2 3 2 4" xfId="11135"/>
    <cellStyle name="常规 27 3 2 2 2 2 2 3 3" xfId="11136"/>
    <cellStyle name="常规 27 3 2 2 2 2 2 3 3 2" xfId="11137"/>
    <cellStyle name="常规 27 3 2 2 2 2 2 3 3 3" xfId="11138"/>
    <cellStyle name="常规 27 3 2 2 2 2 2 3 4" xfId="11139"/>
    <cellStyle name="常规 27 3 2 2 2 2 2 3 5" xfId="11140"/>
    <cellStyle name="常规 27 3 2 2 2 2 2 4" xfId="11141"/>
    <cellStyle name="常规 27 3 2 2 2 2 2 4 2" xfId="11142"/>
    <cellStyle name="常规 27 3 2 2 2 2 2 4 2 2" xfId="11143"/>
    <cellStyle name="常规 27 3 2 2 2 2 2 4 2 3" xfId="11144"/>
    <cellStyle name="常规 27 3 2 2 2 2 2 4 3" xfId="11145"/>
    <cellStyle name="常规 27 3 2 2 2 2 2 4 4" xfId="11146"/>
    <cellStyle name="常规 27 3 2 2 2 2 2 5" xfId="11147"/>
    <cellStyle name="常规 27 3 2 2 2 2 2 5 2" xfId="11148"/>
    <cellStyle name="常规 27 3 2 2 2 2 2 5 3" xfId="11149"/>
    <cellStyle name="常规 27 3 2 2 2 2 2 6" xfId="11150"/>
    <cellStyle name="常规 27 3 2 2 2 2 2 7" xfId="11151"/>
    <cellStyle name="常规 27 3 2 2 2 2 3" xfId="11152"/>
    <cellStyle name="常规 27 3 2 2 2 2 3 2" xfId="11153"/>
    <cellStyle name="常规 27 3 2 2 2 2 3 2 2" xfId="11154"/>
    <cellStyle name="常规 27 3 2 2 2 2 3 2 2 2" xfId="11155"/>
    <cellStyle name="常规 27 3 2 2 2 2 3 2 2 2 2" xfId="11156"/>
    <cellStyle name="常规 27 3 2 2 2 2 3 2 2 2 3" xfId="11157"/>
    <cellStyle name="常规 27 3 2 2 2 2 3 2 2 3" xfId="11158"/>
    <cellStyle name="常规 27 3 2 2 2 2 3 2 2 4" xfId="11159"/>
    <cellStyle name="常规 27 3 2 2 2 2 3 2 3" xfId="11160"/>
    <cellStyle name="常规 27 3 2 2 2 2 3 2 3 2" xfId="11161"/>
    <cellStyle name="常规 27 3 2 2 2 2 3 2 3 3" xfId="11162"/>
    <cellStyle name="常规 27 3 2 2 2 2 3 2 4" xfId="11163"/>
    <cellStyle name="常规 27 3 2 2 2 2 3 2 5" xfId="11164"/>
    <cellStyle name="常规 27 3 2 2 2 2 3 3" xfId="11165"/>
    <cellStyle name="常规 27 3 2 2 2 2 3 3 2" xfId="11166"/>
    <cellStyle name="常规 27 3 2 2 2 2 3 3 2 2" xfId="11167"/>
    <cellStyle name="常规 27 3 2 2 2 2 3 3 2 3" xfId="11168"/>
    <cellStyle name="常规 27 3 2 2 2 2 3 3 3" xfId="11169"/>
    <cellStyle name="常规 27 3 2 2 2 2 3 3 4" xfId="11170"/>
    <cellStyle name="常规 27 3 2 2 2 2 3 4" xfId="11171"/>
    <cellStyle name="常规 27 3 2 2 2 2 3 4 2" xfId="11172"/>
    <cellStyle name="常规 27 3 2 2 2 2 3 4 3" xfId="11173"/>
    <cellStyle name="常规 27 3 2 2 2 2 3 5" xfId="11174"/>
    <cellStyle name="常规 27 3 2 2 2 2 3 6" xfId="11175"/>
    <cellStyle name="常规 27 3 2 2 2 2 4" xfId="11176"/>
    <cellStyle name="常规 27 3 2 2 2 2 4 2" xfId="11177"/>
    <cellStyle name="常规 27 3 2 2 2 2 4 2 2" xfId="11178"/>
    <cellStyle name="常规 27 3 2 2 2 2 4 2 2 2" xfId="11179"/>
    <cellStyle name="常规 27 3 2 2 2 2 4 2 2 3" xfId="11180"/>
    <cellStyle name="常规 27 3 2 2 2 2 4 2 3" xfId="11181"/>
    <cellStyle name="常规 27 3 2 2 2 2 4 2 4" xfId="11182"/>
    <cellStyle name="常规 27 3 2 2 2 2 4 3" xfId="11183"/>
    <cellStyle name="常规 27 3 2 2 2 2 4 3 2" xfId="11184"/>
    <cellStyle name="常规 27 3 2 2 2 2 4 3 3" xfId="11185"/>
    <cellStyle name="常规 27 3 2 2 2 2 4 4" xfId="11186"/>
    <cellStyle name="常规 27 3 2 2 2 2 4 5" xfId="11187"/>
    <cellStyle name="常规 27 3 2 2 2 2 5" xfId="11188"/>
    <cellStyle name="常规 27 3 2 2 2 2 5 2" xfId="11189"/>
    <cellStyle name="常规 27 3 2 2 2 2 5 2 2" xfId="11190"/>
    <cellStyle name="常规 27 3 2 2 2 2 5 2 3" xfId="11191"/>
    <cellStyle name="常规 27 3 2 2 2 2 5 3" xfId="11192"/>
    <cellStyle name="常规 27 3 2 2 2 2 5 4" xfId="11193"/>
    <cellStyle name="常规 27 3 2 2 2 2 6" xfId="11194"/>
    <cellStyle name="常规 27 3 2 2 2 2 6 2" xfId="11195"/>
    <cellStyle name="常规 27 3 2 2 2 2 6 3" xfId="11196"/>
    <cellStyle name="常规 27 3 2 2 2 2 7" xfId="11197"/>
    <cellStyle name="常规 27 3 2 2 2 2 8" xfId="11198"/>
    <cellStyle name="常规 27 3 2 2 2 3" xfId="11199"/>
    <cellStyle name="常规 27 3 2 2 2 3 2" xfId="11200"/>
    <cellStyle name="常规 27 3 2 2 2 3 2 2" xfId="11201"/>
    <cellStyle name="常规 27 3 2 2 2 3 2 2 2" xfId="11202"/>
    <cellStyle name="常规 27 3 2 2 2 3 2 2 2 2" xfId="11203"/>
    <cellStyle name="常规 27 3 2 2 2 3 2 2 2 2 2" xfId="11204"/>
    <cellStyle name="常规 27 3 2 2 2 3 2 2 2 2 3" xfId="11205"/>
    <cellStyle name="常规 27 3 2 2 2 3 2 2 2 3" xfId="11206"/>
    <cellStyle name="常规 27 3 2 2 2 3 2 2 2 4" xfId="11207"/>
    <cellStyle name="常规 27 3 2 2 2 3 2 2 3" xfId="11208"/>
    <cellStyle name="常规 27 3 2 2 2 3 2 2 3 2" xfId="11209"/>
    <cellStyle name="常规 27 3 2 2 2 3 2 2 3 3" xfId="11210"/>
    <cellStyle name="常规 27 3 2 2 2 3 2 2 4" xfId="11211"/>
    <cellStyle name="常规 27 3 2 2 2 3 2 2 5" xfId="11212"/>
    <cellStyle name="常规 27 3 2 2 2 3 2 3" xfId="11213"/>
    <cellStyle name="常规 27 3 2 2 2 3 2 3 2" xfId="11214"/>
    <cellStyle name="常规 27 3 2 2 2 3 2 3 2 2" xfId="11215"/>
    <cellStyle name="常规 27 3 2 2 2 3 2 3 2 3" xfId="11216"/>
    <cellStyle name="常规 27 3 2 2 2 3 2 3 3" xfId="11217"/>
    <cellStyle name="常规 27 3 2 2 2 3 2 3 4" xfId="11218"/>
    <cellStyle name="常规 27 3 2 2 2 3 2 4" xfId="11219"/>
    <cellStyle name="常规 27 3 2 2 2 3 2 4 2" xfId="11220"/>
    <cellStyle name="常规 27 3 2 2 2 3 2 4 3" xfId="11221"/>
    <cellStyle name="常规 27 3 2 2 2 3 2 5" xfId="11222"/>
    <cellStyle name="常规 27 3 2 2 2 3 2 6" xfId="11223"/>
    <cellStyle name="常规 27 3 2 2 2 3 3" xfId="11224"/>
    <cellStyle name="常规 27 3 2 2 2 3 3 2" xfId="11225"/>
    <cellStyle name="常规 27 3 2 2 2 3 3 2 2" xfId="11226"/>
    <cellStyle name="常规 27 3 2 2 2 3 3 2 2 2" xfId="11227"/>
    <cellStyle name="常规 27 3 2 2 2 3 3 2 2 3" xfId="11228"/>
    <cellStyle name="常规 27 3 2 2 2 3 3 2 3" xfId="11229"/>
    <cellStyle name="常规 27 3 2 2 2 3 3 2 4" xfId="11230"/>
    <cellStyle name="常规 27 3 2 2 2 3 3 3" xfId="11231"/>
    <cellStyle name="常规 27 3 2 2 2 3 3 3 2" xfId="11232"/>
    <cellStyle name="常规 27 3 2 2 2 3 3 3 3" xfId="11233"/>
    <cellStyle name="常规 27 3 2 2 2 3 3 4" xfId="11234"/>
    <cellStyle name="常规 27 3 2 2 2 3 3 5" xfId="11235"/>
    <cellStyle name="常规 27 3 2 2 2 3 4" xfId="11236"/>
    <cellStyle name="常规 27 3 2 2 2 3 4 2" xfId="11237"/>
    <cellStyle name="常规 27 3 2 2 2 3 4 2 2" xfId="11238"/>
    <cellStyle name="常规 27 3 2 2 2 3 4 2 3" xfId="11239"/>
    <cellStyle name="常规 27 3 2 2 2 3 4 3" xfId="11240"/>
    <cellStyle name="常规 27 3 2 2 2 3 4 4" xfId="11241"/>
    <cellStyle name="常规 27 3 2 2 2 3 5" xfId="11242"/>
    <cellStyle name="常规 27 3 2 2 2 3 5 2" xfId="11243"/>
    <cellStyle name="常规 27 3 2 2 2 3 5 3" xfId="11244"/>
    <cellStyle name="常规 27 3 2 2 2 3 6" xfId="11245"/>
    <cellStyle name="常规 27 3 2 2 2 3 7" xfId="11246"/>
    <cellStyle name="常规 27 3 2 2 2 4" xfId="11247"/>
    <cellStyle name="常规 27 3 2 2 2 4 2" xfId="11248"/>
    <cellStyle name="常规 27 3 2 2 2 4 2 2" xfId="11249"/>
    <cellStyle name="常规 27 3 2 2 2 4 2 2 2" xfId="11250"/>
    <cellStyle name="常规 27 3 2 2 2 4 2 2 2 2" xfId="11251"/>
    <cellStyle name="常规 27 3 2 2 2 4 2 2 2 3" xfId="11252"/>
    <cellStyle name="常规 27 3 2 2 2 4 2 2 3" xfId="11253"/>
    <cellStyle name="常规 27 3 2 2 2 4 2 2 4" xfId="11254"/>
    <cellStyle name="常规 27 3 2 2 2 4 2 3" xfId="11255"/>
    <cellStyle name="常规 27 3 2 2 2 4 2 3 2" xfId="11256"/>
    <cellStyle name="常规 27 3 2 2 2 4 2 3 3" xfId="11257"/>
    <cellStyle name="常规 27 3 2 2 2 4 2 4" xfId="11258"/>
    <cellStyle name="常规 27 3 2 2 2 4 2 5" xfId="11259"/>
    <cellStyle name="常规 27 3 2 2 2 4 3" xfId="11260"/>
    <cellStyle name="常规 27 3 2 2 2 4 3 2" xfId="11261"/>
    <cellStyle name="常规 27 3 2 2 2 4 3 2 2" xfId="11262"/>
    <cellStyle name="常规 27 3 2 2 2 4 3 2 3" xfId="11263"/>
    <cellStyle name="常规 27 3 2 2 2 4 3 3" xfId="11264"/>
    <cellStyle name="常规 27 3 2 2 2 4 3 4" xfId="11265"/>
    <cellStyle name="常规 27 3 2 2 2 4 4" xfId="11266"/>
    <cellStyle name="常规 27 3 2 2 2 4 4 2" xfId="11267"/>
    <cellStyle name="常规 27 3 2 2 2 4 4 3" xfId="11268"/>
    <cellStyle name="常规 27 3 2 2 2 4 5" xfId="11269"/>
    <cellStyle name="常规 27 3 2 2 2 4 6" xfId="11270"/>
    <cellStyle name="常规 27 3 2 2 2 5" xfId="11271"/>
    <cellStyle name="常规 27 3 2 2 2 5 2" xfId="11272"/>
    <cellStyle name="常规 27 3 2 2 2 5 2 2" xfId="11273"/>
    <cellStyle name="常规 27 3 2 2 2 5 2 2 2" xfId="11274"/>
    <cellStyle name="常规 27 3 2 2 2 5 2 2 3" xfId="11275"/>
    <cellStyle name="常规 27 3 2 2 2 5 2 3" xfId="11276"/>
    <cellStyle name="常规 27 3 2 2 2 5 2 4" xfId="11277"/>
    <cellStyle name="常规 27 3 2 2 2 5 3" xfId="11278"/>
    <cellStyle name="常规 27 3 2 2 2 5 3 2" xfId="11279"/>
    <cellStyle name="常规 27 3 2 2 2 5 3 3" xfId="11280"/>
    <cellStyle name="常规 27 3 2 2 2 5 4" xfId="11281"/>
    <cellStyle name="常规 27 3 2 2 2 5 5" xfId="11282"/>
    <cellStyle name="常规 27 3 2 2 2 6" xfId="11283"/>
    <cellStyle name="常规 27 3 2 2 2 6 2" xfId="11284"/>
    <cellStyle name="常规 27 3 2 2 2 6 2 2" xfId="11285"/>
    <cellStyle name="常规 27 3 2 2 2 6 2 3" xfId="11286"/>
    <cellStyle name="常规 27 3 2 2 2 6 3" xfId="11287"/>
    <cellStyle name="常规 27 3 2 2 2 6 4" xfId="11288"/>
    <cellStyle name="常规 27 3 2 2 2 7" xfId="11289"/>
    <cellStyle name="常规 27 3 2 2 2 7 2" xfId="11290"/>
    <cellStyle name="常规 27 3 2 2 2 7 3" xfId="11291"/>
    <cellStyle name="常规 27 3 2 2 2 8" xfId="11292"/>
    <cellStyle name="常规 27 3 2 2 2 9" xfId="11293"/>
    <cellStyle name="常规 27 3 2 2 3" xfId="11294"/>
    <cellStyle name="常规 27 3 2 2 3 2" xfId="11295"/>
    <cellStyle name="常规 27 3 2 2 3 2 2" xfId="11296"/>
    <cellStyle name="常规 27 3 2 2 3 2 2 2" xfId="11297"/>
    <cellStyle name="常规 27 3 2 2 3 2 2 2 2" xfId="11298"/>
    <cellStyle name="常规 27 3 2 2 3 2 2 2 2 2" xfId="11299"/>
    <cellStyle name="常规 27 3 2 2 3 2 2 2 2 2 2" xfId="11300"/>
    <cellStyle name="常规 27 3 2 2 3 2 2 2 2 2 3" xfId="11301"/>
    <cellStyle name="常规 27 3 2 2 3 2 2 2 2 3" xfId="11302"/>
    <cellStyle name="常规 27 3 2 2 3 2 2 2 2 4" xfId="11303"/>
    <cellStyle name="常规 27 3 2 2 3 2 2 2 3" xfId="11304"/>
    <cellStyle name="常规 27 3 2 2 3 2 2 2 3 2" xfId="11305"/>
    <cellStyle name="常规 27 3 2 2 3 2 2 2 3 3" xfId="11306"/>
    <cellStyle name="常规 27 3 2 2 3 2 2 2 4" xfId="11307"/>
    <cellStyle name="常规 27 3 2 2 3 2 2 2 5" xfId="11308"/>
    <cellStyle name="常规 27 3 2 2 3 2 2 3" xfId="11309"/>
    <cellStyle name="常规 27 3 2 2 3 2 2 3 2" xfId="11310"/>
    <cellStyle name="常规 27 3 2 2 3 2 2 3 2 2" xfId="11311"/>
    <cellStyle name="常规 27 3 2 2 3 2 2 3 2 3" xfId="11312"/>
    <cellStyle name="常规 27 3 2 2 3 2 2 3 3" xfId="11313"/>
    <cellStyle name="常规 27 3 2 2 3 2 2 3 4" xfId="11314"/>
    <cellStyle name="常规 27 3 2 2 3 2 2 4" xfId="11315"/>
    <cellStyle name="常规 27 3 2 2 3 2 2 4 2" xfId="11316"/>
    <cellStyle name="常规 27 3 2 2 3 2 2 4 3" xfId="11317"/>
    <cellStyle name="常规 27 3 2 2 3 2 2 5" xfId="11318"/>
    <cellStyle name="常规 27 3 2 2 3 2 2 6" xfId="11319"/>
    <cellStyle name="常规 27 3 2 2 3 2 3" xfId="11320"/>
    <cellStyle name="常规 27 3 2 2 3 2 3 2" xfId="11321"/>
    <cellStyle name="常规 27 3 2 2 3 2 3 2 2" xfId="11322"/>
    <cellStyle name="常规 27 3 2 2 3 2 3 2 2 2" xfId="11323"/>
    <cellStyle name="常规 27 3 2 2 3 2 3 2 2 3" xfId="11324"/>
    <cellStyle name="常规 27 3 2 2 3 2 3 2 3" xfId="11325"/>
    <cellStyle name="常规 27 3 2 2 3 2 3 2 4" xfId="11326"/>
    <cellStyle name="常规 27 3 2 2 3 2 3 3" xfId="11327"/>
    <cellStyle name="常规 27 3 2 2 3 2 3 3 2" xfId="11328"/>
    <cellStyle name="常规 27 3 2 2 3 2 3 3 3" xfId="11329"/>
    <cellStyle name="常规 27 3 2 2 3 2 3 4" xfId="11330"/>
    <cellStyle name="常规 27 3 2 2 3 2 3 5" xfId="11331"/>
    <cellStyle name="常规 27 3 2 2 3 2 4" xfId="11332"/>
    <cellStyle name="常规 27 3 2 2 3 2 4 2" xfId="11333"/>
    <cellStyle name="常规 27 3 2 2 3 2 4 2 2" xfId="11334"/>
    <cellStyle name="常规 27 3 2 2 3 2 4 2 3" xfId="11335"/>
    <cellStyle name="常规 27 3 2 2 3 2 4 3" xfId="11336"/>
    <cellStyle name="常规 27 3 2 2 3 2 4 4" xfId="11337"/>
    <cellStyle name="常规 27 3 2 2 3 2 5" xfId="11338"/>
    <cellStyle name="常规 27 3 2 2 3 2 5 2" xfId="11339"/>
    <cellStyle name="常规 27 3 2 2 3 2 5 3" xfId="11340"/>
    <cellStyle name="常规 27 3 2 2 3 2 6" xfId="11341"/>
    <cellStyle name="常规 27 3 2 2 3 2 7" xfId="11342"/>
    <cellStyle name="常规 27 3 2 2 3 3" xfId="11343"/>
    <cellStyle name="常规 27 3 2 2 3 3 2" xfId="11344"/>
    <cellStyle name="常规 27 3 2 2 3 3 2 2" xfId="11345"/>
    <cellStyle name="常规 27 3 2 2 3 3 2 2 2" xfId="11346"/>
    <cellStyle name="常规 27 3 2 2 3 3 2 2 2 2" xfId="11347"/>
    <cellStyle name="常规 27 3 2 2 3 3 2 2 2 3" xfId="11348"/>
    <cellStyle name="常规 27 3 2 2 3 3 2 2 3" xfId="11349"/>
    <cellStyle name="常规 27 3 2 2 3 3 2 2 4" xfId="11350"/>
    <cellStyle name="常规 27 3 2 2 3 3 2 3" xfId="11351"/>
    <cellStyle name="常规 27 3 2 2 3 3 2 3 2" xfId="11352"/>
    <cellStyle name="常规 27 3 2 2 3 3 2 3 3" xfId="11353"/>
    <cellStyle name="常规 27 3 2 2 3 3 2 4" xfId="11354"/>
    <cellStyle name="常规 27 3 2 2 3 3 2 5" xfId="11355"/>
    <cellStyle name="常规 27 3 2 2 3 3 3" xfId="11356"/>
    <cellStyle name="常规 27 3 2 2 3 3 3 2" xfId="11357"/>
    <cellStyle name="常规 27 3 2 2 3 3 3 2 2" xfId="11358"/>
    <cellStyle name="常规 27 3 2 2 3 3 3 2 3" xfId="11359"/>
    <cellStyle name="常规 27 3 2 2 3 3 3 3" xfId="11360"/>
    <cellStyle name="常规 27 3 2 2 3 3 3 4" xfId="11361"/>
    <cellStyle name="常规 27 3 2 2 3 3 4" xfId="11362"/>
    <cellStyle name="常规 27 3 2 2 3 3 4 2" xfId="11363"/>
    <cellStyle name="常规 27 3 2 2 3 3 4 3" xfId="11364"/>
    <cellStyle name="常规 27 3 2 2 3 3 5" xfId="11365"/>
    <cellStyle name="常规 27 3 2 2 3 3 6" xfId="11366"/>
    <cellStyle name="常规 27 3 2 2 3 4" xfId="11367"/>
    <cellStyle name="常规 27 3 2 2 3 4 2" xfId="11368"/>
    <cellStyle name="常规 27 3 2 2 3 4 2 2" xfId="11369"/>
    <cellStyle name="常规 27 3 2 2 3 4 2 2 2" xfId="11370"/>
    <cellStyle name="常规 27 3 2 2 3 4 2 2 3" xfId="11371"/>
    <cellStyle name="常规 27 3 2 2 3 4 2 3" xfId="11372"/>
    <cellStyle name="常规 27 3 2 2 3 4 2 4" xfId="11373"/>
    <cellStyle name="常规 27 3 2 2 3 4 3" xfId="11374"/>
    <cellStyle name="常规 27 3 2 2 3 4 3 2" xfId="11375"/>
    <cellStyle name="常规 27 3 2 2 3 4 3 3" xfId="11376"/>
    <cellStyle name="常规 27 3 2 2 3 4 4" xfId="11377"/>
    <cellStyle name="常规 27 3 2 2 3 4 5" xfId="11378"/>
    <cellStyle name="常规 27 3 2 2 3 5" xfId="11379"/>
    <cellStyle name="常规 27 3 2 2 3 5 2" xfId="11380"/>
    <cellStyle name="常规 27 3 2 2 3 5 2 2" xfId="11381"/>
    <cellStyle name="常规 27 3 2 2 3 5 2 3" xfId="11382"/>
    <cellStyle name="常规 27 3 2 2 3 5 3" xfId="11383"/>
    <cellStyle name="常规 27 3 2 2 3 5 4" xfId="11384"/>
    <cellStyle name="常规 27 3 2 2 3 6" xfId="11385"/>
    <cellStyle name="常规 27 3 2 2 3 6 2" xfId="11386"/>
    <cellStyle name="常规 27 3 2 2 3 6 3" xfId="11387"/>
    <cellStyle name="常规 27 3 2 2 3 7" xfId="11388"/>
    <cellStyle name="常规 27 3 2 2 3 8" xfId="11389"/>
    <cellStyle name="常规 27 3 2 2 4" xfId="11390"/>
    <cellStyle name="常规 27 3 2 2 4 2" xfId="11391"/>
    <cellStyle name="常规 27 3 2 2 4 2 2" xfId="11392"/>
    <cellStyle name="常规 27 3 2 2 4 2 2 2" xfId="11393"/>
    <cellStyle name="常规 27 3 2 2 4 2 2 2 2" xfId="11394"/>
    <cellStyle name="常规 27 3 2 2 4 2 2 2 2 2" xfId="11395"/>
    <cellStyle name="常规 27 3 2 2 4 2 2 2 2 3" xfId="11396"/>
    <cellStyle name="常规 27 3 2 2 4 2 2 2 3" xfId="11397"/>
    <cellStyle name="常规 27 3 2 2 4 2 2 2 4" xfId="11398"/>
    <cellStyle name="常规 27 3 2 2 4 2 2 3" xfId="11399"/>
    <cellStyle name="常规 27 3 2 2 4 2 2 3 2" xfId="11400"/>
    <cellStyle name="常规 27 3 2 2 4 2 2 3 3" xfId="11401"/>
    <cellStyle name="常规 27 3 2 2 4 2 2 4" xfId="11402"/>
    <cellStyle name="常规 27 3 2 2 4 2 2 5" xfId="11403"/>
    <cellStyle name="常规 27 3 2 2 4 2 3" xfId="11404"/>
    <cellStyle name="常规 27 3 2 2 4 2 3 2" xfId="11405"/>
    <cellStyle name="常规 27 3 2 2 4 2 3 2 2" xfId="11406"/>
    <cellStyle name="常规 27 3 2 2 4 2 3 2 3" xfId="11407"/>
    <cellStyle name="常规 27 3 2 2 4 2 3 3" xfId="11408"/>
    <cellStyle name="常规 27 3 2 2 4 2 3 4" xfId="11409"/>
    <cellStyle name="常规 27 3 2 2 4 2 4" xfId="11410"/>
    <cellStyle name="常规 27 3 2 2 4 2 4 2" xfId="11411"/>
    <cellStyle name="常规 27 3 2 2 4 2 4 3" xfId="11412"/>
    <cellStyle name="常规 27 3 2 2 4 2 5" xfId="11413"/>
    <cellStyle name="常规 27 3 2 2 4 2 6" xfId="11414"/>
    <cellStyle name="常规 27 3 2 2 4 3" xfId="11415"/>
    <cellStyle name="常规 27 3 2 2 4 3 2" xfId="11416"/>
    <cellStyle name="常规 27 3 2 2 4 3 2 2" xfId="11417"/>
    <cellStyle name="常规 27 3 2 2 4 3 2 2 2" xfId="11418"/>
    <cellStyle name="常规 27 3 2 2 4 3 2 2 3" xfId="11419"/>
    <cellStyle name="常规 27 3 2 2 4 3 2 3" xfId="11420"/>
    <cellStyle name="常规 27 3 2 2 4 3 2 4" xfId="11421"/>
    <cellStyle name="常规 27 3 2 2 4 3 3" xfId="11422"/>
    <cellStyle name="常规 27 3 2 2 4 3 3 2" xfId="11423"/>
    <cellStyle name="常规 27 3 2 2 4 3 3 3" xfId="11424"/>
    <cellStyle name="常规 27 3 2 2 4 3 4" xfId="11425"/>
    <cellStyle name="常规 27 3 2 2 4 3 5" xfId="11426"/>
    <cellStyle name="常规 27 3 2 2 4 4" xfId="11427"/>
    <cellStyle name="常规 27 3 2 2 4 4 2" xfId="11428"/>
    <cellStyle name="常规 27 3 2 2 4 4 2 2" xfId="11429"/>
    <cellStyle name="常规 27 3 2 2 4 4 2 3" xfId="11430"/>
    <cellStyle name="常规 27 3 2 2 4 4 3" xfId="11431"/>
    <cellStyle name="常规 27 3 2 2 4 4 4" xfId="11432"/>
    <cellStyle name="常规 27 3 2 2 4 5" xfId="11433"/>
    <cellStyle name="常规 27 3 2 2 4 5 2" xfId="11434"/>
    <cellStyle name="常规 27 3 2 2 4 5 3" xfId="11435"/>
    <cellStyle name="常规 27 3 2 2 4 6" xfId="11436"/>
    <cellStyle name="常规 27 3 2 2 4 7" xfId="11437"/>
    <cellStyle name="常规 27 3 2 2 5" xfId="11438"/>
    <cellStyle name="常规 27 3 2 2 5 2" xfId="11439"/>
    <cellStyle name="常规 27 3 2 2 5 2 2" xfId="11440"/>
    <cellStyle name="常规 27 3 2 2 5 2 2 2" xfId="11441"/>
    <cellStyle name="常规 27 3 2 2 5 2 2 2 2" xfId="11442"/>
    <cellStyle name="常规 27 3 2 2 5 2 2 2 3" xfId="11443"/>
    <cellStyle name="常规 27 3 2 2 5 2 2 3" xfId="11444"/>
    <cellStyle name="常规 27 3 2 2 5 2 2 4" xfId="11445"/>
    <cellStyle name="常规 27 3 2 2 5 2 3" xfId="11446"/>
    <cellStyle name="常规 27 3 2 2 5 2 3 2" xfId="11447"/>
    <cellStyle name="常规 27 3 2 2 5 2 3 3" xfId="11448"/>
    <cellStyle name="常规 27 3 2 2 5 2 4" xfId="11449"/>
    <cellStyle name="常规 27 3 2 2 5 2 5" xfId="11450"/>
    <cellStyle name="常规 27 3 2 2 5 3" xfId="11451"/>
    <cellStyle name="常规 27 3 2 2 5 3 2" xfId="11452"/>
    <cellStyle name="常规 27 3 2 2 5 3 2 2" xfId="11453"/>
    <cellStyle name="常规 27 3 2 2 5 3 2 3" xfId="11454"/>
    <cellStyle name="常规 27 3 2 2 5 3 3" xfId="11455"/>
    <cellStyle name="常规 27 3 2 2 5 3 4" xfId="11456"/>
    <cellStyle name="常规 27 3 2 2 5 4" xfId="11457"/>
    <cellStyle name="常规 27 3 2 2 5 4 2" xfId="11458"/>
    <cellStyle name="常规 27 3 2 2 5 4 3" xfId="11459"/>
    <cellStyle name="常规 27 3 2 2 5 5" xfId="11460"/>
    <cellStyle name="常规 27 3 2 2 5 6" xfId="11461"/>
    <cellStyle name="常规 27 3 2 2 6" xfId="11462"/>
    <cellStyle name="常规 27 3 2 2 6 2" xfId="11463"/>
    <cellStyle name="常规 27 3 2 2 6 2 2" xfId="11464"/>
    <cellStyle name="常规 27 3 2 2 6 2 2 2" xfId="11465"/>
    <cellStyle name="常规 27 3 2 2 6 2 2 3" xfId="11466"/>
    <cellStyle name="常规 27 3 2 2 6 2 3" xfId="11467"/>
    <cellStyle name="常规 27 3 2 2 6 2 4" xfId="11468"/>
    <cellStyle name="常规 27 3 2 2 6 3" xfId="11469"/>
    <cellStyle name="常规 27 3 2 2 6 3 2" xfId="11470"/>
    <cellStyle name="常规 27 3 2 2 6 3 3" xfId="11471"/>
    <cellStyle name="常规 27 3 2 2 6 4" xfId="11472"/>
    <cellStyle name="常规 27 3 2 2 6 5" xfId="11473"/>
    <cellStyle name="常规 27 3 2 2 7" xfId="11474"/>
    <cellStyle name="常规 27 3 2 2 7 2" xfId="11475"/>
    <cellStyle name="常规 27 3 2 2 7 2 2" xfId="11476"/>
    <cellStyle name="常规 27 3 2 2 7 2 3" xfId="11477"/>
    <cellStyle name="常规 27 3 2 2 7 3" xfId="11478"/>
    <cellStyle name="常规 27 3 2 2 7 4" xfId="11479"/>
    <cellStyle name="常规 27 3 2 2 8" xfId="11480"/>
    <cellStyle name="常规 27 3 2 2 8 2" xfId="11481"/>
    <cellStyle name="常规 27 3 2 2 8 3" xfId="11482"/>
    <cellStyle name="常规 27 3 2 2 9" xfId="11483"/>
    <cellStyle name="常规 27 3 2 3" xfId="11484"/>
    <cellStyle name="常规 27 3 2 3 10" xfId="11485"/>
    <cellStyle name="常规 27 3 2 3 11" xfId="11486"/>
    <cellStyle name="常规 27 3 2 3 12" xfId="11487"/>
    <cellStyle name="常规 27 3 2 3 2" xfId="11488"/>
    <cellStyle name="常规 27 3 2 3 2 2" xfId="11489"/>
    <cellStyle name="常规 27 3 2 3 2 2 2" xfId="11490"/>
    <cellStyle name="常规 27 3 2 3 2 2 2 2" xfId="11491"/>
    <cellStyle name="常规 27 3 2 3 2 2 2 2 2" xfId="11492"/>
    <cellStyle name="常规 27 3 2 3 2 2 2 2 2 2" xfId="11493"/>
    <cellStyle name="常规 27 3 2 3 2 2 2 2 2 2 2" xfId="11494"/>
    <cellStyle name="常规 27 3 2 3 2 2 2 2 2 2 3" xfId="11495"/>
    <cellStyle name="常规 27 3 2 3 2 2 2 2 2 3" xfId="11496"/>
    <cellStyle name="常规 27 3 2 3 2 2 2 2 2 4" xfId="11497"/>
    <cellStyle name="常规 27 3 2 3 2 2 2 2 3" xfId="11498"/>
    <cellStyle name="常规 27 3 2 3 2 2 2 2 3 2" xfId="11499"/>
    <cellStyle name="常规 27 3 2 3 2 2 2 2 3 3" xfId="11500"/>
    <cellStyle name="常规 27 3 2 3 2 2 2 2 4" xfId="11501"/>
    <cellStyle name="常规 27 3 2 3 2 2 2 2 5" xfId="11502"/>
    <cellStyle name="常规 27 3 2 3 2 2 2 3" xfId="11503"/>
    <cellStyle name="常规 27 3 2 3 2 2 2 3 2" xfId="11504"/>
    <cellStyle name="常规 27 3 2 3 2 2 2 3 2 2" xfId="11505"/>
    <cellStyle name="常规 27 3 2 3 2 2 2 3 2 3" xfId="11506"/>
    <cellStyle name="常规 27 3 2 3 2 2 2 3 3" xfId="11507"/>
    <cellStyle name="常规 27 3 2 3 2 2 2 3 4" xfId="11508"/>
    <cellStyle name="常规 27 3 2 3 2 2 2 4" xfId="11509"/>
    <cellStyle name="常规 27 3 2 3 2 2 2 4 2" xfId="11510"/>
    <cellStyle name="常规 27 3 2 3 2 2 2 4 3" xfId="11511"/>
    <cellStyle name="常规 27 3 2 3 2 2 2 5" xfId="11512"/>
    <cellStyle name="常规 27 3 2 3 2 2 2 6" xfId="11513"/>
    <cellStyle name="常规 27 3 2 3 2 2 3" xfId="11514"/>
    <cellStyle name="常规 27 3 2 3 2 2 3 2" xfId="11515"/>
    <cellStyle name="常规 27 3 2 3 2 2 3 2 2" xfId="11516"/>
    <cellStyle name="常规 27 3 2 3 2 2 3 2 2 2" xfId="11517"/>
    <cellStyle name="常规 27 3 2 3 2 2 3 2 2 3" xfId="11518"/>
    <cellStyle name="常规 27 3 2 3 2 2 3 2 3" xfId="11519"/>
    <cellStyle name="常规 27 3 2 3 2 2 3 2 4" xfId="11520"/>
    <cellStyle name="常规 27 3 2 3 2 2 3 3" xfId="11521"/>
    <cellStyle name="常规 27 3 2 3 2 2 3 3 2" xfId="11522"/>
    <cellStyle name="常规 27 3 2 3 2 2 3 3 3" xfId="11523"/>
    <cellStyle name="常规 27 3 2 3 2 2 3 4" xfId="11524"/>
    <cellStyle name="常规 27 3 2 3 2 2 3 5" xfId="11525"/>
    <cellStyle name="常规 27 3 2 3 2 2 4" xfId="11526"/>
    <cellStyle name="常规 27 3 2 3 2 2 4 2" xfId="11527"/>
    <cellStyle name="常规 27 3 2 3 2 2 4 2 2" xfId="11528"/>
    <cellStyle name="常规 27 3 2 3 2 2 4 2 3" xfId="11529"/>
    <cellStyle name="常规 27 3 2 3 2 2 4 3" xfId="11530"/>
    <cellStyle name="常规 27 3 2 3 2 2 4 4" xfId="11531"/>
    <cellStyle name="常规 27 3 2 3 2 2 5" xfId="11532"/>
    <cellStyle name="常规 27 3 2 3 2 2 5 2" xfId="11533"/>
    <cellStyle name="常规 27 3 2 3 2 2 5 3" xfId="11534"/>
    <cellStyle name="常规 27 3 2 3 2 2 6" xfId="11535"/>
    <cellStyle name="常规 27 3 2 3 2 2 7" xfId="11536"/>
    <cellStyle name="常规 27 3 2 3 2 3" xfId="11537"/>
    <cellStyle name="常规 27 3 2 3 2 3 2" xfId="11538"/>
    <cellStyle name="常规 27 3 2 3 2 3 2 2" xfId="11539"/>
    <cellStyle name="常规 27 3 2 3 2 3 2 2 2" xfId="11540"/>
    <cellStyle name="常规 27 3 2 3 2 3 2 2 2 2" xfId="11541"/>
    <cellStyle name="常规 27 3 2 3 2 3 2 2 2 3" xfId="11542"/>
    <cellStyle name="常规 27 3 2 3 2 3 2 2 3" xfId="11543"/>
    <cellStyle name="常规 27 3 2 3 2 3 2 2 4" xfId="11544"/>
    <cellStyle name="常规 27 3 2 3 2 3 2 3" xfId="11545"/>
    <cellStyle name="常规 27 3 2 3 2 3 2 3 2" xfId="11546"/>
    <cellStyle name="常规 27 3 2 3 2 3 2 3 3" xfId="11547"/>
    <cellStyle name="常规 27 3 2 3 2 3 2 4" xfId="11548"/>
    <cellStyle name="常规 27 3 2 3 2 3 2 5" xfId="11549"/>
    <cellStyle name="常规 27 3 2 3 2 3 3" xfId="11550"/>
    <cellStyle name="常规 27 3 2 3 2 3 3 2" xfId="11551"/>
    <cellStyle name="常规 27 3 2 3 2 3 3 2 2" xfId="11552"/>
    <cellStyle name="常规 27 3 2 3 2 3 3 2 3" xfId="11553"/>
    <cellStyle name="常规 27 3 2 3 2 3 3 3" xfId="11554"/>
    <cellStyle name="常规 27 3 2 3 2 3 3 4" xfId="11555"/>
    <cellStyle name="常规 27 3 2 3 2 3 4" xfId="11556"/>
    <cellStyle name="常规 27 3 2 3 2 3 4 2" xfId="11557"/>
    <cellStyle name="常规 27 3 2 3 2 3 4 3" xfId="11558"/>
    <cellStyle name="常规 27 3 2 3 2 3 5" xfId="11559"/>
    <cellStyle name="常规 27 3 2 3 2 3 6" xfId="11560"/>
    <cellStyle name="常规 27 3 2 3 2 4" xfId="11561"/>
    <cellStyle name="常规 27 3 2 3 2 4 2" xfId="11562"/>
    <cellStyle name="常规 27 3 2 3 2 4 2 2" xfId="11563"/>
    <cellStyle name="常规 27 3 2 3 2 4 2 2 2" xfId="11564"/>
    <cellStyle name="常规 27 3 2 3 2 4 2 2 3" xfId="11565"/>
    <cellStyle name="常规 27 3 2 3 2 4 2 3" xfId="11566"/>
    <cellStyle name="常规 27 3 2 3 2 4 2 4" xfId="11567"/>
    <cellStyle name="常规 27 3 2 3 2 4 3" xfId="11568"/>
    <cellStyle name="常规 27 3 2 3 2 4 3 2" xfId="11569"/>
    <cellStyle name="常规 27 3 2 3 2 4 3 3" xfId="11570"/>
    <cellStyle name="常规 27 3 2 3 2 4 4" xfId="11571"/>
    <cellStyle name="常规 27 3 2 3 2 4 5" xfId="11572"/>
    <cellStyle name="常规 27 3 2 3 2 5" xfId="11573"/>
    <cellStyle name="常规 27 3 2 3 2 5 2" xfId="11574"/>
    <cellStyle name="常规 27 3 2 3 2 5 2 2" xfId="11575"/>
    <cellStyle name="常规 27 3 2 3 2 5 2 3" xfId="11576"/>
    <cellStyle name="常规 27 3 2 3 2 5 3" xfId="11577"/>
    <cellStyle name="常规 27 3 2 3 2 5 4" xfId="11578"/>
    <cellStyle name="常规 27 3 2 3 2 6" xfId="11579"/>
    <cellStyle name="常规 27 3 2 3 2 6 2" xfId="11580"/>
    <cellStyle name="常规 27 3 2 3 2 6 3" xfId="11581"/>
    <cellStyle name="常规 27 3 2 3 2 7" xfId="11582"/>
    <cellStyle name="常规 27 3 2 3 2 8" xfId="11583"/>
    <cellStyle name="常规 27 3 2 3 3" xfId="11584"/>
    <cellStyle name="常规 27 3 2 3 3 2" xfId="11585"/>
    <cellStyle name="常规 27 3 2 3 3 2 2" xfId="11586"/>
    <cellStyle name="常规 27 3 2 3 3 2 2 2" xfId="11587"/>
    <cellStyle name="常规 27 3 2 3 3 2 2 2 2" xfId="11588"/>
    <cellStyle name="常规 27 3 2 3 3 2 2 2 2 2" xfId="11589"/>
    <cellStyle name="常规 27 3 2 3 3 2 2 2 2 3" xfId="11590"/>
    <cellStyle name="常规 27 3 2 3 3 2 2 2 3" xfId="11591"/>
    <cellStyle name="常规 27 3 2 3 3 2 2 2 4" xfId="11592"/>
    <cellStyle name="常规 27 3 2 3 3 2 2 3" xfId="11593"/>
    <cellStyle name="常规 27 3 2 3 3 2 2 3 2" xfId="11594"/>
    <cellStyle name="常规 27 3 2 3 3 2 2 3 3" xfId="11595"/>
    <cellStyle name="常规 27 3 2 3 3 2 2 4" xfId="11596"/>
    <cellStyle name="常规 27 3 2 3 3 2 2 5" xfId="11597"/>
    <cellStyle name="常规 27 3 2 3 3 2 3" xfId="11598"/>
    <cellStyle name="常规 27 3 2 3 3 2 3 2" xfId="11599"/>
    <cellStyle name="常规 27 3 2 3 3 2 3 2 2" xfId="11600"/>
    <cellStyle name="常规 27 3 2 3 3 2 3 2 3" xfId="11601"/>
    <cellStyle name="常规 27 3 2 3 3 2 3 3" xfId="11602"/>
    <cellStyle name="常规 27 3 2 3 3 2 3 4" xfId="11603"/>
    <cellStyle name="常规 27 3 2 3 3 2 4" xfId="11604"/>
    <cellStyle name="常规 27 3 2 3 3 2 4 2" xfId="11605"/>
    <cellStyle name="常规 27 3 2 3 3 2 4 3" xfId="11606"/>
    <cellStyle name="常规 27 3 2 3 3 2 5" xfId="11607"/>
    <cellStyle name="常规 27 3 2 3 3 2 6" xfId="11608"/>
    <cellStyle name="常规 27 3 2 3 3 3" xfId="11609"/>
    <cellStyle name="常规 27 3 2 3 3 3 2" xfId="11610"/>
    <cellStyle name="常规 27 3 2 3 3 3 2 2" xfId="11611"/>
    <cellStyle name="常规 27 3 2 3 3 3 2 2 2" xfId="11612"/>
    <cellStyle name="常规 27 3 2 3 3 3 2 2 3" xfId="11613"/>
    <cellStyle name="常规 27 3 2 3 3 3 2 3" xfId="11614"/>
    <cellStyle name="常规 27 3 2 3 3 3 2 4" xfId="11615"/>
    <cellStyle name="常规 27 3 2 3 3 3 3" xfId="11616"/>
    <cellStyle name="常规 27 3 2 3 3 3 3 2" xfId="11617"/>
    <cellStyle name="常规 27 3 2 3 3 3 3 3" xfId="11618"/>
    <cellStyle name="常规 27 3 2 3 3 3 4" xfId="11619"/>
    <cellStyle name="常规 27 3 2 3 3 3 5" xfId="11620"/>
    <cellStyle name="常规 27 3 2 3 3 4" xfId="11621"/>
    <cellStyle name="常规 27 3 2 3 3 4 2" xfId="11622"/>
    <cellStyle name="常规 27 3 2 3 3 4 2 2" xfId="11623"/>
    <cellStyle name="常规 27 3 2 3 3 4 2 3" xfId="11624"/>
    <cellStyle name="常规 27 3 2 3 3 4 3" xfId="11625"/>
    <cellStyle name="常规 27 3 2 3 3 4 4" xfId="11626"/>
    <cellStyle name="常规 27 3 2 3 3 5" xfId="11627"/>
    <cellStyle name="常规 27 3 2 3 3 5 2" xfId="11628"/>
    <cellStyle name="常规 27 3 2 3 3 5 3" xfId="11629"/>
    <cellStyle name="常规 27 3 2 3 3 6" xfId="11630"/>
    <cellStyle name="常规 27 3 2 3 3 7" xfId="11631"/>
    <cellStyle name="常规 27 3 2 3 4" xfId="11632"/>
    <cellStyle name="常规 27 3 2 3 4 2" xfId="11633"/>
    <cellStyle name="常规 27 3 2 3 4 2 2" xfId="11634"/>
    <cellStyle name="常规 27 3 2 3 4 2 2 2" xfId="11635"/>
    <cellStyle name="常规 27 3 2 3 4 2 2 2 2" xfId="11636"/>
    <cellStyle name="常规 27 3 2 3 4 2 2 2 3" xfId="11637"/>
    <cellStyle name="常规 27 3 2 3 4 2 2 3" xfId="11638"/>
    <cellStyle name="常规 27 3 2 3 4 2 2 4" xfId="11639"/>
    <cellStyle name="常规 27 3 2 3 4 2 3" xfId="11640"/>
    <cellStyle name="常规 27 3 2 3 4 2 3 2" xfId="11641"/>
    <cellStyle name="常规 27 3 2 3 4 2 3 3" xfId="11642"/>
    <cellStyle name="常规 27 3 2 3 4 2 4" xfId="11643"/>
    <cellStyle name="常规 27 3 2 3 4 2 5" xfId="11644"/>
    <cellStyle name="常规 27 3 2 3 4 3" xfId="11645"/>
    <cellStyle name="常规 27 3 2 3 4 3 2" xfId="11646"/>
    <cellStyle name="常规 27 3 2 3 4 3 2 2" xfId="11647"/>
    <cellStyle name="常规 27 3 2 3 4 3 2 3" xfId="11648"/>
    <cellStyle name="常规 27 3 2 3 4 3 3" xfId="11649"/>
    <cellStyle name="常规 27 3 2 3 4 3 4" xfId="11650"/>
    <cellStyle name="常规 27 3 2 3 4 4" xfId="11651"/>
    <cellStyle name="常规 27 3 2 3 4 4 2" xfId="11652"/>
    <cellStyle name="常规 27 3 2 3 4 4 3" xfId="11653"/>
    <cellStyle name="常规 27 3 2 3 4 5" xfId="11654"/>
    <cellStyle name="常规 27 3 2 3 4 6" xfId="11655"/>
    <cellStyle name="常规 27 3 2 3 5" xfId="11656"/>
    <cellStyle name="常规 27 3 2 3 5 2" xfId="11657"/>
    <cellStyle name="常规 27 3 2 3 5 2 2" xfId="11658"/>
    <cellStyle name="常规 27 3 2 3 5 2 2 2" xfId="11659"/>
    <cellStyle name="常规 27 3 2 3 5 2 2 3" xfId="11660"/>
    <cellStyle name="常规 27 3 2 3 5 2 3" xfId="11661"/>
    <cellStyle name="常规 27 3 2 3 5 2 4" xfId="11662"/>
    <cellStyle name="常规 27 3 2 3 5 3" xfId="11663"/>
    <cellStyle name="常规 27 3 2 3 5 3 2" xfId="11664"/>
    <cellStyle name="常规 27 3 2 3 5 3 3" xfId="11665"/>
    <cellStyle name="常规 27 3 2 3 5 4" xfId="11666"/>
    <cellStyle name="常规 27 3 2 3 5 5" xfId="11667"/>
    <cellStyle name="常规 27 3 2 3 6" xfId="11668"/>
    <cellStyle name="常规 27 3 2 3 6 2" xfId="11669"/>
    <cellStyle name="常规 27 3 2 3 6 2 2" xfId="11670"/>
    <cellStyle name="常规 27 3 2 3 6 2 3" xfId="11671"/>
    <cellStyle name="常规 27 3 2 3 6 3" xfId="11672"/>
    <cellStyle name="常规 27 3 2 3 6 4" xfId="11673"/>
    <cellStyle name="常规 27 3 2 3 7" xfId="11674"/>
    <cellStyle name="常规 27 3 2 3 7 2" xfId="11675"/>
    <cellStyle name="常规 27 3 2 3 7 3" xfId="11676"/>
    <cellStyle name="常规 27 3 2 3 8" xfId="11677"/>
    <cellStyle name="常规 27 3 2 3 9" xfId="11678"/>
    <cellStyle name="常规 27 3 2 4" xfId="11679"/>
    <cellStyle name="常规 27 3 2 4 2" xfId="11680"/>
    <cellStyle name="常规 27 3 2 4 2 2" xfId="11681"/>
    <cellStyle name="常规 27 3 2 4 2 2 2" xfId="11682"/>
    <cellStyle name="常规 27 3 2 4 2 2 2 2" xfId="11683"/>
    <cellStyle name="常规 27 3 2 4 2 2 2 2 2" xfId="11684"/>
    <cellStyle name="常规 27 3 2 4 2 2 2 2 2 2" xfId="11685"/>
    <cellStyle name="常规 27 3 2 4 2 2 2 2 2 3" xfId="11686"/>
    <cellStyle name="常规 27 3 2 4 2 2 2 2 3" xfId="11687"/>
    <cellStyle name="常规 27 3 2 4 2 2 2 2 4" xfId="11688"/>
    <cellStyle name="常规 27 3 2 4 2 2 2 3" xfId="11689"/>
    <cellStyle name="常规 27 3 2 4 2 2 2 3 2" xfId="11690"/>
    <cellStyle name="常规 27 3 2 4 2 2 2 3 3" xfId="11691"/>
    <cellStyle name="常规 27 3 2 4 2 2 2 4" xfId="11692"/>
    <cellStyle name="常规 27 3 2 4 2 2 2 5" xfId="11693"/>
    <cellStyle name="常规 27 3 2 4 2 2 3" xfId="11694"/>
    <cellStyle name="常规 27 3 2 4 2 2 3 2" xfId="11695"/>
    <cellStyle name="常规 27 3 2 4 2 2 3 2 2" xfId="11696"/>
    <cellStyle name="常规 27 3 2 4 2 2 3 2 3" xfId="11697"/>
    <cellStyle name="常规 27 3 2 4 2 2 3 3" xfId="11698"/>
    <cellStyle name="常规 27 3 2 4 2 2 3 4" xfId="11699"/>
    <cellStyle name="常规 27 3 2 4 2 2 4" xfId="11700"/>
    <cellStyle name="常规 27 3 2 4 2 2 4 2" xfId="11701"/>
    <cellStyle name="常规 27 3 2 4 2 2 4 3" xfId="11702"/>
    <cellStyle name="常规 27 3 2 4 2 2 5" xfId="11703"/>
    <cellStyle name="常规 27 3 2 4 2 2 6" xfId="11704"/>
    <cellStyle name="常规 27 3 2 4 2 3" xfId="11705"/>
    <cellStyle name="常规 27 3 2 4 2 3 2" xfId="11706"/>
    <cellStyle name="常规 27 3 2 4 2 3 2 2" xfId="11707"/>
    <cellStyle name="常规 27 3 2 4 2 3 2 2 2" xfId="11708"/>
    <cellStyle name="常规 27 3 2 4 2 3 2 2 3" xfId="11709"/>
    <cellStyle name="常规 27 3 2 4 2 3 2 3" xfId="11710"/>
    <cellStyle name="常规 27 3 2 4 2 3 2 4" xfId="11711"/>
    <cellStyle name="常规 27 3 2 4 2 3 3" xfId="11712"/>
    <cellStyle name="常规 27 3 2 4 2 3 3 2" xfId="11713"/>
    <cellStyle name="常规 27 3 2 4 2 3 3 3" xfId="11714"/>
    <cellStyle name="常规 27 3 2 4 2 3 4" xfId="11715"/>
    <cellStyle name="常规 27 3 2 4 2 3 5" xfId="11716"/>
    <cellStyle name="常规 27 3 2 4 2 4" xfId="11717"/>
    <cellStyle name="常规 27 3 2 4 2 4 2" xfId="11718"/>
    <cellStyle name="常规 27 3 2 4 2 4 2 2" xfId="11719"/>
    <cellStyle name="常规 27 3 2 4 2 4 2 3" xfId="11720"/>
    <cellStyle name="常规 27 3 2 4 2 4 3" xfId="11721"/>
    <cellStyle name="常规 27 3 2 4 2 4 4" xfId="11722"/>
    <cellStyle name="常规 27 3 2 4 2 5" xfId="11723"/>
    <cellStyle name="常规 27 3 2 4 2 5 2" xfId="11724"/>
    <cellStyle name="常规 27 3 2 4 2 5 3" xfId="11725"/>
    <cellStyle name="常规 27 3 2 4 2 6" xfId="11726"/>
    <cellStyle name="常规 27 3 2 4 2 7" xfId="11727"/>
    <cellStyle name="常规 27 3 2 4 3" xfId="11728"/>
    <cellStyle name="常规 27 3 2 4 3 2" xfId="11729"/>
    <cellStyle name="常规 27 3 2 4 3 2 2" xfId="11730"/>
    <cellStyle name="常规 27 3 2 4 3 2 2 2" xfId="11731"/>
    <cellStyle name="常规 27 3 2 4 3 2 2 2 2" xfId="11732"/>
    <cellStyle name="常规 27 3 2 4 3 2 2 2 3" xfId="11733"/>
    <cellStyle name="常规 27 3 2 4 3 2 2 3" xfId="11734"/>
    <cellStyle name="常规 27 3 2 4 3 2 2 4" xfId="11735"/>
    <cellStyle name="常规 27 3 2 4 3 2 3" xfId="11736"/>
    <cellStyle name="常规 27 3 2 4 3 2 3 2" xfId="11737"/>
    <cellStyle name="常规 27 3 2 4 3 2 3 3" xfId="11738"/>
    <cellStyle name="常规 27 3 2 4 3 2 4" xfId="11739"/>
    <cellStyle name="常规 27 3 2 4 3 2 5" xfId="11740"/>
    <cellStyle name="常规 27 3 2 4 3 3" xfId="11741"/>
    <cellStyle name="常规 27 3 2 4 3 3 2" xfId="11742"/>
    <cellStyle name="常规 27 3 2 4 3 3 2 2" xfId="11743"/>
    <cellStyle name="常规 27 3 2 4 3 3 2 3" xfId="11744"/>
    <cellStyle name="常规 27 3 2 4 3 3 3" xfId="11745"/>
    <cellStyle name="常规 27 3 2 4 3 3 4" xfId="11746"/>
    <cellStyle name="常规 27 3 2 4 3 4" xfId="11747"/>
    <cellStyle name="常规 27 3 2 4 3 4 2" xfId="11748"/>
    <cellStyle name="常规 27 3 2 4 3 4 3" xfId="11749"/>
    <cellStyle name="常规 27 3 2 4 3 5" xfId="11750"/>
    <cellStyle name="常规 27 3 2 4 3 6" xfId="11751"/>
    <cellStyle name="常规 27 3 2 4 4" xfId="11752"/>
    <cellStyle name="常规 27 3 2 4 4 2" xfId="11753"/>
    <cellStyle name="常规 27 3 2 4 4 2 2" xfId="11754"/>
    <cellStyle name="常规 27 3 2 4 4 2 2 2" xfId="11755"/>
    <cellStyle name="常规 27 3 2 4 4 2 2 3" xfId="11756"/>
    <cellStyle name="常规 27 3 2 4 4 2 3" xfId="11757"/>
    <cellStyle name="常规 27 3 2 4 4 2 4" xfId="11758"/>
    <cellStyle name="常规 27 3 2 4 4 3" xfId="11759"/>
    <cellStyle name="常规 27 3 2 4 4 3 2" xfId="11760"/>
    <cellStyle name="常规 27 3 2 4 4 3 3" xfId="11761"/>
    <cellStyle name="常规 27 3 2 4 4 4" xfId="11762"/>
    <cellStyle name="常规 27 3 2 4 4 5" xfId="11763"/>
    <cellStyle name="常规 27 3 2 4 5" xfId="11764"/>
    <cellStyle name="常规 27 3 2 4 5 2" xfId="11765"/>
    <cellStyle name="常规 27 3 2 4 5 2 2" xfId="11766"/>
    <cellStyle name="常规 27 3 2 4 5 2 3" xfId="11767"/>
    <cellStyle name="常规 27 3 2 4 5 3" xfId="11768"/>
    <cellStyle name="常规 27 3 2 4 5 4" xfId="11769"/>
    <cellStyle name="常规 27 3 2 4 6" xfId="11770"/>
    <cellStyle name="常规 27 3 2 4 6 2" xfId="11771"/>
    <cellStyle name="常规 27 3 2 4 6 3" xfId="11772"/>
    <cellStyle name="常规 27 3 2 4 7" xfId="11773"/>
    <cellStyle name="常规 27 3 2 4 8" xfId="11774"/>
    <cellStyle name="常规 27 3 2 5" xfId="11775"/>
    <cellStyle name="常规 27 3 2 5 2" xfId="11776"/>
    <cellStyle name="常规 27 3 2 5 2 2" xfId="11777"/>
    <cellStyle name="常规 27 3 2 5 2 2 2" xfId="11778"/>
    <cellStyle name="常规 27 3 2 5 2 2 2 2" xfId="11779"/>
    <cellStyle name="常规 27 3 2 5 2 2 2 2 2" xfId="11780"/>
    <cellStyle name="常规 27 3 2 5 2 2 2 2 3" xfId="11781"/>
    <cellStyle name="常规 27 3 2 5 2 2 2 3" xfId="11782"/>
    <cellStyle name="常规 27 3 2 5 2 2 2 4" xfId="11783"/>
    <cellStyle name="常规 27 3 2 5 2 2 3" xfId="11784"/>
    <cellStyle name="常规 27 3 2 5 2 2 3 2" xfId="11785"/>
    <cellStyle name="常规 27 3 2 5 2 2 3 3" xfId="11786"/>
    <cellStyle name="常规 27 3 2 5 2 2 4" xfId="11787"/>
    <cellStyle name="常规 27 3 2 5 2 2 5" xfId="11788"/>
    <cellStyle name="常规 27 3 2 5 2 3" xfId="11789"/>
    <cellStyle name="常规 27 3 2 5 2 3 2" xfId="11790"/>
    <cellStyle name="常规 27 3 2 5 2 3 2 2" xfId="11791"/>
    <cellStyle name="常规 27 3 2 5 2 3 2 3" xfId="11792"/>
    <cellStyle name="常规 27 3 2 5 2 3 3" xfId="11793"/>
    <cellStyle name="常规 27 3 2 5 2 3 4" xfId="11794"/>
    <cellStyle name="常规 27 3 2 5 2 4" xfId="11795"/>
    <cellStyle name="常规 27 3 2 5 2 4 2" xfId="11796"/>
    <cellStyle name="常规 27 3 2 5 2 4 3" xfId="11797"/>
    <cellStyle name="常规 27 3 2 5 2 5" xfId="11798"/>
    <cellStyle name="常规 27 3 2 5 2 6" xfId="11799"/>
    <cellStyle name="常规 27 3 2 5 3" xfId="11800"/>
    <cellStyle name="常规 27 3 2 5 3 2" xfId="11801"/>
    <cellStyle name="常规 27 3 2 5 3 2 2" xfId="11802"/>
    <cellStyle name="常规 27 3 2 5 3 2 2 2" xfId="11803"/>
    <cellStyle name="常规 27 3 2 5 3 2 2 3" xfId="11804"/>
    <cellStyle name="常规 27 3 2 5 3 2 3" xfId="11805"/>
    <cellStyle name="常规 27 3 2 5 3 2 4" xfId="11806"/>
    <cellStyle name="常规 27 3 2 5 3 3" xfId="11807"/>
    <cellStyle name="常规 27 3 2 5 3 3 2" xfId="11808"/>
    <cellStyle name="常规 27 3 2 5 3 3 3" xfId="11809"/>
    <cellStyle name="常规 27 3 2 5 3 4" xfId="11810"/>
    <cellStyle name="常规 27 3 2 5 3 5" xfId="11811"/>
    <cellStyle name="常规 27 3 2 5 4" xfId="11812"/>
    <cellStyle name="常规 27 3 2 5 4 2" xfId="11813"/>
    <cellStyle name="常规 27 3 2 5 4 2 2" xfId="11814"/>
    <cellStyle name="常规 27 3 2 5 4 2 3" xfId="11815"/>
    <cellStyle name="常规 27 3 2 5 4 3" xfId="11816"/>
    <cellStyle name="常规 27 3 2 5 4 4" xfId="11817"/>
    <cellStyle name="常规 27 3 2 5 5" xfId="11818"/>
    <cellStyle name="常规 27 3 2 5 5 2" xfId="11819"/>
    <cellStyle name="常规 27 3 2 5 5 3" xfId="11820"/>
    <cellStyle name="常规 27 3 2 5 6" xfId="11821"/>
    <cellStyle name="常规 27 3 2 5 7" xfId="11822"/>
    <cellStyle name="常规 27 3 2 6" xfId="11823"/>
    <cellStyle name="常规 27 3 2 6 2" xfId="11824"/>
    <cellStyle name="常规 27 3 2 6 2 2" xfId="11825"/>
    <cellStyle name="常规 27 3 2 6 2 2 2" xfId="11826"/>
    <cellStyle name="常规 27 3 2 6 2 2 2 2" xfId="11827"/>
    <cellStyle name="常规 27 3 2 6 2 2 2 3" xfId="11828"/>
    <cellStyle name="常规 27 3 2 6 2 2 3" xfId="11829"/>
    <cellStyle name="常规 27 3 2 6 2 2 4" xfId="11830"/>
    <cellStyle name="常规 27 3 2 6 2 3" xfId="11831"/>
    <cellStyle name="常规 27 3 2 6 2 3 2" xfId="11832"/>
    <cellStyle name="常规 27 3 2 6 2 3 3" xfId="11833"/>
    <cellStyle name="常规 27 3 2 6 2 4" xfId="11834"/>
    <cellStyle name="常规 27 3 2 6 2 5" xfId="11835"/>
    <cellStyle name="常规 27 3 2 6 3" xfId="11836"/>
    <cellStyle name="常规 27 3 2 6 3 2" xfId="11837"/>
    <cellStyle name="常规 27 3 2 6 3 2 2" xfId="11838"/>
    <cellStyle name="常规 27 3 2 6 3 2 3" xfId="11839"/>
    <cellStyle name="常规 27 3 2 6 3 3" xfId="11840"/>
    <cellStyle name="常规 27 3 2 6 3 4" xfId="11841"/>
    <cellStyle name="常规 27 3 2 6 4" xfId="11842"/>
    <cellStyle name="常规 27 3 2 6 4 2" xfId="11843"/>
    <cellStyle name="常规 27 3 2 6 4 3" xfId="11844"/>
    <cellStyle name="常规 27 3 2 6 5" xfId="11845"/>
    <cellStyle name="常规 27 3 2 6 6" xfId="11846"/>
    <cellStyle name="常规 27 3 2 7" xfId="11847"/>
    <cellStyle name="常规 27 3 2 7 2" xfId="11848"/>
    <cellStyle name="常规 27 3 2 7 2 2" xfId="11849"/>
    <cellStyle name="常规 27 3 2 7 2 2 2" xfId="11850"/>
    <cellStyle name="常规 27 3 2 7 2 2 3" xfId="11851"/>
    <cellStyle name="常规 27 3 2 7 2 3" xfId="11852"/>
    <cellStyle name="常规 27 3 2 7 2 4" xfId="11853"/>
    <cellStyle name="常规 27 3 2 7 3" xfId="11854"/>
    <cellStyle name="常规 27 3 2 7 3 2" xfId="11855"/>
    <cellStyle name="常规 27 3 2 7 3 3" xfId="11856"/>
    <cellStyle name="常规 27 3 2 7 4" xfId="11857"/>
    <cellStyle name="常规 27 3 2 7 5" xfId="11858"/>
    <cellStyle name="常规 27 3 2 8" xfId="11859"/>
    <cellStyle name="常规 27 3 2 8 2" xfId="11860"/>
    <cellStyle name="常规 27 3 2 8 2 2" xfId="11861"/>
    <cellStyle name="常规 27 3 2 8 2 3" xfId="11862"/>
    <cellStyle name="常规 27 3 2 8 3" xfId="11863"/>
    <cellStyle name="常规 27 3 2 8 4" xfId="11864"/>
    <cellStyle name="常规 27 3 2 9" xfId="11865"/>
    <cellStyle name="常规 27 3 2 9 2" xfId="11866"/>
    <cellStyle name="常规 27 3 2 9 3" xfId="11867"/>
    <cellStyle name="常规 27 3 3" xfId="11868"/>
    <cellStyle name="常规 27 3 3 10" xfId="11869"/>
    <cellStyle name="常规 27 3 3 11" xfId="11870"/>
    <cellStyle name="常规 27 3 3 12" xfId="11871"/>
    <cellStyle name="常规 27 3 3 13" xfId="11872"/>
    <cellStyle name="常规 27 3 3 14" xfId="11873"/>
    <cellStyle name="常规 27 3 3 2" xfId="11874"/>
    <cellStyle name="常规 27 3 3 2 10" xfId="11875"/>
    <cellStyle name="常规 27 3 3 2 2" xfId="11876"/>
    <cellStyle name="常规 27 3 3 2 2 2" xfId="11877"/>
    <cellStyle name="常规 27 3 3 2 2 2 2" xfId="11878"/>
    <cellStyle name="常规 27 3 3 2 2 2 2 2" xfId="11879"/>
    <cellStyle name="常规 27 3 3 2 2 2 2 2 2" xfId="11880"/>
    <cellStyle name="常规 27 3 3 2 2 2 2 2 2 2" xfId="11881"/>
    <cellStyle name="常规 27 3 3 2 2 2 2 2 2 2 2" xfId="11882"/>
    <cellStyle name="常规 27 3 3 2 2 2 2 2 2 2 2 2" xfId="11883"/>
    <cellStyle name="常规 27 3 3 2 2 2 2 2 2 2 2 3" xfId="11884"/>
    <cellStyle name="常规 27 3 3 2 2 2 2 2 2 2 3" xfId="11885"/>
    <cellStyle name="常规 27 3 3 2 2 2 2 2 2 2 4" xfId="11886"/>
    <cellStyle name="常规 27 3 3 2 2 2 2 2 2 3" xfId="11887"/>
    <cellStyle name="常规 27 3 3 2 2 2 2 2 2 3 2" xfId="11888"/>
    <cellStyle name="常规 27 3 3 2 2 2 2 2 2 3 3" xfId="11889"/>
    <cellStyle name="常规 27 3 3 2 2 2 2 2 2 4" xfId="11890"/>
    <cellStyle name="常规 27 3 3 2 2 2 2 2 2 5" xfId="11891"/>
    <cellStyle name="常规 27 3 3 2 2 2 2 2 3" xfId="11892"/>
    <cellStyle name="常规 27 3 3 2 2 2 2 2 3 2" xfId="11893"/>
    <cellStyle name="常规 27 3 3 2 2 2 2 2 3 2 2" xfId="11894"/>
    <cellStyle name="常规 27 3 3 2 2 2 2 2 3 2 3" xfId="11895"/>
    <cellStyle name="常规 27 3 3 2 2 2 2 2 3 3" xfId="11896"/>
    <cellStyle name="常规 27 3 3 2 2 2 2 2 3 4" xfId="11897"/>
    <cellStyle name="常规 27 3 3 2 2 2 2 2 4" xfId="11898"/>
    <cellStyle name="常规 27 3 3 2 2 2 2 2 4 2" xfId="11899"/>
    <cellStyle name="常规 27 3 3 2 2 2 2 2 4 3" xfId="11900"/>
    <cellStyle name="常规 27 3 3 2 2 2 2 2 5" xfId="11901"/>
    <cellStyle name="常规 27 3 3 2 2 2 2 2 6" xfId="11902"/>
    <cellStyle name="常规 27 3 3 2 2 2 2 3" xfId="11903"/>
    <cellStyle name="常规 27 3 3 2 2 2 2 3 2" xfId="11904"/>
    <cellStyle name="常规 27 3 3 2 2 2 2 3 2 2" xfId="11905"/>
    <cellStyle name="常规 27 3 3 2 2 2 2 3 2 2 2" xfId="11906"/>
    <cellStyle name="常规 27 3 3 2 2 2 2 3 2 2 3" xfId="11907"/>
    <cellStyle name="常规 27 3 3 2 2 2 2 3 2 3" xfId="11908"/>
    <cellStyle name="常规 27 3 3 2 2 2 2 3 2 4" xfId="11909"/>
    <cellStyle name="常规 27 3 3 2 2 2 2 3 3" xfId="11910"/>
    <cellStyle name="常规 27 3 3 2 2 2 2 3 3 2" xfId="11911"/>
    <cellStyle name="常规 27 3 3 2 2 2 2 3 3 3" xfId="11912"/>
    <cellStyle name="常规 27 3 3 2 2 2 2 3 4" xfId="11913"/>
    <cellStyle name="常规 27 3 3 2 2 2 2 3 5" xfId="11914"/>
    <cellStyle name="常规 27 3 3 2 2 2 2 4" xfId="11915"/>
    <cellStyle name="常规 27 3 3 2 2 2 2 4 2" xfId="11916"/>
    <cellStyle name="常规 27 3 3 2 2 2 2 4 2 2" xfId="11917"/>
    <cellStyle name="常规 27 3 3 2 2 2 2 4 2 3" xfId="11918"/>
    <cellStyle name="常规 27 3 3 2 2 2 2 4 3" xfId="11919"/>
    <cellStyle name="常规 27 3 3 2 2 2 2 4 4" xfId="11920"/>
    <cellStyle name="常规 27 3 3 2 2 2 2 5" xfId="11921"/>
    <cellStyle name="常规 27 3 3 2 2 2 2 5 2" xfId="11922"/>
    <cellStyle name="常规 27 3 3 2 2 2 2 5 3" xfId="11923"/>
    <cellStyle name="常规 27 3 3 2 2 2 2 6" xfId="11924"/>
    <cellStyle name="常规 27 3 3 2 2 2 2 7" xfId="11925"/>
    <cellStyle name="常规 27 3 3 2 2 2 3" xfId="11926"/>
    <cellStyle name="常规 27 3 3 2 2 2 3 2" xfId="11927"/>
    <cellStyle name="常规 27 3 3 2 2 2 3 2 2" xfId="11928"/>
    <cellStyle name="常规 27 3 3 2 2 2 3 2 2 2" xfId="11929"/>
    <cellStyle name="常规 27 3 3 2 2 2 3 2 2 2 2" xfId="11930"/>
    <cellStyle name="常规 27 3 3 2 2 2 3 2 2 2 3" xfId="11931"/>
    <cellStyle name="常规 27 3 3 2 2 2 3 2 2 3" xfId="11932"/>
    <cellStyle name="常规 27 3 3 2 2 2 3 2 2 4" xfId="11933"/>
    <cellStyle name="常规 27 3 3 2 2 2 3 2 3" xfId="11934"/>
    <cellStyle name="常规 27 3 3 2 2 2 3 2 3 2" xfId="11935"/>
    <cellStyle name="常规 27 3 3 2 2 2 3 2 3 3" xfId="11936"/>
    <cellStyle name="常规 27 3 3 2 2 2 3 2 4" xfId="11937"/>
    <cellStyle name="常规 27 3 3 2 2 2 3 2 5" xfId="11938"/>
    <cellStyle name="常规 27 3 3 2 2 2 3 3" xfId="11939"/>
    <cellStyle name="常规 27 3 3 2 2 2 3 3 2" xfId="11940"/>
    <cellStyle name="常规 27 3 3 2 2 2 3 3 2 2" xfId="11941"/>
    <cellStyle name="常规 27 3 3 2 2 2 3 3 2 3" xfId="11942"/>
    <cellStyle name="常规 27 3 3 2 2 2 3 3 3" xfId="11943"/>
    <cellStyle name="常规 27 3 3 2 2 2 3 3 4" xfId="11944"/>
    <cellStyle name="常规 27 3 3 2 2 2 3 4" xfId="11945"/>
    <cellStyle name="常规 27 3 3 2 2 2 3 4 2" xfId="11946"/>
    <cellStyle name="常规 27 3 3 2 2 2 3 4 3" xfId="11947"/>
    <cellStyle name="常规 27 3 3 2 2 2 3 5" xfId="11948"/>
    <cellStyle name="常规 27 3 3 2 2 2 3 6" xfId="11949"/>
    <cellStyle name="常规 27 3 3 2 2 2 4" xfId="11950"/>
    <cellStyle name="常规 27 3 3 2 2 2 4 2" xfId="11951"/>
    <cellStyle name="常规 27 3 3 2 2 2 4 2 2" xfId="11952"/>
    <cellStyle name="常规 27 3 3 2 2 2 4 2 2 2" xfId="11953"/>
    <cellStyle name="常规 27 3 3 2 2 2 4 2 2 3" xfId="11954"/>
    <cellStyle name="常规 27 3 3 2 2 2 4 2 3" xfId="11955"/>
    <cellStyle name="常规 27 3 3 2 2 2 4 2 4" xfId="11956"/>
    <cellStyle name="常规 27 3 3 2 2 2 4 3" xfId="11957"/>
    <cellStyle name="常规 27 3 3 2 2 2 4 3 2" xfId="11958"/>
    <cellStyle name="常规 27 3 3 2 2 2 4 3 3" xfId="11959"/>
    <cellStyle name="常规 27 3 3 2 2 2 4 4" xfId="11960"/>
    <cellStyle name="常规 27 3 3 2 2 2 4 5" xfId="11961"/>
    <cellStyle name="常规 27 3 3 2 2 2 5" xfId="11962"/>
    <cellStyle name="常规 27 3 3 2 2 2 5 2" xfId="11963"/>
    <cellStyle name="常规 27 3 3 2 2 2 5 2 2" xfId="11964"/>
    <cellStyle name="常规 27 3 3 2 2 2 5 2 3" xfId="11965"/>
    <cellStyle name="常规 27 3 3 2 2 2 5 3" xfId="11966"/>
    <cellStyle name="常规 27 3 3 2 2 2 5 4" xfId="11967"/>
    <cellStyle name="常规 27 3 3 2 2 2 6" xfId="11968"/>
    <cellStyle name="常规 27 3 3 2 2 2 6 2" xfId="11969"/>
    <cellStyle name="常规 27 3 3 2 2 2 6 3" xfId="11970"/>
    <cellStyle name="常规 27 3 3 2 2 2 7" xfId="11971"/>
    <cellStyle name="常规 27 3 3 2 2 2 8" xfId="11972"/>
    <cellStyle name="常规 27 3 3 2 2 3" xfId="11973"/>
    <cellStyle name="常规 27 3 3 2 2 3 2" xfId="11974"/>
    <cellStyle name="常规 27 3 3 2 2 3 2 2" xfId="11975"/>
    <cellStyle name="常规 27 3 3 2 2 3 2 2 2" xfId="11976"/>
    <cellStyle name="常规 27 3 3 2 2 3 2 2 2 2" xfId="11977"/>
    <cellStyle name="常规 27 3 3 2 2 3 2 2 2 2 2" xfId="11978"/>
    <cellStyle name="常规 27 3 3 2 2 3 2 2 2 2 3" xfId="11979"/>
    <cellStyle name="常规 27 3 3 2 2 3 2 2 2 3" xfId="11980"/>
    <cellStyle name="常规 27 3 3 2 2 3 2 2 2 4" xfId="11981"/>
    <cellStyle name="常规 27 3 3 2 2 3 2 2 3" xfId="11982"/>
    <cellStyle name="常规 27 3 3 2 2 3 2 2 3 2" xfId="11983"/>
    <cellStyle name="常规 27 3 3 2 2 3 2 2 3 3" xfId="11984"/>
    <cellStyle name="常规 27 3 3 2 2 3 2 2 4" xfId="11985"/>
    <cellStyle name="常规 27 3 3 2 2 3 2 2 5" xfId="11986"/>
    <cellStyle name="常规 27 3 3 2 2 3 2 3" xfId="11987"/>
    <cellStyle name="常规 27 3 3 2 2 3 2 3 2" xfId="11988"/>
    <cellStyle name="常规 27 3 3 2 2 3 2 3 2 2" xfId="11989"/>
    <cellStyle name="常规 27 3 3 2 2 3 2 3 2 3" xfId="11990"/>
    <cellStyle name="常规 27 3 3 2 2 3 2 3 3" xfId="11991"/>
    <cellStyle name="常规 27 3 3 2 2 3 2 3 4" xfId="11992"/>
    <cellStyle name="常规 27 3 3 2 2 3 2 4" xfId="11993"/>
    <cellStyle name="常规 27 3 3 2 2 3 2 4 2" xfId="11994"/>
    <cellStyle name="常规 27 3 3 2 2 3 2 4 3" xfId="11995"/>
    <cellStyle name="常规 27 3 3 2 2 3 2 5" xfId="11996"/>
    <cellStyle name="常规 27 3 3 2 2 3 2 6" xfId="11997"/>
    <cellStyle name="常规 27 3 3 2 2 3 3" xfId="11998"/>
    <cellStyle name="常规 27 3 3 2 2 3 3 2" xfId="11999"/>
    <cellStyle name="常规 27 3 3 2 2 3 3 2 2" xfId="12000"/>
    <cellStyle name="常规 27 3 3 2 2 3 3 2 2 2" xfId="12001"/>
    <cellStyle name="常规 27 3 3 2 2 3 3 2 2 3" xfId="12002"/>
    <cellStyle name="常规 27 3 3 2 2 3 3 2 3" xfId="12003"/>
    <cellStyle name="常规 27 3 3 2 2 3 3 2 4" xfId="12004"/>
    <cellStyle name="常规 27 3 3 2 2 3 3 3" xfId="12005"/>
    <cellStyle name="常规 27 3 3 2 2 3 3 3 2" xfId="12006"/>
    <cellStyle name="常规 27 3 3 2 2 3 3 3 3" xfId="12007"/>
    <cellStyle name="常规 27 3 3 2 2 3 3 4" xfId="12008"/>
    <cellStyle name="常规 27 3 3 2 2 3 3 5" xfId="12009"/>
    <cellStyle name="常规 27 3 3 2 2 3 4" xfId="12010"/>
    <cellStyle name="常规 27 3 3 2 2 3 4 2" xfId="12011"/>
    <cellStyle name="常规 27 3 3 2 2 3 4 2 2" xfId="12012"/>
    <cellStyle name="常规 27 3 3 2 2 3 4 2 3" xfId="12013"/>
    <cellStyle name="常规 27 3 3 2 2 3 4 3" xfId="12014"/>
    <cellStyle name="常规 27 3 3 2 2 3 4 4" xfId="12015"/>
    <cellStyle name="常规 27 3 3 2 2 3 5" xfId="12016"/>
    <cellStyle name="常规 27 3 3 2 2 3 5 2" xfId="12017"/>
    <cellStyle name="常规 27 3 3 2 2 3 5 3" xfId="12018"/>
    <cellStyle name="常规 27 3 3 2 2 3 6" xfId="12019"/>
    <cellStyle name="常规 27 3 3 2 2 3 7" xfId="12020"/>
    <cellStyle name="常规 27 3 3 2 2 4" xfId="12021"/>
    <cellStyle name="常规 27 3 3 2 2 4 2" xfId="12022"/>
    <cellStyle name="常规 27 3 3 2 2 4 2 2" xfId="12023"/>
    <cellStyle name="常规 27 3 3 2 2 4 2 2 2" xfId="12024"/>
    <cellStyle name="常规 27 3 3 2 2 4 2 2 2 2" xfId="12025"/>
    <cellStyle name="常规 27 3 3 2 2 4 2 2 2 3" xfId="12026"/>
    <cellStyle name="常规 27 3 3 2 2 4 2 2 3" xfId="12027"/>
    <cellStyle name="常规 27 3 3 2 2 4 2 2 4" xfId="12028"/>
    <cellStyle name="常规 27 3 3 2 2 4 2 3" xfId="12029"/>
    <cellStyle name="常规 27 3 3 2 2 4 2 3 2" xfId="12030"/>
    <cellStyle name="常规 27 3 3 2 2 4 2 3 3" xfId="12031"/>
    <cellStyle name="常规 27 3 3 2 2 4 2 4" xfId="12032"/>
    <cellStyle name="常规 27 3 3 2 2 4 2 5" xfId="12033"/>
    <cellStyle name="常规 27 3 3 2 2 4 3" xfId="12034"/>
    <cellStyle name="常规 27 3 3 2 2 4 3 2" xfId="12035"/>
    <cellStyle name="常规 27 3 3 2 2 4 3 2 2" xfId="12036"/>
    <cellStyle name="常规 27 3 3 2 2 4 3 2 3" xfId="12037"/>
    <cellStyle name="常规 27 3 3 2 2 4 3 3" xfId="12038"/>
    <cellStyle name="常规 27 3 3 2 2 4 3 4" xfId="12039"/>
    <cellStyle name="常规 27 3 3 2 2 4 4" xfId="12040"/>
    <cellStyle name="常规 27 3 3 2 2 4 4 2" xfId="12041"/>
    <cellStyle name="常规 27 3 3 2 2 4 4 3" xfId="12042"/>
    <cellStyle name="常规 27 3 3 2 2 4 5" xfId="12043"/>
    <cellStyle name="常规 27 3 3 2 2 4 6" xfId="12044"/>
    <cellStyle name="常规 27 3 3 2 2 5" xfId="12045"/>
    <cellStyle name="常规 27 3 3 2 2 5 2" xfId="12046"/>
    <cellStyle name="常规 27 3 3 2 2 5 2 2" xfId="12047"/>
    <cellStyle name="常规 27 3 3 2 2 5 2 2 2" xfId="12048"/>
    <cellStyle name="常规 27 3 3 2 2 5 2 2 3" xfId="12049"/>
    <cellStyle name="常规 27 3 3 2 2 5 2 3" xfId="12050"/>
    <cellStyle name="常规 27 3 3 2 2 5 2 4" xfId="12051"/>
    <cellStyle name="常规 27 3 3 2 2 5 3" xfId="12052"/>
    <cellStyle name="常规 27 3 3 2 2 5 3 2" xfId="12053"/>
    <cellStyle name="常规 27 3 3 2 2 5 3 3" xfId="12054"/>
    <cellStyle name="常规 27 3 3 2 2 5 4" xfId="12055"/>
    <cellStyle name="常规 27 3 3 2 2 5 5" xfId="12056"/>
    <cellStyle name="常规 27 3 3 2 2 6" xfId="12057"/>
    <cellStyle name="常规 27 3 3 2 2 6 2" xfId="12058"/>
    <cellStyle name="常规 27 3 3 2 2 6 2 2" xfId="12059"/>
    <cellStyle name="常规 27 3 3 2 2 6 2 3" xfId="12060"/>
    <cellStyle name="常规 27 3 3 2 2 6 3" xfId="12061"/>
    <cellStyle name="常规 27 3 3 2 2 6 4" xfId="12062"/>
    <cellStyle name="常规 27 3 3 2 2 7" xfId="12063"/>
    <cellStyle name="常规 27 3 3 2 2 7 2" xfId="12064"/>
    <cellStyle name="常规 27 3 3 2 2 7 3" xfId="12065"/>
    <cellStyle name="常规 27 3 3 2 2 8" xfId="12066"/>
    <cellStyle name="常规 27 3 3 2 2 9" xfId="12067"/>
    <cellStyle name="常规 27 3 3 2 3" xfId="12068"/>
    <cellStyle name="常规 27 3 3 2 3 2" xfId="12069"/>
    <cellStyle name="常规 27 3 3 2 3 2 2" xfId="12070"/>
    <cellStyle name="常规 27 3 3 2 3 2 2 2" xfId="12071"/>
    <cellStyle name="常规 27 3 3 2 3 2 2 2 2" xfId="12072"/>
    <cellStyle name="常规 27 3 3 2 3 2 2 2 2 2" xfId="12073"/>
    <cellStyle name="常规 27 3 3 2 3 2 2 2 2 2 2" xfId="12074"/>
    <cellStyle name="常规 27 3 3 2 3 2 2 2 2 2 3" xfId="12075"/>
    <cellStyle name="常规 27 3 3 2 3 2 2 2 2 3" xfId="12076"/>
    <cellStyle name="常规 27 3 3 2 3 2 2 2 2 4" xfId="12077"/>
    <cellStyle name="常规 27 3 3 2 3 2 2 2 3" xfId="12078"/>
    <cellStyle name="常规 27 3 3 2 3 2 2 2 3 2" xfId="12079"/>
    <cellStyle name="常规 27 3 3 2 3 2 2 2 3 3" xfId="12080"/>
    <cellStyle name="常规 27 3 3 2 3 2 2 2 4" xfId="12081"/>
    <cellStyle name="常规 27 3 3 2 3 2 2 2 5" xfId="12082"/>
    <cellStyle name="常规 27 3 3 2 3 2 2 3" xfId="12083"/>
    <cellStyle name="常规 27 3 3 2 3 2 2 3 2" xfId="12084"/>
    <cellStyle name="常规 27 3 3 2 3 2 2 3 2 2" xfId="12085"/>
    <cellStyle name="常规 27 3 3 2 3 2 2 3 2 3" xfId="12086"/>
    <cellStyle name="常规 27 3 3 2 3 2 2 3 3" xfId="12087"/>
    <cellStyle name="常规 27 3 3 2 3 2 2 3 4" xfId="12088"/>
    <cellStyle name="常规 27 3 3 2 3 2 2 4" xfId="12089"/>
    <cellStyle name="常规 27 3 3 2 3 2 2 4 2" xfId="12090"/>
    <cellStyle name="常规 27 3 3 2 3 2 2 4 3" xfId="12091"/>
    <cellStyle name="常规 27 3 3 2 3 2 2 5" xfId="12092"/>
    <cellStyle name="常规 27 3 3 2 3 2 2 6" xfId="12093"/>
    <cellStyle name="常规 27 3 3 2 3 2 3" xfId="12094"/>
    <cellStyle name="常规 27 3 3 2 3 2 3 2" xfId="12095"/>
    <cellStyle name="常规 27 3 3 2 3 2 3 2 2" xfId="12096"/>
    <cellStyle name="常规 27 3 3 2 3 2 3 2 2 2" xfId="12097"/>
    <cellStyle name="常规 27 3 3 2 3 2 3 2 2 3" xfId="12098"/>
    <cellStyle name="常规 27 3 3 2 3 2 3 2 3" xfId="12099"/>
    <cellStyle name="常规 27 3 3 2 3 2 3 2 4" xfId="12100"/>
    <cellStyle name="常规 27 3 3 2 3 2 3 3" xfId="12101"/>
    <cellStyle name="常规 27 3 3 2 3 2 3 3 2" xfId="12102"/>
    <cellStyle name="常规 27 3 3 2 3 2 3 3 3" xfId="12103"/>
    <cellStyle name="常规 27 3 3 2 3 2 3 4" xfId="12104"/>
    <cellStyle name="常规 27 3 3 2 3 2 3 5" xfId="12105"/>
    <cellStyle name="常规 27 3 3 2 3 2 4" xfId="12106"/>
    <cellStyle name="常规 27 3 3 2 3 2 4 2" xfId="12107"/>
    <cellStyle name="常规 27 3 3 2 3 2 4 2 2" xfId="12108"/>
    <cellStyle name="常规 27 3 3 2 3 2 4 2 3" xfId="12109"/>
    <cellStyle name="常规 27 3 3 2 3 2 4 3" xfId="12110"/>
    <cellStyle name="常规 27 3 3 2 3 2 4 4" xfId="12111"/>
    <cellStyle name="常规 27 3 3 2 3 2 5" xfId="12112"/>
    <cellStyle name="常规 27 3 3 2 3 2 5 2" xfId="12113"/>
    <cellStyle name="常规 27 3 3 2 3 2 5 3" xfId="12114"/>
    <cellStyle name="常规 27 3 3 2 3 2 6" xfId="12115"/>
    <cellStyle name="常规 27 3 3 2 3 2 7" xfId="12116"/>
    <cellStyle name="常规 27 3 3 2 3 3" xfId="12117"/>
    <cellStyle name="常规 27 3 3 2 3 3 2" xfId="12118"/>
    <cellStyle name="常规 27 3 3 2 3 3 2 2" xfId="12119"/>
    <cellStyle name="常规 27 3 3 2 3 3 2 2 2" xfId="12120"/>
    <cellStyle name="常规 27 3 3 2 3 3 2 2 2 2" xfId="12121"/>
    <cellStyle name="常规 27 3 3 2 3 3 2 2 2 3" xfId="12122"/>
    <cellStyle name="常规 27 3 3 2 3 3 2 2 3" xfId="12123"/>
    <cellStyle name="常规 27 3 3 2 3 3 2 2 4" xfId="12124"/>
    <cellStyle name="常规 27 3 3 2 3 3 2 3" xfId="12125"/>
    <cellStyle name="常规 27 3 3 2 3 3 2 3 2" xfId="12126"/>
    <cellStyle name="常规 27 3 3 2 3 3 2 3 3" xfId="12127"/>
    <cellStyle name="常规 27 3 3 2 3 3 2 4" xfId="12128"/>
    <cellStyle name="常规 27 3 3 2 3 3 2 5" xfId="12129"/>
    <cellStyle name="常规 27 3 3 2 3 3 3" xfId="12130"/>
    <cellStyle name="常规 27 3 3 2 3 3 3 2" xfId="12131"/>
    <cellStyle name="常规 27 3 3 2 3 3 3 2 2" xfId="12132"/>
    <cellStyle name="常规 27 3 3 2 3 3 3 2 3" xfId="12133"/>
    <cellStyle name="常规 27 3 3 2 3 3 3 3" xfId="12134"/>
    <cellStyle name="常规 27 3 3 2 3 3 3 4" xfId="12135"/>
    <cellStyle name="常规 27 3 3 2 3 3 4" xfId="12136"/>
    <cellStyle name="常规 27 3 3 2 3 3 4 2" xfId="12137"/>
    <cellStyle name="常规 27 3 3 2 3 3 4 3" xfId="12138"/>
    <cellStyle name="常规 27 3 3 2 3 3 5" xfId="12139"/>
    <cellStyle name="常规 27 3 3 2 3 3 6" xfId="12140"/>
    <cellStyle name="常规 27 3 3 2 3 4" xfId="12141"/>
    <cellStyle name="常规 27 3 3 2 3 4 2" xfId="12142"/>
    <cellStyle name="常规 27 3 3 2 3 4 2 2" xfId="12143"/>
    <cellStyle name="常规 27 3 3 2 3 4 2 2 2" xfId="12144"/>
    <cellStyle name="常规 27 3 3 2 3 4 2 2 3" xfId="12145"/>
    <cellStyle name="常规 27 3 3 2 3 4 2 3" xfId="12146"/>
    <cellStyle name="常规 27 3 3 2 3 4 2 4" xfId="12147"/>
    <cellStyle name="常规 27 3 3 2 3 4 3" xfId="12148"/>
    <cellStyle name="常规 27 3 3 2 3 4 3 2" xfId="12149"/>
    <cellStyle name="常规 27 3 3 2 3 4 3 3" xfId="12150"/>
    <cellStyle name="常规 27 3 3 2 3 4 4" xfId="12151"/>
    <cellStyle name="常规 27 3 3 2 3 4 5" xfId="12152"/>
    <cellStyle name="常规 27 3 3 2 3 5" xfId="12153"/>
    <cellStyle name="常规 27 3 3 2 3 5 2" xfId="12154"/>
    <cellStyle name="常规 27 3 3 2 3 5 2 2" xfId="12155"/>
    <cellStyle name="常规 27 3 3 2 3 5 2 3" xfId="12156"/>
    <cellStyle name="常规 27 3 3 2 3 5 3" xfId="12157"/>
    <cellStyle name="常规 27 3 3 2 3 5 4" xfId="12158"/>
    <cellStyle name="常规 27 3 3 2 3 6" xfId="12159"/>
    <cellStyle name="常规 27 3 3 2 3 6 2" xfId="12160"/>
    <cellStyle name="常规 27 3 3 2 3 6 3" xfId="12161"/>
    <cellStyle name="常规 27 3 3 2 3 7" xfId="12162"/>
    <cellStyle name="常规 27 3 3 2 3 8" xfId="12163"/>
    <cellStyle name="常规 27 3 3 2 4" xfId="12164"/>
    <cellStyle name="常规 27 3 3 2 4 2" xfId="12165"/>
    <cellStyle name="常规 27 3 3 2 4 2 2" xfId="12166"/>
    <cellStyle name="常规 27 3 3 2 4 2 2 2" xfId="12167"/>
    <cellStyle name="常规 27 3 3 2 4 2 2 2 2" xfId="12168"/>
    <cellStyle name="常规 27 3 3 2 4 2 2 2 2 2" xfId="12169"/>
    <cellStyle name="常规 27 3 3 2 4 2 2 2 2 3" xfId="12170"/>
    <cellStyle name="常规 27 3 3 2 4 2 2 2 3" xfId="12171"/>
    <cellStyle name="常规 27 3 3 2 4 2 2 2 4" xfId="12172"/>
    <cellStyle name="常规 27 3 3 2 4 2 2 3" xfId="12173"/>
    <cellStyle name="常规 27 3 3 2 4 2 2 3 2" xfId="12174"/>
    <cellStyle name="常规 27 3 3 2 4 2 2 3 3" xfId="12175"/>
    <cellStyle name="常规 27 3 3 2 4 2 2 4" xfId="12176"/>
    <cellStyle name="常规 27 3 3 2 4 2 2 5" xfId="12177"/>
    <cellStyle name="常规 27 3 3 2 4 2 3" xfId="12178"/>
    <cellStyle name="常规 27 3 3 2 4 2 3 2" xfId="12179"/>
    <cellStyle name="常规 27 3 3 2 4 2 3 2 2" xfId="12180"/>
    <cellStyle name="常规 27 3 3 2 4 2 3 2 3" xfId="12181"/>
    <cellStyle name="常规 27 3 3 2 4 2 3 3" xfId="12182"/>
    <cellStyle name="常规 27 3 3 2 4 2 3 4" xfId="12183"/>
    <cellStyle name="常规 27 3 3 2 4 2 4" xfId="12184"/>
    <cellStyle name="常规 27 3 3 2 4 2 4 2" xfId="12185"/>
    <cellStyle name="常规 27 3 3 2 4 2 4 3" xfId="12186"/>
    <cellStyle name="常规 27 3 3 2 4 2 5" xfId="12187"/>
    <cellStyle name="常规 27 3 3 2 4 2 6" xfId="12188"/>
    <cellStyle name="常规 27 3 3 2 4 3" xfId="12189"/>
    <cellStyle name="常规 27 3 3 2 4 3 2" xfId="12190"/>
    <cellStyle name="常规 27 3 3 2 4 3 2 2" xfId="12191"/>
    <cellStyle name="常规 27 3 3 2 4 3 2 2 2" xfId="12192"/>
    <cellStyle name="常规 27 3 3 2 4 3 2 2 3" xfId="12193"/>
    <cellStyle name="常规 27 3 3 2 4 3 2 3" xfId="12194"/>
    <cellStyle name="常规 27 3 3 2 4 3 2 4" xfId="12195"/>
    <cellStyle name="常规 27 3 3 2 4 3 3" xfId="12196"/>
    <cellStyle name="常规 27 3 3 2 4 3 3 2" xfId="12197"/>
    <cellStyle name="常规 27 3 3 2 4 3 3 3" xfId="12198"/>
    <cellStyle name="常规 27 3 3 2 4 3 4" xfId="12199"/>
    <cellStyle name="常规 27 3 3 2 4 3 5" xfId="12200"/>
    <cellStyle name="常规 27 3 3 2 4 4" xfId="12201"/>
    <cellStyle name="常规 27 3 3 2 4 4 2" xfId="12202"/>
    <cellStyle name="常规 27 3 3 2 4 4 2 2" xfId="12203"/>
    <cellStyle name="常规 27 3 3 2 4 4 2 3" xfId="12204"/>
    <cellStyle name="常规 27 3 3 2 4 4 3" xfId="12205"/>
    <cellStyle name="常规 27 3 3 2 4 4 4" xfId="12206"/>
    <cellStyle name="常规 27 3 3 2 4 5" xfId="12207"/>
    <cellStyle name="常规 27 3 3 2 4 5 2" xfId="12208"/>
    <cellStyle name="常规 27 3 3 2 4 5 3" xfId="12209"/>
    <cellStyle name="常规 27 3 3 2 4 6" xfId="12210"/>
    <cellStyle name="常规 27 3 3 2 4 7" xfId="12211"/>
    <cellStyle name="常规 27 3 3 2 5" xfId="12212"/>
    <cellStyle name="常规 27 3 3 2 5 2" xfId="12213"/>
    <cellStyle name="常规 27 3 3 2 5 2 2" xfId="12214"/>
    <cellStyle name="常规 27 3 3 2 5 2 2 2" xfId="12215"/>
    <cellStyle name="常规 27 3 3 2 5 2 2 2 2" xfId="12216"/>
    <cellStyle name="常规 27 3 3 2 5 2 2 2 3" xfId="12217"/>
    <cellStyle name="常规 27 3 3 2 5 2 2 3" xfId="12218"/>
    <cellStyle name="常规 27 3 3 2 5 2 2 4" xfId="12219"/>
    <cellStyle name="常规 27 3 3 2 5 2 3" xfId="12220"/>
    <cellStyle name="常规 27 3 3 2 5 2 3 2" xfId="12221"/>
    <cellStyle name="常规 27 3 3 2 5 2 3 3" xfId="12222"/>
    <cellStyle name="常规 27 3 3 2 5 2 4" xfId="12223"/>
    <cellStyle name="常规 27 3 3 2 5 2 5" xfId="12224"/>
    <cellStyle name="常规 27 3 3 2 5 3" xfId="12225"/>
    <cellStyle name="常规 27 3 3 2 5 3 2" xfId="12226"/>
    <cellStyle name="常规 27 3 3 2 5 3 2 2" xfId="12227"/>
    <cellStyle name="常规 27 3 3 2 5 3 2 3" xfId="12228"/>
    <cellStyle name="常规 27 3 3 2 5 3 3" xfId="12229"/>
    <cellStyle name="常规 27 3 3 2 5 3 4" xfId="12230"/>
    <cellStyle name="常规 27 3 3 2 5 4" xfId="12231"/>
    <cellStyle name="常规 27 3 3 2 5 4 2" xfId="12232"/>
    <cellStyle name="常规 27 3 3 2 5 4 3" xfId="12233"/>
    <cellStyle name="常规 27 3 3 2 5 5" xfId="12234"/>
    <cellStyle name="常规 27 3 3 2 5 6" xfId="12235"/>
    <cellStyle name="常规 27 3 3 2 6" xfId="12236"/>
    <cellStyle name="常规 27 3 3 2 6 2" xfId="12237"/>
    <cellStyle name="常规 27 3 3 2 6 2 2" xfId="12238"/>
    <cellStyle name="常规 27 3 3 2 6 2 2 2" xfId="12239"/>
    <cellStyle name="常规 27 3 3 2 6 2 2 3" xfId="12240"/>
    <cellStyle name="常规 27 3 3 2 6 2 3" xfId="12241"/>
    <cellStyle name="常规 27 3 3 2 6 2 4" xfId="12242"/>
    <cellStyle name="常规 27 3 3 2 6 3" xfId="12243"/>
    <cellStyle name="常规 27 3 3 2 6 3 2" xfId="12244"/>
    <cellStyle name="常规 27 3 3 2 6 3 3" xfId="12245"/>
    <cellStyle name="常规 27 3 3 2 6 4" xfId="12246"/>
    <cellStyle name="常规 27 3 3 2 6 5" xfId="12247"/>
    <cellStyle name="常规 27 3 3 2 7" xfId="12248"/>
    <cellStyle name="常规 27 3 3 2 7 2" xfId="12249"/>
    <cellStyle name="常规 27 3 3 2 7 2 2" xfId="12250"/>
    <cellStyle name="常规 27 3 3 2 7 2 3" xfId="12251"/>
    <cellStyle name="常规 27 3 3 2 7 3" xfId="12252"/>
    <cellStyle name="常规 27 3 3 2 7 4" xfId="12253"/>
    <cellStyle name="常规 27 3 3 2 8" xfId="12254"/>
    <cellStyle name="常规 27 3 3 2 8 2" xfId="12255"/>
    <cellStyle name="常规 27 3 3 2 8 3" xfId="12256"/>
    <cellStyle name="常规 27 3 3 2 9" xfId="12257"/>
    <cellStyle name="常规 27 3 3 3" xfId="12258"/>
    <cellStyle name="常规 27 3 3 3 2" xfId="12259"/>
    <cellStyle name="常规 27 3 3 3 2 2" xfId="12260"/>
    <cellStyle name="常规 27 3 3 3 2 2 2" xfId="12261"/>
    <cellStyle name="常规 27 3 3 3 2 2 2 2" xfId="12262"/>
    <cellStyle name="常规 27 3 3 3 2 2 2 2 2" xfId="12263"/>
    <cellStyle name="常规 27 3 3 3 2 2 2 2 2 2" xfId="12264"/>
    <cellStyle name="常规 27 3 3 3 2 2 2 2 2 2 2" xfId="12265"/>
    <cellStyle name="常规 27 3 3 3 2 2 2 2 2 2 3" xfId="12266"/>
    <cellStyle name="常规 27 3 3 3 2 2 2 2 2 3" xfId="12267"/>
    <cellStyle name="常规 27 3 3 3 2 2 2 2 2 4" xfId="12268"/>
    <cellStyle name="常规 27 3 3 3 2 2 2 2 3" xfId="12269"/>
    <cellStyle name="常规 27 3 3 3 2 2 2 2 3 2" xfId="12270"/>
    <cellStyle name="常规 27 3 3 3 2 2 2 2 3 3" xfId="12271"/>
    <cellStyle name="常规 27 3 3 3 2 2 2 2 4" xfId="12272"/>
    <cellStyle name="常规 27 3 3 3 2 2 2 2 5" xfId="12273"/>
    <cellStyle name="常规 27 3 3 3 2 2 2 3" xfId="12274"/>
    <cellStyle name="常规 27 3 3 3 2 2 2 3 2" xfId="12275"/>
    <cellStyle name="常规 27 3 3 3 2 2 2 3 2 2" xfId="12276"/>
    <cellStyle name="常规 27 3 3 3 2 2 2 3 2 3" xfId="12277"/>
    <cellStyle name="常规 27 3 3 3 2 2 2 3 3" xfId="12278"/>
    <cellStyle name="常规 27 3 3 3 2 2 2 3 4" xfId="12279"/>
    <cellStyle name="常规 27 3 3 3 2 2 2 4" xfId="12280"/>
    <cellStyle name="常规 27 3 3 3 2 2 2 4 2" xfId="12281"/>
    <cellStyle name="常规 27 3 3 3 2 2 2 4 3" xfId="12282"/>
    <cellStyle name="常规 27 3 3 3 2 2 2 5" xfId="12283"/>
    <cellStyle name="常规 27 3 3 3 2 2 2 6" xfId="12284"/>
    <cellStyle name="常规 27 3 3 3 2 2 3" xfId="12285"/>
    <cellStyle name="常规 27 3 3 3 2 2 3 2" xfId="12286"/>
    <cellStyle name="常规 27 3 3 3 2 2 3 2 2" xfId="12287"/>
    <cellStyle name="常规 27 3 3 3 2 2 3 2 2 2" xfId="12288"/>
    <cellStyle name="常规 27 3 3 3 2 2 3 2 2 3" xfId="12289"/>
    <cellStyle name="常规 27 3 3 3 2 2 3 2 3" xfId="12290"/>
    <cellStyle name="常规 27 3 3 3 2 2 3 2 4" xfId="12291"/>
    <cellStyle name="常规 27 3 3 3 2 2 3 3" xfId="12292"/>
    <cellStyle name="常规 27 3 3 3 2 2 3 3 2" xfId="12293"/>
    <cellStyle name="常规 27 3 3 3 2 2 3 3 3" xfId="12294"/>
    <cellStyle name="常规 27 3 3 3 2 2 3 4" xfId="12295"/>
    <cellStyle name="常规 27 3 3 3 2 2 3 5" xfId="12296"/>
    <cellStyle name="常规 27 3 3 3 2 2 4" xfId="12297"/>
    <cellStyle name="常规 27 3 3 3 2 2 4 2" xfId="12298"/>
    <cellStyle name="常规 27 3 3 3 2 2 4 2 2" xfId="12299"/>
    <cellStyle name="常规 27 3 3 3 2 2 4 2 3" xfId="12300"/>
    <cellStyle name="常规 27 3 3 3 2 2 4 3" xfId="12301"/>
    <cellStyle name="常规 27 3 3 3 2 2 4 4" xfId="12302"/>
    <cellStyle name="常规 27 3 3 3 2 2 5" xfId="12303"/>
    <cellStyle name="常规 27 3 3 3 2 2 5 2" xfId="12304"/>
    <cellStyle name="常规 27 3 3 3 2 2 5 3" xfId="12305"/>
    <cellStyle name="常规 27 3 3 3 2 2 6" xfId="12306"/>
    <cellStyle name="常规 27 3 3 3 2 2 7" xfId="12307"/>
    <cellStyle name="常规 27 3 3 3 2 3" xfId="12308"/>
    <cellStyle name="常规 27 3 3 3 2 3 2" xfId="12309"/>
    <cellStyle name="常规 27 3 3 3 2 3 2 2" xfId="12310"/>
    <cellStyle name="常规 27 3 3 3 2 3 2 2 2" xfId="12311"/>
    <cellStyle name="常规 27 3 3 3 2 3 2 2 2 2" xfId="12312"/>
    <cellStyle name="常规 27 3 3 3 2 3 2 2 2 3" xfId="12313"/>
    <cellStyle name="常规 27 3 3 3 2 3 2 2 3" xfId="12314"/>
    <cellStyle name="常规 27 3 3 3 2 3 2 2 4" xfId="12315"/>
    <cellStyle name="常规 27 3 3 3 2 3 2 3" xfId="12316"/>
    <cellStyle name="常规 27 3 3 3 2 3 2 3 2" xfId="12317"/>
    <cellStyle name="常规 27 3 3 3 2 3 2 3 3" xfId="12318"/>
    <cellStyle name="常规 27 3 3 3 2 3 2 4" xfId="12319"/>
    <cellStyle name="常规 27 3 3 3 2 3 2 5" xfId="12320"/>
    <cellStyle name="常规 27 3 3 3 2 3 3" xfId="12321"/>
    <cellStyle name="常规 27 3 3 3 2 3 3 2" xfId="12322"/>
    <cellStyle name="常规 27 3 3 3 2 3 3 2 2" xfId="12323"/>
    <cellStyle name="常规 27 3 3 3 2 3 3 2 3" xfId="12324"/>
    <cellStyle name="常规 27 3 3 3 2 3 3 3" xfId="12325"/>
    <cellStyle name="常规 27 3 3 3 2 3 3 4" xfId="12326"/>
    <cellStyle name="常规 27 3 3 3 2 3 4" xfId="12327"/>
    <cellStyle name="常规 27 3 3 3 2 3 4 2" xfId="12328"/>
    <cellStyle name="常规 27 3 3 3 2 3 4 3" xfId="12329"/>
    <cellStyle name="常规 27 3 3 3 2 3 5" xfId="12330"/>
    <cellStyle name="常规 27 3 3 3 2 3 6" xfId="12331"/>
    <cellStyle name="常规 27 3 3 3 2 4" xfId="12332"/>
    <cellStyle name="常规 27 3 3 3 2 4 2" xfId="12333"/>
    <cellStyle name="常规 27 3 3 3 2 4 2 2" xfId="12334"/>
    <cellStyle name="常规 27 3 3 3 2 4 2 2 2" xfId="12335"/>
    <cellStyle name="常规 27 3 3 3 2 4 2 2 3" xfId="12336"/>
    <cellStyle name="常规 27 3 3 3 2 4 2 3" xfId="12337"/>
    <cellStyle name="常规 27 3 3 3 2 4 2 4" xfId="12338"/>
    <cellStyle name="常规 27 3 3 3 2 4 3" xfId="12339"/>
    <cellStyle name="常规 27 3 3 3 2 4 3 2" xfId="12340"/>
    <cellStyle name="常规 27 3 3 3 2 4 3 3" xfId="12341"/>
    <cellStyle name="常规 27 3 3 3 2 4 4" xfId="12342"/>
    <cellStyle name="常规 27 3 3 3 2 4 5" xfId="12343"/>
    <cellStyle name="常规 27 3 3 3 2 5" xfId="12344"/>
    <cellStyle name="常规 27 3 3 3 2 5 2" xfId="12345"/>
    <cellStyle name="常规 27 3 3 3 2 5 2 2" xfId="12346"/>
    <cellStyle name="常规 27 3 3 3 2 5 2 3" xfId="12347"/>
    <cellStyle name="常规 27 3 3 3 2 5 3" xfId="12348"/>
    <cellStyle name="常规 27 3 3 3 2 5 4" xfId="12349"/>
    <cellStyle name="常规 27 3 3 3 2 6" xfId="12350"/>
    <cellStyle name="常规 27 3 3 3 2 6 2" xfId="12351"/>
    <cellStyle name="常规 27 3 3 3 2 6 3" xfId="12352"/>
    <cellStyle name="常规 27 3 3 3 2 7" xfId="12353"/>
    <cellStyle name="常规 27 3 3 3 2 8" xfId="12354"/>
    <cellStyle name="常规 27 3 3 3 3" xfId="12355"/>
    <cellStyle name="常规 27 3 3 3 3 2" xfId="12356"/>
    <cellStyle name="常规 27 3 3 3 3 2 2" xfId="12357"/>
    <cellStyle name="常规 27 3 3 3 3 2 2 2" xfId="12358"/>
    <cellStyle name="常规 27 3 3 3 3 2 2 2 2" xfId="12359"/>
    <cellStyle name="常规 27 3 3 3 3 2 2 2 2 2" xfId="12360"/>
    <cellStyle name="常规 27 3 3 3 3 2 2 2 2 3" xfId="12361"/>
    <cellStyle name="常规 27 3 3 3 3 2 2 2 3" xfId="12362"/>
    <cellStyle name="常规 27 3 3 3 3 2 2 2 4" xfId="12363"/>
    <cellStyle name="常规 27 3 3 3 3 2 2 3" xfId="12364"/>
    <cellStyle name="常规 27 3 3 3 3 2 2 3 2" xfId="12365"/>
    <cellStyle name="常规 27 3 3 3 3 2 2 3 3" xfId="12366"/>
    <cellStyle name="常规 27 3 3 3 3 2 2 4" xfId="12367"/>
    <cellStyle name="常规 27 3 3 3 3 2 2 5" xfId="12368"/>
    <cellStyle name="常规 27 3 3 3 3 2 3" xfId="12369"/>
    <cellStyle name="常规 27 3 3 3 3 2 3 2" xfId="12370"/>
    <cellStyle name="常规 27 3 3 3 3 2 3 2 2" xfId="12371"/>
    <cellStyle name="常规 27 3 3 3 3 2 3 2 3" xfId="12372"/>
    <cellStyle name="常规 27 3 3 3 3 2 3 3" xfId="12373"/>
    <cellStyle name="常规 27 3 3 3 3 2 3 4" xfId="12374"/>
    <cellStyle name="常规 27 3 3 3 3 2 4" xfId="12375"/>
    <cellStyle name="常规 27 3 3 3 3 2 4 2" xfId="12376"/>
    <cellStyle name="常规 27 3 3 3 3 2 4 3" xfId="12377"/>
    <cellStyle name="常规 27 3 3 3 3 2 5" xfId="12378"/>
    <cellStyle name="常规 27 3 3 3 3 2 6" xfId="12379"/>
    <cellStyle name="常规 27 3 3 3 3 3" xfId="12380"/>
    <cellStyle name="常规 27 3 3 3 3 3 2" xfId="12381"/>
    <cellStyle name="常规 27 3 3 3 3 3 2 2" xfId="12382"/>
    <cellStyle name="常规 27 3 3 3 3 3 2 2 2" xfId="12383"/>
    <cellStyle name="常规 27 3 3 3 3 3 2 2 3" xfId="12384"/>
    <cellStyle name="常规 27 3 3 3 3 3 2 3" xfId="12385"/>
    <cellStyle name="常规 27 3 3 3 3 3 2 4" xfId="12386"/>
    <cellStyle name="常规 27 3 3 3 3 3 3" xfId="12387"/>
    <cellStyle name="常规 27 3 3 3 3 3 3 2" xfId="12388"/>
    <cellStyle name="常规 27 3 3 3 3 3 3 3" xfId="12389"/>
    <cellStyle name="常规 27 3 3 3 3 3 4" xfId="12390"/>
    <cellStyle name="常规 27 3 3 3 3 3 5" xfId="12391"/>
    <cellStyle name="常规 27 3 3 3 3 4" xfId="12392"/>
    <cellStyle name="常规 27 3 3 3 3 4 2" xfId="12393"/>
    <cellStyle name="常规 27 3 3 3 3 4 2 2" xfId="12394"/>
    <cellStyle name="常规 27 3 3 3 3 4 2 3" xfId="12395"/>
    <cellStyle name="常规 27 3 3 3 3 4 3" xfId="12396"/>
    <cellStyle name="常规 27 3 3 3 3 4 4" xfId="12397"/>
    <cellStyle name="常规 27 3 3 3 3 5" xfId="12398"/>
    <cellStyle name="常规 27 3 3 3 3 5 2" xfId="12399"/>
    <cellStyle name="常规 27 3 3 3 3 5 3" xfId="12400"/>
    <cellStyle name="常规 27 3 3 3 3 6" xfId="12401"/>
    <cellStyle name="常规 27 3 3 3 3 7" xfId="12402"/>
    <cellStyle name="常规 27 3 3 3 4" xfId="12403"/>
    <cellStyle name="常规 27 3 3 3 4 2" xfId="12404"/>
    <cellStyle name="常规 27 3 3 3 4 2 2" xfId="12405"/>
    <cellStyle name="常规 27 3 3 3 4 2 2 2" xfId="12406"/>
    <cellStyle name="常规 27 3 3 3 4 2 2 2 2" xfId="12407"/>
    <cellStyle name="常规 27 3 3 3 4 2 2 2 3" xfId="12408"/>
    <cellStyle name="常规 27 3 3 3 4 2 2 3" xfId="12409"/>
    <cellStyle name="常规 27 3 3 3 4 2 2 4" xfId="12410"/>
    <cellStyle name="常规 27 3 3 3 4 2 3" xfId="12411"/>
    <cellStyle name="常规 27 3 3 3 4 2 3 2" xfId="12412"/>
    <cellStyle name="常规 27 3 3 3 4 2 3 3" xfId="12413"/>
    <cellStyle name="常规 27 3 3 3 4 2 4" xfId="12414"/>
    <cellStyle name="常规 27 3 3 3 4 2 5" xfId="12415"/>
    <cellStyle name="常规 27 3 3 3 4 3" xfId="12416"/>
    <cellStyle name="常规 27 3 3 3 4 3 2" xfId="12417"/>
    <cellStyle name="常规 27 3 3 3 4 3 2 2" xfId="12418"/>
    <cellStyle name="常规 27 3 3 3 4 3 2 3" xfId="12419"/>
    <cellStyle name="常规 27 3 3 3 4 3 3" xfId="12420"/>
    <cellStyle name="常规 27 3 3 3 4 3 4" xfId="12421"/>
    <cellStyle name="常规 27 3 3 3 4 4" xfId="12422"/>
    <cellStyle name="常规 27 3 3 3 4 4 2" xfId="12423"/>
    <cellStyle name="常规 27 3 3 3 4 4 3" xfId="12424"/>
    <cellStyle name="常规 27 3 3 3 4 5" xfId="12425"/>
    <cellStyle name="常规 27 3 3 3 4 6" xfId="12426"/>
    <cellStyle name="常规 27 3 3 3 5" xfId="12427"/>
    <cellStyle name="常规 27 3 3 3 5 2" xfId="12428"/>
    <cellStyle name="常规 27 3 3 3 5 2 2" xfId="12429"/>
    <cellStyle name="常规 27 3 3 3 5 2 2 2" xfId="12430"/>
    <cellStyle name="常规 27 3 3 3 5 2 2 3" xfId="12431"/>
    <cellStyle name="常规 27 3 3 3 5 2 3" xfId="12432"/>
    <cellStyle name="常规 27 3 3 3 5 2 4" xfId="12433"/>
    <cellStyle name="常规 27 3 3 3 5 3" xfId="12434"/>
    <cellStyle name="常规 27 3 3 3 5 3 2" xfId="12435"/>
    <cellStyle name="常规 27 3 3 3 5 3 3" xfId="12436"/>
    <cellStyle name="常规 27 3 3 3 5 4" xfId="12437"/>
    <cellStyle name="常规 27 3 3 3 5 5" xfId="12438"/>
    <cellStyle name="常规 27 3 3 3 6" xfId="12439"/>
    <cellStyle name="常规 27 3 3 3 6 2" xfId="12440"/>
    <cellStyle name="常规 27 3 3 3 6 2 2" xfId="12441"/>
    <cellStyle name="常规 27 3 3 3 6 2 3" xfId="12442"/>
    <cellStyle name="常规 27 3 3 3 6 3" xfId="12443"/>
    <cellStyle name="常规 27 3 3 3 6 4" xfId="12444"/>
    <cellStyle name="常规 27 3 3 3 7" xfId="12445"/>
    <cellStyle name="常规 27 3 3 3 7 2" xfId="12446"/>
    <cellStyle name="常规 27 3 3 3 7 3" xfId="12447"/>
    <cellStyle name="常规 27 3 3 3 8" xfId="12448"/>
    <cellStyle name="常规 27 3 3 3 9" xfId="12449"/>
    <cellStyle name="常规 27 3 3 4" xfId="12450"/>
    <cellStyle name="常规 27 3 3 4 2" xfId="12451"/>
    <cellStyle name="常规 27 3 3 4 2 2" xfId="12452"/>
    <cellStyle name="常规 27 3 3 4 2 2 2" xfId="12453"/>
    <cellStyle name="常规 27 3 3 4 2 2 2 2" xfId="12454"/>
    <cellStyle name="常规 27 3 3 4 2 2 2 2 2" xfId="12455"/>
    <cellStyle name="常规 27 3 3 4 2 2 2 2 2 2" xfId="12456"/>
    <cellStyle name="常规 27 3 3 4 2 2 2 2 2 3" xfId="12457"/>
    <cellStyle name="常规 27 3 3 4 2 2 2 2 3" xfId="12458"/>
    <cellStyle name="常规 27 3 3 4 2 2 2 2 4" xfId="12459"/>
    <cellStyle name="常规 27 3 3 4 2 2 2 3" xfId="12460"/>
    <cellStyle name="常规 27 3 3 4 2 2 2 3 2" xfId="12461"/>
    <cellStyle name="常规 27 3 3 4 2 2 2 3 3" xfId="12462"/>
    <cellStyle name="常规 27 3 3 4 2 2 2 4" xfId="12463"/>
    <cellStyle name="常规 27 3 3 4 2 2 2 5" xfId="12464"/>
    <cellStyle name="常规 27 3 3 4 2 2 3" xfId="12465"/>
    <cellStyle name="常规 27 3 3 4 2 2 3 2" xfId="12466"/>
    <cellStyle name="常规 27 3 3 4 2 2 3 2 2" xfId="12467"/>
    <cellStyle name="常规 27 3 3 4 2 2 3 2 3" xfId="12468"/>
    <cellStyle name="常规 27 3 3 4 2 2 3 3" xfId="12469"/>
    <cellStyle name="常规 27 3 3 4 2 2 3 4" xfId="12470"/>
    <cellStyle name="常规 27 3 3 4 2 2 4" xfId="12471"/>
    <cellStyle name="常规 27 3 3 4 2 2 4 2" xfId="12472"/>
    <cellStyle name="常规 27 3 3 4 2 2 4 3" xfId="12473"/>
    <cellStyle name="常规 27 3 3 4 2 2 5" xfId="12474"/>
    <cellStyle name="常规 27 3 3 4 2 2 6" xfId="12475"/>
    <cellStyle name="常规 27 3 3 4 2 3" xfId="12476"/>
    <cellStyle name="常规 27 3 3 4 2 3 2" xfId="12477"/>
    <cellStyle name="常规 27 3 3 4 2 3 2 2" xfId="12478"/>
    <cellStyle name="常规 27 3 3 4 2 3 2 2 2" xfId="12479"/>
    <cellStyle name="常规 27 3 3 4 2 3 2 2 3" xfId="12480"/>
    <cellStyle name="常规 27 3 3 4 2 3 2 3" xfId="12481"/>
    <cellStyle name="常规 27 3 3 4 2 3 2 4" xfId="12482"/>
    <cellStyle name="常规 27 3 3 4 2 3 3" xfId="12483"/>
    <cellStyle name="常规 27 3 3 4 2 3 3 2" xfId="12484"/>
    <cellStyle name="常规 27 3 3 4 2 3 3 3" xfId="12485"/>
    <cellStyle name="常规 27 3 3 4 2 3 4" xfId="12486"/>
    <cellStyle name="常规 27 3 3 4 2 3 5" xfId="12487"/>
    <cellStyle name="常规 27 3 3 4 2 4" xfId="12488"/>
    <cellStyle name="常规 27 3 3 4 2 4 2" xfId="12489"/>
    <cellStyle name="常规 27 3 3 4 2 4 2 2" xfId="12490"/>
    <cellStyle name="常规 27 3 3 4 2 4 2 3" xfId="12491"/>
    <cellStyle name="常规 27 3 3 4 2 4 3" xfId="12492"/>
    <cellStyle name="常规 27 3 3 4 2 4 4" xfId="12493"/>
    <cellStyle name="常规 27 3 3 4 2 5" xfId="12494"/>
    <cellStyle name="常规 27 3 3 4 2 5 2" xfId="12495"/>
    <cellStyle name="常规 27 3 3 4 2 5 3" xfId="12496"/>
    <cellStyle name="常规 27 3 3 4 2 6" xfId="12497"/>
    <cellStyle name="常规 27 3 3 4 2 7" xfId="12498"/>
    <cellStyle name="常规 27 3 3 4 3" xfId="12499"/>
    <cellStyle name="常规 27 3 3 4 3 2" xfId="12500"/>
    <cellStyle name="常规 27 3 3 4 3 2 2" xfId="12501"/>
    <cellStyle name="常规 27 3 3 4 3 2 2 2" xfId="12502"/>
    <cellStyle name="常规 27 3 3 4 3 2 2 2 2" xfId="12503"/>
    <cellStyle name="常规 27 3 3 4 3 2 2 2 3" xfId="12504"/>
    <cellStyle name="常规 27 3 3 4 3 2 2 3" xfId="12505"/>
    <cellStyle name="常规 27 3 3 4 3 2 2 4" xfId="12506"/>
    <cellStyle name="常规 27 3 3 4 3 2 3" xfId="12507"/>
    <cellStyle name="常规 27 3 3 4 3 2 3 2" xfId="12508"/>
    <cellStyle name="常规 27 3 3 4 3 2 3 3" xfId="12509"/>
    <cellStyle name="常规 27 3 3 4 3 2 4" xfId="12510"/>
    <cellStyle name="常规 27 3 3 4 3 2 5" xfId="12511"/>
    <cellStyle name="常规 27 3 3 4 3 3" xfId="12512"/>
    <cellStyle name="常规 27 3 3 4 3 3 2" xfId="12513"/>
    <cellStyle name="常规 27 3 3 4 3 3 2 2" xfId="12514"/>
    <cellStyle name="常规 27 3 3 4 3 3 2 3" xfId="12515"/>
    <cellStyle name="常规 27 3 3 4 3 3 3" xfId="12516"/>
    <cellStyle name="常规 27 3 3 4 3 3 4" xfId="12517"/>
    <cellStyle name="常规 27 3 3 4 3 4" xfId="12518"/>
    <cellStyle name="常规 27 3 3 4 3 4 2" xfId="12519"/>
    <cellStyle name="常规 27 3 3 4 3 4 3" xfId="12520"/>
    <cellStyle name="常规 27 3 3 4 3 5" xfId="12521"/>
    <cellStyle name="常规 27 3 3 4 3 6" xfId="12522"/>
    <cellStyle name="常规 27 3 3 4 4" xfId="12523"/>
    <cellStyle name="常规 27 3 3 4 4 2" xfId="12524"/>
    <cellStyle name="常规 27 3 3 4 4 2 2" xfId="12525"/>
    <cellStyle name="常规 27 3 3 4 4 2 2 2" xfId="12526"/>
    <cellStyle name="常规 27 3 3 4 4 2 2 3" xfId="12527"/>
    <cellStyle name="常规 27 3 3 4 4 2 3" xfId="12528"/>
    <cellStyle name="常规 27 3 3 4 4 2 4" xfId="12529"/>
    <cellStyle name="常规 27 3 3 4 4 3" xfId="12530"/>
    <cellStyle name="常规 27 3 3 4 4 3 2" xfId="12531"/>
    <cellStyle name="常规 27 3 3 4 4 3 3" xfId="12532"/>
    <cellStyle name="常规 27 3 3 4 4 4" xfId="12533"/>
    <cellStyle name="常规 27 3 3 4 4 5" xfId="12534"/>
    <cellStyle name="常规 27 3 3 4 5" xfId="12535"/>
    <cellStyle name="常规 27 3 3 4 5 2" xfId="12536"/>
    <cellStyle name="常规 27 3 3 4 5 2 2" xfId="12537"/>
    <cellStyle name="常规 27 3 3 4 5 2 3" xfId="12538"/>
    <cellStyle name="常规 27 3 3 4 5 3" xfId="12539"/>
    <cellStyle name="常规 27 3 3 4 5 4" xfId="12540"/>
    <cellStyle name="常规 27 3 3 4 6" xfId="12541"/>
    <cellStyle name="常规 27 3 3 4 6 2" xfId="12542"/>
    <cellStyle name="常规 27 3 3 4 6 3" xfId="12543"/>
    <cellStyle name="常规 27 3 3 4 7" xfId="12544"/>
    <cellStyle name="常规 27 3 3 4 8" xfId="12545"/>
    <cellStyle name="常规 27 3 3 5" xfId="12546"/>
    <cellStyle name="常规 27 3 3 5 2" xfId="12547"/>
    <cellStyle name="常规 27 3 3 5 2 2" xfId="12548"/>
    <cellStyle name="常规 27 3 3 5 2 2 2" xfId="12549"/>
    <cellStyle name="常规 27 3 3 5 2 2 2 2" xfId="12550"/>
    <cellStyle name="常规 27 3 3 5 2 2 2 2 2" xfId="12551"/>
    <cellStyle name="常规 27 3 3 5 2 2 2 2 3" xfId="12552"/>
    <cellStyle name="常规 27 3 3 5 2 2 2 3" xfId="12553"/>
    <cellStyle name="常规 27 3 3 5 2 2 2 4" xfId="12554"/>
    <cellStyle name="常规 27 3 3 5 2 2 3" xfId="12555"/>
    <cellStyle name="常规 27 3 3 5 2 2 3 2" xfId="12556"/>
    <cellStyle name="常规 27 3 3 5 2 2 3 3" xfId="12557"/>
    <cellStyle name="常规 27 3 3 5 2 2 4" xfId="12558"/>
    <cellStyle name="常规 27 3 3 5 2 2 5" xfId="12559"/>
    <cellStyle name="常规 27 3 3 5 2 3" xfId="12560"/>
    <cellStyle name="常规 27 3 3 5 2 3 2" xfId="12561"/>
    <cellStyle name="常规 27 3 3 5 2 3 2 2" xfId="12562"/>
    <cellStyle name="常规 27 3 3 5 2 3 2 3" xfId="12563"/>
    <cellStyle name="常规 27 3 3 5 2 3 3" xfId="12564"/>
    <cellStyle name="常规 27 3 3 5 2 3 4" xfId="12565"/>
    <cellStyle name="常规 27 3 3 5 2 4" xfId="12566"/>
    <cellStyle name="常规 27 3 3 5 2 4 2" xfId="12567"/>
    <cellStyle name="常规 27 3 3 5 2 4 3" xfId="12568"/>
    <cellStyle name="常规 27 3 3 5 2 5" xfId="12569"/>
    <cellStyle name="常规 27 3 3 5 2 6" xfId="12570"/>
    <cellStyle name="常规 27 3 3 5 3" xfId="12571"/>
    <cellStyle name="常规 27 3 3 5 3 2" xfId="12572"/>
    <cellStyle name="常规 27 3 3 5 3 2 2" xfId="12573"/>
    <cellStyle name="常规 27 3 3 5 3 2 2 2" xfId="12574"/>
    <cellStyle name="常规 27 3 3 5 3 2 2 3" xfId="12575"/>
    <cellStyle name="常规 27 3 3 5 3 2 3" xfId="12576"/>
    <cellStyle name="常规 27 3 3 5 3 2 4" xfId="12577"/>
    <cellStyle name="常规 27 3 3 5 3 3" xfId="12578"/>
    <cellStyle name="常规 27 3 3 5 3 3 2" xfId="12579"/>
    <cellStyle name="常规 27 3 3 5 3 3 3" xfId="12580"/>
    <cellStyle name="常规 27 3 3 5 3 4" xfId="12581"/>
    <cellStyle name="常规 27 3 3 5 3 5" xfId="12582"/>
    <cellStyle name="常规 27 3 3 5 4" xfId="12583"/>
    <cellStyle name="常规 27 3 3 5 4 2" xfId="12584"/>
    <cellStyle name="常规 27 3 3 5 4 2 2" xfId="12585"/>
    <cellStyle name="常规 27 3 3 5 4 2 3" xfId="12586"/>
    <cellStyle name="常规 27 3 3 5 4 3" xfId="12587"/>
    <cellStyle name="常规 27 3 3 5 4 4" xfId="12588"/>
    <cellStyle name="常规 27 3 3 5 5" xfId="12589"/>
    <cellStyle name="常规 27 3 3 5 5 2" xfId="12590"/>
    <cellStyle name="常规 27 3 3 5 5 3" xfId="12591"/>
    <cellStyle name="常规 27 3 3 5 6" xfId="12592"/>
    <cellStyle name="常规 27 3 3 5 7" xfId="12593"/>
    <cellStyle name="常规 27 3 3 6" xfId="12594"/>
    <cellStyle name="常规 27 3 3 6 2" xfId="12595"/>
    <cellStyle name="常规 27 3 3 6 2 2" xfId="12596"/>
    <cellStyle name="常规 27 3 3 6 2 2 2" xfId="12597"/>
    <cellStyle name="常规 27 3 3 6 2 2 2 2" xfId="12598"/>
    <cellStyle name="常规 27 3 3 6 2 2 2 3" xfId="12599"/>
    <cellStyle name="常规 27 3 3 6 2 2 3" xfId="12600"/>
    <cellStyle name="常规 27 3 3 6 2 2 4" xfId="12601"/>
    <cellStyle name="常规 27 3 3 6 2 3" xfId="12602"/>
    <cellStyle name="常规 27 3 3 6 2 3 2" xfId="12603"/>
    <cellStyle name="常规 27 3 3 6 2 3 3" xfId="12604"/>
    <cellStyle name="常规 27 3 3 6 2 4" xfId="12605"/>
    <cellStyle name="常规 27 3 3 6 2 5" xfId="12606"/>
    <cellStyle name="常规 27 3 3 6 3" xfId="12607"/>
    <cellStyle name="常规 27 3 3 6 3 2" xfId="12608"/>
    <cellStyle name="常规 27 3 3 6 3 2 2" xfId="12609"/>
    <cellStyle name="常规 27 3 3 6 3 2 3" xfId="12610"/>
    <cellStyle name="常规 27 3 3 6 3 3" xfId="12611"/>
    <cellStyle name="常规 27 3 3 6 3 4" xfId="12612"/>
    <cellStyle name="常规 27 3 3 6 4" xfId="12613"/>
    <cellStyle name="常规 27 3 3 6 4 2" xfId="12614"/>
    <cellStyle name="常规 27 3 3 6 4 3" xfId="12615"/>
    <cellStyle name="常规 27 3 3 6 5" xfId="12616"/>
    <cellStyle name="常规 27 3 3 6 6" xfId="12617"/>
    <cellStyle name="常规 27 3 3 7" xfId="12618"/>
    <cellStyle name="常规 27 3 3 7 2" xfId="12619"/>
    <cellStyle name="常规 27 3 3 7 2 2" xfId="12620"/>
    <cellStyle name="常规 27 3 3 7 2 2 2" xfId="12621"/>
    <cellStyle name="常规 27 3 3 7 2 2 3" xfId="12622"/>
    <cellStyle name="常规 27 3 3 7 2 3" xfId="12623"/>
    <cellStyle name="常规 27 3 3 7 2 4" xfId="12624"/>
    <cellStyle name="常规 27 3 3 7 3" xfId="12625"/>
    <cellStyle name="常规 27 3 3 7 3 2" xfId="12626"/>
    <cellStyle name="常规 27 3 3 7 3 3" xfId="12627"/>
    <cellStyle name="常规 27 3 3 7 4" xfId="12628"/>
    <cellStyle name="常规 27 3 3 7 5" xfId="12629"/>
    <cellStyle name="常规 27 3 3 8" xfId="12630"/>
    <cellStyle name="常规 27 3 3 8 2" xfId="12631"/>
    <cellStyle name="常规 27 3 3 8 2 2" xfId="12632"/>
    <cellStyle name="常规 27 3 3 8 2 3" xfId="12633"/>
    <cellStyle name="常规 27 3 3 8 3" xfId="12634"/>
    <cellStyle name="常规 27 3 3 8 4" xfId="12635"/>
    <cellStyle name="常规 27 3 3 9" xfId="12636"/>
    <cellStyle name="常规 27 3 3 9 2" xfId="12637"/>
    <cellStyle name="常规 27 3 3 9 3" xfId="12638"/>
    <cellStyle name="常规 27 3 4" xfId="12639"/>
    <cellStyle name="常规 27 3 4 10" xfId="12640"/>
    <cellStyle name="常规 27 3 4 11" xfId="12641"/>
    <cellStyle name="常规 27 3 4 12" xfId="12642"/>
    <cellStyle name="常规 27 3 4 13" xfId="12643"/>
    <cellStyle name="常规 27 3 4 2" xfId="12644"/>
    <cellStyle name="常规 27 3 4 2 2" xfId="12645"/>
    <cellStyle name="常规 27 3 4 2 2 2" xfId="12646"/>
    <cellStyle name="常规 27 3 4 2 2 2 2" xfId="12647"/>
    <cellStyle name="常规 27 3 4 2 2 2 2 2" xfId="12648"/>
    <cellStyle name="常规 27 3 4 2 2 2 2 2 2" xfId="12649"/>
    <cellStyle name="常规 27 3 4 2 2 2 2 2 2 2" xfId="12650"/>
    <cellStyle name="常规 27 3 4 2 2 2 2 2 2 2 2" xfId="12651"/>
    <cellStyle name="常规 27 3 4 2 2 2 2 2 2 2 3" xfId="12652"/>
    <cellStyle name="常规 27 3 4 2 2 2 2 2 2 3" xfId="12653"/>
    <cellStyle name="常规 27 3 4 2 2 2 2 2 2 4" xfId="12654"/>
    <cellStyle name="常规 27 3 4 2 2 2 2 2 3" xfId="12655"/>
    <cellStyle name="常规 27 3 4 2 2 2 2 2 3 2" xfId="12656"/>
    <cellStyle name="常规 27 3 4 2 2 2 2 2 3 3" xfId="12657"/>
    <cellStyle name="常规 27 3 4 2 2 2 2 2 4" xfId="12658"/>
    <cellStyle name="常规 27 3 4 2 2 2 2 2 5" xfId="12659"/>
    <cellStyle name="常规 27 3 4 2 2 2 2 3" xfId="12660"/>
    <cellStyle name="常规 27 3 4 2 2 2 2 3 2" xfId="12661"/>
    <cellStyle name="常规 27 3 4 2 2 2 2 3 2 2" xfId="12662"/>
    <cellStyle name="常规 27 3 4 2 2 2 2 3 2 3" xfId="12663"/>
    <cellStyle name="常规 27 3 4 2 2 2 2 3 3" xfId="12664"/>
    <cellStyle name="常规 27 3 4 2 2 2 2 3 4" xfId="12665"/>
    <cellStyle name="常规 27 3 4 2 2 2 2 4" xfId="12666"/>
    <cellStyle name="常规 27 3 4 2 2 2 2 4 2" xfId="12667"/>
    <cellStyle name="常规 27 3 4 2 2 2 2 4 3" xfId="12668"/>
    <cellStyle name="常规 27 3 4 2 2 2 2 5" xfId="12669"/>
    <cellStyle name="常规 27 3 4 2 2 2 2 6" xfId="12670"/>
    <cellStyle name="常规 27 3 4 2 2 2 3" xfId="12671"/>
    <cellStyle name="常规 27 3 4 2 2 2 3 2" xfId="12672"/>
    <cellStyle name="常规 27 3 4 2 2 2 3 2 2" xfId="12673"/>
    <cellStyle name="常规 27 3 4 2 2 2 3 2 2 2" xfId="12674"/>
    <cellStyle name="常规 27 3 4 2 2 2 3 2 2 3" xfId="12675"/>
    <cellStyle name="常规 27 3 4 2 2 2 3 2 3" xfId="12676"/>
    <cellStyle name="常规 27 3 4 2 2 2 3 2 4" xfId="12677"/>
    <cellStyle name="常规 27 3 4 2 2 2 3 3" xfId="12678"/>
    <cellStyle name="常规 27 3 4 2 2 2 3 3 2" xfId="12679"/>
    <cellStyle name="常规 27 3 4 2 2 2 3 3 3" xfId="12680"/>
    <cellStyle name="常规 27 3 4 2 2 2 3 4" xfId="12681"/>
    <cellStyle name="常规 27 3 4 2 2 2 3 5" xfId="12682"/>
    <cellStyle name="常规 27 3 4 2 2 2 4" xfId="12683"/>
    <cellStyle name="常规 27 3 4 2 2 2 4 2" xfId="12684"/>
    <cellStyle name="常规 27 3 4 2 2 2 4 2 2" xfId="12685"/>
    <cellStyle name="常规 27 3 4 2 2 2 4 2 3" xfId="12686"/>
    <cellStyle name="常规 27 3 4 2 2 2 4 3" xfId="12687"/>
    <cellStyle name="常规 27 3 4 2 2 2 4 4" xfId="12688"/>
    <cellStyle name="常规 27 3 4 2 2 2 5" xfId="12689"/>
    <cellStyle name="常规 27 3 4 2 2 2 5 2" xfId="12690"/>
    <cellStyle name="常规 27 3 4 2 2 2 5 3" xfId="12691"/>
    <cellStyle name="常规 27 3 4 2 2 2 6" xfId="12692"/>
    <cellStyle name="常规 27 3 4 2 2 2 7" xfId="12693"/>
    <cellStyle name="常规 27 3 4 2 2 3" xfId="12694"/>
    <cellStyle name="常规 27 3 4 2 2 3 2" xfId="12695"/>
    <cellStyle name="常规 27 3 4 2 2 3 2 2" xfId="12696"/>
    <cellStyle name="常规 27 3 4 2 2 3 2 2 2" xfId="12697"/>
    <cellStyle name="常规 27 3 4 2 2 3 2 2 2 2" xfId="12698"/>
    <cellStyle name="常规 27 3 4 2 2 3 2 2 2 3" xfId="12699"/>
    <cellStyle name="常规 27 3 4 2 2 3 2 2 3" xfId="12700"/>
    <cellStyle name="常规 27 3 4 2 2 3 2 2 4" xfId="12701"/>
    <cellStyle name="常规 27 3 4 2 2 3 2 3" xfId="12702"/>
    <cellStyle name="常规 27 3 4 2 2 3 2 3 2" xfId="12703"/>
    <cellStyle name="常规 27 3 4 2 2 3 2 3 3" xfId="12704"/>
    <cellStyle name="常规 27 3 4 2 2 3 2 4" xfId="12705"/>
    <cellStyle name="常规 27 3 4 2 2 3 2 5" xfId="12706"/>
    <cellStyle name="常规 27 3 4 2 2 3 3" xfId="12707"/>
    <cellStyle name="常规 27 3 4 2 2 3 3 2" xfId="12708"/>
    <cellStyle name="常规 27 3 4 2 2 3 3 2 2" xfId="12709"/>
    <cellStyle name="常规 27 3 4 2 2 3 3 2 3" xfId="12710"/>
    <cellStyle name="常规 27 3 4 2 2 3 3 3" xfId="12711"/>
    <cellStyle name="常规 27 3 4 2 2 3 3 4" xfId="12712"/>
    <cellStyle name="常规 27 3 4 2 2 3 4" xfId="12713"/>
    <cellStyle name="常规 27 3 4 2 2 3 4 2" xfId="12714"/>
    <cellStyle name="常规 27 3 4 2 2 3 4 3" xfId="12715"/>
    <cellStyle name="常规 27 3 4 2 2 3 5" xfId="12716"/>
    <cellStyle name="常规 27 3 4 2 2 3 6" xfId="12717"/>
    <cellStyle name="常规 27 3 4 2 2 4" xfId="12718"/>
    <cellStyle name="常规 27 3 4 2 2 4 2" xfId="12719"/>
    <cellStyle name="常规 27 3 4 2 2 4 2 2" xfId="12720"/>
    <cellStyle name="常规 27 3 4 2 2 4 2 2 2" xfId="12721"/>
    <cellStyle name="常规 27 3 4 2 2 4 2 2 3" xfId="12722"/>
    <cellStyle name="常规 27 3 4 2 2 4 2 3" xfId="12723"/>
    <cellStyle name="常规 27 3 4 2 2 4 2 4" xfId="12724"/>
    <cellStyle name="常规 27 3 4 2 2 4 3" xfId="12725"/>
    <cellStyle name="常规 27 3 4 2 2 4 3 2" xfId="12726"/>
    <cellStyle name="常规 27 3 4 2 2 4 3 3" xfId="12727"/>
    <cellStyle name="常规 27 3 4 2 2 4 4" xfId="12728"/>
    <cellStyle name="常规 27 3 4 2 2 4 5" xfId="12729"/>
    <cellStyle name="常规 27 3 4 2 2 5" xfId="12730"/>
    <cellStyle name="常规 27 3 4 2 2 5 2" xfId="12731"/>
    <cellStyle name="常规 27 3 4 2 2 5 2 2" xfId="12732"/>
    <cellStyle name="常规 27 3 4 2 2 5 2 3" xfId="12733"/>
    <cellStyle name="常规 27 3 4 2 2 5 3" xfId="12734"/>
    <cellStyle name="常规 27 3 4 2 2 5 4" xfId="12735"/>
    <cellStyle name="常规 27 3 4 2 2 6" xfId="12736"/>
    <cellStyle name="常规 27 3 4 2 2 6 2" xfId="12737"/>
    <cellStyle name="常规 27 3 4 2 2 6 3" xfId="12738"/>
    <cellStyle name="常规 27 3 4 2 2 7" xfId="12739"/>
    <cellStyle name="常规 27 3 4 2 2 8" xfId="12740"/>
    <cellStyle name="常规 27 3 4 2 3" xfId="12741"/>
    <cellStyle name="常规 27 3 4 2 3 2" xfId="12742"/>
    <cellStyle name="常规 27 3 4 2 3 2 2" xfId="12743"/>
    <cellStyle name="常规 27 3 4 2 3 2 2 2" xfId="12744"/>
    <cellStyle name="常规 27 3 4 2 3 2 2 2 2" xfId="12745"/>
    <cellStyle name="常规 27 3 4 2 3 2 2 2 2 2" xfId="12746"/>
    <cellStyle name="常规 27 3 4 2 3 2 2 2 2 3" xfId="12747"/>
    <cellStyle name="常规 27 3 4 2 3 2 2 2 3" xfId="12748"/>
    <cellStyle name="常规 27 3 4 2 3 2 2 2 4" xfId="12749"/>
    <cellStyle name="常规 27 3 4 2 3 2 2 3" xfId="12750"/>
    <cellStyle name="常规 27 3 4 2 3 2 2 3 2" xfId="12751"/>
    <cellStyle name="常规 27 3 4 2 3 2 2 3 3" xfId="12752"/>
    <cellStyle name="常规 27 3 4 2 3 2 2 4" xfId="12753"/>
    <cellStyle name="常规 27 3 4 2 3 2 2 5" xfId="12754"/>
    <cellStyle name="常规 27 3 4 2 3 2 3" xfId="12755"/>
    <cellStyle name="常规 27 3 4 2 3 2 3 2" xfId="12756"/>
    <cellStyle name="常规 27 3 4 2 3 2 3 2 2" xfId="12757"/>
    <cellStyle name="常规 27 3 4 2 3 2 3 2 3" xfId="12758"/>
    <cellStyle name="常规 27 3 4 2 3 2 3 3" xfId="12759"/>
    <cellStyle name="常规 27 3 4 2 3 2 3 4" xfId="12760"/>
    <cellStyle name="常规 27 3 4 2 3 2 4" xfId="12761"/>
    <cellStyle name="常规 27 3 4 2 3 2 4 2" xfId="12762"/>
    <cellStyle name="常规 27 3 4 2 3 2 4 3" xfId="12763"/>
    <cellStyle name="常规 27 3 4 2 3 2 5" xfId="12764"/>
    <cellStyle name="常规 27 3 4 2 3 2 6" xfId="12765"/>
    <cellStyle name="常规 27 3 4 2 3 3" xfId="12766"/>
    <cellStyle name="常规 27 3 4 2 3 3 2" xfId="12767"/>
    <cellStyle name="常规 27 3 4 2 3 3 2 2" xfId="12768"/>
    <cellStyle name="常规 27 3 4 2 3 3 2 2 2" xfId="12769"/>
    <cellStyle name="常规 27 3 4 2 3 3 2 2 3" xfId="12770"/>
    <cellStyle name="常规 27 3 4 2 3 3 2 3" xfId="12771"/>
    <cellStyle name="常规 27 3 4 2 3 3 2 4" xfId="12772"/>
    <cellStyle name="常规 27 3 4 2 3 3 3" xfId="12773"/>
    <cellStyle name="常规 27 3 4 2 3 3 3 2" xfId="12774"/>
    <cellStyle name="常规 27 3 4 2 3 3 3 3" xfId="12775"/>
    <cellStyle name="常规 27 3 4 2 3 3 4" xfId="12776"/>
    <cellStyle name="常规 27 3 4 2 3 3 5" xfId="12777"/>
    <cellStyle name="常规 27 3 4 2 3 4" xfId="12778"/>
    <cellStyle name="常规 27 3 4 2 3 4 2" xfId="12779"/>
    <cellStyle name="常规 27 3 4 2 3 4 2 2" xfId="12780"/>
    <cellStyle name="常规 27 3 4 2 3 4 2 3" xfId="12781"/>
    <cellStyle name="常规 27 3 4 2 3 4 3" xfId="12782"/>
    <cellStyle name="常规 27 3 4 2 3 4 4" xfId="12783"/>
    <cellStyle name="常规 27 3 4 2 3 5" xfId="12784"/>
    <cellStyle name="常规 27 3 4 2 3 5 2" xfId="12785"/>
    <cellStyle name="常规 27 3 4 2 3 5 3" xfId="12786"/>
    <cellStyle name="常规 27 3 4 2 3 6" xfId="12787"/>
    <cellStyle name="常规 27 3 4 2 3 7" xfId="12788"/>
    <cellStyle name="常规 27 3 4 2 4" xfId="12789"/>
    <cellStyle name="常规 27 3 4 2 4 2" xfId="12790"/>
    <cellStyle name="常规 27 3 4 2 4 2 2" xfId="12791"/>
    <cellStyle name="常规 27 3 4 2 4 2 2 2" xfId="12792"/>
    <cellStyle name="常规 27 3 4 2 4 2 2 2 2" xfId="12793"/>
    <cellStyle name="常规 27 3 4 2 4 2 2 2 3" xfId="12794"/>
    <cellStyle name="常规 27 3 4 2 4 2 2 3" xfId="12795"/>
    <cellStyle name="常规 27 3 4 2 4 2 2 4" xfId="12796"/>
    <cellStyle name="常规 27 3 4 2 4 2 3" xfId="12797"/>
    <cellStyle name="常规 27 3 4 2 4 2 3 2" xfId="12798"/>
    <cellStyle name="常规 27 3 4 2 4 2 3 3" xfId="12799"/>
    <cellStyle name="常规 27 3 4 2 4 2 4" xfId="12800"/>
    <cellStyle name="常规 27 3 4 2 4 2 5" xfId="12801"/>
    <cellStyle name="常规 27 3 4 2 4 3" xfId="12802"/>
    <cellStyle name="常规 27 3 4 2 4 3 2" xfId="12803"/>
    <cellStyle name="常规 27 3 4 2 4 3 2 2" xfId="12804"/>
    <cellStyle name="常规 27 3 4 2 4 3 2 3" xfId="12805"/>
    <cellStyle name="常规 27 3 4 2 4 3 3" xfId="12806"/>
    <cellStyle name="常规 27 3 4 2 4 3 4" xfId="12807"/>
    <cellStyle name="常规 27 3 4 2 4 4" xfId="12808"/>
    <cellStyle name="常规 27 3 4 2 4 4 2" xfId="12809"/>
    <cellStyle name="常规 27 3 4 2 4 4 3" xfId="12810"/>
    <cellStyle name="常规 27 3 4 2 4 5" xfId="12811"/>
    <cellStyle name="常规 27 3 4 2 4 6" xfId="12812"/>
    <cellStyle name="常规 27 3 4 2 5" xfId="12813"/>
    <cellStyle name="常规 27 3 4 2 5 2" xfId="12814"/>
    <cellStyle name="常规 27 3 4 2 5 2 2" xfId="12815"/>
    <cellStyle name="常规 27 3 4 2 5 2 2 2" xfId="12816"/>
    <cellStyle name="常规 27 3 4 2 5 2 2 3" xfId="12817"/>
    <cellStyle name="常规 27 3 4 2 5 2 3" xfId="12818"/>
    <cellStyle name="常规 27 3 4 2 5 2 4" xfId="12819"/>
    <cellStyle name="常规 27 3 4 2 5 3" xfId="12820"/>
    <cellStyle name="常规 27 3 4 2 5 3 2" xfId="12821"/>
    <cellStyle name="常规 27 3 4 2 5 3 3" xfId="12822"/>
    <cellStyle name="常规 27 3 4 2 5 4" xfId="12823"/>
    <cellStyle name="常规 27 3 4 2 5 5" xfId="12824"/>
    <cellStyle name="常规 27 3 4 2 6" xfId="12825"/>
    <cellStyle name="常规 27 3 4 2 6 2" xfId="12826"/>
    <cellStyle name="常规 27 3 4 2 6 2 2" xfId="12827"/>
    <cellStyle name="常规 27 3 4 2 6 2 3" xfId="12828"/>
    <cellStyle name="常规 27 3 4 2 6 3" xfId="12829"/>
    <cellStyle name="常规 27 3 4 2 6 4" xfId="12830"/>
    <cellStyle name="常规 27 3 4 2 7" xfId="12831"/>
    <cellStyle name="常规 27 3 4 2 7 2" xfId="12832"/>
    <cellStyle name="常规 27 3 4 2 7 3" xfId="12833"/>
    <cellStyle name="常规 27 3 4 2 8" xfId="12834"/>
    <cellStyle name="常规 27 3 4 2 9" xfId="12835"/>
    <cellStyle name="常规 27 3 4 3" xfId="12836"/>
    <cellStyle name="常规 27 3 4 3 2" xfId="12837"/>
    <cellStyle name="常规 27 3 4 3 2 2" xfId="12838"/>
    <cellStyle name="常规 27 3 4 3 2 2 2" xfId="12839"/>
    <cellStyle name="常规 27 3 4 3 2 2 2 2" xfId="12840"/>
    <cellStyle name="常规 27 3 4 3 2 2 2 2 2" xfId="12841"/>
    <cellStyle name="常规 27 3 4 3 2 2 2 2 2 2" xfId="12842"/>
    <cellStyle name="常规 27 3 4 3 2 2 2 2 2 3" xfId="12843"/>
    <cellStyle name="常规 27 3 4 3 2 2 2 2 3" xfId="12844"/>
    <cellStyle name="常规 27 3 4 3 2 2 2 2 4" xfId="12845"/>
    <cellStyle name="常规 27 3 4 3 2 2 2 3" xfId="12846"/>
    <cellStyle name="常规 27 3 4 3 2 2 2 3 2" xfId="12847"/>
    <cellStyle name="常规 27 3 4 3 2 2 2 3 3" xfId="12848"/>
    <cellStyle name="常规 27 3 4 3 2 2 2 4" xfId="12849"/>
    <cellStyle name="常规 27 3 4 3 2 2 2 5" xfId="12850"/>
    <cellStyle name="常规 27 3 4 3 2 2 3" xfId="12851"/>
    <cellStyle name="常规 27 3 4 3 2 2 3 2" xfId="12852"/>
    <cellStyle name="常规 27 3 4 3 2 2 3 2 2" xfId="12853"/>
    <cellStyle name="常规 27 3 4 3 2 2 3 2 3" xfId="12854"/>
    <cellStyle name="常规 27 3 4 3 2 2 3 3" xfId="12855"/>
    <cellStyle name="常规 27 3 4 3 2 2 3 4" xfId="12856"/>
    <cellStyle name="常规 27 3 4 3 2 2 4" xfId="12857"/>
    <cellStyle name="常规 27 3 4 3 2 2 4 2" xfId="12858"/>
    <cellStyle name="常规 27 3 4 3 2 2 4 3" xfId="12859"/>
    <cellStyle name="常规 27 3 4 3 2 2 5" xfId="12860"/>
    <cellStyle name="常规 27 3 4 3 2 2 6" xfId="12861"/>
    <cellStyle name="常规 27 3 4 3 2 3" xfId="12862"/>
    <cellStyle name="常规 27 3 4 3 2 3 2" xfId="12863"/>
    <cellStyle name="常规 27 3 4 3 2 3 2 2" xfId="12864"/>
    <cellStyle name="常规 27 3 4 3 2 3 2 2 2" xfId="12865"/>
    <cellStyle name="常规 27 3 4 3 2 3 2 2 3" xfId="12866"/>
    <cellStyle name="常规 27 3 4 3 2 3 2 3" xfId="12867"/>
    <cellStyle name="常规 27 3 4 3 2 3 2 4" xfId="12868"/>
    <cellStyle name="常规 27 3 4 3 2 3 3" xfId="12869"/>
    <cellStyle name="常规 27 3 4 3 2 3 3 2" xfId="12870"/>
    <cellStyle name="常规 27 3 4 3 2 3 3 3" xfId="12871"/>
    <cellStyle name="常规 27 3 4 3 2 3 4" xfId="12872"/>
    <cellStyle name="常规 27 3 4 3 2 3 5" xfId="12873"/>
    <cellStyle name="常规 27 3 4 3 2 4" xfId="12874"/>
    <cellStyle name="常规 27 3 4 3 2 4 2" xfId="12875"/>
    <cellStyle name="常规 27 3 4 3 2 4 2 2" xfId="12876"/>
    <cellStyle name="常规 27 3 4 3 2 4 2 3" xfId="12877"/>
    <cellStyle name="常规 27 3 4 3 2 4 3" xfId="12878"/>
    <cellStyle name="常规 27 3 4 3 2 4 4" xfId="12879"/>
    <cellStyle name="常规 27 3 4 3 2 5" xfId="12880"/>
    <cellStyle name="常规 27 3 4 3 2 5 2" xfId="12881"/>
    <cellStyle name="常规 27 3 4 3 2 5 3" xfId="12882"/>
    <cellStyle name="常规 27 3 4 3 2 6" xfId="12883"/>
    <cellStyle name="常规 27 3 4 3 2 7" xfId="12884"/>
    <cellStyle name="常规 27 3 4 3 3" xfId="12885"/>
    <cellStyle name="常规 27 3 4 3 3 2" xfId="12886"/>
    <cellStyle name="常规 27 3 4 3 3 2 2" xfId="12887"/>
    <cellStyle name="常规 27 3 4 3 3 2 2 2" xfId="12888"/>
    <cellStyle name="常规 27 3 4 3 3 2 2 2 2" xfId="12889"/>
    <cellStyle name="常规 27 3 4 3 3 2 2 2 3" xfId="12890"/>
    <cellStyle name="常规 27 3 4 3 3 2 2 3" xfId="12891"/>
    <cellStyle name="常规 27 3 4 3 3 2 2 4" xfId="12892"/>
    <cellStyle name="常规 27 3 4 3 3 2 3" xfId="12893"/>
    <cellStyle name="常规 27 3 4 3 3 2 3 2" xfId="12894"/>
    <cellStyle name="常规 27 3 4 3 3 2 3 3" xfId="12895"/>
    <cellStyle name="常规 27 3 4 3 3 2 4" xfId="12896"/>
    <cellStyle name="常规 27 3 4 3 3 2 5" xfId="12897"/>
    <cellStyle name="常规 27 3 4 3 3 3" xfId="12898"/>
    <cellStyle name="常规 27 3 4 3 3 3 2" xfId="12899"/>
    <cellStyle name="常规 27 3 4 3 3 3 2 2" xfId="12900"/>
    <cellStyle name="常规 27 3 4 3 3 3 2 3" xfId="12901"/>
    <cellStyle name="常规 27 3 4 3 3 3 3" xfId="12902"/>
    <cellStyle name="常规 27 3 4 3 3 3 4" xfId="12903"/>
    <cellStyle name="常规 27 3 4 3 3 4" xfId="12904"/>
    <cellStyle name="常规 27 3 4 3 3 4 2" xfId="12905"/>
    <cellStyle name="常规 27 3 4 3 3 4 3" xfId="12906"/>
    <cellStyle name="常规 27 3 4 3 3 5" xfId="12907"/>
    <cellStyle name="常规 27 3 4 3 3 6" xfId="12908"/>
    <cellStyle name="常规 27 3 4 3 4" xfId="12909"/>
    <cellStyle name="常规 27 3 4 3 4 2" xfId="12910"/>
    <cellStyle name="常规 27 3 4 3 4 2 2" xfId="12911"/>
    <cellStyle name="常规 27 3 4 3 4 2 2 2" xfId="12912"/>
    <cellStyle name="常规 27 3 4 3 4 2 2 3" xfId="12913"/>
    <cellStyle name="常规 27 3 4 3 4 2 3" xfId="12914"/>
    <cellStyle name="常规 27 3 4 3 4 2 4" xfId="12915"/>
    <cellStyle name="常规 27 3 4 3 4 3" xfId="12916"/>
    <cellStyle name="常规 27 3 4 3 4 3 2" xfId="12917"/>
    <cellStyle name="常规 27 3 4 3 4 3 3" xfId="12918"/>
    <cellStyle name="常规 27 3 4 3 4 4" xfId="12919"/>
    <cellStyle name="常规 27 3 4 3 4 5" xfId="12920"/>
    <cellStyle name="常规 27 3 4 3 5" xfId="12921"/>
    <cellStyle name="常规 27 3 4 3 5 2" xfId="12922"/>
    <cellStyle name="常规 27 3 4 3 5 2 2" xfId="12923"/>
    <cellStyle name="常规 27 3 4 3 5 2 3" xfId="12924"/>
    <cellStyle name="常规 27 3 4 3 5 3" xfId="12925"/>
    <cellStyle name="常规 27 3 4 3 5 4" xfId="12926"/>
    <cellStyle name="常规 27 3 4 3 6" xfId="12927"/>
    <cellStyle name="常规 27 3 4 3 6 2" xfId="12928"/>
    <cellStyle name="常规 27 3 4 3 6 3" xfId="12929"/>
    <cellStyle name="常规 27 3 4 3 7" xfId="12930"/>
    <cellStyle name="常规 27 3 4 3 8" xfId="12931"/>
    <cellStyle name="常规 27 3 4 4" xfId="12932"/>
    <cellStyle name="常规 27 3 4 4 2" xfId="12933"/>
    <cellStyle name="常规 27 3 4 4 2 2" xfId="12934"/>
    <cellStyle name="常规 27 3 4 4 2 2 2" xfId="12935"/>
    <cellStyle name="常规 27 3 4 4 2 2 2 2" xfId="12936"/>
    <cellStyle name="常规 27 3 4 4 2 2 2 2 2" xfId="12937"/>
    <cellStyle name="常规 27 3 4 4 2 2 2 2 3" xfId="12938"/>
    <cellStyle name="常规 27 3 4 4 2 2 2 3" xfId="12939"/>
    <cellStyle name="常规 27 3 4 4 2 2 2 4" xfId="12940"/>
    <cellStyle name="常规 27 3 4 4 2 2 3" xfId="12941"/>
    <cellStyle name="常规 27 3 4 4 2 2 3 2" xfId="12942"/>
    <cellStyle name="常规 27 3 4 4 2 2 3 3" xfId="12943"/>
    <cellStyle name="常规 27 3 4 4 2 2 4" xfId="12944"/>
    <cellStyle name="常规 27 3 4 4 2 2 5" xfId="12945"/>
    <cellStyle name="常规 27 3 4 4 2 3" xfId="12946"/>
    <cellStyle name="常规 27 3 4 4 2 3 2" xfId="12947"/>
    <cellStyle name="常规 27 3 4 4 2 3 2 2" xfId="12948"/>
    <cellStyle name="常规 27 3 4 4 2 3 2 3" xfId="12949"/>
    <cellStyle name="常规 27 3 4 4 2 3 3" xfId="12950"/>
    <cellStyle name="常规 27 3 4 4 2 3 4" xfId="12951"/>
    <cellStyle name="常规 27 3 4 4 2 4" xfId="12952"/>
    <cellStyle name="常规 27 3 4 4 2 4 2" xfId="12953"/>
    <cellStyle name="常规 27 3 4 4 2 4 3" xfId="12954"/>
    <cellStyle name="常规 27 3 4 4 2 5" xfId="12955"/>
    <cellStyle name="常规 27 3 4 4 2 6" xfId="12956"/>
    <cellStyle name="常规 27 3 4 4 3" xfId="12957"/>
    <cellStyle name="常规 27 3 4 4 3 2" xfId="12958"/>
    <cellStyle name="常规 27 3 4 4 3 2 2" xfId="12959"/>
    <cellStyle name="常规 27 3 4 4 3 2 2 2" xfId="12960"/>
    <cellStyle name="常规 27 3 4 4 3 2 2 3" xfId="12961"/>
    <cellStyle name="常规 27 3 4 4 3 2 3" xfId="12962"/>
    <cellStyle name="常规 27 3 4 4 3 2 4" xfId="12963"/>
    <cellStyle name="常规 27 3 4 4 3 3" xfId="12964"/>
    <cellStyle name="常规 27 3 4 4 3 3 2" xfId="12965"/>
    <cellStyle name="常规 27 3 4 4 3 3 3" xfId="12966"/>
    <cellStyle name="常规 27 3 4 4 3 4" xfId="12967"/>
    <cellStyle name="常规 27 3 4 4 3 5" xfId="12968"/>
    <cellStyle name="常规 27 3 4 4 4" xfId="12969"/>
    <cellStyle name="常规 27 3 4 4 4 2" xfId="12970"/>
    <cellStyle name="常规 27 3 4 4 4 2 2" xfId="12971"/>
    <cellStyle name="常规 27 3 4 4 4 2 3" xfId="12972"/>
    <cellStyle name="常规 27 3 4 4 4 3" xfId="12973"/>
    <cellStyle name="常规 27 3 4 4 4 4" xfId="12974"/>
    <cellStyle name="常规 27 3 4 4 5" xfId="12975"/>
    <cellStyle name="常规 27 3 4 4 5 2" xfId="12976"/>
    <cellStyle name="常规 27 3 4 4 5 3" xfId="12977"/>
    <cellStyle name="常规 27 3 4 4 6" xfId="12978"/>
    <cellStyle name="常规 27 3 4 4 7" xfId="12979"/>
    <cellStyle name="常规 27 3 4 5" xfId="12980"/>
    <cellStyle name="常规 27 3 4 5 2" xfId="12981"/>
    <cellStyle name="常规 27 3 4 5 2 2" xfId="12982"/>
    <cellStyle name="常规 27 3 4 5 2 2 2" xfId="12983"/>
    <cellStyle name="常规 27 3 4 5 2 2 2 2" xfId="12984"/>
    <cellStyle name="常规 27 3 4 5 2 2 2 3" xfId="12985"/>
    <cellStyle name="常规 27 3 4 5 2 2 3" xfId="12986"/>
    <cellStyle name="常规 27 3 4 5 2 2 4" xfId="12987"/>
    <cellStyle name="常规 27 3 4 5 2 3" xfId="12988"/>
    <cellStyle name="常规 27 3 4 5 2 3 2" xfId="12989"/>
    <cellStyle name="常规 27 3 4 5 2 3 3" xfId="12990"/>
    <cellStyle name="常规 27 3 4 5 2 4" xfId="12991"/>
    <cellStyle name="常规 27 3 4 5 2 5" xfId="12992"/>
    <cellStyle name="常规 27 3 4 5 3" xfId="12993"/>
    <cellStyle name="常规 27 3 4 5 3 2" xfId="12994"/>
    <cellStyle name="常规 27 3 4 5 3 2 2" xfId="12995"/>
    <cellStyle name="常规 27 3 4 5 3 2 3" xfId="12996"/>
    <cellStyle name="常规 27 3 4 5 3 3" xfId="12997"/>
    <cellStyle name="常规 27 3 4 5 3 4" xfId="12998"/>
    <cellStyle name="常规 27 3 4 5 4" xfId="12999"/>
    <cellStyle name="常规 27 3 4 5 4 2" xfId="13000"/>
    <cellStyle name="常规 27 3 4 5 4 3" xfId="13001"/>
    <cellStyle name="常规 27 3 4 5 5" xfId="13002"/>
    <cellStyle name="常规 27 3 4 5 6" xfId="13003"/>
    <cellStyle name="常规 27 3 4 6" xfId="13004"/>
    <cellStyle name="常规 27 3 4 6 2" xfId="13005"/>
    <cellStyle name="常规 27 3 4 6 2 2" xfId="13006"/>
    <cellStyle name="常规 27 3 4 6 2 2 2" xfId="13007"/>
    <cellStyle name="常规 27 3 4 6 2 2 3" xfId="13008"/>
    <cellStyle name="常规 27 3 4 6 2 3" xfId="13009"/>
    <cellStyle name="常规 27 3 4 6 2 4" xfId="13010"/>
    <cellStyle name="常规 27 3 4 6 3" xfId="13011"/>
    <cellStyle name="常规 27 3 4 6 3 2" xfId="13012"/>
    <cellStyle name="常规 27 3 4 6 3 3" xfId="13013"/>
    <cellStyle name="常规 27 3 4 6 4" xfId="13014"/>
    <cellStyle name="常规 27 3 4 6 5" xfId="13015"/>
    <cellStyle name="常规 27 3 4 7" xfId="13016"/>
    <cellStyle name="常规 27 3 4 7 2" xfId="13017"/>
    <cellStyle name="常规 27 3 4 7 2 2" xfId="13018"/>
    <cellStyle name="常规 27 3 4 7 2 3" xfId="13019"/>
    <cellStyle name="常规 27 3 4 7 3" xfId="13020"/>
    <cellStyle name="常规 27 3 4 7 4" xfId="13021"/>
    <cellStyle name="常规 27 3 4 8" xfId="13022"/>
    <cellStyle name="常规 27 3 4 8 2" xfId="13023"/>
    <cellStyle name="常规 27 3 4 8 3" xfId="13024"/>
    <cellStyle name="常规 27 3 4 9" xfId="13025"/>
    <cellStyle name="常规 27 3 5" xfId="13026"/>
    <cellStyle name="常规 27 3 5 10" xfId="13027"/>
    <cellStyle name="常规 27 3 5 11" xfId="13028"/>
    <cellStyle name="常规 27 3 5 12" xfId="13029"/>
    <cellStyle name="常规 27 3 5 2" xfId="13030"/>
    <cellStyle name="常规 27 3 5 2 2" xfId="13031"/>
    <cellStyle name="常规 27 3 5 2 2 2" xfId="13032"/>
    <cellStyle name="常规 27 3 5 2 2 2 2" xfId="13033"/>
    <cellStyle name="常规 27 3 5 2 2 2 2 2" xfId="13034"/>
    <cellStyle name="常规 27 3 5 2 2 2 2 2 2" xfId="13035"/>
    <cellStyle name="常规 27 3 5 2 2 2 2 2 2 2" xfId="13036"/>
    <cellStyle name="常规 27 3 5 2 2 2 2 2 2 3" xfId="13037"/>
    <cellStyle name="常规 27 3 5 2 2 2 2 2 3" xfId="13038"/>
    <cellStyle name="常规 27 3 5 2 2 2 2 2 4" xfId="13039"/>
    <cellStyle name="常规 27 3 5 2 2 2 2 3" xfId="13040"/>
    <cellStyle name="常规 27 3 5 2 2 2 2 3 2" xfId="13041"/>
    <cellStyle name="常规 27 3 5 2 2 2 2 3 3" xfId="13042"/>
    <cellStyle name="常规 27 3 5 2 2 2 2 4" xfId="13043"/>
    <cellStyle name="常规 27 3 5 2 2 2 2 5" xfId="13044"/>
    <cellStyle name="常规 27 3 5 2 2 2 3" xfId="13045"/>
    <cellStyle name="常规 27 3 5 2 2 2 3 2" xfId="13046"/>
    <cellStyle name="常规 27 3 5 2 2 2 3 2 2" xfId="13047"/>
    <cellStyle name="常规 27 3 5 2 2 2 3 2 3" xfId="13048"/>
    <cellStyle name="常规 27 3 5 2 2 2 3 3" xfId="13049"/>
    <cellStyle name="常规 27 3 5 2 2 2 3 4" xfId="13050"/>
    <cellStyle name="常规 27 3 5 2 2 2 4" xfId="13051"/>
    <cellStyle name="常规 27 3 5 2 2 2 4 2" xfId="13052"/>
    <cellStyle name="常规 27 3 5 2 2 2 4 3" xfId="13053"/>
    <cellStyle name="常规 27 3 5 2 2 2 5" xfId="13054"/>
    <cellStyle name="常规 27 3 5 2 2 2 6" xfId="13055"/>
    <cellStyle name="常规 27 3 5 2 2 3" xfId="13056"/>
    <cellStyle name="常规 27 3 5 2 2 3 2" xfId="13057"/>
    <cellStyle name="常规 27 3 5 2 2 3 2 2" xfId="13058"/>
    <cellStyle name="常规 27 3 5 2 2 3 2 2 2" xfId="13059"/>
    <cellStyle name="常规 27 3 5 2 2 3 2 2 3" xfId="13060"/>
    <cellStyle name="常规 27 3 5 2 2 3 2 3" xfId="13061"/>
    <cellStyle name="常规 27 3 5 2 2 3 2 4" xfId="13062"/>
    <cellStyle name="常规 27 3 5 2 2 3 3" xfId="13063"/>
    <cellStyle name="常规 27 3 5 2 2 3 3 2" xfId="13064"/>
    <cellStyle name="常规 27 3 5 2 2 3 3 3" xfId="13065"/>
    <cellStyle name="常规 27 3 5 2 2 3 4" xfId="13066"/>
    <cellStyle name="常规 27 3 5 2 2 3 5" xfId="13067"/>
    <cellStyle name="常规 27 3 5 2 2 4" xfId="13068"/>
    <cellStyle name="常规 27 3 5 2 2 4 2" xfId="13069"/>
    <cellStyle name="常规 27 3 5 2 2 4 2 2" xfId="13070"/>
    <cellStyle name="常规 27 3 5 2 2 4 2 3" xfId="13071"/>
    <cellStyle name="常规 27 3 5 2 2 4 3" xfId="13072"/>
    <cellStyle name="常规 27 3 5 2 2 4 4" xfId="13073"/>
    <cellStyle name="常规 27 3 5 2 2 5" xfId="13074"/>
    <cellStyle name="常规 27 3 5 2 2 5 2" xfId="13075"/>
    <cellStyle name="常规 27 3 5 2 2 5 3" xfId="13076"/>
    <cellStyle name="常规 27 3 5 2 2 6" xfId="13077"/>
    <cellStyle name="常规 27 3 5 2 2 7" xfId="13078"/>
    <cellStyle name="常规 27 3 5 2 3" xfId="13079"/>
    <cellStyle name="常规 27 3 5 2 3 2" xfId="13080"/>
    <cellStyle name="常规 27 3 5 2 3 2 2" xfId="13081"/>
    <cellStyle name="常规 27 3 5 2 3 2 2 2" xfId="13082"/>
    <cellStyle name="常规 27 3 5 2 3 2 2 2 2" xfId="13083"/>
    <cellStyle name="常规 27 3 5 2 3 2 2 2 3" xfId="13084"/>
    <cellStyle name="常规 27 3 5 2 3 2 2 3" xfId="13085"/>
    <cellStyle name="常规 27 3 5 2 3 2 2 4" xfId="13086"/>
    <cellStyle name="常规 27 3 5 2 3 2 3" xfId="13087"/>
    <cellStyle name="常规 27 3 5 2 3 2 3 2" xfId="13088"/>
    <cellStyle name="常规 27 3 5 2 3 2 3 3" xfId="13089"/>
    <cellStyle name="常规 27 3 5 2 3 2 4" xfId="13090"/>
    <cellStyle name="常规 27 3 5 2 3 2 5" xfId="13091"/>
    <cellStyle name="常规 27 3 5 2 3 3" xfId="13092"/>
    <cellStyle name="常规 27 3 5 2 3 3 2" xfId="13093"/>
    <cellStyle name="常规 27 3 5 2 3 3 2 2" xfId="13094"/>
    <cellStyle name="常规 27 3 5 2 3 3 2 3" xfId="13095"/>
    <cellStyle name="常规 27 3 5 2 3 3 3" xfId="13096"/>
    <cellStyle name="常规 27 3 5 2 3 3 4" xfId="13097"/>
    <cellStyle name="常规 27 3 5 2 3 4" xfId="13098"/>
    <cellStyle name="常规 27 3 5 2 3 4 2" xfId="13099"/>
    <cellStyle name="常规 27 3 5 2 3 4 3" xfId="13100"/>
    <cellStyle name="常规 27 3 5 2 3 5" xfId="13101"/>
    <cellStyle name="常规 27 3 5 2 3 6" xfId="13102"/>
    <cellStyle name="常规 27 3 5 2 4" xfId="13103"/>
    <cellStyle name="常规 27 3 5 2 4 2" xfId="13104"/>
    <cellStyle name="常规 27 3 5 2 4 2 2" xfId="13105"/>
    <cellStyle name="常规 27 3 5 2 4 2 2 2" xfId="13106"/>
    <cellStyle name="常规 27 3 5 2 4 2 2 3" xfId="13107"/>
    <cellStyle name="常规 27 3 5 2 4 2 3" xfId="13108"/>
    <cellStyle name="常规 27 3 5 2 4 2 4" xfId="13109"/>
    <cellStyle name="常规 27 3 5 2 4 3" xfId="13110"/>
    <cellStyle name="常规 27 3 5 2 4 3 2" xfId="13111"/>
    <cellStyle name="常规 27 3 5 2 4 3 3" xfId="13112"/>
    <cellStyle name="常规 27 3 5 2 4 4" xfId="13113"/>
    <cellStyle name="常规 27 3 5 2 4 5" xfId="13114"/>
    <cellStyle name="常规 27 3 5 2 5" xfId="13115"/>
    <cellStyle name="常规 27 3 5 2 5 2" xfId="13116"/>
    <cellStyle name="常规 27 3 5 2 5 2 2" xfId="13117"/>
    <cellStyle name="常规 27 3 5 2 5 2 3" xfId="13118"/>
    <cellStyle name="常规 27 3 5 2 5 3" xfId="13119"/>
    <cellStyle name="常规 27 3 5 2 5 4" xfId="13120"/>
    <cellStyle name="常规 27 3 5 2 6" xfId="13121"/>
    <cellStyle name="常规 27 3 5 2 6 2" xfId="13122"/>
    <cellStyle name="常规 27 3 5 2 6 3" xfId="13123"/>
    <cellStyle name="常规 27 3 5 2 7" xfId="13124"/>
    <cellStyle name="常规 27 3 5 2 8" xfId="13125"/>
    <cellStyle name="常规 27 3 5 3" xfId="13126"/>
    <cellStyle name="常规 27 3 5 3 2" xfId="13127"/>
    <cellStyle name="常规 27 3 5 3 2 2" xfId="13128"/>
    <cellStyle name="常规 27 3 5 3 2 2 2" xfId="13129"/>
    <cellStyle name="常规 27 3 5 3 2 2 2 2" xfId="13130"/>
    <cellStyle name="常规 27 3 5 3 2 2 2 2 2" xfId="13131"/>
    <cellStyle name="常规 27 3 5 3 2 2 2 2 3" xfId="13132"/>
    <cellStyle name="常规 27 3 5 3 2 2 2 3" xfId="13133"/>
    <cellStyle name="常规 27 3 5 3 2 2 2 4" xfId="13134"/>
    <cellStyle name="常规 27 3 5 3 2 2 3" xfId="13135"/>
    <cellStyle name="常规 27 3 5 3 2 2 3 2" xfId="13136"/>
    <cellStyle name="常规 27 3 5 3 2 2 3 3" xfId="13137"/>
    <cellStyle name="常规 27 3 5 3 2 2 4" xfId="13138"/>
    <cellStyle name="常规 27 3 5 3 2 2 5" xfId="13139"/>
    <cellStyle name="常规 27 3 5 3 2 3" xfId="13140"/>
    <cellStyle name="常规 27 3 5 3 2 3 2" xfId="13141"/>
    <cellStyle name="常规 27 3 5 3 2 3 2 2" xfId="13142"/>
    <cellStyle name="常规 27 3 5 3 2 3 2 3" xfId="13143"/>
    <cellStyle name="常规 27 3 5 3 2 3 3" xfId="13144"/>
    <cellStyle name="常规 27 3 5 3 2 3 4" xfId="13145"/>
    <cellStyle name="常规 27 3 5 3 2 4" xfId="13146"/>
    <cellStyle name="常规 27 3 5 3 2 4 2" xfId="13147"/>
    <cellStyle name="常规 27 3 5 3 2 4 3" xfId="13148"/>
    <cellStyle name="常规 27 3 5 3 2 5" xfId="13149"/>
    <cellStyle name="常规 27 3 5 3 2 6" xfId="13150"/>
    <cellStyle name="常规 27 3 5 3 3" xfId="13151"/>
    <cellStyle name="常规 27 3 5 3 3 2" xfId="13152"/>
    <cellStyle name="常规 27 3 5 3 3 2 2" xfId="13153"/>
    <cellStyle name="常规 27 3 5 3 3 2 2 2" xfId="13154"/>
    <cellStyle name="常规 27 3 5 3 3 2 2 3" xfId="13155"/>
    <cellStyle name="常规 27 3 5 3 3 2 3" xfId="13156"/>
    <cellStyle name="常规 27 3 5 3 3 2 4" xfId="13157"/>
    <cellStyle name="常规 27 3 5 3 3 3" xfId="13158"/>
    <cellStyle name="常规 27 3 5 3 3 3 2" xfId="13159"/>
    <cellStyle name="常规 27 3 5 3 3 3 3" xfId="13160"/>
    <cellStyle name="常规 27 3 5 3 3 4" xfId="13161"/>
    <cellStyle name="常规 27 3 5 3 3 5" xfId="13162"/>
    <cellStyle name="常规 27 3 5 3 4" xfId="13163"/>
    <cellStyle name="常规 27 3 5 3 4 2" xfId="13164"/>
    <cellStyle name="常规 27 3 5 3 4 2 2" xfId="13165"/>
    <cellStyle name="常规 27 3 5 3 4 2 3" xfId="13166"/>
    <cellStyle name="常规 27 3 5 3 4 3" xfId="13167"/>
    <cellStyle name="常规 27 3 5 3 4 4" xfId="13168"/>
    <cellStyle name="常规 27 3 5 3 5" xfId="13169"/>
    <cellStyle name="常规 27 3 5 3 5 2" xfId="13170"/>
    <cellStyle name="常规 27 3 5 3 5 3" xfId="13171"/>
    <cellStyle name="常规 27 3 5 3 6" xfId="13172"/>
    <cellStyle name="常规 27 3 5 3 7" xfId="13173"/>
    <cellStyle name="常规 27 3 5 4" xfId="13174"/>
    <cellStyle name="常规 27 3 5 4 2" xfId="13175"/>
    <cellStyle name="常规 27 3 5 4 2 2" xfId="13176"/>
    <cellStyle name="常规 27 3 5 4 2 2 2" xfId="13177"/>
    <cellStyle name="常规 27 3 5 4 2 2 2 2" xfId="13178"/>
    <cellStyle name="常规 27 3 5 4 2 2 2 3" xfId="13179"/>
    <cellStyle name="常规 27 3 5 4 2 2 3" xfId="13180"/>
    <cellStyle name="常规 27 3 5 4 2 2 4" xfId="13181"/>
    <cellStyle name="常规 27 3 5 4 2 3" xfId="13182"/>
    <cellStyle name="常规 27 3 5 4 2 3 2" xfId="13183"/>
    <cellStyle name="常规 27 3 5 4 2 3 3" xfId="13184"/>
    <cellStyle name="常规 27 3 5 4 2 4" xfId="13185"/>
    <cellStyle name="常规 27 3 5 4 2 5" xfId="13186"/>
    <cellStyle name="常规 27 3 5 4 3" xfId="13187"/>
    <cellStyle name="常规 27 3 5 4 3 2" xfId="13188"/>
    <cellStyle name="常规 27 3 5 4 3 2 2" xfId="13189"/>
    <cellStyle name="常规 27 3 5 4 3 2 3" xfId="13190"/>
    <cellStyle name="常规 27 3 5 4 3 3" xfId="13191"/>
    <cellStyle name="常规 27 3 5 4 3 4" xfId="13192"/>
    <cellStyle name="常规 27 3 5 4 4" xfId="13193"/>
    <cellStyle name="常规 27 3 5 4 4 2" xfId="13194"/>
    <cellStyle name="常规 27 3 5 4 4 3" xfId="13195"/>
    <cellStyle name="常规 27 3 5 4 5" xfId="13196"/>
    <cellStyle name="常规 27 3 5 4 6" xfId="13197"/>
    <cellStyle name="常规 27 3 5 5" xfId="13198"/>
    <cellStyle name="常规 27 3 5 5 2" xfId="13199"/>
    <cellStyle name="常规 27 3 5 5 2 2" xfId="13200"/>
    <cellStyle name="常规 27 3 5 5 2 2 2" xfId="13201"/>
    <cellStyle name="常规 27 3 5 5 2 2 3" xfId="13202"/>
    <cellStyle name="常规 27 3 5 5 2 3" xfId="13203"/>
    <cellStyle name="常规 27 3 5 5 2 4" xfId="13204"/>
    <cellStyle name="常规 27 3 5 5 3" xfId="13205"/>
    <cellStyle name="常规 27 3 5 5 3 2" xfId="13206"/>
    <cellStyle name="常规 27 3 5 5 3 3" xfId="13207"/>
    <cellStyle name="常规 27 3 5 5 4" xfId="13208"/>
    <cellStyle name="常规 27 3 5 5 5" xfId="13209"/>
    <cellStyle name="常规 27 3 5 6" xfId="13210"/>
    <cellStyle name="常规 27 3 5 6 2" xfId="13211"/>
    <cellStyle name="常规 27 3 5 6 2 2" xfId="13212"/>
    <cellStyle name="常规 27 3 5 6 2 3" xfId="13213"/>
    <cellStyle name="常规 27 3 5 6 3" xfId="13214"/>
    <cellStyle name="常规 27 3 5 6 4" xfId="13215"/>
    <cellStyle name="常规 27 3 5 7" xfId="13216"/>
    <cellStyle name="常规 27 3 5 7 2" xfId="13217"/>
    <cellStyle name="常规 27 3 5 7 3" xfId="13218"/>
    <cellStyle name="常规 27 3 5 8" xfId="13219"/>
    <cellStyle name="常规 27 3 5 9" xfId="13220"/>
    <cellStyle name="常规 27 3 6" xfId="13221"/>
    <cellStyle name="常规 27 3 6 2" xfId="13222"/>
    <cellStyle name="常规 27 3 6 2 2" xfId="13223"/>
    <cellStyle name="常规 27 3 6 2 2 2" xfId="13224"/>
    <cellStyle name="常规 27 3 6 2 2 2 2" xfId="13225"/>
    <cellStyle name="常规 27 3 6 2 2 2 2 2" xfId="13226"/>
    <cellStyle name="常规 27 3 6 2 2 2 2 2 2" xfId="13227"/>
    <cellStyle name="常规 27 3 6 2 2 2 2 2 3" xfId="13228"/>
    <cellStyle name="常规 27 3 6 2 2 2 2 3" xfId="13229"/>
    <cellStyle name="常规 27 3 6 2 2 2 2 4" xfId="13230"/>
    <cellStyle name="常规 27 3 6 2 2 2 3" xfId="13231"/>
    <cellStyle name="常规 27 3 6 2 2 2 3 2" xfId="13232"/>
    <cellStyle name="常规 27 3 6 2 2 2 3 3" xfId="13233"/>
    <cellStyle name="常规 27 3 6 2 2 2 4" xfId="13234"/>
    <cellStyle name="常规 27 3 6 2 2 2 5" xfId="13235"/>
    <cellStyle name="常规 27 3 6 2 2 3" xfId="13236"/>
    <cellStyle name="常规 27 3 6 2 2 3 2" xfId="13237"/>
    <cellStyle name="常规 27 3 6 2 2 3 2 2" xfId="13238"/>
    <cellStyle name="常规 27 3 6 2 2 3 2 3" xfId="13239"/>
    <cellStyle name="常规 27 3 6 2 2 3 3" xfId="13240"/>
    <cellStyle name="常规 27 3 6 2 2 3 4" xfId="13241"/>
    <cellStyle name="常规 27 3 6 2 2 4" xfId="13242"/>
    <cellStyle name="常规 27 3 6 2 2 4 2" xfId="13243"/>
    <cellStyle name="常规 27 3 6 2 2 4 3" xfId="13244"/>
    <cellStyle name="常规 27 3 6 2 2 5" xfId="13245"/>
    <cellStyle name="常规 27 3 6 2 2 6" xfId="13246"/>
    <cellStyle name="常规 27 3 6 2 3" xfId="13247"/>
    <cellStyle name="常规 27 3 6 2 3 2" xfId="13248"/>
    <cellStyle name="常规 27 3 6 2 3 2 2" xfId="13249"/>
    <cellStyle name="常规 27 3 6 2 3 2 2 2" xfId="13250"/>
    <cellStyle name="常规 27 3 6 2 3 2 2 3" xfId="13251"/>
    <cellStyle name="常规 27 3 6 2 3 2 3" xfId="13252"/>
    <cellStyle name="常规 27 3 6 2 3 2 4" xfId="13253"/>
    <cellStyle name="常规 27 3 6 2 3 3" xfId="13254"/>
    <cellStyle name="常规 27 3 6 2 3 3 2" xfId="13255"/>
    <cellStyle name="常规 27 3 6 2 3 3 3" xfId="13256"/>
    <cellStyle name="常规 27 3 6 2 3 4" xfId="13257"/>
    <cellStyle name="常规 27 3 6 2 3 5" xfId="13258"/>
    <cellStyle name="常规 27 3 6 2 4" xfId="13259"/>
    <cellStyle name="常规 27 3 6 2 4 2" xfId="13260"/>
    <cellStyle name="常规 27 3 6 2 4 2 2" xfId="13261"/>
    <cellStyle name="常规 27 3 6 2 4 2 3" xfId="13262"/>
    <cellStyle name="常规 27 3 6 2 4 3" xfId="13263"/>
    <cellStyle name="常规 27 3 6 2 4 4" xfId="13264"/>
    <cellStyle name="常规 27 3 6 2 5" xfId="13265"/>
    <cellStyle name="常规 27 3 6 2 5 2" xfId="13266"/>
    <cellStyle name="常规 27 3 6 2 5 3" xfId="13267"/>
    <cellStyle name="常规 27 3 6 2 6" xfId="13268"/>
    <cellStyle name="常规 27 3 6 2 7" xfId="13269"/>
    <cellStyle name="常规 27 3 6 3" xfId="13270"/>
    <cellStyle name="常规 27 3 6 3 2" xfId="13271"/>
    <cellStyle name="常规 27 3 6 3 2 2" xfId="13272"/>
    <cellStyle name="常规 27 3 6 3 2 2 2" xfId="13273"/>
    <cellStyle name="常规 27 3 6 3 2 2 2 2" xfId="13274"/>
    <cellStyle name="常规 27 3 6 3 2 2 2 3" xfId="13275"/>
    <cellStyle name="常规 27 3 6 3 2 2 3" xfId="13276"/>
    <cellStyle name="常规 27 3 6 3 2 2 4" xfId="13277"/>
    <cellStyle name="常规 27 3 6 3 2 3" xfId="13278"/>
    <cellStyle name="常规 27 3 6 3 2 3 2" xfId="13279"/>
    <cellStyle name="常规 27 3 6 3 2 3 3" xfId="13280"/>
    <cellStyle name="常规 27 3 6 3 2 4" xfId="13281"/>
    <cellStyle name="常规 27 3 6 3 2 5" xfId="13282"/>
    <cellStyle name="常规 27 3 6 3 3" xfId="13283"/>
    <cellStyle name="常规 27 3 6 3 3 2" xfId="13284"/>
    <cellStyle name="常规 27 3 6 3 3 2 2" xfId="13285"/>
    <cellStyle name="常规 27 3 6 3 3 2 3" xfId="13286"/>
    <cellStyle name="常规 27 3 6 3 3 3" xfId="13287"/>
    <cellStyle name="常规 27 3 6 3 3 4" xfId="13288"/>
    <cellStyle name="常规 27 3 6 3 4" xfId="13289"/>
    <cellStyle name="常规 27 3 6 3 4 2" xfId="13290"/>
    <cellStyle name="常规 27 3 6 3 4 3" xfId="13291"/>
    <cellStyle name="常规 27 3 6 3 5" xfId="13292"/>
    <cellStyle name="常规 27 3 6 3 6" xfId="13293"/>
    <cellStyle name="常规 27 3 6 4" xfId="13294"/>
    <cellStyle name="常规 27 3 6 4 2" xfId="13295"/>
    <cellStyle name="常规 27 3 6 4 2 2" xfId="13296"/>
    <cellStyle name="常规 27 3 6 4 2 2 2" xfId="13297"/>
    <cellStyle name="常规 27 3 6 4 2 2 3" xfId="13298"/>
    <cellStyle name="常规 27 3 6 4 2 3" xfId="13299"/>
    <cellStyle name="常规 27 3 6 4 2 4" xfId="13300"/>
    <cellStyle name="常规 27 3 6 4 3" xfId="13301"/>
    <cellStyle name="常规 27 3 6 4 3 2" xfId="13302"/>
    <cellStyle name="常规 27 3 6 4 3 3" xfId="13303"/>
    <cellStyle name="常规 27 3 6 4 4" xfId="13304"/>
    <cellStyle name="常规 27 3 6 4 5" xfId="13305"/>
    <cellStyle name="常规 27 3 6 5" xfId="13306"/>
    <cellStyle name="常规 27 3 6 5 2" xfId="13307"/>
    <cellStyle name="常规 27 3 6 5 2 2" xfId="13308"/>
    <cellStyle name="常规 27 3 6 5 2 3" xfId="13309"/>
    <cellStyle name="常规 27 3 6 5 3" xfId="13310"/>
    <cellStyle name="常规 27 3 6 5 4" xfId="13311"/>
    <cellStyle name="常规 27 3 6 6" xfId="13312"/>
    <cellStyle name="常规 27 3 6 6 2" xfId="13313"/>
    <cellStyle name="常规 27 3 6 6 3" xfId="13314"/>
    <cellStyle name="常规 27 3 6 7" xfId="13315"/>
    <cellStyle name="常规 27 3 6 8" xfId="13316"/>
    <cellStyle name="常规 27 3 7" xfId="13317"/>
    <cellStyle name="常规 27 3 7 2" xfId="13318"/>
    <cellStyle name="常规 27 3 7 2 2" xfId="13319"/>
    <cellStyle name="常规 27 3 7 2 2 2" xfId="13320"/>
    <cellStyle name="常规 27 3 7 2 2 2 2" xfId="13321"/>
    <cellStyle name="常规 27 3 7 2 2 2 2 2" xfId="13322"/>
    <cellStyle name="常规 27 3 7 2 2 2 2 3" xfId="13323"/>
    <cellStyle name="常规 27 3 7 2 2 2 3" xfId="13324"/>
    <cellStyle name="常规 27 3 7 2 2 2 4" xfId="13325"/>
    <cellStyle name="常规 27 3 7 2 2 3" xfId="13326"/>
    <cellStyle name="常规 27 3 7 2 2 3 2" xfId="13327"/>
    <cellStyle name="常规 27 3 7 2 2 3 3" xfId="13328"/>
    <cellStyle name="常规 27 3 7 2 2 4" xfId="13329"/>
    <cellStyle name="常规 27 3 7 2 2 5" xfId="13330"/>
    <cellStyle name="常规 27 3 7 2 3" xfId="13331"/>
    <cellStyle name="常规 27 3 7 2 3 2" xfId="13332"/>
    <cellStyle name="常规 27 3 7 2 3 2 2" xfId="13333"/>
    <cellStyle name="常规 27 3 7 2 3 2 3" xfId="13334"/>
    <cellStyle name="常规 27 3 7 2 3 3" xfId="13335"/>
    <cellStyle name="常规 27 3 7 2 3 4" xfId="13336"/>
    <cellStyle name="常规 27 3 7 2 4" xfId="13337"/>
    <cellStyle name="常规 27 3 7 2 4 2" xfId="13338"/>
    <cellStyle name="常规 27 3 7 2 4 3" xfId="13339"/>
    <cellStyle name="常规 27 3 7 2 5" xfId="13340"/>
    <cellStyle name="常规 27 3 7 2 6" xfId="13341"/>
    <cellStyle name="常规 27 3 7 3" xfId="13342"/>
    <cellStyle name="常规 27 3 7 3 2" xfId="13343"/>
    <cellStyle name="常规 27 3 7 3 2 2" xfId="13344"/>
    <cellStyle name="常规 27 3 7 3 2 2 2" xfId="13345"/>
    <cellStyle name="常规 27 3 7 3 2 2 3" xfId="13346"/>
    <cellStyle name="常规 27 3 7 3 2 3" xfId="13347"/>
    <cellStyle name="常规 27 3 7 3 2 4" xfId="13348"/>
    <cellStyle name="常规 27 3 7 3 3" xfId="13349"/>
    <cellStyle name="常规 27 3 7 3 3 2" xfId="13350"/>
    <cellStyle name="常规 27 3 7 3 3 3" xfId="13351"/>
    <cellStyle name="常规 27 3 7 3 4" xfId="13352"/>
    <cellStyle name="常规 27 3 7 3 5" xfId="13353"/>
    <cellStyle name="常规 27 3 7 4" xfId="13354"/>
    <cellStyle name="常规 27 3 7 4 2" xfId="13355"/>
    <cellStyle name="常规 27 3 7 4 2 2" xfId="13356"/>
    <cellStyle name="常规 27 3 7 4 2 3" xfId="13357"/>
    <cellStyle name="常规 27 3 7 4 3" xfId="13358"/>
    <cellStyle name="常规 27 3 7 4 4" xfId="13359"/>
    <cellStyle name="常规 27 3 7 5" xfId="13360"/>
    <cellStyle name="常规 27 3 7 5 2" xfId="13361"/>
    <cellStyle name="常规 27 3 7 5 3" xfId="13362"/>
    <cellStyle name="常规 27 3 7 6" xfId="13363"/>
    <cellStyle name="常规 27 3 7 7" xfId="13364"/>
    <cellStyle name="常规 27 3 8" xfId="13365"/>
    <cellStyle name="常规 27 3 8 2" xfId="13366"/>
    <cellStyle name="常规 27 3 8 2 2" xfId="13367"/>
    <cellStyle name="常规 27 3 8 2 2 2" xfId="13368"/>
    <cellStyle name="常规 27 3 8 2 2 2 2" xfId="13369"/>
    <cellStyle name="常规 27 3 8 2 2 2 3" xfId="13370"/>
    <cellStyle name="常规 27 3 8 2 2 3" xfId="13371"/>
    <cellStyle name="常规 27 3 8 2 2 4" xfId="13372"/>
    <cellStyle name="常规 27 3 8 2 3" xfId="13373"/>
    <cellStyle name="常规 27 3 8 2 3 2" xfId="13374"/>
    <cellStyle name="常规 27 3 8 2 3 3" xfId="13375"/>
    <cellStyle name="常规 27 3 8 2 4" xfId="13376"/>
    <cellStyle name="常规 27 3 8 2 5" xfId="13377"/>
    <cellStyle name="常规 27 3 8 3" xfId="13378"/>
    <cellStyle name="常规 27 3 8 3 2" xfId="13379"/>
    <cellStyle name="常规 27 3 8 3 2 2" xfId="13380"/>
    <cellStyle name="常规 27 3 8 3 2 3" xfId="13381"/>
    <cellStyle name="常规 27 3 8 3 3" xfId="13382"/>
    <cellStyle name="常规 27 3 8 3 4" xfId="13383"/>
    <cellStyle name="常规 27 3 8 4" xfId="13384"/>
    <cellStyle name="常规 27 3 8 4 2" xfId="13385"/>
    <cellStyle name="常规 27 3 8 4 3" xfId="13386"/>
    <cellStyle name="常规 27 3 8 5" xfId="13387"/>
    <cellStyle name="常规 27 3 8 6" xfId="13388"/>
    <cellStyle name="常规 27 3 9" xfId="13389"/>
    <cellStyle name="常规 27 3 9 2" xfId="13390"/>
    <cellStyle name="常规 27 3 9 2 2" xfId="13391"/>
    <cellStyle name="常规 27 3 9 2 2 2" xfId="13392"/>
    <cellStyle name="常规 27 3 9 2 2 3" xfId="13393"/>
    <cellStyle name="常规 27 3 9 2 3" xfId="13394"/>
    <cellStyle name="常规 27 3 9 2 4" xfId="13395"/>
    <cellStyle name="常规 27 3 9 3" xfId="13396"/>
    <cellStyle name="常规 27 3 9 3 2" xfId="13397"/>
    <cellStyle name="常规 27 3 9 3 3" xfId="13398"/>
    <cellStyle name="常规 27 3 9 4" xfId="13399"/>
    <cellStyle name="常规 27 3 9 5" xfId="13400"/>
    <cellStyle name="常规 27 4" xfId="13401"/>
    <cellStyle name="常规 27 4 10" xfId="13402"/>
    <cellStyle name="常规 27 4 10 2" xfId="13403"/>
    <cellStyle name="常规 27 4 10 2 2" xfId="13404"/>
    <cellStyle name="常规 27 4 10 2 3" xfId="13405"/>
    <cellStyle name="常规 27 4 10 3" xfId="13406"/>
    <cellStyle name="常规 27 4 10 4" xfId="13407"/>
    <cellStyle name="常规 27 4 11" xfId="13408"/>
    <cellStyle name="常规 27 4 11 2" xfId="13409"/>
    <cellStyle name="常规 27 4 11 3" xfId="13410"/>
    <cellStyle name="常规 27 4 12" xfId="13411"/>
    <cellStyle name="常规 27 4 13" xfId="13412"/>
    <cellStyle name="常规 27 4 14" xfId="13413"/>
    <cellStyle name="常规 27 4 15" xfId="13414"/>
    <cellStyle name="常规 27 4 16" xfId="13415"/>
    <cellStyle name="常规 27 4 2" xfId="13416"/>
    <cellStyle name="常规 27 4 2 10" xfId="13417"/>
    <cellStyle name="常规 27 4 2 11" xfId="13418"/>
    <cellStyle name="常规 27 4 2 12" xfId="13419"/>
    <cellStyle name="常规 27 4 2 13" xfId="13420"/>
    <cellStyle name="常规 27 4 2 14" xfId="13421"/>
    <cellStyle name="常规 27 4 2 2" xfId="13422"/>
    <cellStyle name="常规 27 4 2 2 10" xfId="13423"/>
    <cellStyle name="常规 27 4 2 2 11" xfId="13424"/>
    <cellStyle name="常规 27 4 2 2 12" xfId="13425"/>
    <cellStyle name="常规 27 4 2 2 13" xfId="13426"/>
    <cellStyle name="常规 27 4 2 2 2" xfId="13427"/>
    <cellStyle name="常规 27 4 2 2 2 2" xfId="13428"/>
    <cellStyle name="常规 27 4 2 2 2 2 2" xfId="13429"/>
    <cellStyle name="常规 27 4 2 2 2 2 2 2" xfId="13430"/>
    <cellStyle name="常规 27 4 2 2 2 2 2 2 2" xfId="13431"/>
    <cellStyle name="常规 27 4 2 2 2 2 2 2 2 2" xfId="13432"/>
    <cellStyle name="常规 27 4 2 2 2 2 2 2 2 2 2" xfId="13433"/>
    <cellStyle name="常规 27 4 2 2 2 2 2 2 2 2 2 2" xfId="13434"/>
    <cellStyle name="常规 27 4 2 2 2 2 2 2 2 2 2 3" xfId="13435"/>
    <cellStyle name="常规 27 4 2 2 2 2 2 2 2 2 3" xfId="13436"/>
    <cellStyle name="常规 27 4 2 2 2 2 2 2 2 2 4" xfId="13437"/>
    <cellStyle name="常规 27 4 2 2 2 2 2 2 2 3" xfId="13438"/>
    <cellStyle name="常规 27 4 2 2 2 2 2 2 2 3 2" xfId="13439"/>
    <cellStyle name="常规 27 4 2 2 2 2 2 2 2 3 3" xfId="13440"/>
    <cellStyle name="常规 27 4 2 2 2 2 2 2 2 4" xfId="13441"/>
    <cellStyle name="常规 27 4 2 2 2 2 2 2 2 5" xfId="13442"/>
    <cellStyle name="常规 27 4 2 2 2 2 2 2 3" xfId="13443"/>
    <cellStyle name="常规 27 4 2 2 2 2 2 2 3 2" xfId="13444"/>
    <cellStyle name="常规 27 4 2 2 2 2 2 2 3 2 2" xfId="13445"/>
    <cellStyle name="常规 27 4 2 2 2 2 2 2 3 2 3" xfId="13446"/>
    <cellStyle name="常规 27 4 2 2 2 2 2 2 3 3" xfId="13447"/>
    <cellStyle name="常规 27 4 2 2 2 2 2 2 3 4" xfId="13448"/>
    <cellStyle name="常规 27 4 2 2 2 2 2 2 4" xfId="13449"/>
    <cellStyle name="常规 27 4 2 2 2 2 2 2 4 2" xfId="13450"/>
    <cellStyle name="常规 27 4 2 2 2 2 2 2 4 3" xfId="13451"/>
    <cellStyle name="常规 27 4 2 2 2 2 2 2 5" xfId="13452"/>
    <cellStyle name="常规 27 4 2 2 2 2 2 2 6" xfId="13453"/>
    <cellStyle name="常规 27 4 2 2 2 2 2 3" xfId="13454"/>
    <cellStyle name="常规 27 4 2 2 2 2 2 3 2" xfId="13455"/>
    <cellStyle name="常规 27 4 2 2 2 2 2 3 2 2" xfId="13456"/>
    <cellStyle name="常规 27 4 2 2 2 2 2 3 2 2 2" xfId="13457"/>
    <cellStyle name="常规 27 4 2 2 2 2 2 3 2 2 3" xfId="13458"/>
    <cellStyle name="常规 27 4 2 2 2 2 2 3 2 3" xfId="13459"/>
    <cellStyle name="常规 27 4 2 2 2 2 2 3 2 4" xfId="13460"/>
    <cellStyle name="常规 27 4 2 2 2 2 2 3 3" xfId="13461"/>
    <cellStyle name="常规 27 4 2 2 2 2 2 3 3 2" xfId="13462"/>
    <cellStyle name="常规 27 4 2 2 2 2 2 3 3 3" xfId="13463"/>
    <cellStyle name="常规 27 4 2 2 2 2 2 3 4" xfId="13464"/>
    <cellStyle name="常规 27 4 2 2 2 2 2 3 5" xfId="13465"/>
    <cellStyle name="常规 27 4 2 2 2 2 2 4" xfId="13466"/>
    <cellStyle name="常规 27 4 2 2 2 2 2 4 2" xfId="13467"/>
    <cellStyle name="常规 27 4 2 2 2 2 2 4 2 2" xfId="13468"/>
    <cellStyle name="常规 27 4 2 2 2 2 2 4 2 3" xfId="13469"/>
    <cellStyle name="常规 27 4 2 2 2 2 2 4 3" xfId="13470"/>
    <cellStyle name="常规 27 4 2 2 2 2 2 4 4" xfId="13471"/>
    <cellStyle name="常规 27 4 2 2 2 2 2 5" xfId="13472"/>
    <cellStyle name="常规 27 4 2 2 2 2 2 5 2" xfId="13473"/>
    <cellStyle name="常规 27 4 2 2 2 2 2 5 3" xfId="13474"/>
    <cellStyle name="常规 27 4 2 2 2 2 2 6" xfId="13475"/>
    <cellStyle name="常规 27 4 2 2 2 2 2 7" xfId="13476"/>
    <cellStyle name="常规 27 4 2 2 2 2 3" xfId="13477"/>
    <cellStyle name="常规 27 4 2 2 2 2 3 2" xfId="13478"/>
    <cellStyle name="常规 27 4 2 2 2 2 3 2 2" xfId="13479"/>
    <cellStyle name="常规 27 4 2 2 2 2 3 2 2 2" xfId="13480"/>
    <cellStyle name="常规 27 4 2 2 2 2 3 2 2 2 2" xfId="13481"/>
    <cellStyle name="常规 27 4 2 2 2 2 3 2 2 2 3" xfId="13482"/>
    <cellStyle name="常规 27 4 2 2 2 2 3 2 2 3" xfId="13483"/>
    <cellStyle name="常规 27 4 2 2 2 2 3 2 2 4" xfId="13484"/>
    <cellStyle name="常规 27 4 2 2 2 2 3 2 3" xfId="13485"/>
    <cellStyle name="常规 27 4 2 2 2 2 3 2 3 2" xfId="13486"/>
    <cellStyle name="常规 27 4 2 2 2 2 3 2 3 3" xfId="13487"/>
    <cellStyle name="常规 27 4 2 2 2 2 3 2 4" xfId="13488"/>
    <cellStyle name="常规 27 4 2 2 2 2 3 2 5" xfId="13489"/>
    <cellStyle name="常规 27 4 2 2 2 2 3 3" xfId="13490"/>
    <cellStyle name="常规 27 4 2 2 2 2 3 3 2" xfId="13491"/>
    <cellStyle name="常规 27 4 2 2 2 2 3 3 2 2" xfId="13492"/>
    <cellStyle name="常规 27 4 2 2 2 2 3 3 2 3" xfId="13493"/>
    <cellStyle name="常规 27 4 2 2 2 2 3 3 3" xfId="13494"/>
    <cellStyle name="常规 27 4 2 2 2 2 3 3 4" xfId="13495"/>
    <cellStyle name="常规 27 4 2 2 2 2 3 4" xfId="13496"/>
    <cellStyle name="常规 27 4 2 2 2 2 3 4 2" xfId="13497"/>
    <cellStyle name="常规 27 4 2 2 2 2 3 4 3" xfId="13498"/>
    <cellStyle name="常规 27 4 2 2 2 2 3 5" xfId="13499"/>
    <cellStyle name="常规 27 4 2 2 2 2 3 6" xfId="13500"/>
    <cellStyle name="常规 27 4 2 2 2 2 4" xfId="13501"/>
    <cellStyle name="常规 27 4 2 2 2 2 4 2" xfId="13502"/>
    <cellStyle name="常规 27 4 2 2 2 2 4 2 2" xfId="13503"/>
    <cellStyle name="常规 27 4 2 2 2 2 4 2 2 2" xfId="13504"/>
    <cellStyle name="常规 27 4 2 2 2 2 4 2 2 3" xfId="13505"/>
    <cellStyle name="常规 27 4 2 2 2 2 4 2 3" xfId="13506"/>
    <cellStyle name="常规 27 4 2 2 2 2 4 2 4" xfId="13507"/>
    <cellStyle name="常规 27 4 2 2 2 2 4 3" xfId="13508"/>
    <cellStyle name="常规 27 4 2 2 2 2 4 3 2" xfId="13509"/>
    <cellStyle name="常规 27 4 2 2 2 2 4 3 3" xfId="13510"/>
    <cellStyle name="常规 27 4 2 2 2 2 4 4" xfId="13511"/>
    <cellStyle name="常规 27 4 2 2 2 2 4 5" xfId="13512"/>
    <cellStyle name="常规 27 4 2 2 2 2 5" xfId="13513"/>
    <cellStyle name="常规 27 4 2 2 2 2 5 2" xfId="13514"/>
    <cellStyle name="常规 27 4 2 2 2 2 5 2 2" xfId="13515"/>
    <cellStyle name="常规 27 4 2 2 2 2 5 2 3" xfId="13516"/>
    <cellStyle name="常规 27 4 2 2 2 2 5 3" xfId="13517"/>
    <cellStyle name="常规 27 4 2 2 2 2 5 4" xfId="13518"/>
    <cellStyle name="常规 27 4 2 2 2 2 6" xfId="13519"/>
    <cellStyle name="常规 27 4 2 2 2 2 6 2" xfId="13520"/>
    <cellStyle name="常规 27 4 2 2 2 2 6 3" xfId="13521"/>
    <cellStyle name="常规 27 4 2 2 2 2 7" xfId="13522"/>
    <cellStyle name="常规 27 4 2 2 2 2 8" xfId="13523"/>
    <cellStyle name="常规 27 4 2 2 2 3" xfId="13524"/>
    <cellStyle name="常规 27 4 2 2 2 3 2" xfId="13525"/>
    <cellStyle name="常规 27 4 2 2 2 3 2 2" xfId="13526"/>
    <cellStyle name="常规 27 4 2 2 2 3 2 2 2" xfId="13527"/>
    <cellStyle name="常规 27 4 2 2 2 3 2 2 2 2" xfId="13528"/>
    <cellStyle name="常规 27 4 2 2 2 3 2 2 2 2 2" xfId="13529"/>
    <cellStyle name="常规 27 4 2 2 2 3 2 2 2 2 3" xfId="13530"/>
    <cellStyle name="常规 27 4 2 2 2 3 2 2 2 3" xfId="13531"/>
    <cellStyle name="常规 27 4 2 2 2 3 2 2 2 4" xfId="13532"/>
    <cellStyle name="常规 27 4 2 2 2 3 2 2 3" xfId="13533"/>
    <cellStyle name="常规 27 4 2 2 2 3 2 2 3 2" xfId="13534"/>
    <cellStyle name="常规 27 4 2 2 2 3 2 2 3 3" xfId="13535"/>
    <cellStyle name="常规 27 4 2 2 2 3 2 2 4" xfId="13536"/>
    <cellStyle name="常规 27 4 2 2 2 3 2 2 5" xfId="13537"/>
    <cellStyle name="常规 27 4 2 2 2 3 2 3" xfId="13538"/>
    <cellStyle name="常规 27 4 2 2 2 3 2 3 2" xfId="13539"/>
    <cellStyle name="常规 27 4 2 2 2 3 2 3 2 2" xfId="13540"/>
    <cellStyle name="常规 27 4 2 2 2 3 2 3 2 3" xfId="13541"/>
    <cellStyle name="常规 27 4 2 2 2 3 2 3 3" xfId="13542"/>
    <cellStyle name="常规 27 4 2 2 2 3 2 3 4" xfId="13543"/>
    <cellStyle name="常规 27 4 2 2 2 3 2 4" xfId="13544"/>
    <cellStyle name="常规 27 4 2 2 2 3 2 4 2" xfId="13545"/>
    <cellStyle name="常规 27 4 2 2 2 3 2 4 3" xfId="13546"/>
    <cellStyle name="常规 27 4 2 2 2 3 2 5" xfId="13547"/>
    <cellStyle name="常规 27 4 2 2 2 3 2 6" xfId="13548"/>
    <cellStyle name="常规 27 4 2 2 2 3 3" xfId="13549"/>
    <cellStyle name="常规 27 4 2 2 2 3 3 2" xfId="13550"/>
    <cellStyle name="常规 27 4 2 2 2 3 3 2 2" xfId="13551"/>
    <cellStyle name="常规 27 4 2 2 2 3 3 2 2 2" xfId="13552"/>
    <cellStyle name="常规 27 4 2 2 2 3 3 2 2 3" xfId="13553"/>
    <cellStyle name="常规 27 4 2 2 2 3 3 2 3" xfId="13554"/>
    <cellStyle name="常规 27 4 2 2 2 3 3 2 4" xfId="13555"/>
    <cellStyle name="常规 27 4 2 2 2 3 3 3" xfId="13556"/>
    <cellStyle name="常规 27 4 2 2 2 3 3 3 2" xfId="13557"/>
    <cellStyle name="常规 27 4 2 2 2 3 3 3 3" xfId="13558"/>
    <cellStyle name="常规 27 4 2 2 2 3 3 4" xfId="13559"/>
    <cellStyle name="常规 27 4 2 2 2 3 3 5" xfId="13560"/>
    <cellStyle name="常规 27 4 2 2 2 3 4" xfId="13561"/>
    <cellStyle name="常规 27 4 2 2 2 3 4 2" xfId="13562"/>
    <cellStyle name="常规 27 4 2 2 2 3 4 2 2" xfId="13563"/>
    <cellStyle name="常规 27 4 2 2 2 3 4 2 3" xfId="13564"/>
    <cellStyle name="常规 27 4 2 2 2 3 4 3" xfId="13565"/>
    <cellStyle name="常规 27 4 2 2 2 3 4 4" xfId="13566"/>
    <cellStyle name="常规 27 4 2 2 2 3 5" xfId="13567"/>
    <cellStyle name="常规 27 4 2 2 2 3 5 2" xfId="13568"/>
    <cellStyle name="常规 27 4 2 2 2 3 5 3" xfId="13569"/>
    <cellStyle name="常规 27 4 2 2 2 3 6" xfId="13570"/>
    <cellStyle name="常规 27 4 2 2 2 3 7" xfId="13571"/>
    <cellStyle name="常规 27 4 2 2 2 4" xfId="13572"/>
    <cellStyle name="常规 27 4 2 2 2 4 2" xfId="13573"/>
    <cellStyle name="常规 27 4 2 2 2 4 2 2" xfId="13574"/>
    <cellStyle name="常规 27 4 2 2 2 4 2 2 2" xfId="13575"/>
    <cellStyle name="常规 27 4 2 2 2 4 2 2 2 2" xfId="13576"/>
    <cellStyle name="常规 27 4 2 2 2 4 2 2 2 3" xfId="13577"/>
    <cellStyle name="常规 27 4 2 2 2 4 2 2 3" xfId="13578"/>
    <cellStyle name="常规 27 4 2 2 2 4 2 2 4" xfId="13579"/>
    <cellStyle name="常规 27 4 2 2 2 4 2 3" xfId="13580"/>
    <cellStyle name="常规 27 4 2 2 2 4 2 3 2" xfId="13581"/>
    <cellStyle name="常规 27 4 2 2 2 4 2 3 3" xfId="13582"/>
    <cellStyle name="常规 27 4 2 2 2 4 2 4" xfId="13583"/>
    <cellStyle name="常规 27 4 2 2 2 4 2 5" xfId="13584"/>
    <cellStyle name="常规 27 4 2 2 2 4 3" xfId="13585"/>
    <cellStyle name="常规 27 4 2 2 2 4 3 2" xfId="13586"/>
    <cellStyle name="常规 27 4 2 2 2 4 3 2 2" xfId="13587"/>
    <cellStyle name="常规 27 4 2 2 2 4 3 2 3" xfId="13588"/>
    <cellStyle name="常规 27 4 2 2 2 4 3 3" xfId="13589"/>
    <cellStyle name="常规 27 4 2 2 2 4 3 4" xfId="13590"/>
    <cellStyle name="常规 27 4 2 2 2 4 4" xfId="13591"/>
    <cellStyle name="常规 27 4 2 2 2 4 4 2" xfId="13592"/>
    <cellStyle name="常规 27 4 2 2 2 4 4 3" xfId="13593"/>
    <cellStyle name="常规 27 4 2 2 2 4 5" xfId="13594"/>
    <cellStyle name="常规 27 4 2 2 2 4 6" xfId="13595"/>
    <cellStyle name="常规 27 4 2 2 2 5" xfId="13596"/>
    <cellStyle name="常规 27 4 2 2 2 5 2" xfId="13597"/>
    <cellStyle name="常规 27 4 2 2 2 5 2 2" xfId="13598"/>
    <cellStyle name="常规 27 4 2 2 2 5 2 2 2" xfId="13599"/>
    <cellStyle name="常规 27 4 2 2 2 5 2 2 3" xfId="13600"/>
    <cellStyle name="常规 27 4 2 2 2 5 2 3" xfId="13601"/>
    <cellStyle name="常规 27 4 2 2 2 5 2 4" xfId="13602"/>
    <cellStyle name="常规 27 4 2 2 2 5 3" xfId="13603"/>
    <cellStyle name="常规 27 4 2 2 2 5 3 2" xfId="13604"/>
    <cellStyle name="常规 27 4 2 2 2 5 3 3" xfId="13605"/>
    <cellStyle name="常规 27 4 2 2 2 5 4" xfId="13606"/>
    <cellStyle name="常规 27 4 2 2 2 5 5" xfId="13607"/>
    <cellStyle name="常规 27 4 2 2 2 6" xfId="13608"/>
    <cellStyle name="常规 27 4 2 2 2 6 2" xfId="13609"/>
    <cellStyle name="常规 27 4 2 2 2 6 2 2" xfId="13610"/>
    <cellStyle name="常规 27 4 2 2 2 6 2 3" xfId="13611"/>
    <cellStyle name="常规 27 4 2 2 2 6 3" xfId="13612"/>
    <cellStyle name="常规 27 4 2 2 2 6 4" xfId="13613"/>
    <cellStyle name="常规 27 4 2 2 2 7" xfId="13614"/>
    <cellStyle name="常规 27 4 2 2 2 7 2" xfId="13615"/>
    <cellStyle name="常规 27 4 2 2 2 7 3" xfId="13616"/>
    <cellStyle name="常规 27 4 2 2 2 8" xfId="13617"/>
    <cellStyle name="常规 27 4 2 2 2 9" xfId="13618"/>
    <cellStyle name="常规 27 4 2 2 3" xfId="13619"/>
    <cellStyle name="常规 27 4 2 2 3 2" xfId="13620"/>
    <cellStyle name="常规 27 4 2 2 3 2 2" xfId="13621"/>
    <cellStyle name="常规 27 4 2 2 3 2 2 2" xfId="13622"/>
    <cellStyle name="常规 27 4 2 2 3 2 2 2 2" xfId="13623"/>
    <cellStyle name="常规 27 4 2 2 3 2 2 2 2 2" xfId="13624"/>
    <cellStyle name="常规 27 4 2 2 3 2 2 2 2 2 2" xfId="13625"/>
    <cellStyle name="常规 27 4 2 2 3 2 2 2 2 2 3" xfId="13626"/>
    <cellStyle name="常规 27 4 2 2 3 2 2 2 2 3" xfId="13627"/>
    <cellStyle name="常规 27 4 2 2 3 2 2 2 2 4" xfId="13628"/>
    <cellStyle name="常规 27 4 2 2 3 2 2 2 3" xfId="13629"/>
    <cellStyle name="常规 27 4 2 2 3 2 2 2 3 2" xfId="13630"/>
    <cellStyle name="常规 27 4 2 2 3 2 2 2 3 3" xfId="13631"/>
    <cellStyle name="常规 27 4 2 2 3 2 2 2 4" xfId="13632"/>
    <cellStyle name="常规 27 4 2 2 3 2 2 2 5" xfId="13633"/>
    <cellStyle name="常规 27 4 2 2 3 2 2 3" xfId="13634"/>
    <cellStyle name="常规 27 4 2 2 3 2 2 3 2" xfId="13635"/>
    <cellStyle name="常规 27 4 2 2 3 2 2 3 2 2" xfId="13636"/>
    <cellStyle name="常规 27 4 2 2 3 2 2 3 2 3" xfId="13637"/>
    <cellStyle name="常规 27 4 2 2 3 2 2 3 3" xfId="13638"/>
    <cellStyle name="常规 27 4 2 2 3 2 2 3 4" xfId="13639"/>
    <cellStyle name="常规 27 4 2 2 3 2 2 4" xfId="13640"/>
    <cellStyle name="常规 27 4 2 2 3 2 2 4 2" xfId="13641"/>
    <cellStyle name="常规 27 4 2 2 3 2 2 4 3" xfId="13642"/>
    <cellStyle name="常规 27 4 2 2 3 2 2 5" xfId="13643"/>
    <cellStyle name="常规 27 4 2 2 3 2 2 6" xfId="13644"/>
    <cellStyle name="常规 27 4 2 2 3 2 3" xfId="13645"/>
    <cellStyle name="常规 27 4 2 2 3 2 3 2" xfId="13646"/>
    <cellStyle name="常规 27 4 2 2 3 2 3 2 2" xfId="13647"/>
    <cellStyle name="常规 27 4 2 2 3 2 3 2 2 2" xfId="13648"/>
    <cellStyle name="常规 27 4 2 2 3 2 3 2 2 3" xfId="13649"/>
    <cellStyle name="常规 27 4 2 2 3 2 3 2 3" xfId="13650"/>
    <cellStyle name="常规 27 4 2 2 3 2 3 2 4" xfId="13651"/>
    <cellStyle name="常规 27 4 2 2 3 2 3 3" xfId="13652"/>
    <cellStyle name="常规 27 4 2 2 3 2 3 3 2" xfId="13653"/>
    <cellStyle name="常规 27 4 2 2 3 2 3 3 3" xfId="13654"/>
    <cellStyle name="常规 27 4 2 2 3 2 3 4" xfId="13655"/>
    <cellStyle name="常规 27 4 2 2 3 2 3 5" xfId="13656"/>
    <cellStyle name="常规 27 4 2 2 3 2 4" xfId="13657"/>
    <cellStyle name="常规 27 4 2 2 3 2 4 2" xfId="13658"/>
    <cellStyle name="常规 27 4 2 2 3 2 4 2 2" xfId="13659"/>
    <cellStyle name="常规 27 4 2 2 3 2 4 2 3" xfId="13660"/>
    <cellStyle name="常规 27 4 2 2 3 2 4 3" xfId="13661"/>
    <cellStyle name="常规 27 4 2 2 3 2 4 4" xfId="13662"/>
    <cellStyle name="常规 27 4 2 2 3 2 5" xfId="13663"/>
    <cellStyle name="常规 27 4 2 2 3 2 5 2" xfId="13664"/>
    <cellStyle name="常规 27 4 2 2 3 2 5 3" xfId="13665"/>
    <cellStyle name="常规 27 4 2 2 3 2 6" xfId="13666"/>
    <cellStyle name="常规 27 4 2 2 3 2 7" xfId="13667"/>
    <cellStyle name="常规 27 4 2 2 3 3" xfId="13668"/>
    <cellStyle name="常规 27 4 2 2 3 3 2" xfId="13669"/>
    <cellStyle name="常规 27 4 2 2 3 3 2 2" xfId="13670"/>
    <cellStyle name="常规 27 4 2 2 3 3 2 2 2" xfId="13671"/>
    <cellStyle name="常规 27 4 2 2 3 3 2 2 2 2" xfId="13672"/>
    <cellStyle name="常规 27 4 2 2 3 3 2 2 2 3" xfId="13673"/>
    <cellStyle name="常规 27 4 2 2 3 3 2 2 3" xfId="13674"/>
    <cellStyle name="常规 27 4 2 2 3 3 2 2 4" xfId="13675"/>
    <cellStyle name="常规 27 4 2 2 3 3 2 3" xfId="13676"/>
    <cellStyle name="常规 27 4 2 2 3 3 2 3 2" xfId="13677"/>
    <cellStyle name="常规 27 4 2 2 3 3 2 3 3" xfId="13678"/>
    <cellStyle name="常规 27 4 2 2 3 3 2 4" xfId="13679"/>
    <cellStyle name="常规 27 4 2 2 3 3 2 5" xfId="13680"/>
    <cellStyle name="常规 27 4 2 2 3 3 3" xfId="13681"/>
    <cellStyle name="常规 27 4 2 2 3 3 3 2" xfId="13682"/>
    <cellStyle name="常规 27 4 2 2 3 3 3 2 2" xfId="13683"/>
    <cellStyle name="常规 27 4 2 2 3 3 3 2 3" xfId="13684"/>
    <cellStyle name="常规 27 4 2 2 3 3 3 3" xfId="13685"/>
    <cellStyle name="常规 27 4 2 2 3 3 3 4" xfId="13686"/>
    <cellStyle name="常规 27 4 2 2 3 3 4" xfId="13687"/>
    <cellStyle name="常规 27 4 2 2 3 3 4 2" xfId="13688"/>
    <cellStyle name="常规 27 4 2 2 3 3 4 3" xfId="13689"/>
    <cellStyle name="常规 27 4 2 2 3 3 5" xfId="13690"/>
    <cellStyle name="常规 27 4 2 2 3 3 6" xfId="13691"/>
    <cellStyle name="常规 27 4 2 2 3 4" xfId="13692"/>
    <cellStyle name="常规 27 4 2 2 3 4 2" xfId="13693"/>
    <cellStyle name="常规 27 4 2 2 3 4 2 2" xfId="13694"/>
    <cellStyle name="常规 27 4 2 2 3 4 2 2 2" xfId="13695"/>
    <cellStyle name="常规 27 4 2 2 3 4 2 2 3" xfId="13696"/>
    <cellStyle name="常规 27 4 2 2 3 4 2 3" xfId="13697"/>
    <cellStyle name="常规 27 4 2 2 3 4 2 4" xfId="13698"/>
    <cellStyle name="常规 27 4 2 2 3 4 3" xfId="13699"/>
    <cellStyle name="常规 27 4 2 2 3 4 3 2" xfId="13700"/>
    <cellStyle name="常规 27 4 2 2 3 4 3 3" xfId="13701"/>
    <cellStyle name="常规 27 4 2 2 3 4 4" xfId="13702"/>
    <cellStyle name="常规 27 4 2 2 3 4 5" xfId="13703"/>
    <cellStyle name="常规 27 4 2 2 3 5" xfId="13704"/>
    <cellStyle name="常规 27 4 2 2 3 5 2" xfId="13705"/>
    <cellStyle name="常规 27 4 2 2 3 5 2 2" xfId="13706"/>
    <cellStyle name="常规 27 4 2 2 3 5 2 3" xfId="13707"/>
    <cellStyle name="常规 27 4 2 2 3 5 3" xfId="13708"/>
    <cellStyle name="常规 27 4 2 2 3 5 4" xfId="13709"/>
    <cellStyle name="常规 27 4 2 2 3 6" xfId="13710"/>
    <cellStyle name="常规 27 4 2 2 3 6 2" xfId="13711"/>
    <cellStyle name="常规 27 4 2 2 3 6 3" xfId="13712"/>
    <cellStyle name="常规 27 4 2 2 3 7" xfId="13713"/>
    <cellStyle name="常规 27 4 2 2 3 8" xfId="13714"/>
    <cellStyle name="常规 27 4 2 2 4" xfId="13715"/>
    <cellStyle name="常规 27 4 2 2 4 2" xfId="13716"/>
    <cellStyle name="常规 27 4 2 2 4 2 2" xfId="13717"/>
    <cellStyle name="常规 27 4 2 2 4 2 2 2" xfId="13718"/>
    <cellStyle name="常规 27 4 2 2 4 2 2 2 2" xfId="13719"/>
    <cellStyle name="常规 27 4 2 2 4 2 2 2 2 2" xfId="13720"/>
    <cellStyle name="常规 27 4 2 2 4 2 2 2 2 3" xfId="13721"/>
    <cellStyle name="常规 27 4 2 2 4 2 2 2 3" xfId="13722"/>
    <cellStyle name="常规 27 4 2 2 4 2 2 2 4" xfId="13723"/>
    <cellStyle name="常规 27 4 2 2 4 2 2 3" xfId="13724"/>
    <cellStyle name="常规 27 4 2 2 4 2 2 3 2" xfId="13725"/>
    <cellStyle name="常规 27 4 2 2 4 2 2 3 3" xfId="13726"/>
    <cellStyle name="常规 27 4 2 2 4 2 2 4" xfId="13727"/>
    <cellStyle name="常规 27 4 2 2 4 2 2 5" xfId="13728"/>
    <cellStyle name="常规 27 4 2 2 4 2 3" xfId="13729"/>
    <cellStyle name="常规 27 4 2 2 4 2 3 2" xfId="13730"/>
    <cellStyle name="常规 27 4 2 2 4 2 3 2 2" xfId="13731"/>
    <cellStyle name="常规 27 4 2 2 4 2 3 2 3" xfId="13732"/>
    <cellStyle name="常规 27 4 2 2 4 2 3 3" xfId="13733"/>
    <cellStyle name="常规 27 4 2 2 4 2 3 4" xfId="13734"/>
    <cellStyle name="常规 27 4 2 2 4 2 4" xfId="13735"/>
    <cellStyle name="常规 27 4 2 2 4 2 4 2" xfId="13736"/>
    <cellStyle name="常规 27 4 2 2 4 2 4 3" xfId="13737"/>
    <cellStyle name="常规 27 4 2 2 4 2 5" xfId="13738"/>
    <cellStyle name="常规 27 4 2 2 4 2 6" xfId="13739"/>
    <cellStyle name="常规 27 4 2 2 4 3" xfId="13740"/>
    <cellStyle name="常规 27 4 2 2 4 3 2" xfId="13741"/>
    <cellStyle name="常规 27 4 2 2 4 3 2 2" xfId="13742"/>
    <cellStyle name="常规 27 4 2 2 4 3 2 2 2" xfId="13743"/>
    <cellStyle name="常规 27 4 2 2 4 3 2 2 3" xfId="13744"/>
    <cellStyle name="常规 27 4 2 2 4 3 2 3" xfId="13745"/>
    <cellStyle name="常规 27 4 2 2 4 3 2 4" xfId="13746"/>
    <cellStyle name="常规 27 4 2 2 4 3 3" xfId="13747"/>
    <cellStyle name="常规 27 4 2 2 4 3 3 2" xfId="13748"/>
    <cellStyle name="常规 27 4 2 2 4 3 3 3" xfId="13749"/>
    <cellStyle name="常规 27 4 2 2 4 3 4" xfId="13750"/>
    <cellStyle name="常规 27 4 2 2 4 3 5" xfId="13751"/>
    <cellStyle name="常规 27 4 2 2 4 4" xfId="13752"/>
    <cellStyle name="常规 27 4 2 2 4 4 2" xfId="13753"/>
    <cellStyle name="常规 27 4 2 2 4 4 2 2" xfId="13754"/>
    <cellStyle name="常规 27 4 2 2 4 4 2 3" xfId="13755"/>
    <cellStyle name="常规 27 4 2 2 4 4 3" xfId="13756"/>
    <cellStyle name="常规 27 4 2 2 4 4 4" xfId="13757"/>
    <cellStyle name="常规 27 4 2 2 4 5" xfId="13758"/>
    <cellStyle name="常规 27 4 2 2 4 5 2" xfId="13759"/>
    <cellStyle name="常规 27 4 2 2 4 5 3" xfId="13760"/>
    <cellStyle name="常规 27 4 2 2 4 6" xfId="13761"/>
    <cellStyle name="常规 27 4 2 2 4 7" xfId="13762"/>
    <cellStyle name="常规 27 4 2 2 5" xfId="13763"/>
    <cellStyle name="常规 27 4 2 2 5 2" xfId="13764"/>
    <cellStyle name="常规 27 4 2 2 5 2 2" xfId="13765"/>
    <cellStyle name="常规 27 4 2 2 5 2 2 2" xfId="13766"/>
    <cellStyle name="常规 27 4 2 2 5 2 2 2 2" xfId="13767"/>
    <cellStyle name="常规 27 4 2 2 5 2 2 2 3" xfId="13768"/>
    <cellStyle name="常规 27 4 2 2 5 2 2 3" xfId="13769"/>
    <cellStyle name="常规 27 4 2 2 5 2 2 4" xfId="13770"/>
    <cellStyle name="常规 27 4 2 2 5 2 3" xfId="13771"/>
    <cellStyle name="常规 27 4 2 2 5 2 3 2" xfId="13772"/>
    <cellStyle name="常规 27 4 2 2 5 2 3 3" xfId="13773"/>
    <cellStyle name="常规 27 4 2 2 5 2 4" xfId="13774"/>
    <cellStyle name="常规 27 4 2 2 5 2 5" xfId="13775"/>
    <cellStyle name="常规 27 4 2 2 5 3" xfId="13776"/>
    <cellStyle name="常规 27 4 2 2 5 3 2" xfId="13777"/>
    <cellStyle name="常规 27 4 2 2 5 3 2 2" xfId="13778"/>
    <cellStyle name="常规 27 4 2 2 5 3 2 3" xfId="13779"/>
    <cellStyle name="常规 27 4 2 2 5 3 3" xfId="13780"/>
    <cellStyle name="常规 27 4 2 2 5 3 4" xfId="13781"/>
    <cellStyle name="常规 27 4 2 2 5 4" xfId="13782"/>
    <cellStyle name="常规 27 4 2 2 5 4 2" xfId="13783"/>
    <cellStyle name="常规 27 4 2 2 5 4 3" xfId="13784"/>
    <cellStyle name="常规 27 4 2 2 5 5" xfId="13785"/>
    <cellStyle name="常规 27 4 2 2 5 6" xfId="13786"/>
    <cellStyle name="常规 27 4 2 2 6" xfId="13787"/>
    <cellStyle name="常规 27 4 2 2 6 2" xfId="13788"/>
    <cellStyle name="常规 27 4 2 2 6 2 2" xfId="13789"/>
    <cellStyle name="常规 27 4 2 2 6 2 2 2" xfId="13790"/>
    <cellStyle name="常规 27 4 2 2 6 2 2 3" xfId="13791"/>
    <cellStyle name="常规 27 4 2 2 6 2 3" xfId="13792"/>
    <cellStyle name="常规 27 4 2 2 6 2 4" xfId="13793"/>
    <cellStyle name="常规 27 4 2 2 6 3" xfId="13794"/>
    <cellStyle name="常规 27 4 2 2 6 3 2" xfId="13795"/>
    <cellStyle name="常规 27 4 2 2 6 3 3" xfId="13796"/>
    <cellStyle name="常规 27 4 2 2 6 4" xfId="13797"/>
    <cellStyle name="常规 27 4 2 2 6 5" xfId="13798"/>
    <cellStyle name="常规 27 4 2 2 7" xfId="13799"/>
    <cellStyle name="常规 27 4 2 2 7 2" xfId="13800"/>
    <cellStyle name="常规 27 4 2 2 7 2 2" xfId="13801"/>
    <cellStyle name="常规 27 4 2 2 7 2 3" xfId="13802"/>
    <cellStyle name="常规 27 4 2 2 7 3" xfId="13803"/>
    <cellStyle name="常规 27 4 2 2 7 4" xfId="13804"/>
    <cellStyle name="常规 27 4 2 2 8" xfId="13805"/>
    <cellStyle name="常规 27 4 2 2 8 2" xfId="13806"/>
    <cellStyle name="常规 27 4 2 2 8 3" xfId="13807"/>
    <cellStyle name="常规 27 4 2 2 9" xfId="13808"/>
    <cellStyle name="常规 27 4 2 3" xfId="13809"/>
    <cellStyle name="常规 27 4 2 3 10" xfId="13810"/>
    <cellStyle name="常规 27 4 2 3 11" xfId="13811"/>
    <cellStyle name="常规 27 4 2 3 12" xfId="13812"/>
    <cellStyle name="常规 27 4 2 3 2" xfId="13813"/>
    <cellStyle name="常规 27 4 2 3 2 2" xfId="13814"/>
    <cellStyle name="常规 27 4 2 3 2 2 2" xfId="13815"/>
    <cellStyle name="常规 27 4 2 3 2 2 2 2" xfId="13816"/>
    <cellStyle name="常规 27 4 2 3 2 2 2 2 2" xfId="13817"/>
    <cellStyle name="常规 27 4 2 3 2 2 2 2 2 2" xfId="13818"/>
    <cellStyle name="常规 27 4 2 3 2 2 2 2 2 2 2" xfId="13819"/>
    <cellStyle name="常规 27 4 2 3 2 2 2 2 2 2 3" xfId="13820"/>
    <cellStyle name="常规 27 4 2 3 2 2 2 2 2 3" xfId="13821"/>
    <cellStyle name="常规 27 4 2 3 2 2 2 2 2 4" xfId="13822"/>
    <cellStyle name="常规 27 4 2 3 2 2 2 2 3" xfId="13823"/>
    <cellStyle name="常规 27 4 2 3 2 2 2 2 3 2" xfId="13824"/>
    <cellStyle name="常规 27 4 2 3 2 2 2 2 3 3" xfId="13825"/>
    <cellStyle name="常规 27 4 2 3 2 2 2 2 4" xfId="13826"/>
    <cellStyle name="常规 27 4 2 3 2 2 2 2 5" xfId="13827"/>
    <cellStyle name="常规 27 4 2 3 2 2 2 3" xfId="13828"/>
    <cellStyle name="常规 27 4 2 3 2 2 2 3 2" xfId="13829"/>
    <cellStyle name="常规 27 4 2 3 2 2 2 3 2 2" xfId="13830"/>
    <cellStyle name="常规 27 4 2 3 2 2 2 3 2 3" xfId="13831"/>
    <cellStyle name="常规 27 4 2 3 2 2 2 3 3" xfId="13832"/>
    <cellStyle name="常规 27 4 2 3 2 2 2 3 4" xfId="13833"/>
    <cellStyle name="常规 27 4 2 3 2 2 2 4" xfId="13834"/>
    <cellStyle name="常规 27 4 2 3 2 2 2 4 2" xfId="13835"/>
    <cellStyle name="常规 27 4 2 3 2 2 2 4 3" xfId="13836"/>
    <cellStyle name="常规 27 4 2 3 2 2 2 5" xfId="13837"/>
    <cellStyle name="常规 27 4 2 3 2 2 2 6" xfId="13838"/>
    <cellStyle name="常规 27 4 2 3 2 2 3" xfId="13839"/>
    <cellStyle name="常规 27 4 2 3 2 2 3 2" xfId="13840"/>
    <cellStyle name="常规 27 4 2 3 2 2 3 2 2" xfId="13841"/>
    <cellStyle name="常规 27 4 2 3 2 2 3 2 2 2" xfId="13842"/>
    <cellStyle name="常规 27 4 2 3 2 2 3 2 2 3" xfId="13843"/>
    <cellStyle name="常规 27 4 2 3 2 2 3 2 3" xfId="13844"/>
    <cellStyle name="常规 27 4 2 3 2 2 3 2 4" xfId="13845"/>
    <cellStyle name="常规 27 4 2 3 2 2 3 3" xfId="13846"/>
    <cellStyle name="常规 27 4 2 3 2 2 3 3 2" xfId="13847"/>
    <cellStyle name="常规 27 4 2 3 2 2 3 3 3" xfId="13848"/>
    <cellStyle name="常规 27 4 2 3 2 2 3 4" xfId="13849"/>
    <cellStyle name="常规 27 4 2 3 2 2 3 5" xfId="13850"/>
    <cellStyle name="常规 27 4 2 3 2 2 4" xfId="13851"/>
    <cellStyle name="常规 27 4 2 3 2 2 4 2" xfId="13852"/>
    <cellStyle name="常规 27 4 2 3 2 2 4 2 2" xfId="13853"/>
    <cellStyle name="常规 27 4 2 3 2 2 4 2 3" xfId="13854"/>
    <cellStyle name="常规 27 4 2 3 2 2 4 3" xfId="13855"/>
    <cellStyle name="常规 27 4 2 3 2 2 4 4" xfId="13856"/>
    <cellStyle name="常规 27 4 2 3 2 2 5" xfId="13857"/>
    <cellStyle name="常规 27 4 2 3 2 2 5 2" xfId="13858"/>
    <cellStyle name="常规 27 4 2 3 2 2 5 3" xfId="13859"/>
    <cellStyle name="常规 27 4 2 3 2 2 6" xfId="13860"/>
    <cellStyle name="常规 27 4 2 3 2 2 7" xfId="13861"/>
    <cellStyle name="常规 27 4 2 3 2 3" xfId="13862"/>
    <cellStyle name="常规 27 4 2 3 2 3 2" xfId="13863"/>
    <cellStyle name="常规 27 4 2 3 2 3 2 2" xfId="13864"/>
    <cellStyle name="常规 27 4 2 3 2 3 2 2 2" xfId="13865"/>
    <cellStyle name="常规 27 4 2 3 2 3 2 2 2 2" xfId="13866"/>
    <cellStyle name="常规 27 4 2 3 2 3 2 2 2 3" xfId="13867"/>
    <cellStyle name="常规 27 4 2 3 2 3 2 2 3" xfId="13868"/>
    <cellStyle name="常规 27 4 2 3 2 3 2 2 4" xfId="13869"/>
    <cellStyle name="常规 27 4 2 3 2 3 2 3" xfId="13870"/>
    <cellStyle name="常规 27 4 2 3 2 3 2 3 2" xfId="13871"/>
    <cellStyle name="常规 27 4 2 3 2 3 2 3 3" xfId="13872"/>
    <cellStyle name="常规 27 4 2 3 2 3 2 4" xfId="13873"/>
    <cellStyle name="常规 27 4 2 3 2 3 2 5" xfId="13874"/>
    <cellStyle name="常规 27 4 2 3 2 3 3" xfId="13875"/>
    <cellStyle name="常规 27 4 2 3 2 3 3 2" xfId="13876"/>
    <cellStyle name="常规 27 4 2 3 2 3 3 2 2" xfId="13877"/>
    <cellStyle name="常规 27 4 2 3 2 3 3 2 3" xfId="13878"/>
    <cellStyle name="常规 27 4 2 3 2 3 3 3" xfId="13879"/>
    <cellStyle name="常规 27 4 2 3 2 3 3 4" xfId="13880"/>
    <cellStyle name="常规 27 4 2 3 2 3 4" xfId="13881"/>
    <cellStyle name="常规 27 4 2 3 2 3 4 2" xfId="13882"/>
    <cellStyle name="常规 27 4 2 3 2 3 4 3" xfId="13883"/>
    <cellStyle name="常规 27 4 2 3 2 3 5" xfId="13884"/>
    <cellStyle name="常规 27 4 2 3 2 3 6" xfId="13885"/>
    <cellStyle name="常规 27 4 2 3 2 4" xfId="13886"/>
    <cellStyle name="常规 27 4 2 3 2 4 2" xfId="13887"/>
    <cellStyle name="常规 27 4 2 3 2 4 2 2" xfId="13888"/>
    <cellStyle name="常规 27 4 2 3 2 4 2 2 2" xfId="13889"/>
    <cellStyle name="常规 27 4 2 3 2 4 2 2 3" xfId="13890"/>
    <cellStyle name="常规 27 4 2 3 2 4 2 3" xfId="13891"/>
    <cellStyle name="常规 27 4 2 3 2 4 2 4" xfId="13892"/>
    <cellStyle name="常规 27 4 2 3 2 4 3" xfId="13893"/>
    <cellStyle name="常规 27 4 2 3 2 4 3 2" xfId="13894"/>
    <cellStyle name="常规 27 4 2 3 2 4 3 3" xfId="13895"/>
    <cellStyle name="常规 27 4 2 3 2 4 4" xfId="13896"/>
    <cellStyle name="常规 27 4 2 3 2 4 5" xfId="13897"/>
    <cellStyle name="常规 27 4 2 3 2 5" xfId="13898"/>
    <cellStyle name="常规 27 4 2 3 2 5 2" xfId="13899"/>
    <cellStyle name="常规 27 4 2 3 2 5 2 2" xfId="13900"/>
    <cellStyle name="常规 27 4 2 3 2 5 2 3" xfId="13901"/>
    <cellStyle name="常规 27 4 2 3 2 5 3" xfId="13902"/>
    <cellStyle name="常规 27 4 2 3 2 5 4" xfId="13903"/>
    <cellStyle name="常规 27 4 2 3 2 6" xfId="13904"/>
    <cellStyle name="常规 27 4 2 3 2 6 2" xfId="13905"/>
    <cellStyle name="常规 27 4 2 3 2 6 3" xfId="13906"/>
    <cellStyle name="常规 27 4 2 3 2 7" xfId="13907"/>
    <cellStyle name="常规 27 4 2 3 2 8" xfId="13908"/>
    <cellStyle name="常规 27 4 2 3 3" xfId="13909"/>
    <cellStyle name="常规 27 4 2 3 3 2" xfId="13910"/>
    <cellStyle name="常规 27 4 2 3 3 2 2" xfId="13911"/>
    <cellStyle name="常规 27 4 2 3 3 2 2 2" xfId="13912"/>
    <cellStyle name="常规 27 4 2 3 3 2 2 2 2" xfId="13913"/>
    <cellStyle name="常规 27 4 2 3 3 2 2 2 2 2" xfId="13914"/>
    <cellStyle name="常规 27 4 2 3 3 2 2 2 2 3" xfId="13915"/>
    <cellStyle name="常规 27 4 2 3 3 2 2 2 3" xfId="13916"/>
    <cellStyle name="常规 27 4 2 3 3 2 2 2 4" xfId="13917"/>
    <cellStyle name="常规 27 4 2 3 3 2 2 3" xfId="13918"/>
    <cellStyle name="常规 27 4 2 3 3 2 2 3 2" xfId="13919"/>
    <cellStyle name="常规 27 4 2 3 3 2 2 3 3" xfId="13920"/>
    <cellStyle name="常规 27 4 2 3 3 2 2 4" xfId="13921"/>
    <cellStyle name="常规 27 4 2 3 3 2 2 5" xfId="13922"/>
    <cellStyle name="常规 27 4 2 3 3 2 3" xfId="13923"/>
    <cellStyle name="常规 27 4 2 3 3 2 3 2" xfId="13924"/>
    <cellStyle name="常规 27 4 2 3 3 2 3 2 2" xfId="13925"/>
    <cellStyle name="常规 27 4 2 3 3 2 3 2 3" xfId="13926"/>
    <cellStyle name="常规 27 4 2 3 3 2 3 3" xfId="13927"/>
    <cellStyle name="常规 27 4 2 3 3 2 3 4" xfId="13928"/>
    <cellStyle name="常规 27 4 2 3 3 2 4" xfId="13929"/>
    <cellStyle name="常规 27 4 2 3 3 2 4 2" xfId="13930"/>
    <cellStyle name="常规 27 4 2 3 3 2 4 3" xfId="13931"/>
    <cellStyle name="常规 27 4 2 3 3 2 5" xfId="13932"/>
    <cellStyle name="常规 27 4 2 3 3 2 6" xfId="13933"/>
    <cellStyle name="常规 27 4 2 3 3 3" xfId="13934"/>
    <cellStyle name="常规 27 4 2 3 3 3 2" xfId="13935"/>
    <cellStyle name="常规 27 4 2 3 3 3 2 2" xfId="13936"/>
    <cellStyle name="常规 27 4 2 3 3 3 2 2 2" xfId="13937"/>
    <cellStyle name="常规 27 4 2 3 3 3 2 2 3" xfId="13938"/>
    <cellStyle name="常规 27 4 2 3 3 3 2 3" xfId="13939"/>
    <cellStyle name="常规 27 4 2 3 3 3 2 4" xfId="13940"/>
    <cellStyle name="常规 27 4 2 3 3 3 3" xfId="13941"/>
    <cellStyle name="常规 27 4 2 3 3 3 3 2" xfId="13942"/>
    <cellStyle name="常规 27 4 2 3 3 3 3 3" xfId="13943"/>
    <cellStyle name="常规 27 4 2 3 3 3 4" xfId="13944"/>
    <cellStyle name="常规 27 4 2 3 3 3 5" xfId="13945"/>
    <cellStyle name="常规 27 4 2 3 3 4" xfId="13946"/>
    <cellStyle name="常规 27 4 2 3 3 4 2" xfId="13947"/>
    <cellStyle name="常规 27 4 2 3 3 4 2 2" xfId="13948"/>
    <cellStyle name="常规 27 4 2 3 3 4 2 3" xfId="13949"/>
    <cellStyle name="常规 27 4 2 3 3 4 3" xfId="13950"/>
    <cellStyle name="常规 27 4 2 3 3 4 4" xfId="13951"/>
    <cellStyle name="常规 27 4 2 3 3 5" xfId="13952"/>
    <cellStyle name="常规 27 4 2 3 3 5 2" xfId="13953"/>
    <cellStyle name="常规 27 4 2 3 3 5 3" xfId="13954"/>
    <cellStyle name="常规 27 4 2 3 3 6" xfId="13955"/>
    <cellStyle name="常规 27 4 2 3 3 7" xfId="13956"/>
    <cellStyle name="常规 27 4 2 3 4" xfId="13957"/>
    <cellStyle name="常规 27 4 2 3 4 2" xfId="13958"/>
    <cellStyle name="常规 27 4 2 3 4 2 2" xfId="13959"/>
    <cellStyle name="常规 27 4 2 3 4 2 2 2" xfId="13960"/>
    <cellStyle name="常规 27 4 2 3 4 2 2 2 2" xfId="13961"/>
    <cellStyle name="常规 27 4 2 3 4 2 2 2 3" xfId="13962"/>
    <cellStyle name="常规 27 4 2 3 4 2 2 3" xfId="13963"/>
    <cellStyle name="常规 27 4 2 3 4 2 2 4" xfId="13964"/>
    <cellStyle name="常规 27 4 2 3 4 2 3" xfId="13965"/>
    <cellStyle name="常规 27 4 2 3 4 2 3 2" xfId="13966"/>
    <cellStyle name="常规 27 4 2 3 4 2 3 3" xfId="13967"/>
    <cellStyle name="常规 27 4 2 3 4 2 4" xfId="13968"/>
    <cellStyle name="常规 27 4 2 3 4 2 5" xfId="13969"/>
    <cellStyle name="常规 27 4 2 3 4 3" xfId="13970"/>
    <cellStyle name="常规 27 4 2 3 4 3 2" xfId="13971"/>
    <cellStyle name="常规 27 4 2 3 4 3 2 2" xfId="13972"/>
    <cellStyle name="常规 27 4 2 3 4 3 2 3" xfId="13973"/>
    <cellStyle name="常规 27 4 2 3 4 3 3" xfId="13974"/>
    <cellStyle name="常规 27 4 2 3 4 3 4" xfId="13975"/>
    <cellStyle name="常规 27 4 2 3 4 4" xfId="13976"/>
    <cellStyle name="常规 27 4 2 3 4 4 2" xfId="13977"/>
    <cellStyle name="常规 27 4 2 3 4 4 3" xfId="13978"/>
    <cellStyle name="常规 27 4 2 3 4 5" xfId="13979"/>
    <cellStyle name="常规 27 4 2 3 4 6" xfId="13980"/>
    <cellStyle name="常规 27 4 2 3 5" xfId="13981"/>
    <cellStyle name="常规 27 4 2 3 5 2" xfId="13982"/>
    <cellStyle name="常规 27 4 2 3 5 2 2" xfId="13983"/>
    <cellStyle name="常规 27 4 2 3 5 2 2 2" xfId="13984"/>
    <cellStyle name="常规 27 4 2 3 5 2 2 3" xfId="13985"/>
    <cellStyle name="常规 27 4 2 3 5 2 3" xfId="13986"/>
    <cellStyle name="常规 27 4 2 3 5 2 4" xfId="13987"/>
    <cellStyle name="常规 27 4 2 3 5 3" xfId="13988"/>
    <cellStyle name="常规 27 4 2 3 5 3 2" xfId="13989"/>
    <cellStyle name="常规 27 4 2 3 5 3 3" xfId="13990"/>
    <cellStyle name="常规 27 4 2 3 5 4" xfId="13991"/>
    <cellStyle name="常规 27 4 2 3 5 5" xfId="13992"/>
    <cellStyle name="常规 27 4 2 3 6" xfId="13993"/>
    <cellStyle name="常规 27 4 2 3 6 2" xfId="13994"/>
    <cellStyle name="常规 27 4 2 3 6 2 2" xfId="13995"/>
    <cellStyle name="常规 27 4 2 3 6 2 3" xfId="13996"/>
    <cellStyle name="常规 27 4 2 3 6 3" xfId="13997"/>
    <cellStyle name="常规 27 4 2 3 6 4" xfId="13998"/>
    <cellStyle name="常规 27 4 2 3 7" xfId="13999"/>
    <cellStyle name="常规 27 4 2 3 7 2" xfId="14000"/>
    <cellStyle name="常规 27 4 2 3 7 3" xfId="14001"/>
    <cellStyle name="常规 27 4 2 3 8" xfId="14002"/>
    <cellStyle name="常规 27 4 2 3 9" xfId="14003"/>
    <cellStyle name="常规 27 4 2 4" xfId="14004"/>
    <cellStyle name="常规 27 4 2 4 2" xfId="14005"/>
    <cellStyle name="常规 27 4 2 4 2 2" xfId="14006"/>
    <cellStyle name="常规 27 4 2 4 2 2 2" xfId="14007"/>
    <cellStyle name="常规 27 4 2 4 2 2 2 2" xfId="14008"/>
    <cellStyle name="常规 27 4 2 4 2 2 2 2 2" xfId="14009"/>
    <cellStyle name="常规 27 4 2 4 2 2 2 2 2 2" xfId="14010"/>
    <cellStyle name="常规 27 4 2 4 2 2 2 2 2 3" xfId="14011"/>
    <cellStyle name="常规 27 4 2 4 2 2 2 2 3" xfId="14012"/>
    <cellStyle name="常规 27 4 2 4 2 2 2 2 4" xfId="14013"/>
    <cellStyle name="常规 27 4 2 4 2 2 2 3" xfId="14014"/>
    <cellStyle name="常规 27 4 2 4 2 2 2 3 2" xfId="14015"/>
    <cellStyle name="常规 27 4 2 4 2 2 2 3 3" xfId="14016"/>
    <cellStyle name="常规 27 4 2 4 2 2 2 4" xfId="14017"/>
    <cellStyle name="常规 27 4 2 4 2 2 2 5" xfId="14018"/>
    <cellStyle name="常规 27 4 2 4 2 2 3" xfId="14019"/>
    <cellStyle name="常规 27 4 2 4 2 2 3 2" xfId="14020"/>
    <cellStyle name="常规 27 4 2 4 2 2 3 2 2" xfId="14021"/>
    <cellStyle name="常规 27 4 2 4 2 2 3 2 3" xfId="14022"/>
    <cellStyle name="常规 27 4 2 4 2 2 3 3" xfId="14023"/>
    <cellStyle name="常规 27 4 2 4 2 2 3 4" xfId="14024"/>
    <cellStyle name="常规 27 4 2 4 2 2 4" xfId="14025"/>
    <cellStyle name="常规 27 4 2 4 2 2 4 2" xfId="14026"/>
    <cellStyle name="常规 27 4 2 4 2 2 4 3" xfId="14027"/>
    <cellStyle name="常规 27 4 2 4 2 2 5" xfId="14028"/>
    <cellStyle name="常规 27 4 2 4 2 2 6" xfId="14029"/>
    <cellStyle name="常规 27 4 2 4 2 3" xfId="14030"/>
    <cellStyle name="常规 27 4 2 4 2 3 2" xfId="14031"/>
    <cellStyle name="常规 27 4 2 4 2 3 2 2" xfId="14032"/>
    <cellStyle name="常规 27 4 2 4 2 3 2 2 2" xfId="14033"/>
    <cellStyle name="常规 27 4 2 4 2 3 2 2 3" xfId="14034"/>
    <cellStyle name="常规 27 4 2 4 2 3 2 3" xfId="14035"/>
    <cellStyle name="常规 27 4 2 4 2 3 2 4" xfId="14036"/>
    <cellStyle name="常规 27 4 2 4 2 3 3" xfId="14037"/>
    <cellStyle name="常规 27 4 2 4 2 3 3 2" xfId="14038"/>
    <cellStyle name="常规 27 4 2 4 2 3 3 3" xfId="14039"/>
    <cellStyle name="常规 27 4 2 4 2 3 4" xfId="14040"/>
    <cellStyle name="常规 27 4 2 4 2 3 5" xfId="14041"/>
    <cellStyle name="常规 27 4 2 4 2 4" xfId="14042"/>
    <cellStyle name="常规 27 4 2 4 2 4 2" xfId="14043"/>
    <cellStyle name="常规 27 4 2 4 2 4 2 2" xfId="14044"/>
    <cellStyle name="常规 27 4 2 4 2 4 2 3" xfId="14045"/>
    <cellStyle name="常规 27 4 2 4 2 4 3" xfId="14046"/>
    <cellStyle name="常规 27 4 2 4 2 4 4" xfId="14047"/>
    <cellStyle name="常规 27 4 2 4 2 5" xfId="14048"/>
    <cellStyle name="常规 27 4 2 4 2 5 2" xfId="14049"/>
    <cellStyle name="常规 27 4 2 4 2 5 3" xfId="14050"/>
    <cellStyle name="常规 27 4 2 4 2 6" xfId="14051"/>
    <cellStyle name="常规 27 4 2 4 2 7" xfId="14052"/>
    <cellStyle name="常规 27 4 2 4 3" xfId="14053"/>
    <cellStyle name="常规 27 4 2 4 3 2" xfId="14054"/>
    <cellStyle name="常规 27 4 2 4 3 2 2" xfId="14055"/>
    <cellStyle name="常规 27 4 2 4 3 2 2 2" xfId="14056"/>
    <cellStyle name="常规 27 4 2 4 3 2 2 2 2" xfId="14057"/>
    <cellStyle name="常规 27 4 2 4 3 2 2 2 3" xfId="14058"/>
    <cellStyle name="常规 27 4 2 4 3 2 2 3" xfId="14059"/>
    <cellStyle name="常规 27 4 2 4 3 2 2 4" xfId="14060"/>
    <cellStyle name="常规 27 4 2 4 3 2 3" xfId="14061"/>
    <cellStyle name="常规 27 4 2 4 3 2 3 2" xfId="14062"/>
    <cellStyle name="常规 27 4 2 4 3 2 3 3" xfId="14063"/>
    <cellStyle name="常规 27 4 2 4 3 2 4" xfId="14064"/>
    <cellStyle name="常规 27 4 2 4 3 2 5" xfId="14065"/>
    <cellStyle name="常规 27 4 2 4 3 3" xfId="14066"/>
    <cellStyle name="常规 27 4 2 4 3 3 2" xfId="14067"/>
    <cellStyle name="常规 27 4 2 4 3 3 2 2" xfId="14068"/>
    <cellStyle name="常规 27 4 2 4 3 3 2 3" xfId="14069"/>
    <cellStyle name="常规 27 4 2 4 3 3 3" xfId="14070"/>
    <cellStyle name="常规 27 4 2 4 3 3 4" xfId="14071"/>
    <cellStyle name="常规 27 4 2 4 3 4" xfId="14072"/>
    <cellStyle name="常规 27 4 2 4 3 4 2" xfId="14073"/>
    <cellStyle name="常规 27 4 2 4 3 4 3" xfId="14074"/>
    <cellStyle name="常规 27 4 2 4 3 5" xfId="14075"/>
    <cellStyle name="常规 27 4 2 4 3 6" xfId="14076"/>
    <cellStyle name="常规 27 4 2 4 4" xfId="14077"/>
    <cellStyle name="常规 27 4 2 4 4 2" xfId="14078"/>
    <cellStyle name="常规 27 4 2 4 4 2 2" xfId="14079"/>
    <cellStyle name="常规 27 4 2 4 4 2 2 2" xfId="14080"/>
    <cellStyle name="常规 27 4 2 4 4 2 2 3" xfId="14081"/>
    <cellStyle name="常规 27 4 2 4 4 2 3" xfId="14082"/>
    <cellStyle name="常规 27 4 2 4 4 2 4" xfId="14083"/>
    <cellStyle name="常规 27 4 2 4 4 3" xfId="14084"/>
    <cellStyle name="常规 27 4 2 4 4 3 2" xfId="14085"/>
    <cellStyle name="常规 27 4 2 4 4 3 3" xfId="14086"/>
    <cellStyle name="常规 27 4 2 4 4 4" xfId="14087"/>
    <cellStyle name="常规 27 4 2 4 4 5" xfId="14088"/>
    <cellStyle name="常规 27 4 2 4 5" xfId="14089"/>
    <cellStyle name="常规 27 4 2 4 5 2" xfId="14090"/>
    <cellStyle name="常规 27 4 2 4 5 2 2" xfId="14091"/>
    <cellStyle name="常规 27 4 2 4 5 2 3" xfId="14092"/>
    <cellStyle name="常规 27 4 2 4 5 3" xfId="14093"/>
    <cellStyle name="常规 27 4 2 4 5 4" xfId="14094"/>
    <cellStyle name="常规 27 4 2 4 6" xfId="14095"/>
    <cellStyle name="常规 27 4 2 4 6 2" xfId="14096"/>
    <cellStyle name="常规 27 4 2 4 6 3" xfId="14097"/>
    <cellStyle name="常规 27 4 2 4 7" xfId="14098"/>
    <cellStyle name="常规 27 4 2 4 8" xfId="14099"/>
    <cellStyle name="常规 27 4 2 5" xfId="14100"/>
    <cellStyle name="常规 27 4 2 5 2" xfId="14101"/>
    <cellStyle name="常规 27 4 2 5 2 2" xfId="14102"/>
    <cellStyle name="常规 27 4 2 5 2 2 2" xfId="14103"/>
    <cellStyle name="常规 27 4 2 5 2 2 2 2" xfId="14104"/>
    <cellStyle name="常规 27 4 2 5 2 2 2 2 2" xfId="14105"/>
    <cellStyle name="常规 27 4 2 5 2 2 2 2 3" xfId="14106"/>
    <cellStyle name="常规 27 4 2 5 2 2 2 3" xfId="14107"/>
    <cellStyle name="常规 27 4 2 5 2 2 2 4" xfId="14108"/>
    <cellStyle name="常规 27 4 2 5 2 2 3" xfId="14109"/>
    <cellStyle name="常规 27 4 2 5 2 2 3 2" xfId="14110"/>
    <cellStyle name="常规 27 4 2 5 2 2 3 3" xfId="14111"/>
    <cellStyle name="常规 27 4 2 5 2 2 4" xfId="14112"/>
    <cellStyle name="常规 27 4 2 5 2 2 5" xfId="14113"/>
    <cellStyle name="常规 27 4 2 5 2 3" xfId="14114"/>
    <cellStyle name="常规 27 4 2 5 2 3 2" xfId="14115"/>
    <cellStyle name="常规 27 4 2 5 2 3 2 2" xfId="14116"/>
    <cellStyle name="常规 27 4 2 5 2 3 2 3" xfId="14117"/>
    <cellStyle name="常规 27 4 2 5 2 3 3" xfId="14118"/>
    <cellStyle name="常规 27 4 2 5 2 3 4" xfId="14119"/>
    <cellStyle name="常规 27 4 2 5 2 4" xfId="14120"/>
    <cellStyle name="常规 27 4 2 5 2 4 2" xfId="14121"/>
    <cellStyle name="常规 27 4 2 5 2 4 3" xfId="14122"/>
    <cellStyle name="常规 27 4 2 5 2 5" xfId="14123"/>
    <cellStyle name="常规 27 4 2 5 2 6" xfId="14124"/>
    <cellStyle name="常规 27 4 2 5 3" xfId="14125"/>
    <cellStyle name="常规 27 4 2 5 3 2" xfId="14126"/>
    <cellStyle name="常规 27 4 2 5 3 2 2" xfId="14127"/>
    <cellStyle name="常规 27 4 2 5 3 2 2 2" xfId="14128"/>
    <cellStyle name="常规 27 4 2 5 3 2 2 3" xfId="14129"/>
    <cellStyle name="常规 27 4 2 5 3 2 3" xfId="14130"/>
    <cellStyle name="常规 27 4 2 5 3 2 4" xfId="14131"/>
    <cellStyle name="常规 27 4 2 5 3 3" xfId="14132"/>
    <cellStyle name="常规 27 4 2 5 3 3 2" xfId="14133"/>
    <cellStyle name="常规 27 4 2 5 3 3 3" xfId="14134"/>
    <cellStyle name="常规 27 4 2 5 3 4" xfId="14135"/>
    <cellStyle name="常规 27 4 2 5 3 5" xfId="14136"/>
    <cellStyle name="常规 27 4 2 5 4" xfId="14137"/>
    <cellStyle name="常规 27 4 2 5 4 2" xfId="14138"/>
    <cellStyle name="常规 27 4 2 5 4 2 2" xfId="14139"/>
    <cellStyle name="常规 27 4 2 5 4 2 3" xfId="14140"/>
    <cellStyle name="常规 27 4 2 5 4 3" xfId="14141"/>
    <cellStyle name="常规 27 4 2 5 4 4" xfId="14142"/>
    <cellStyle name="常规 27 4 2 5 5" xfId="14143"/>
    <cellStyle name="常规 27 4 2 5 5 2" xfId="14144"/>
    <cellStyle name="常规 27 4 2 5 5 3" xfId="14145"/>
    <cellStyle name="常规 27 4 2 5 6" xfId="14146"/>
    <cellStyle name="常规 27 4 2 5 7" xfId="14147"/>
    <cellStyle name="常规 27 4 2 6" xfId="14148"/>
    <cellStyle name="常规 27 4 2 6 2" xfId="14149"/>
    <cellStyle name="常规 27 4 2 6 2 2" xfId="14150"/>
    <cellStyle name="常规 27 4 2 6 2 2 2" xfId="14151"/>
    <cellStyle name="常规 27 4 2 6 2 2 2 2" xfId="14152"/>
    <cellStyle name="常规 27 4 2 6 2 2 2 3" xfId="14153"/>
    <cellStyle name="常规 27 4 2 6 2 2 3" xfId="14154"/>
    <cellStyle name="常规 27 4 2 6 2 2 4" xfId="14155"/>
    <cellStyle name="常规 27 4 2 6 2 3" xfId="14156"/>
    <cellStyle name="常规 27 4 2 6 2 3 2" xfId="14157"/>
    <cellStyle name="常规 27 4 2 6 2 3 3" xfId="14158"/>
    <cellStyle name="常规 27 4 2 6 2 4" xfId="14159"/>
    <cellStyle name="常规 27 4 2 6 2 5" xfId="14160"/>
    <cellStyle name="常规 27 4 2 6 3" xfId="14161"/>
    <cellStyle name="常规 27 4 2 6 3 2" xfId="14162"/>
    <cellStyle name="常规 27 4 2 6 3 2 2" xfId="14163"/>
    <cellStyle name="常规 27 4 2 6 3 2 3" xfId="14164"/>
    <cellStyle name="常规 27 4 2 6 3 3" xfId="14165"/>
    <cellStyle name="常规 27 4 2 6 3 4" xfId="14166"/>
    <cellStyle name="常规 27 4 2 6 4" xfId="14167"/>
    <cellStyle name="常规 27 4 2 6 4 2" xfId="14168"/>
    <cellStyle name="常规 27 4 2 6 4 3" xfId="14169"/>
    <cellStyle name="常规 27 4 2 6 5" xfId="14170"/>
    <cellStyle name="常规 27 4 2 6 6" xfId="14171"/>
    <cellStyle name="常规 27 4 2 7" xfId="14172"/>
    <cellStyle name="常规 27 4 2 7 2" xfId="14173"/>
    <cellStyle name="常规 27 4 2 7 2 2" xfId="14174"/>
    <cellStyle name="常规 27 4 2 7 2 2 2" xfId="14175"/>
    <cellStyle name="常规 27 4 2 7 2 2 3" xfId="14176"/>
    <cellStyle name="常规 27 4 2 7 2 3" xfId="14177"/>
    <cellStyle name="常规 27 4 2 7 2 4" xfId="14178"/>
    <cellStyle name="常规 27 4 2 7 3" xfId="14179"/>
    <cellStyle name="常规 27 4 2 7 3 2" xfId="14180"/>
    <cellStyle name="常规 27 4 2 7 3 3" xfId="14181"/>
    <cellStyle name="常规 27 4 2 7 4" xfId="14182"/>
    <cellStyle name="常规 27 4 2 7 5" xfId="14183"/>
    <cellStyle name="常规 27 4 2 8" xfId="14184"/>
    <cellStyle name="常规 27 4 2 8 2" xfId="14185"/>
    <cellStyle name="常规 27 4 2 8 2 2" xfId="14186"/>
    <cellStyle name="常规 27 4 2 8 2 3" xfId="14187"/>
    <cellStyle name="常规 27 4 2 8 3" xfId="14188"/>
    <cellStyle name="常规 27 4 2 8 4" xfId="14189"/>
    <cellStyle name="常规 27 4 2 9" xfId="14190"/>
    <cellStyle name="常规 27 4 2 9 2" xfId="14191"/>
    <cellStyle name="常规 27 4 2 9 3" xfId="14192"/>
    <cellStyle name="常规 27 4 3" xfId="14193"/>
    <cellStyle name="常规 27 4 3 10" xfId="14194"/>
    <cellStyle name="常规 27 4 3 11" xfId="14195"/>
    <cellStyle name="常规 27 4 3 12" xfId="14196"/>
    <cellStyle name="常规 27 4 3 13" xfId="14197"/>
    <cellStyle name="常规 27 4 3 14" xfId="14198"/>
    <cellStyle name="常规 27 4 3 2" xfId="14199"/>
    <cellStyle name="常规 27 4 3 2 10" xfId="14200"/>
    <cellStyle name="常规 27 4 3 2 2" xfId="14201"/>
    <cellStyle name="常规 27 4 3 2 2 2" xfId="14202"/>
    <cellStyle name="常规 27 4 3 2 2 2 2" xfId="14203"/>
    <cellStyle name="常规 27 4 3 2 2 2 2 2" xfId="14204"/>
    <cellStyle name="常规 27 4 3 2 2 2 2 2 2" xfId="14205"/>
    <cellStyle name="常规 27 4 3 2 2 2 2 2 2 2" xfId="14206"/>
    <cellStyle name="常规 27 4 3 2 2 2 2 2 2 2 2" xfId="14207"/>
    <cellStyle name="常规 27 4 3 2 2 2 2 2 2 2 2 2" xfId="14208"/>
    <cellStyle name="常规 27 4 3 2 2 2 2 2 2 2 2 3" xfId="14209"/>
    <cellStyle name="常规 27 4 3 2 2 2 2 2 2 2 3" xfId="14210"/>
    <cellStyle name="常规 27 4 3 2 2 2 2 2 2 2 4" xfId="14211"/>
    <cellStyle name="常规 27 4 3 2 2 2 2 2 2 3" xfId="14212"/>
    <cellStyle name="常规 27 4 3 2 2 2 2 2 2 3 2" xfId="14213"/>
    <cellStyle name="常规 27 4 3 2 2 2 2 2 2 3 3" xfId="14214"/>
    <cellStyle name="常规 27 4 3 2 2 2 2 2 2 4" xfId="14215"/>
    <cellStyle name="常规 27 4 3 2 2 2 2 2 2 5" xfId="14216"/>
    <cellStyle name="常规 27 4 3 2 2 2 2 2 3" xfId="14217"/>
    <cellStyle name="常规 27 4 3 2 2 2 2 2 3 2" xfId="14218"/>
    <cellStyle name="常规 27 4 3 2 2 2 2 2 3 2 2" xfId="14219"/>
    <cellStyle name="常规 27 4 3 2 2 2 2 2 3 2 3" xfId="14220"/>
    <cellStyle name="常规 27 4 3 2 2 2 2 2 3 3" xfId="14221"/>
    <cellStyle name="常规 27 4 3 2 2 2 2 2 3 4" xfId="14222"/>
    <cellStyle name="常规 27 4 3 2 2 2 2 2 4" xfId="14223"/>
    <cellStyle name="常规 27 4 3 2 2 2 2 2 4 2" xfId="14224"/>
    <cellStyle name="常规 27 4 3 2 2 2 2 2 4 3" xfId="14225"/>
    <cellStyle name="常规 27 4 3 2 2 2 2 2 5" xfId="14226"/>
    <cellStyle name="常规 27 4 3 2 2 2 2 2 6" xfId="14227"/>
    <cellStyle name="常规 27 4 3 2 2 2 2 3" xfId="14228"/>
    <cellStyle name="常规 27 4 3 2 2 2 2 3 2" xfId="14229"/>
    <cellStyle name="常规 27 4 3 2 2 2 2 3 2 2" xfId="14230"/>
    <cellStyle name="常规 27 4 3 2 2 2 2 3 2 2 2" xfId="14231"/>
    <cellStyle name="常规 27 4 3 2 2 2 2 3 2 2 3" xfId="14232"/>
    <cellStyle name="常规 27 4 3 2 2 2 2 3 2 3" xfId="14233"/>
    <cellStyle name="常规 27 4 3 2 2 2 2 3 2 4" xfId="14234"/>
    <cellStyle name="常规 27 4 3 2 2 2 2 3 3" xfId="14235"/>
    <cellStyle name="常规 27 4 3 2 2 2 2 3 3 2" xfId="14236"/>
    <cellStyle name="常规 27 4 3 2 2 2 2 3 3 3" xfId="14237"/>
    <cellStyle name="常规 27 4 3 2 2 2 2 3 4" xfId="14238"/>
    <cellStyle name="常规 27 4 3 2 2 2 2 3 5" xfId="14239"/>
    <cellStyle name="常规 27 4 3 2 2 2 2 4" xfId="14240"/>
    <cellStyle name="常规 27 4 3 2 2 2 2 4 2" xfId="14241"/>
    <cellStyle name="常规 27 4 3 2 2 2 2 4 2 2" xfId="14242"/>
    <cellStyle name="常规 27 4 3 2 2 2 2 4 2 3" xfId="14243"/>
    <cellStyle name="常规 27 4 3 2 2 2 2 4 3" xfId="14244"/>
    <cellStyle name="常规 27 4 3 2 2 2 2 4 4" xfId="14245"/>
    <cellStyle name="常规 27 4 3 2 2 2 2 5" xfId="14246"/>
    <cellStyle name="常规 27 4 3 2 2 2 2 5 2" xfId="14247"/>
    <cellStyle name="常规 27 4 3 2 2 2 2 5 3" xfId="14248"/>
    <cellStyle name="常规 27 4 3 2 2 2 2 6" xfId="14249"/>
    <cellStyle name="常规 27 4 3 2 2 2 2 7" xfId="14250"/>
    <cellStyle name="常规 27 4 3 2 2 2 3" xfId="14251"/>
    <cellStyle name="常规 27 4 3 2 2 2 3 2" xfId="14252"/>
    <cellStyle name="常规 27 4 3 2 2 2 3 2 2" xfId="14253"/>
    <cellStyle name="常规 27 4 3 2 2 2 3 2 2 2" xfId="14254"/>
    <cellStyle name="常规 27 4 3 2 2 2 3 2 2 2 2" xfId="14255"/>
    <cellStyle name="常规 27 4 3 2 2 2 3 2 2 2 3" xfId="14256"/>
    <cellStyle name="常规 27 4 3 2 2 2 3 2 2 3" xfId="14257"/>
    <cellStyle name="常规 27 4 3 2 2 2 3 2 2 4" xfId="14258"/>
    <cellStyle name="常规 27 4 3 2 2 2 3 2 3" xfId="14259"/>
    <cellStyle name="常规 27 4 3 2 2 2 3 2 3 2" xfId="14260"/>
    <cellStyle name="常规 27 4 3 2 2 2 3 2 3 3" xfId="14261"/>
    <cellStyle name="常规 27 4 3 2 2 2 3 2 4" xfId="14262"/>
    <cellStyle name="常规 27 4 3 2 2 2 3 2 5" xfId="14263"/>
    <cellStyle name="常规 27 4 3 2 2 2 3 3" xfId="14264"/>
    <cellStyle name="常规 27 4 3 2 2 2 3 3 2" xfId="14265"/>
    <cellStyle name="常规 27 4 3 2 2 2 3 3 2 2" xfId="14266"/>
    <cellStyle name="常规 27 4 3 2 2 2 3 3 2 3" xfId="14267"/>
    <cellStyle name="常规 27 4 3 2 2 2 3 3 3" xfId="14268"/>
    <cellStyle name="常规 27 4 3 2 2 2 3 3 4" xfId="14269"/>
    <cellStyle name="常规 27 4 3 2 2 2 3 4" xfId="14270"/>
    <cellStyle name="常规 27 4 3 2 2 2 3 4 2" xfId="14271"/>
    <cellStyle name="常规 27 4 3 2 2 2 3 4 3" xfId="14272"/>
    <cellStyle name="常规 27 4 3 2 2 2 3 5" xfId="14273"/>
    <cellStyle name="常规 27 4 3 2 2 2 3 6" xfId="14274"/>
    <cellStyle name="常规 27 4 3 2 2 2 4" xfId="14275"/>
    <cellStyle name="常规 27 4 3 2 2 2 4 2" xfId="14276"/>
    <cellStyle name="常规 27 4 3 2 2 2 4 2 2" xfId="14277"/>
    <cellStyle name="常规 27 4 3 2 2 2 4 2 2 2" xfId="14278"/>
    <cellStyle name="常规 27 4 3 2 2 2 4 2 2 3" xfId="14279"/>
    <cellStyle name="常规 27 4 3 2 2 2 4 2 3" xfId="14280"/>
    <cellStyle name="常规 27 4 3 2 2 2 4 2 4" xfId="14281"/>
    <cellStyle name="常规 27 4 3 2 2 2 4 3" xfId="14282"/>
    <cellStyle name="常规 27 4 3 2 2 2 4 3 2" xfId="14283"/>
    <cellStyle name="常规 27 4 3 2 2 2 4 3 3" xfId="14284"/>
    <cellStyle name="常规 27 4 3 2 2 2 4 4" xfId="14285"/>
    <cellStyle name="常规 27 4 3 2 2 2 4 5" xfId="14286"/>
    <cellStyle name="常规 27 4 3 2 2 2 5" xfId="14287"/>
    <cellStyle name="常规 27 4 3 2 2 2 5 2" xfId="14288"/>
    <cellStyle name="常规 27 4 3 2 2 2 5 2 2" xfId="14289"/>
    <cellStyle name="常规 27 4 3 2 2 2 5 2 3" xfId="14290"/>
    <cellStyle name="常规 27 4 3 2 2 2 5 3" xfId="14291"/>
    <cellStyle name="常规 27 4 3 2 2 2 5 4" xfId="14292"/>
    <cellStyle name="常规 27 4 3 2 2 2 6" xfId="14293"/>
    <cellStyle name="常规 27 4 3 2 2 2 6 2" xfId="14294"/>
    <cellStyle name="常规 27 4 3 2 2 2 6 3" xfId="14295"/>
    <cellStyle name="常规 27 4 3 2 2 2 7" xfId="14296"/>
    <cellStyle name="常规 27 4 3 2 2 2 8" xfId="14297"/>
    <cellStyle name="常规 27 4 3 2 2 3" xfId="14298"/>
    <cellStyle name="常规 27 4 3 2 2 3 2" xfId="14299"/>
    <cellStyle name="常规 27 4 3 2 2 3 2 2" xfId="14300"/>
    <cellStyle name="常规 27 4 3 2 2 3 2 2 2" xfId="14301"/>
    <cellStyle name="常规 27 4 3 2 2 3 2 2 2 2" xfId="14302"/>
    <cellStyle name="常规 27 4 3 2 2 3 2 2 2 2 2" xfId="14303"/>
    <cellStyle name="常规 27 4 3 2 2 3 2 2 2 2 3" xfId="14304"/>
    <cellStyle name="常规 27 4 3 2 2 3 2 2 2 3" xfId="14305"/>
    <cellStyle name="常规 27 4 3 2 2 3 2 2 2 4" xfId="14306"/>
    <cellStyle name="常规 27 4 3 2 2 3 2 2 3" xfId="14307"/>
    <cellStyle name="常规 27 4 3 2 2 3 2 2 3 2" xfId="14308"/>
    <cellStyle name="常规 27 4 3 2 2 3 2 2 3 3" xfId="14309"/>
    <cellStyle name="常规 27 4 3 2 2 3 2 2 4" xfId="14310"/>
    <cellStyle name="常规 27 4 3 2 2 3 2 2 5" xfId="14311"/>
    <cellStyle name="常规 27 4 3 2 2 3 2 3" xfId="14312"/>
    <cellStyle name="常规 27 4 3 2 2 3 2 3 2" xfId="14313"/>
    <cellStyle name="常规 27 4 3 2 2 3 2 3 2 2" xfId="14314"/>
    <cellStyle name="常规 27 4 3 2 2 3 2 3 2 3" xfId="14315"/>
    <cellStyle name="常规 27 4 3 2 2 3 2 3 3" xfId="14316"/>
    <cellStyle name="常规 27 4 3 2 2 3 2 3 4" xfId="14317"/>
    <cellStyle name="常规 27 4 3 2 2 3 2 4" xfId="14318"/>
    <cellStyle name="常规 27 4 3 2 2 3 2 4 2" xfId="14319"/>
    <cellStyle name="常规 27 4 3 2 2 3 2 4 3" xfId="14320"/>
    <cellStyle name="常规 27 4 3 2 2 3 2 5" xfId="14321"/>
    <cellStyle name="常规 27 4 3 2 2 3 2 6" xfId="14322"/>
    <cellStyle name="常规 27 4 3 2 2 3 3" xfId="14323"/>
    <cellStyle name="常规 27 4 3 2 2 3 3 2" xfId="14324"/>
    <cellStyle name="常规 27 4 3 2 2 3 3 2 2" xfId="14325"/>
    <cellStyle name="常规 27 4 3 2 2 3 3 2 2 2" xfId="14326"/>
    <cellStyle name="常规 27 4 3 2 2 3 3 2 2 3" xfId="14327"/>
    <cellStyle name="常规 27 4 3 2 2 3 3 2 3" xfId="14328"/>
    <cellStyle name="常规 27 4 3 2 2 3 3 2 4" xfId="14329"/>
    <cellStyle name="常规 27 4 3 2 2 3 3 3" xfId="14330"/>
    <cellStyle name="常规 27 4 3 2 2 3 3 3 2" xfId="14331"/>
    <cellStyle name="常规 27 4 3 2 2 3 3 3 3" xfId="14332"/>
    <cellStyle name="常规 27 4 3 2 2 3 3 4" xfId="14333"/>
    <cellStyle name="常规 27 4 3 2 2 3 3 5" xfId="14334"/>
    <cellStyle name="常规 27 4 3 2 2 3 4" xfId="14335"/>
    <cellStyle name="常规 27 4 3 2 2 3 4 2" xfId="14336"/>
    <cellStyle name="常规 27 4 3 2 2 3 4 2 2" xfId="14337"/>
    <cellStyle name="常规 27 4 3 2 2 3 4 2 3" xfId="14338"/>
    <cellStyle name="常规 27 4 3 2 2 3 4 3" xfId="14339"/>
    <cellStyle name="常规 27 4 3 2 2 3 4 4" xfId="14340"/>
    <cellStyle name="常规 27 4 3 2 2 3 5" xfId="14341"/>
    <cellStyle name="常规 27 4 3 2 2 3 5 2" xfId="14342"/>
    <cellStyle name="常规 27 4 3 2 2 3 5 3" xfId="14343"/>
    <cellStyle name="常规 27 4 3 2 2 3 6" xfId="14344"/>
    <cellStyle name="常规 27 4 3 2 2 3 7" xfId="14345"/>
    <cellStyle name="常规 27 4 3 2 2 4" xfId="14346"/>
    <cellStyle name="常规 27 4 3 2 2 4 2" xfId="14347"/>
    <cellStyle name="常规 27 4 3 2 2 4 2 2" xfId="14348"/>
    <cellStyle name="常规 27 4 3 2 2 4 2 2 2" xfId="14349"/>
    <cellStyle name="常规 27 4 3 2 2 4 2 2 2 2" xfId="14350"/>
    <cellStyle name="常规 27 4 3 2 2 4 2 2 2 3" xfId="14351"/>
    <cellStyle name="常规 27 4 3 2 2 4 2 2 3" xfId="14352"/>
    <cellStyle name="常规 27 4 3 2 2 4 2 2 4" xfId="14353"/>
    <cellStyle name="常规 27 4 3 2 2 4 2 3" xfId="14354"/>
    <cellStyle name="常规 27 4 3 2 2 4 2 3 2" xfId="14355"/>
    <cellStyle name="常规 27 4 3 2 2 4 2 3 3" xfId="14356"/>
    <cellStyle name="常规 27 4 3 2 2 4 2 4" xfId="14357"/>
    <cellStyle name="常规 27 4 3 2 2 4 2 5" xfId="14358"/>
    <cellStyle name="常规 27 4 3 2 2 4 3" xfId="14359"/>
    <cellStyle name="常规 27 4 3 2 2 4 3 2" xfId="14360"/>
    <cellStyle name="常规 27 4 3 2 2 4 3 2 2" xfId="14361"/>
    <cellStyle name="常规 27 4 3 2 2 4 3 2 3" xfId="14362"/>
    <cellStyle name="常规 27 4 3 2 2 4 3 3" xfId="14363"/>
    <cellStyle name="常规 27 4 3 2 2 4 3 4" xfId="14364"/>
    <cellStyle name="常规 27 4 3 2 2 4 4" xfId="14365"/>
    <cellStyle name="常规 27 4 3 2 2 4 4 2" xfId="14366"/>
    <cellStyle name="常规 27 4 3 2 2 4 4 3" xfId="14367"/>
    <cellStyle name="常规 27 4 3 2 2 4 5" xfId="14368"/>
    <cellStyle name="常规 27 4 3 2 2 4 6" xfId="14369"/>
    <cellStyle name="常规 27 4 3 2 2 5" xfId="14370"/>
    <cellStyle name="常规 27 4 3 2 2 5 2" xfId="14371"/>
    <cellStyle name="常规 27 4 3 2 2 5 2 2" xfId="14372"/>
    <cellStyle name="常规 27 4 3 2 2 5 2 2 2" xfId="14373"/>
    <cellStyle name="常规 27 4 3 2 2 5 2 2 3" xfId="14374"/>
    <cellStyle name="常规 27 4 3 2 2 5 2 3" xfId="14375"/>
    <cellStyle name="常规 27 4 3 2 2 5 2 4" xfId="14376"/>
    <cellStyle name="常规 27 4 3 2 2 5 3" xfId="14377"/>
    <cellStyle name="常规 27 4 3 2 2 5 3 2" xfId="14378"/>
    <cellStyle name="常规 27 4 3 2 2 5 3 3" xfId="14379"/>
    <cellStyle name="常规 27 4 3 2 2 5 4" xfId="14380"/>
    <cellStyle name="常规 27 4 3 2 2 5 5" xfId="14381"/>
    <cellStyle name="常规 27 4 3 2 2 6" xfId="14382"/>
    <cellStyle name="常规 27 4 3 2 2 6 2" xfId="14383"/>
    <cellStyle name="常规 27 4 3 2 2 6 2 2" xfId="14384"/>
    <cellStyle name="常规 27 4 3 2 2 6 2 3" xfId="14385"/>
    <cellStyle name="常规 27 4 3 2 2 6 3" xfId="14386"/>
    <cellStyle name="常规 27 4 3 2 2 6 4" xfId="14387"/>
    <cellStyle name="常规 27 4 3 2 2 7" xfId="14388"/>
    <cellStyle name="常规 27 4 3 2 2 7 2" xfId="14389"/>
    <cellStyle name="常规 27 4 3 2 2 7 3" xfId="14390"/>
    <cellStyle name="常规 27 4 3 2 2 8" xfId="14391"/>
    <cellStyle name="常规 27 4 3 2 2 9" xfId="14392"/>
    <cellStyle name="常规 27 4 3 2 3" xfId="14393"/>
    <cellStyle name="常规 27 4 3 2 3 2" xfId="14394"/>
    <cellStyle name="常规 27 4 3 2 3 2 2" xfId="14395"/>
    <cellStyle name="常规 27 4 3 2 3 2 2 2" xfId="14396"/>
    <cellStyle name="常规 27 4 3 2 3 2 2 2 2" xfId="14397"/>
    <cellStyle name="常规 27 4 3 2 3 2 2 2 2 2" xfId="14398"/>
    <cellStyle name="常规 27 4 3 2 3 2 2 2 2 2 2" xfId="14399"/>
    <cellStyle name="常规 27 4 3 2 3 2 2 2 2 2 3" xfId="14400"/>
    <cellStyle name="常规 27 4 3 2 3 2 2 2 2 3" xfId="14401"/>
    <cellStyle name="常规 27 4 3 2 3 2 2 2 2 4" xfId="14402"/>
    <cellStyle name="常规 27 4 3 2 3 2 2 2 3" xfId="14403"/>
    <cellStyle name="常规 27 4 3 2 3 2 2 2 3 2" xfId="14404"/>
    <cellStyle name="常规 27 4 3 2 3 2 2 2 3 3" xfId="14405"/>
    <cellStyle name="常规 27 4 3 2 3 2 2 2 4" xfId="14406"/>
    <cellStyle name="常规 27 4 3 2 3 2 2 2 5" xfId="14407"/>
    <cellStyle name="常规 27 4 3 2 3 2 2 3" xfId="14408"/>
    <cellStyle name="常规 27 4 3 2 3 2 2 3 2" xfId="14409"/>
    <cellStyle name="常规 27 4 3 2 3 2 2 3 2 2" xfId="14410"/>
    <cellStyle name="常规 27 4 3 2 3 2 2 3 2 3" xfId="14411"/>
    <cellStyle name="常规 27 4 3 2 3 2 2 3 3" xfId="14412"/>
    <cellStyle name="常规 27 4 3 2 3 2 2 3 4" xfId="14413"/>
    <cellStyle name="常规 27 4 3 2 3 2 2 4" xfId="14414"/>
    <cellStyle name="常规 27 4 3 2 3 2 2 4 2" xfId="14415"/>
    <cellStyle name="常规 27 4 3 2 3 2 2 4 3" xfId="14416"/>
    <cellStyle name="常规 27 4 3 2 3 2 2 5" xfId="14417"/>
    <cellStyle name="常规 27 4 3 2 3 2 2 6" xfId="14418"/>
    <cellStyle name="常规 27 4 3 2 3 2 3" xfId="14419"/>
    <cellStyle name="常规 27 4 3 2 3 2 3 2" xfId="14420"/>
    <cellStyle name="常规 27 4 3 2 3 2 3 2 2" xfId="14421"/>
    <cellStyle name="常规 27 4 3 2 3 2 3 2 2 2" xfId="14422"/>
    <cellStyle name="常规 27 4 3 2 3 2 3 2 2 3" xfId="14423"/>
    <cellStyle name="常规 27 4 3 2 3 2 3 2 3" xfId="14424"/>
    <cellStyle name="常规 27 4 3 2 3 2 3 2 4" xfId="14425"/>
    <cellStyle name="常规 27 4 3 2 3 2 3 3" xfId="14426"/>
    <cellStyle name="常规 27 4 3 2 3 2 3 3 2" xfId="14427"/>
    <cellStyle name="常规 27 4 3 2 3 2 3 3 3" xfId="14428"/>
    <cellStyle name="常规 27 4 3 2 3 2 3 4" xfId="14429"/>
    <cellStyle name="常规 27 4 3 2 3 2 3 5" xfId="14430"/>
    <cellStyle name="常规 27 4 3 2 3 2 4" xfId="14431"/>
    <cellStyle name="常规 27 4 3 2 3 2 4 2" xfId="14432"/>
    <cellStyle name="常规 27 4 3 2 3 2 4 2 2" xfId="14433"/>
    <cellStyle name="常规 27 4 3 2 3 2 4 2 3" xfId="14434"/>
    <cellStyle name="常规 27 4 3 2 3 2 4 3" xfId="14435"/>
    <cellStyle name="常规 27 4 3 2 3 2 4 4" xfId="14436"/>
    <cellStyle name="常规 27 4 3 2 3 2 5" xfId="14437"/>
    <cellStyle name="常规 27 4 3 2 3 2 5 2" xfId="14438"/>
    <cellStyle name="常规 27 4 3 2 3 2 5 3" xfId="14439"/>
    <cellStyle name="常规 27 4 3 2 3 2 6" xfId="14440"/>
    <cellStyle name="常规 27 4 3 2 3 2 7" xfId="14441"/>
    <cellStyle name="常规 27 4 3 2 3 3" xfId="14442"/>
    <cellStyle name="常规 27 4 3 2 3 3 2" xfId="14443"/>
    <cellStyle name="常规 27 4 3 2 3 3 2 2" xfId="14444"/>
    <cellStyle name="常规 27 4 3 2 3 3 2 2 2" xfId="14445"/>
    <cellStyle name="常规 27 4 3 2 3 3 2 2 2 2" xfId="14446"/>
    <cellStyle name="常规 27 4 3 2 3 3 2 2 2 3" xfId="14447"/>
    <cellStyle name="常规 27 4 3 2 3 3 2 2 3" xfId="14448"/>
    <cellStyle name="常规 27 4 3 2 3 3 2 2 4" xfId="14449"/>
    <cellStyle name="常规 27 4 3 2 3 3 2 3" xfId="14450"/>
    <cellStyle name="常规 27 4 3 2 3 3 2 3 2" xfId="14451"/>
    <cellStyle name="常规 27 4 3 2 3 3 2 3 3" xfId="14452"/>
    <cellStyle name="常规 27 4 3 2 3 3 2 4" xfId="14453"/>
    <cellStyle name="常规 27 4 3 2 3 3 2 5" xfId="14454"/>
    <cellStyle name="常规 27 4 3 2 3 3 3" xfId="14455"/>
    <cellStyle name="常规 27 4 3 2 3 3 3 2" xfId="14456"/>
    <cellStyle name="常规 27 4 3 2 3 3 3 2 2" xfId="14457"/>
    <cellStyle name="常规 27 4 3 2 3 3 3 2 3" xfId="14458"/>
    <cellStyle name="常规 27 4 3 2 3 3 3 3" xfId="14459"/>
    <cellStyle name="常规 27 4 3 2 3 3 3 4" xfId="14460"/>
    <cellStyle name="常规 27 4 3 2 3 3 4" xfId="14461"/>
    <cellStyle name="常规 27 4 3 2 3 3 4 2" xfId="14462"/>
    <cellStyle name="常规 27 4 3 2 3 3 4 3" xfId="14463"/>
    <cellStyle name="常规 27 4 3 2 3 3 5" xfId="14464"/>
    <cellStyle name="常规 27 4 3 2 3 3 6" xfId="14465"/>
    <cellStyle name="常规 27 4 3 2 3 4" xfId="14466"/>
    <cellStyle name="常规 27 4 3 2 3 4 2" xfId="14467"/>
    <cellStyle name="常规 27 4 3 2 3 4 2 2" xfId="14468"/>
    <cellStyle name="常规 27 4 3 2 3 4 2 2 2" xfId="14469"/>
    <cellStyle name="常规 27 4 3 2 3 4 2 2 3" xfId="14470"/>
    <cellStyle name="常规 27 4 3 2 3 4 2 3" xfId="14471"/>
    <cellStyle name="常规 27 4 3 2 3 4 2 4" xfId="14472"/>
    <cellStyle name="常规 27 4 3 2 3 4 3" xfId="14473"/>
    <cellStyle name="常规 27 4 3 2 3 4 3 2" xfId="14474"/>
    <cellStyle name="常规 27 4 3 2 3 4 3 3" xfId="14475"/>
    <cellStyle name="常规 27 4 3 2 3 4 4" xfId="14476"/>
    <cellStyle name="常规 27 4 3 2 3 4 5" xfId="14477"/>
    <cellStyle name="常规 27 4 3 2 3 5" xfId="14478"/>
    <cellStyle name="常规 27 4 3 2 3 5 2" xfId="14479"/>
    <cellStyle name="常规 27 4 3 2 3 5 2 2" xfId="14480"/>
    <cellStyle name="常规 27 4 3 2 3 5 2 3" xfId="14481"/>
    <cellStyle name="常规 27 4 3 2 3 5 3" xfId="14482"/>
    <cellStyle name="常规 27 4 3 2 3 5 4" xfId="14483"/>
    <cellStyle name="常规 27 4 3 2 3 6" xfId="14484"/>
    <cellStyle name="常规 27 4 3 2 3 6 2" xfId="14485"/>
    <cellStyle name="常规 27 4 3 2 3 6 3" xfId="14486"/>
    <cellStyle name="常规 27 4 3 2 3 7" xfId="14487"/>
    <cellStyle name="常规 27 4 3 2 3 8" xfId="14488"/>
    <cellStyle name="常规 27 4 3 2 4" xfId="14489"/>
    <cellStyle name="常规 27 4 3 2 4 2" xfId="14490"/>
    <cellStyle name="常规 27 4 3 2 4 2 2" xfId="14491"/>
    <cellStyle name="常规 27 4 3 2 4 2 2 2" xfId="14492"/>
    <cellStyle name="常规 27 4 3 2 4 2 2 2 2" xfId="14493"/>
    <cellStyle name="常规 27 4 3 2 4 2 2 2 2 2" xfId="14494"/>
    <cellStyle name="常规 27 4 3 2 4 2 2 2 2 3" xfId="14495"/>
    <cellStyle name="常规 27 4 3 2 4 2 2 2 3" xfId="14496"/>
    <cellStyle name="常规 27 4 3 2 4 2 2 2 4" xfId="14497"/>
    <cellStyle name="常规 27 4 3 2 4 2 2 3" xfId="14498"/>
    <cellStyle name="常规 27 4 3 2 4 2 2 3 2" xfId="14499"/>
    <cellStyle name="常规 27 4 3 2 4 2 2 3 3" xfId="14500"/>
    <cellStyle name="常规 27 4 3 2 4 2 2 4" xfId="14501"/>
    <cellStyle name="常规 27 4 3 2 4 2 2 5" xfId="14502"/>
    <cellStyle name="常规 27 4 3 2 4 2 3" xfId="14503"/>
    <cellStyle name="常规 27 4 3 2 4 2 3 2" xfId="14504"/>
    <cellStyle name="常规 27 4 3 2 4 2 3 2 2" xfId="14505"/>
    <cellStyle name="常规 27 4 3 2 4 2 3 2 3" xfId="14506"/>
    <cellStyle name="常规 27 4 3 2 4 2 3 3" xfId="14507"/>
    <cellStyle name="常规 27 4 3 2 4 2 3 4" xfId="14508"/>
    <cellStyle name="常规 27 4 3 2 4 2 4" xfId="14509"/>
    <cellStyle name="常规 27 4 3 2 4 2 4 2" xfId="14510"/>
    <cellStyle name="常规 27 4 3 2 4 2 4 3" xfId="14511"/>
    <cellStyle name="常规 27 4 3 2 4 2 5" xfId="14512"/>
    <cellStyle name="常规 27 4 3 2 4 2 6" xfId="14513"/>
    <cellStyle name="常规 27 4 3 2 4 3" xfId="14514"/>
    <cellStyle name="常规 27 4 3 2 4 3 2" xfId="14515"/>
    <cellStyle name="常规 27 4 3 2 4 3 2 2" xfId="14516"/>
    <cellStyle name="常规 27 4 3 2 4 3 2 2 2" xfId="14517"/>
    <cellStyle name="常规 27 4 3 2 4 3 2 2 3" xfId="14518"/>
    <cellStyle name="常规 27 4 3 2 4 3 2 3" xfId="14519"/>
    <cellStyle name="常规 27 4 3 2 4 3 2 4" xfId="14520"/>
    <cellStyle name="常规 27 4 3 2 4 3 3" xfId="14521"/>
    <cellStyle name="常规 27 4 3 2 4 3 3 2" xfId="14522"/>
    <cellStyle name="常规 27 4 3 2 4 3 3 3" xfId="14523"/>
    <cellStyle name="常规 27 4 3 2 4 3 4" xfId="14524"/>
    <cellStyle name="常规 27 4 3 2 4 3 5" xfId="14525"/>
    <cellStyle name="常规 27 4 3 2 4 4" xfId="14526"/>
    <cellStyle name="常规 27 4 3 2 4 4 2" xfId="14527"/>
    <cellStyle name="常规 27 4 3 2 4 4 2 2" xfId="14528"/>
    <cellStyle name="常规 27 4 3 2 4 4 2 3" xfId="14529"/>
    <cellStyle name="常规 27 4 3 2 4 4 3" xfId="14530"/>
    <cellStyle name="常规 27 4 3 2 4 4 4" xfId="14531"/>
    <cellStyle name="常规 27 4 3 2 4 5" xfId="14532"/>
    <cellStyle name="常规 27 4 3 2 4 5 2" xfId="14533"/>
    <cellStyle name="常规 27 4 3 2 4 5 3" xfId="14534"/>
    <cellStyle name="常规 27 4 3 2 4 6" xfId="14535"/>
    <cellStyle name="常规 27 4 3 2 4 7" xfId="14536"/>
    <cellStyle name="常规 27 4 3 2 5" xfId="14537"/>
    <cellStyle name="常规 27 4 3 2 5 2" xfId="14538"/>
    <cellStyle name="常规 27 4 3 2 5 2 2" xfId="14539"/>
    <cellStyle name="常规 27 4 3 2 5 2 2 2" xfId="14540"/>
    <cellStyle name="常规 27 4 3 2 5 2 2 2 2" xfId="14541"/>
    <cellStyle name="常规 27 4 3 2 5 2 2 2 3" xfId="14542"/>
    <cellStyle name="常规 27 4 3 2 5 2 2 3" xfId="14543"/>
    <cellStyle name="常规 27 4 3 2 5 2 2 4" xfId="14544"/>
    <cellStyle name="常规 27 4 3 2 5 2 3" xfId="14545"/>
    <cellStyle name="常规 27 4 3 2 5 2 3 2" xfId="14546"/>
    <cellStyle name="常规 27 4 3 2 5 2 3 3" xfId="14547"/>
    <cellStyle name="常规 27 4 3 2 5 2 4" xfId="14548"/>
    <cellStyle name="常规 27 4 3 2 5 2 5" xfId="14549"/>
    <cellStyle name="常规 27 4 3 2 5 3" xfId="14550"/>
    <cellStyle name="常规 27 4 3 2 5 3 2" xfId="14551"/>
    <cellStyle name="常规 27 4 3 2 5 3 2 2" xfId="14552"/>
    <cellStyle name="常规 27 4 3 2 5 3 2 3" xfId="14553"/>
    <cellStyle name="常规 27 4 3 2 5 3 3" xfId="14554"/>
    <cellStyle name="常规 27 4 3 2 5 3 4" xfId="14555"/>
    <cellStyle name="常规 27 4 3 2 5 4" xfId="14556"/>
    <cellStyle name="常规 27 4 3 2 5 4 2" xfId="14557"/>
    <cellStyle name="常规 27 4 3 2 5 4 3" xfId="14558"/>
    <cellStyle name="常规 27 4 3 2 5 5" xfId="14559"/>
    <cellStyle name="常规 27 4 3 2 5 6" xfId="14560"/>
    <cellStyle name="常规 27 4 3 2 6" xfId="14561"/>
    <cellStyle name="常规 27 4 3 2 6 2" xfId="14562"/>
    <cellStyle name="常规 27 4 3 2 6 2 2" xfId="14563"/>
    <cellStyle name="常规 27 4 3 2 6 2 2 2" xfId="14564"/>
    <cellStyle name="常规 27 4 3 2 6 2 2 3" xfId="14565"/>
    <cellStyle name="常规 27 4 3 2 6 2 3" xfId="14566"/>
    <cellStyle name="常规 27 4 3 2 6 2 4" xfId="14567"/>
    <cellStyle name="常规 27 4 3 2 6 3" xfId="14568"/>
    <cellStyle name="常规 27 4 3 2 6 3 2" xfId="14569"/>
    <cellStyle name="常规 27 4 3 2 6 3 3" xfId="14570"/>
    <cellStyle name="常规 27 4 3 2 6 4" xfId="14571"/>
    <cellStyle name="常规 27 4 3 2 6 5" xfId="14572"/>
    <cellStyle name="常规 27 4 3 2 7" xfId="14573"/>
    <cellStyle name="常规 27 4 3 2 7 2" xfId="14574"/>
    <cellStyle name="常规 27 4 3 2 7 2 2" xfId="14575"/>
    <cellStyle name="常规 27 4 3 2 7 2 3" xfId="14576"/>
    <cellStyle name="常规 27 4 3 2 7 3" xfId="14577"/>
    <cellStyle name="常规 27 4 3 2 7 4" xfId="14578"/>
    <cellStyle name="常规 27 4 3 2 8" xfId="14579"/>
    <cellStyle name="常规 27 4 3 2 8 2" xfId="14580"/>
    <cellStyle name="常规 27 4 3 2 8 3" xfId="14581"/>
    <cellStyle name="常规 27 4 3 2 9" xfId="14582"/>
    <cellStyle name="常规 27 4 3 3" xfId="14583"/>
    <cellStyle name="常规 27 4 3 3 2" xfId="14584"/>
    <cellStyle name="常规 27 4 3 3 2 2" xfId="14585"/>
    <cellStyle name="常规 27 4 3 3 2 2 2" xfId="14586"/>
    <cellStyle name="常规 27 4 3 3 2 2 2 2" xfId="14587"/>
    <cellStyle name="常规 27 4 3 3 2 2 2 2 2" xfId="14588"/>
    <cellStyle name="常规 27 4 3 3 2 2 2 2 2 2" xfId="14589"/>
    <cellStyle name="常规 27 4 3 3 2 2 2 2 2 2 2" xfId="14590"/>
    <cellStyle name="常规 27 4 3 3 2 2 2 2 2 2 3" xfId="14591"/>
    <cellStyle name="常规 27 4 3 3 2 2 2 2 2 3" xfId="14592"/>
    <cellStyle name="常规 27 4 3 3 2 2 2 2 2 4" xfId="14593"/>
    <cellStyle name="常规 27 4 3 3 2 2 2 2 3" xfId="14594"/>
    <cellStyle name="常规 27 4 3 3 2 2 2 2 3 2" xfId="14595"/>
    <cellStyle name="常规 27 4 3 3 2 2 2 2 3 3" xfId="14596"/>
    <cellStyle name="常规 27 4 3 3 2 2 2 2 4" xfId="14597"/>
    <cellStyle name="常规 27 4 3 3 2 2 2 2 5" xfId="14598"/>
    <cellStyle name="常规 27 4 3 3 2 2 2 3" xfId="14599"/>
    <cellStyle name="常规 27 4 3 3 2 2 2 3 2" xfId="14600"/>
    <cellStyle name="常规 27 4 3 3 2 2 2 3 2 2" xfId="14601"/>
    <cellStyle name="常规 27 4 3 3 2 2 2 3 2 3" xfId="14602"/>
    <cellStyle name="常规 27 4 3 3 2 2 2 3 3" xfId="14603"/>
    <cellStyle name="常规 27 4 3 3 2 2 2 3 4" xfId="14604"/>
    <cellStyle name="常规 27 4 3 3 2 2 2 4" xfId="14605"/>
    <cellStyle name="常规 27 4 3 3 2 2 2 4 2" xfId="14606"/>
    <cellStyle name="常规 27 4 3 3 2 2 2 4 3" xfId="14607"/>
    <cellStyle name="常规 27 4 3 3 2 2 2 5" xfId="14608"/>
    <cellStyle name="常规 27 4 3 3 2 2 2 6" xfId="14609"/>
    <cellStyle name="常规 27 4 3 3 2 2 3" xfId="14610"/>
    <cellStyle name="常规 27 4 3 3 2 2 3 2" xfId="14611"/>
    <cellStyle name="常规 27 4 3 3 2 2 3 2 2" xfId="14612"/>
    <cellStyle name="常规 27 4 3 3 2 2 3 2 2 2" xfId="14613"/>
    <cellStyle name="常规 27 4 3 3 2 2 3 2 2 3" xfId="14614"/>
    <cellStyle name="常规 27 4 3 3 2 2 3 2 3" xfId="14615"/>
    <cellStyle name="常规 27 4 3 3 2 2 3 2 4" xfId="14616"/>
    <cellStyle name="常规 27 4 3 3 2 2 3 3" xfId="14617"/>
    <cellStyle name="常规 27 4 3 3 2 2 3 3 2" xfId="14618"/>
    <cellStyle name="常规 27 4 3 3 2 2 3 3 3" xfId="14619"/>
    <cellStyle name="常规 27 4 3 3 2 2 3 4" xfId="14620"/>
    <cellStyle name="常规 27 4 3 3 2 2 3 5" xfId="14621"/>
    <cellStyle name="常规 27 4 3 3 2 2 4" xfId="14622"/>
    <cellStyle name="常规 27 4 3 3 2 2 4 2" xfId="14623"/>
    <cellStyle name="常规 27 4 3 3 2 2 4 2 2" xfId="14624"/>
    <cellStyle name="常规 27 4 3 3 2 2 4 2 3" xfId="14625"/>
    <cellStyle name="常规 27 4 3 3 2 2 4 3" xfId="14626"/>
    <cellStyle name="常规 27 4 3 3 2 2 4 4" xfId="14627"/>
    <cellStyle name="常规 27 4 3 3 2 2 5" xfId="14628"/>
    <cellStyle name="常规 27 4 3 3 2 2 5 2" xfId="14629"/>
    <cellStyle name="常规 27 4 3 3 2 2 5 3" xfId="14630"/>
    <cellStyle name="常规 27 4 3 3 2 2 6" xfId="14631"/>
    <cellStyle name="常规 27 4 3 3 2 2 7" xfId="14632"/>
    <cellStyle name="常规 27 4 3 3 2 3" xfId="14633"/>
    <cellStyle name="常规 27 4 3 3 2 3 2" xfId="14634"/>
    <cellStyle name="常规 27 4 3 3 2 3 2 2" xfId="14635"/>
    <cellStyle name="常规 27 4 3 3 2 3 2 2 2" xfId="14636"/>
    <cellStyle name="常规 27 4 3 3 2 3 2 2 2 2" xfId="14637"/>
    <cellStyle name="常规 27 4 3 3 2 3 2 2 2 3" xfId="14638"/>
    <cellStyle name="常规 27 4 3 3 2 3 2 2 3" xfId="14639"/>
    <cellStyle name="常规 27 4 3 3 2 3 2 2 4" xfId="14640"/>
    <cellStyle name="常规 27 4 3 3 2 3 2 3" xfId="14641"/>
    <cellStyle name="常规 27 4 3 3 2 3 2 3 2" xfId="14642"/>
    <cellStyle name="常规 27 4 3 3 2 3 2 3 3" xfId="14643"/>
    <cellStyle name="常规 27 4 3 3 2 3 2 4" xfId="14644"/>
    <cellStyle name="常规 27 4 3 3 2 3 2 5" xfId="14645"/>
    <cellStyle name="常规 27 4 3 3 2 3 3" xfId="14646"/>
    <cellStyle name="常规 27 4 3 3 2 3 3 2" xfId="14647"/>
    <cellStyle name="常规 27 4 3 3 2 3 3 2 2" xfId="14648"/>
    <cellStyle name="常规 27 4 3 3 2 3 3 2 3" xfId="14649"/>
    <cellStyle name="常规 27 4 3 3 2 3 3 3" xfId="14650"/>
    <cellStyle name="常规 27 4 3 3 2 3 3 4" xfId="14651"/>
    <cellStyle name="常规 27 4 3 3 2 3 4" xfId="14652"/>
    <cellStyle name="常规 27 4 3 3 2 3 4 2" xfId="14653"/>
    <cellStyle name="常规 27 4 3 3 2 3 4 3" xfId="14654"/>
    <cellStyle name="常规 27 4 3 3 2 3 5" xfId="14655"/>
    <cellStyle name="常规 27 4 3 3 2 3 6" xfId="14656"/>
    <cellStyle name="常规 27 4 3 3 2 4" xfId="14657"/>
    <cellStyle name="常规 27 4 3 3 2 4 2" xfId="14658"/>
    <cellStyle name="常规 27 4 3 3 2 4 2 2" xfId="14659"/>
    <cellStyle name="常规 27 4 3 3 2 4 2 2 2" xfId="14660"/>
    <cellStyle name="常规 27 4 3 3 2 4 2 2 3" xfId="14661"/>
    <cellStyle name="常规 27 4 3 3 2 4 2 3" xfId="14662"/>
    <cellStyle name="常规 27 4 3 3 2 4 2 4" xfId="14663"/>
    <cellStyle name="常规 27 4 3 3 2 4 3" xfId="14664"/>
    <cellStyle name="常规 27 4 3 3 2 4 3 2" xfId="14665"/>
    <cellStyle name="常规 27 4 3 3 2 4 3 3" xfId="14666"/>
    <cellStyle name="常规 27 4 3 3 2 4 4" xfId="14667"/>
    <cellStyle name="常规 27 4 3 3 2 4 5" xfId="14668"/>
    <cellStyle name="常规 27 4 3 3 2 5" xfId="14669"/>
    <cellStyle name="常规 27 4 3 3 2 5 2" xfId="14670"/>
    <cellStyle name="常规 27 4 3 3 2 5 2 2" xfId="14671"/>
    <cellStyle name="常规 27 4 3 3 2 5 2 3" xfId="14672"/>
    <cellStyle name="常规 27 4 3 3 2 5 3" xfId="14673"/>
    <cellStyle name="常规 27 4 3 3 2 5 4" xfId="14674"/>
    <cellStyle name="常规 27 4 3 3 2 6" xfId="14675"/>
    <cellStyle name="常规 27 4 3 3 2 6 2" xfId="14676"/>
    <cellStyle name="常规 27 4 3 3 2 6 3" xfId="14677"/>
    <cellStyle name="常规 27 4 3 3 2 7" xfId="14678"/>
    <cellStyle name="常规 27 4 3 3 2 8" xfId="14679"/>
    <cellStyle name="常规 27 4 3 3 3" xfId="14680"/>
    <cellStyle name="常规 27 4 3 3 3 2" xfId="14681"/>
    <cellStyle name="常规 27 4 3 3 3 2 2" xfId="14682"/>
    <cellStyle name="常规 27 4 3 3 3 2 2 2" xfId="14683"/>
    <cellStyle name="常规 27 4 3 3 3 2 2 2 2" xfId="14684"/>
    <cellStyle name="常规 27 4 3 3 3 2 2 2 2 2" xfId="14685"/>
    <cellStyle name="常规 27 4 3 3 3 2 2 2 2 3" xfId="14686"/>
    <cellStyle name="常规 27 4 3 3 3 2 2 2 3" xfId="14687"/>
    <cellStyle name="常规 27 4 3 3 3 2 2 2 4" xfId="14688"/>
    <cellStyle name="常规 27 4 3 3 3 2 2 3" xfId="14689"/>
    <cellStyle name="常规 27 4 3 3 3 2 2 3 2" xfId="14690"/>
    <cellStyle name="常规 27 4 3 3 3 2 2 3 3" xfId="14691"/>
    <cellStyle name="常规 27 4 3 3 3 2 2 4" xfId="14692"/>
    <cellStyle name="常规 27 4 3 3 3 2 2 5" xfId="14693"/>
    <cellStyle name="常规 27 4 3 3 3 2 3" xfId="14694"/>
    <cellStyle name="常规 27 4 3 3 3 2 3 2" xfId="14695"/>
    <cellStyle name="常规 27 4 3 3 3 2 3 2 2" xfId="14696"/>
    <cellStyle name="常规 27 4 3 3 3 2 3 2 3" xfId="14697"/>
    <cellStyle name="常规 27 4 3 3 3 2 3 3" xfId="14698"/>
    <cellStyle name="常规 27 4 3 3 3 2 3 4" xfId="14699"/>
    <cellStyle name="常规 27 4 3 3 3 2 4" xfId="14700"/>
    <cellStyle name="常规 27 4 3 3 3 2 4 2" xfId="14701"/>
    <cellStyle name="常规 27 4 3 3 3 2 4 3" xfId="14702"/>
    <cellStyle name="常规 27 4 3 3 3 2 5" xfId="14703"/>
    <cellStyle name="常规 27 4 3 3 3 2 6" xfId="14704"/>
    <cellStyle name="常规 27 4 3 3 3 3" xfId="14705"/>
    <cellStyle name="常规 27 4 3 3 3 3 2" xfId="14706"/>
    <cellStyle name="常规 27 4 3 3 3 3 2 2" xfId="14707"/>
    <cellStyle name="常规 27 4 3 3 3 3 2 2 2" xfId="14708"/>
    <cellStyle name="常规 27 4 3 3 3 3 2 2 3" xfId="14709"/>
    <cellStyle name="常规 27 4 3 3 3 3 2 3" xfId="14710"/>
    <cellStyle name="常规 27 4 3 3 3 3 2 4" xfId="14711"/>
    <cellStyle name="常规 27 4 3 3 3 3 3" xfId="14712"/>
    <cellStyle name="常规 27 4 3 3 3 3 3 2" xfId="14713"/>
    <cellStyle name="常规 27 4 3 3 3 3 3 3" xfId="14714"/>
    <cellStyle name="常规 27 4 3 3 3 3 4" xfId="14715"/>
    <cellStyle name="常规 27 4 3 3 3 3 5" xfId="14716"/>
    <cellStyle name="常规 27 4 3 3 3 4" xfId="14717"/>
    <cellStyle name="常规 27 4 3 3 3 4 2" xfId="14718"/>
    <cellStyle name="常规 27 4 3 3 3 4 2 2" xfId="14719"/>
    <cellStyle name="常规 27 4 3 3 3 4 2 3" xfId="14720"/>
    <cellStyle name="常规 27 4 3 3 3 4 3" xfId="14721"/>
    <cellStyle name="常规 27 4 3 3 3 4 4" xfId="14722"/>
    <cellStyle name="常规 27 4 3 3 3 5" xfId="14723"/>
    <cellStyle name="常规 27 4 3 3 3 5 2" xfId="14724"/>
    <cellStyle name="常规 27 4 3 3 3 5 3" xfId="14725"/>
    <cellStyle name="常规 27 4 3 3 3 6" xfId="14726"/>
    <cellStyle name="常规 27 4 3 3 3 7" xfId="14727"/>
    <cellStyle name="常规 27 4 3 3 4" xfId="14728"/>
    <cellStyle name="常规 27 4 3 3 4 2" xfId="14729"/>
    <cellStyle name="常规 27 4 3 3 4 2 2" xfId="14730"/>
    <cellStyle name="常规 27 4 3 3 4 2 2 2" xfId="14731"/>
    <cellStyle name="常规 27 4 3 3 4 2 2 2 2" xfId="14732"/>
    <cellStyle name="常规 27 4 3 3 4 2 2 2 3" xfId="14733"/>
    <cellStyle name="常规 27 4 3 3 4 2 2 3" xfId="14734"/>
    <cellStyle name="常规 27 4 3 3 4 2 2 4" xfId="14735"/>
    <cellStyle name="常规 27 4 3 3 4 2 3" xfId="14736"/>
    <cellStyle name="常规 27 4 3 3 4 2 3 2" xfId="14737"/>
    <cellStyle name="常规 27 4 3 3 4 2 3 3" xfId="14738"/>
    <cellStyle name="常规 27 4 3 3 4 2 4" xfId="14739"/>
    <cellStyle name="常规 27 4 3 3 4 2 5" xfId="14740"/>
    <cellStyle name="常规 27 4 3 3 4 3" xfId="14741"/>
    <cellStyle name="常规 27 4 3 3 4 3 2" xfId="14742"/>
    <cellStyle name="常规 27 4 3 3 4 3 2 2" xfId="14743"/>
    <cellStyle name="常规 27 4 3 3 4 3 2 3" xfId="14744"/>
    <cellStyle name="常规 27 4 3 3 4 3 3" xfId="14745"/>
    <cellStyle name="常规 27 4 3 3 4 3 4" xfId="14746"/>
    <cellStyle name="常规 27 4 3 3 4 4" xfId="14747"/>
    <cellStyle name="常规 27 4 3 3 4 4 2" xfId="14748"/>
    <cellStyle name="常规 27 4 3 3 4 4 3" xfId="14749"/>
    <cellStyle name="常规 27 4 3 3 4 5" xfId="14750"/>
    <cellStyle name="常规 27 4 3 3 4 6" xfId="14751"/>
    <cellStyle name="常规 27 4 3 3 5" xfId="14752"/>
    <cellStyle name="常规 27 4 3 3 5 2" xfId="14753"/>
    <cellStyle name="常规 27 4 3 3 5 2 2" xfId="14754"/>
    <cellStyle name="常规 27 4 3 3 5 2 2 2" xfId="14755"/>
    <cellStyle name="常规 27 4 3 3 5 2 2 3" xfId="14756"/>
    <cellStyle name="常规 27 4 3 3 5 2 3" xfId="14757"/>
    <cellStyle name="常规 27 4 3 3 5 2 4" xfId="14758"/>
    <cellStyle name="常规 27 4 3 3 5 3" xfId="14759"/>
    <cellStyle name="常规 27 4 3 3 5 3 2" xfId="14760"/>
    <cellStyle name="常规 27 4 3 3 5 3 3" xfId="14761"/>
    <cellStyle name="常规 27 4 3 3 5 4" xfId="14762"/>
    <cellStyle name="常规 27 4 3 3 5 5" xfId="14763"/>
    <cellStyle name="常规 27 4 3 3 6" xfId="14764"/>
    <cellStyle name="常规 27 4 3 3 6 2" xfId="14765"/>
    <cellStyle name="常规 27 4 3 3 6 2 2" xfId="14766"/>
    <cellStyle name="常规 27 4 3 3 6 2 3" xfId="14767"/>
    <cellStyle name="常规 27 4 3 3 6 3" xfId="14768"/>
    <cellStyle name="常规 27 4 3 3 6 4" xfId="14769"/>
    <cellStyle name="常规 27 4 3 3 7" xfId="14770"/>
    <cellStyle name="常规 27 4 3 3 7 2" xfId="14771"/>
    <cellStyle name="常规 27 4 3 3 7 3" xfId="14772"/>
    <cellStyle name="常规 27 4 3 3 8" xfId="14773"/>
    <cellStyle name="常规 27 4 3 3 9" xfId="14774"/>
    <cellStyle name="常规 27 4 3 4" xfId="14775"/>
    <cellStyle name="常规 27 4 3 4 2" xfId="14776"/>
    <cellStyle name="常规 27 4 3 4 2 2" xfId="14777"/>
    <cellStyle name="常规 27 4 3 4 2 2 2" xfId="14778"/>
    <cellStyle name="常规 27 4 3 4 2 2 2 2" xfId="14779"/>
    <cellStyle name="常规 27 4 3 4 2 2 2 2 2" xfId="14780"/>
    <cellStyle name="常规 27 4 3 4 2 2 2 2 2 2" xfId="14781"/>
    <cellStyle name="常规 27 4 3 4 2 2 2 2 2 3" xfId="14782"/>
    <cellStyle name="常规 27 4 3 4 2 2 2 2 3" xfId="14783"/>
    <cellStyle name="常规 27 4 3 4 2 2 2 2 4" xfId="14784"/>
    <cellStyle name="常规 27 4 3 4 2 2 2 3" xfId="14785"/>
    <cellStyle name="常规 27 4 3 4 2 2 2 3 2" xfId="14786"/>
    <cellStyle name="常规 27 4 3 4 2 2 2 3 3" xfId="14787"/>
    <cellStyle name="常规 27 4 3 4 2 2 2 4" xfId="14788"/>
    <cellStyle name="常规 27 4 3 4 2 2 2 5" xfId="14789"/>
    <cellStyle name="常规 27 4 3 4 2 2 3" xfId="14790"/>
    <cellStyle name="常规 27 4 3 4 2 2 3 2" xfId="14791"/>
    <cellStyle name="常规 27 4 3 4 2 2 3 2 2" xfId="14792"/>
    <cellStyle name="常规 27 4 3 4 2 2 3 2 3" xfId="14793"/>
    <cellStyle name="常规 27 4 3 4 2 2 3 3" xfId="14794"/>
    <cellStyle name="常规 27 4 3 4 2 2 3 4" xfId="14795"/>
    <cellStyle name="常规 27 4 3 4 2 2 4" xfId="14796"/>
    <cellStyle name="常规 27 4 3 4 2 2 4 2" xfId="14797"/>
    <cellStyle name="常规 27 4 3 4 2 2 4 3" xfId="14798"/>
    <cellStyle name="常规 27 4 3 4 2 2 5" xfId="14799"/>
    <cellStyle name="常规 27 4 3 4 2 2 6" xfId="14800"/>
    <cellStyle name="常规 27 4 3 4 2 3" xfId="14801"/>
    <cellStyle name="常规 27 4 3 4 2 3 2" xfId="14802"/>
    <cellStyle name="常规 27 4 3 4 2 3 2 2" xfId="14803"/>
    <cellStyle name="常规 27 4 3 4 2 3 2 2 2" xfId="14804"/>
    <cellStyle name="常规 27 4 3 4 2 3 2 2 3" xfId="14805"/>
    <cellStyle name="常规 27 4 3 4 2 3 2 3" xfId="14806"/>
    <cellStyle name="常规 27 4 3 4 2 3 2 4" xfId="14807"/>
    <cellStyle name="常规 27 4 3 4 2 3 3" xfId="14808"/>
    <cellStyle name="常规 27 4 3 4 2 3 3 2" xfId="14809"/>
    <cellStyle name="常规 27 4 3 4 2 3 3 3" xfId="14810"/>
    <cellStyle name="常规 27 4 3 4 2 3 4" xfId="14811"/>
    <cellStyle name="常规 27 4 3 4 2 3 5" xfId="14812"/>
    <cellStyle name="常规 27 4 3 4 2 4" xfId="14813"/>
    <cellStyle name="常规 27 4 3 4 2 4 2" xfId="14814"/>
    <cellStyle name="常规 27 4 3 4 2 4 2 2" xfId="14815"/>
    <cellStyle name="常规 27 4 3 4 2 4 2 3" xfId="14816"/>
    <cellStyle name="常规 27 4 3 4 2 4 3" xfId="14817"/>
    <cellStyle name="常规 27 4 3 4 2 4 4" xfId="14818"/>
    <cellStyle name="常规 27 4 3 4 2 5" xfId="14819"/>
    <cellStyle name="常规 27 4 3 4 2 5 2" xfId="14820"/>
    <cellStyle name="常规 27 4 3 4 2 5 3" xfId="14821"/>
    <cellStyle name="常规 27 4 3 4 2 6" xfId="14822"/>
    <cellStyle name="常规 27 4 3 4 2 7" xfId="14823"/>
    <cellStyle name="常规 27 4 3 4 3" xfId="14824"/>
    <cellStyle name="常规 27 4 3 4 3 2" xfId="14825"/>
    <cellStyle name="常规 27 4 3 4 3 2 2" xfId="14826"/>
    <cellStyle name="常规 27 4 3 4 3 2 2 2" xfId="14827"/>
    <cellStyle name="常规 27 4 3 4 3 2 2 2 2" xfId="14828"/>
    <cellStyle name="常规 27 4 3 4 3 2 2 2 3" xfId="14829"/>
    <cellStyle name="常规 27 4 3 4 3 2 2 3" xfId="14830"/>
    <cellStyle name="常规 27 4 3 4 3 2 2 4" xfId="14831"/>
    <cellStyle name="常规 27 4 3 4 3 2 3" xfId="14832"/>
    <cellStyle name="常规 27 4 3 4 3 2 3 2" xfId="14833"/>
    <cellStyle name="常规 27 4 3 4 3 2 3 3" xfId="14834"/>
    <cellStyle name="常规 27 4 3 4 3 2 4" xfId="14835"/>
    <cellStyle name="常规 27 4 3 4 3 2 5" xfId="14836"/>
    <cellStyle name="常规 27 4 3 4 3 3" xfId="14837"/>
    <cellStyle name="常规 27 4 3 4 3 3 2" xfId="14838"/>
    <cellStyle name="常规 27 4 3 4 3 3 2 2" xfId="14839"/>
    <cellStyle name="常规 27 4 3 4 3 3 2 3" xfId="14840"/>
    <cellStyle name="常规 27 4 3 4 3 3 3" xfId="14841"/>
    <cellStyle name="常规 27 4 3 4 3 3 4" xfId="14842"/>
    <cellStyle name="常规 27 4 3 4 3 4" xfId="14843"/>
    <cellStyle name="常规 27 4 3 4 3 4 2" xfId="14844"/>
    <cellStyle name="常规 27 4 3 4 3 4 3" xfId="14845"/>
    <cellStyle name="常规 27 4 3 4 3 5" xfId="14846"/>
    <cellStyle name="常规 27 4 3 4 3 6" xfId="14847"/>
    <cellStyle name="常规 27 4 3 4 4" xfId="14848"/>
    <cellStyle name="常规 27 4 3 4 4 2" xfId="14849"/>
    <cellStyle name="常规 27 4 3 4 4 2 2" xfId="14850"/>
    <cellStyle name="常规 27 4 3 4 4 2 2 2" xfId="14851"/>
    <cellStyle name="常规 27 4 3 4 4 2 2 3" xfId="14852"/>
    <cellStyle name="常规 27 4 3 4 4 2 3" xfId="14853"/>
    <cellStyle name="常规 27 4 3 4 4 2 4" xfId="14854"/>
    <cellStyle name="常规 27 4 3 4 4 3" xfId="14855"/>
    <cellStyle name="常规 27 4 3 4 4 3 2" xfId="14856"/>
    <cellStyle name="常规 27 4 3 4 4 3 3" xfId="14857"/>
    <cellStyle name="常规 27 4 3 4 4 4" xfId="14858"/>
    <cellStyle name="常规 27 4 3 4 4 5" xfId="14859"/>
    <cellStyle name="常规 27 4 3 4 5" xfId="14860"/>
    <cellStyle name="常规 27 4 3 4 5 2" xfId="14861"/>
    <cellStyle name="常规 27 4 3 4 5 2 2" xfId="14862"/>
    <cellStyle name="常规 27 4 3 4 5 2 3" xfId="14863"/>
    <cellStyle name="常规 27 4 3 4 5 3" xfId="14864"/>
    <cellStyle name="常规 27 4 3 4 5 4" xfId="14865"/>
    <cellStyle name="常规 27 4 3 4 6" xfId="14866"/>
    <cellStyle name="常规 27 4 3 4 6 2" xfId="14867"/>
    <cellStyle name="常规 27 4 3 4 6 3" xfId="14868"/>
    <cellStyle name="常规 27 4 3 4 7" xfId="14869"/>
    <cellStyle name="常规 27 4 3 4 8" xfId="14870"/>
    <cellStyle name="常规 27 4 3 5" xfId="14871"/>
    <cellStyle name="常规 27 4 3 5 2" xfId="14872"/>
    <cellStyle name="常规 27 4 3 5 2 2" xfId="14873"/>
    <cellStyle name="常规 27 4 3 5 2 2 2" xfId="14874"/>
    <cellStyle name="常规 27 4 3 5 2 2 2 2" xfId="14875"/>
    <cellStyle name="常规 27 4 3 5 2 2 2 2 2" xfId="14876"/>
    <cellStyle name="常规 27 4 3 5 2 2 2 2 3" xfId="14877"/>
    <cellStyle name="常规 27 4 3 5 2 2 2 3" xfId="14878"/>
    <cellStyle name="常规 27 4 3 5 2 2 2 4" xfId="14879"/>
    <cellStyle name="常规 27 4 3 5 2 2 3" xfId="14880"/>
    <cellStyle name="常规 27 4 3 5 2 2 3 2" xfId="14881"/>
    <cellStyle name="常规 27 4 3 5 2 2 3 3" xfId="14882"/>
    <cellStyle name="常规 27 4 3 5 2 2 4" xfId="14883"/>
    <cellStyle name="常规 27 4 3 5 2 2 5" xfId="14884"/>
    <cellStyle name="常规 27 4 3 5 2 3" xfId="14885"/>
    <cellStyle name="常规 27 4 3 5 2 3 2" xfId="14886"/>
    <cellStyle name="常规 27 4 3 5 2 3 2 2" xfId="14887"/>
    <cellStyle name="常规 27 4 3 5 2 3 2 3" xfId="14888"/>
    <cellStyle name="常规 27 4 3 5 2 3 3" xfId="14889"/>
    <cellStyle name="常规 27 4 3 5 2 3 4" xfId="14890"/>
    <cellStyle name="常规 27 4 3 5 2 4" xfId="14891"/>
    <cellStyle name="常规 27 4 3 5 2 4 2" xfId="14892"/>
    <cellStyle name="常规 27 4 3 5 2 4 3" xfId="14893"/>
    <cellStyle name="常规 27 4 3 5 2 5" xfId="14894"/>
    <cellStyle name="常规 27 4 3 5 2 6" xfId="14895"/>
    <cellStyle name="常规 27 4 3 5 3" xfId="14896"/>
    <cellStyle name="常规 27 4 3 5 3 2" xfId="14897"/>
    <cellStyle name="常规 27 4 3 5 3 2 2" xfId="14898"/>
    <cellStyle name="常规 27 4 3 5 3 2 2 2" xfId="14899"/>
    <cellStyle name="常规 27 4 3 5 3 2 2 3" xfId="14900"/>
    <cellStyle name="常规 27 4 3 5 3 2 3" xfId="14901"/>
    <cellStyle name="常规 27 4 3 5 3 2 4" xfId="14902"/>
    <cellStyle name="常规 27 4 3 5 3 3" xfId="14903"/>
    <cellStyle name="常规 27 4 3 5 3 3 2" xfId="14904"/>
    <cellStyle name="常规 27 4 3 5 3 3 3" xfId="14905"/>
    <cellStyle name="常规 27 4 3 5 3 4" xfId="14906"/>
    <cellStyle name="常规 27 4 3 5 3 5" xfId="14907"/>
    <cellStyle name="常规 27 4 3 5 4" xfId="14908"/>
    <cellStyle name="常规 27 4 3 5 4 2" xfId="14909"/>
    <cellStyle name="常规 27 4 3 5 4 2 2" xfId="14910"/>
    <cellStyle name="常规 27 4 3 5 4 2 3" xfId="14911"/>
    <cellStyle name="常规 27 4 3 5 4 3" xfId="14912"/>
    <cellStyle name="常规 27 4 3 5 4 4" xfId="14913"/>
    <cellStyle name="常规 27 4 3 5 5" xfId="14914"/>
    <cellStyle name="常规 27 4 3 5 5 2" xfId="14915"/>
    <cellStyle name="常规 27 4 3 5 5 3" xfId="14916"/>
    <cellStyle name="常规 27 4 3 5 6" xfId="14917"/>
    <cellStyle name="常规 27 4 3 5 7" xfId="14918"/>
    <cellStyle name="常规 27 4 3 6" xfId="14919"/>
    <cellStyle name="常规 27 4 3 6 2" xfId="14920"/>
    <cellStyle name="常规 27 4 3 6 2 2" xfId="14921"/>
    <cellStyle name="常规 27 4 3 6 2 2 2" xfId="14922"/>
    <cellStyle name="常规 27 4 3 6 2 2 2 2" xfId="14923"/>
    <cellStyle name="常规 27 4 3 6 2 2 2 3" xfId="14924"/>
    <cellStyle name="常规 27 4 3 6 2 2 3" xfId="14925"/>
    <cellStyle name="常规 27 4 3 6 2 2 4" xfId="14926"/>
    <cellStyle name="常规 27 4 3 6 2 3" xfId="14927"/>
    <cellStyle name="常规 27 4 3 6 2 3 2" xfId="14928"/>
    <cellStyle name="常规 27 4 3 6 2 3 3" xfId="14929"/>
    <cellStyle name="常规 27 4 3 6 2 4" xfId="14930"/>
    <cellStyle name="常规 27 4 3 6 2 5" xfId="14931"/>
    <cellStyle name="常规 27 4 3 6 3" xfId="14932"/>
    <cellStyle name="常规 27 4 3 6 3 2" xfId="14933"/>
    <cellStyle name="常规 27 4 3 6 3 2 2" xfId="14934"/>
    <cellStyle name="常规 27 4 3 6 3 2 3" xfId="14935"/>
    <cellStyle name="常规 27 4 3 6 3 3" xfId="14936"/>
    <cellStyle name="常规 27 4 3 6 3 4" xfId="14937"/>
    <cellStyle name="常规 27 4 3 6 4" xfId="14938"/>
    <cellStyle name="常规 27 4 3 6 4 2" xfId="14939"/>
    <cellStyle name="常规 27 4 3 6 4 3" xfId="14940"/>
    <cellStyle name="常规 27 4 3 6 5" xfId="14941"/>
    <cellStyle name="常规 27 4 3 6 6" xfId="14942"/>
    <cellStyle name="常规 27 4 3 7" xfId="14943"/>
    <cellStyle name="常规 27 4 3 7 2" xfId="14944"/>
    <cellStyle name="常规 27 4 3 7 2 2" xfId="14945"/>
    <cellStyle name="常规 27 4 3 7 2 2 2" xfId="14946"/>
    <cellStyle name="常规 27 4 3 7 2 2 3" xfId="14947"/>
    <cellStyle name="常规 27 4 3 7 2 3" xfId="14948"/>
    <cellStyle name="常规 27 4 3 7 2 4" xfId="14949"/>
    <cellStyle name="常规 27 4 3 7 3" xfId="14950"/>
    <cellStyle name="常规 27 4 3 7 3 2" xfId="14951"/>
    <cellStyle name="常规 27 4 3 7 3 3" xfId="14952"/>
    <cellStyle name="常规 27 4 3 7 4" xfId="14953"/>
    <cellStyle name="常规 27 4 3 7 5" xfId="14954"/>
    <cellStyle name="常规 27 4 3 8" xfId="14955"/>
    <cellStyle name="常规 27 4 3 8 2" xfId="14956"/>
    <cellStyle name="常规 27 4 3 8 2 2" xfId="14957"/>
    <cellStyle name="常规 27 4 3 8 2 3" xfId="14958"/>
    <cellStyle name="常规 27 4 3 8 3" xfId="14959"/>
    <cellStyle name="常规 27 4 3 8 4" xfId="14960"/>
    <cellStyle name="常规 27 4 3 9" xfId="14961"/>
    <cellStyle name="常规 27 4 3 9 2" xfId="14962"/>
    <cellStyle name="常规 27 4 3 9 3" xfId="14963"/>
    <cellStyle name="常规 27 4 4" xfId="14964"/>
    <cellStyle name="常规 27 4 4 10" xfId="14965"/>
    <cellStyle name="常规 27 4 4 11" xfId="14966"/>
    <cellStyle name="常规 27 4 4 12" xfId="14967"/>
    <cellStyle name="常规 27 4 4 13" xfId="14968"/>
    <cellStyle name="常规 27 4 4 2" xfId="14969"/>
    <cellStyle name="常规 27 4 4 2 2" xfId="14970"/>
    <cellStyle name="常规 27 4 4 2 2 2" xfId="14971"/>
    <cellStyle name="常规 27 4 4 2 2 2 2" xfId="14972"/>
    <cellStyle name="常规 27 4 4 2 2 2 2 2" xfId="14973"/>
    <cellStyle name="常规 27 4 4 2 2 2 2 2 2" xfId="14974"/>
    <cellStyle name="常规 27 4 4 2 2 2 2 2 2 2" xfId="14975"/>
    <cellStyle name="常规 27 4 4 2 2 2 2 2 2 2 2" xfId="14976"/>
    <cellStyle name="常规 27 4 4 2 2 2 2 2 2 2 3" xfId="14977"/>
    <cellStyle name="常规 27 4 4 2 2 2 2 2 2 3" xfId="14978"/>
    <cellStyle name="常规 27 4 4 2 2 2 2 2 2 4" xfId="14979"/>
    <cellStyle name="常规 27 4 4 2 2 2 2 2 3" xfId="14980"/>
    <cellStyle name="常规 27 4 4 2 2 2 2 2 3 2" xfId="14981"/>
    <cellStyle name="常规 27 4 4 2 2 2 2 2 3 3" xfId="14982"/>
    <cellStyle name="常规 27 4 4 2 2 2 2 2 4" xfId="14983"/>
    <cellStyle name="常规 27 4 4 2 2 2 2 2 5" xfId="14984"/>
    <cellStyle name="常规 27 4 4 2 2 2 2 3" xfId="14985"/>
    <cellStyle name="常规 27 4 4 2 2 2 2 3 2" xfId="14986"/>
    <cellStyle name="常规 27 4 4 2 2 2 2 3 2 2" xfId="14987"/>
    <cellStyle name="常规 27 4 4 2 2 2 2 3 2 3" xfId="14988"/>
    <cellStyle name="常规 27 4 4 2 2 2 2 3 3" xfId="14989"/>
    <cellStyle name="常规 27 4 4 2 2 2 2 3 4" xfId="14990"/>
    <cellStyle name="常规 27 4 4 2 2 2 2 4" xfId="14991"/>
    <cellStyle name="常规 27 4 4 2 2 2 2 4 2" xfId="14992"/>
    <cellStyle name="常规 27 4 4 2 2 2 2 4 3" xfId="14993"/>
    <cellStyle name="常规 27 4 4 2 2 2 2 5" xfId="14994"/>
    <cellStyle name="常规 27 4 4 2 2 2 2 6" xfId="14995"/>
    <cellStyle name="常规 27 4 4 2 2 2 3" xfId="14996"/>
    <cellStyle name="常规 27 4 4 2 2 2 3 2" xfId="14997"/>
    <cellStyle name="常规 27 4 4 2 2 2 3 2 2" xfId="14998"/>
    <cellStyle name="常规 27 4 4 2 2 2 3 2 2 2" xfId="14999"/>
    <cellStyle name="常规 27 4 4 2 2 2 3 2 2 3" xfId="15000"/>
    <cellStyle name="常规 27 4 4 2 2 2 3 2 3" xfId="15001"/>
    <cellStyle name="常规 27 4 4 2 2 2 3 2 4" xfId="15002"/>
    <cellStyle name="常规 27 4 4 2 2 2 3 3" xfId="15003"/>
    <cellStyle name="常规 27 4 4 2 2 2 3 3 2" xfId="15004"/>
    <cellStyle name="常规 27 4 4 2 2 2 3 3 3" xfId="15005"/>
    <cellStyle name="常规 27 4 4 2 2 2 3 4" xfId="15006"/>
    <cellStyle name="常规 27 4 4 2 2 2 3 5" xfId="15007"/>
    <cellStyle name="常规 27 4 4 2 2 2 4" xfId="15008"/>
    <cellStyle name="常规 27 4 4 2 2 2 4 2" xfId="15009"/>
    <cellStyle name="常规 27 4 4 2 2 2 4 2 2" xfId="15010"/>
    <cellStyle name="常规 27 4 4 2 2 2 4 2 3" xfId="15011"/>
    <cellStyle name="常规 27 4 4 2 2 2 4 3" xfId="15012"/>
    <cellStyle name="常规 27 4 4 2 2 2 4 4" xfId="15013"/>
    <cellStyle name="常规 27 4 4 2 2 2 5" xfId="15014"/>
    <cellStyle name="常规 27 4 4 2 2 2 5 2" xfId="15015"/>
    <cellStyle name="常规 27 4 4 2 2 2 5 3" xfId="15016"/>
    <cellStyle name="常规 27 4 4 2 2 2 6" xfId="15017"/>
    <cellStyle name="常规 27 4 4 2 2 2 7" xfId="15018"/>
    <cellStyle name="常规 27 4 4 2 2 3" xfId="15019"/>
    <cellStyle name="常规 27 4 4 2 2 3 2" xfId="15020"/>
    <cellStyle name="常规 27 4 4 2 2 3 2 2" xfId="15021"/>
    <cellStyle name="常规 27 4 4 2 2 3 2 2 2" xfId="15022"/>
    <cellStyle name="常规 27 4 4 2 2 3 2 2 2 2" xfId="15023"/>
    <cellStyle name="常规 27 4 4 2 2 3 2 2 2 3" xfId="15024"/>
    <cellStyle name="常规 27 4 4 2 2 3 2 2 3" xfId="15025"/>
    <cellStyle name="常规 27 4 4 2 2 3 2 2 4" xfId="15026"/>
    <cellStyle name="常规 27 4 4 2 2 3 2 3" xfId="15027"/>
    <cellStyle name="常规 27 4 4 2 2 3 2 3 2" xfId="15028"/>
    <cellStyle name="常规 27 4 4 2 2 3 2 3 3" xfId="15029"/>
    <cellStyle name="常规 27 4 4 2 2 3 2 4" xfId="15030"/>
    <cellStyle name="常规 27 4 4 2 2 3 2 5" xfId="15031"/>
    <cellStyle name="常规 27 4 4 2 2 3 3" xfId="15032"/>
    <cellStyle name="常规 27 4 4 2 2 3 3 2" xfId="15033"/>
    <cellStyle name="常规 27 4 4 2 2 3 3 2 2" xfId="15034"/>
    <cellStyle name="常规 27 4 4 2 2 3 3 2 3" xfId="15035"/>
    <cellStyle name="常规 27 4 4 2 2 3 3 3" xfId="15036"/>
    <cellStyle name="常规 27 4 4 2 2 3 3 4" xfId="15037"/>
    <cellStyle name="常规 27 4 4 2 2 3 4" xfId="15038"/>
    <cellStyle name="常规 27 4 4 2 2 3 4 2" xfId="15039"/>
    <cellStyle name="常规 27 4 4 2 2 3 4 3" xfId="15040"/>
    <cellStyle name="常规 27 4 4 2 2 3 5" xfId="15041"/>
    <cellStyle name="常规 27 4 4 2 2 3 6" xfId="15042"/>
    <cellStyle name="常规 27 4 4 2 2 4" xfId="15043"/>
    <cellStyle name="常规 27 4 4 2 2 4 2" xfId="15044"/>
    <cellStyle name="常规 27 4 4 2 2 4 2 2" xfId="15045"/>
    <cellStyle name="常规 27 4 4 2 2 4 2 2 2" xfId="15046"/>
    <cellStyle name="常规 27 4 4 2 2 4 2 2 3" xfId="15047"/>
    <cellStyle name="常规 27 4 4 2 2 4 2 3" xfId="15048"/>
    <cellStyle name="常规 27 4 4 2 2 4 2 4" xfId="15049"/>
    <cellStyle name="常规 27 4 4 2 2 4 3" xfId="15050"/>
    <cellStyle name="常规 27 4 4 2 2 4 3 2" xfId="15051"/>
    <cellStyle name="常规 27 4 4 2 2 4 3 3" xfId="15052"/>
    <cellStyle name="常规 27 4 4 2 2 4 4" xfId="15053"/>
    <cellStyle name="常规 27 4 4 2 2 4 5" xfId="15054"/>
    <cellStyle name="常规 27 4 4 2 2 5" xfId="15055"/>
    <cellStyle name="常规 27 4 4 2 2 5 2" xfId="15056"/>
    <cellStyle name="常规 27 4 4 2 2 5 2 2" xfId="15057"/>
    <cellStyle name="常规 27 4 4 2 2 5 2 3" xfId="15058"/>
    <cellStyle name="常规 27 4 4 2 2 5 3" xfId="15059"/>
    <cellStyle name="常规 27 4 4 2 2 5 4" xfId="15060"/>
    <cellStyle name="常规 27 4 4 2 2 6" xfId="15061"/>
    <cellStyle name="常规 27 4 4 2 2 6 2" xfId="15062"/>
    <cellStyle name="常规 27 4 4 2 2 6 3" xfId="15063"/>
    <cellStyle name="常规 27 4 4 2 2 7" xfId="15064"/>
    <cellStyle name="常规 27 4 4 2 2 8" xfId="15065"/>
    <cellStyle name="常规 27 4 4 2 3" xfId="15066"/>
    <cellStyle name="常规 27 4 4 2 3 2" xfId="15067"/>
    <cellStyle name="常规 27 4 4 2 3 2 2" xfId="15068"/>
    <cellStyle name="常规 27 4 4 2 3 2 2 2" xfId="15069"/>
    <cellStyle name="常规 27 4 4 2 3 2 2 2 2" xfId="15070"/>
    <cellStyle name="常规 27 4 4 2 3 2 2 2 2 2" xfId="15071"/>
    <cellStyle name="常规 27 4 4 2 3 2 2 2 2 3" xfId="15072"/>
    <cellStyle name="常规 27 4 4 2 3 2 2 2 3" xfId="15073"/>
    <cellStyle name="常规 27 4 4 2 3 2 2 2 4" xfId="15074"/>
    <cellStyle name="常规 27 4 4 2 3 2 2 3" xfId="15075"/>
    <cellStyle name="常规 27 4 4 2 3 2 2 3 2" xfId="15076"/>
    <cellStyle name="常规 27 4 4 2 3 2 2 3 3" xfId="15077"/>
    <cellStyle name="常规 27 4 4 2 3 2 2 4" xfId="15078"/>
    <cellStyle name="常规 27 4 4 2 3 2 2 5" xfId="15079"/>
    <cellStyle name="常规 27 4 4 2 3 2 3" xfId="15080"/>
    <cellStyle name="常规 27 4 4 2 3 2 3 2" xfId="15081"/>
    <cellStyle name="常规 27 4 4 2 3 2 3 2 2" xfId="15082"/>
    <cellStyle name="常规 27 4 4 2 3 2 3 2 3" xfId="15083"/>
    <cellStyle name="常规 27 4 4 2 3 2 3 3" xfId="15084"/>
    <cellStyle name="常规 27 4 4 2 3 2 3 4" xfId="15085"/>
    <cellStyle name="常规 27 4 4 2 3 2 4" xfId="15086"/>
    <cellStyle name="常规 27 4 4 2 3 2 4 2" xfId="15087"/>
    <cellStyle name="常规 27 4 4 2 3 2 4 3" xfId="15088"/>
    <cellStyle name="常规 27 4 4 2 3 2 5" xfId="15089"/>
    <cellStyle name="常规 27 4 4 2 3 2 6" xfId="15090"/>
    <cellStyle name="常规 27 4 4 2 3 3" xfId="15091"/>
    <cellStyle name="常规 27 4 4 2 3 3 2" xfId="15092"/>
    <cellStyle name="常规 27 4 4 2 3 3 2 2" xfId="15093"/>
    <cellStyle name="常规 27 4 4 2 3 3 2 2 2" xfId="15094"/>
    <cellStyle name="常规 27 4 4 2 3 3 2 2 3" xfId="15095"/>
    <cellStyle name="常规 27 4 4 2 3 3 2 3" xfId="15096"/>
    <cellStyle name="常规 27 4 4 2 3 3 2 4" xfId="15097"/>
    <cellStyle name="常规 27 4 4 2 3 3 3" xfId="15098"/>
    <cellStyle name="常规 27 4 4 2 3 3 3 2" xfId="15099"/>
    <cellStyle name="常规 27 4 4 2 3 3 3 3" xfId="15100"/>
    <cellStyle name="常规 27 4 4 2 3 3 4" xfId="15101"/>
    <cellStyle name="常规 27 4 4 2 3 3 5" xfId="15102"/>
    <cellStyle name="常规 27 4 4 2 3 4" xfId="15103"/>
    <cellStyle name="常规 27 4 4 2 3 4 2" xfId="15104"/>
    <cellStyle name="常规 27 4 4 2 3 4 2 2" xfId="15105"/>
    <cellStyle name="常规 27 4 4 2 3 4 2 3" xfId="15106"/>
    <cellStyle name="常规 27 4 4 2 3 4 3" xfId="15107"/>
    <cellStyle name="常规 27 4 4 2 3 4 4" xfId="15108"/>
    <cellStyle name="常规 27 4 4 2 3 5" xfId="15109"/>
    <cellStyle name="常规 27 4 4 2 3 5 2" xfId="15110"/>
    <cellStyle name="常规 27 4 4 2 3 5 3" xfId="15111"/>
    <cellStyle name="常规 27 4 4 2 3 6" xfId="15112"/>
    <cellStyle name="常规 27 4 4 2 3 7" xfId="15113"/>
    <cellStyle name="常规 27 4 4 2 4" xfId="15114"/>
    <cellStyle name="常规 27 4 4 2 4 2" xfId="15115"/>
    <cellStyle name="常规 27 4 4 2 4 2 2" xfId="15116"/>
    <cellStyle name="常规 27 4 4 2 4 2 2 2" xfId="15117"/>
    <cellStyle name="常规 27 4 4 2 4 2 2 2 2" xfId="15118"/>
    <cellStyle name="常规 27 4 4 2 4 2 2 2 3" xfId="15119"/>
    <cellStyle name="常规 27 4 4 2 4 2 2 3" xfId="15120"/>
    <cellStyle name="常规 27 4 4 2 4 2 2 4" xfId="15121"/>
    <cellStyle name="常规 27 4 4 2 4 2 3" xfId="15122"/>
    <cellStyle name="常规 27 4 4 2 4 2 3 2" xfId="15123"/>
    <cellStyle name="常规 27 4 4 2 4 2 3 3" xfId="15124"/>
    <cellStyle name="常规 27 4 4 2 4 2 4" xfId="15125"/>
    <cellStyle name="常规 27 4 4 2 4 2 5" xfId="15126"/>
    <cellStyle name="常规 27 4 4 2 4 3" xfId="15127"/>
    <cellStyle name="常规 27 4 4 2 4 3 2" xfId="15128"/>
    <cellStyle name="常规 27 4 4 2 4 3 2 2" xfId="15129"/>
    <cellStyle name="常规 27 4 4 2 4 3 2 3" xfId="15130"/>
    <cellStyle name="常规 27 4 4 2 4 3 3" xfId="15131"/>
    <cellStyle name="常规 27 4 4 2 4 3 4" xfId="15132"/>
    <cellStyle name="常规 27 4 4 2 4 4" xfId="15133"/>
    <cellStyle name="常规 27 4 4 2 4 4 2" xfId="15134"/>
    <cellStyle name="常规 27 4 4 2 4 4 3" xfId="15135"/>
    <cellStyle name="常规 27 4 4 2 4 5" xfId="15136"/>
    <cellStyle name="常规 27 4 4 2 4 6" xfId="15137"/>
    <cellStyle name="常规 27 4 4 2 5" xfId="15138"/>
    <cellStyle name="常规 27 4 4 2 5 2" xfId="15139"/>
    <cellStyle name="常规 27 4 4 2 5 2 2" xfId="15140"/>
    <cellStyle name="常规 27 4 4 2 5 2 2 2" xfId="15141"/>
    <cellStyle name="常规 27 4 4 2 5 2 2 3" xfId="15142"/>
    <cellStyle name="常规 27 4 4 2 5 2 3" xfId="15143"/>
    <cellStyle name="常规 27 4 4 2 5 2 4" xfId="15144"/>
    <cellStyle name="常规 27 4 4 2 5 3" xfId="15145"/>
    <cellStyle name="常规 27 4 4 2 5 3 2" xfId="15146"/>
    <cellStyle name="常规 27 4 4 2 5 3 3" xfId="15147"/>
    <cellStyle name="常规 27 4 4 2 5 4" xfId="15148"/>
    <cellStyle name="常规 27 4 4 2 5 5" xfId="15149"/>
    <cellStyle name="常规 27 4 4 2 6" xfId="15150"/>
    <cellStyle name="常规 27 4 4 2 6 2" xfId="15151"/>
    <cellStyle name="常规 27 4 4 2 6 2 2" xfId="15152"/>
    <cellStyle name="常规 27 4 4 2 6 2 3" xfId="15153"/>
    <cellStyle name="常规 27 4 4 2 6 3" xfId="15154"/>
    <cellStyle name="常规 27 4 4 2 6 4" xfId="15155"/>
    <cellStyle name="常规 27 4 4 2 7" xfId="15156"/>
    <cellStyle name="常规 27 4 4 2 7 2" xfId="15157"/>
    <cellStyle name="常规 27 4 4 2 7 3" xfId="15158"/>
    <cellStyle name="常规 27 4 4 2 8" xfId="15159"/>
    <cellStyle name="常规 27 4 4 2 9" xfId="15160"/>
    <cellStyle name="常规 27 4 4 3" xfId="15161"/>
    <cellStyle name="常规 27 4 4 3 2" xfId="15162"/>
    <cellStyle name="常规 27 4 4 3 2 2" xfId="15163"/>
    <cellStyle name="常规 27 4 4 3 2 2 2" xfId="15164"/>
    <cellStyle name="常规 27 4 4 3 2 2 2 2" xfId="15165"/>
    <cellStyle name="常规 27 4 4 3 2 2 2 2 2" xfId="15166"/>
    <cellStyle name="常规 27 4 4 3 2 2 2 2 2 2" xfId="15167"/>
    <cellStyle name="常规 27 4 4 3 2 2 2 2 2 3" xfId="15168"/>
    <cellStyle name="常规 27 4 4 3 2 2 2 2 3" xfId="15169"/>
    <cellStyle name="常规 27 4 4 3 2 2 2 2 4" xfId="15170"/>
    <cellStyle name="常规 27 4 4 3 2 2 2 3" xfId="15171"/>
    <cellStyle name="常规 27 4 4 3 2 2 2 3 2" xfId="15172"/>
    <cellStyle name="常规 27 4 4 3 2 2 2 3 3" xfId="15173"/>
    <cellStyle name="常规 27 4 4 3 2 2 2 4" xfId="15174"/>
    <cellStyle name="常规 27 4 4 3 2 2 2 5" xfId="15175"/>
    <cellStyle name="常规 27 4 4 3 2 2 3" xfId="15176"/>
    <cellStyle name="常规 27 4 4 3 2 2 3 2" xfId="15177"/>
    <cellStyle name="常规 27 4 4 3 2 2 3 2 2" xfId="15178"/>
    <cellStyle name="常规 27 4 4 3 2 2 3 2 3" xfId="15179"/>
    <cellStyle name="常规 27 4 4 3 2 2 3 3" xfId="15180"/>
    <cellStyle name="常规 27 4 4 3 2 2 3 4" xfId="15181"/>
    <cellStyle name="常规 27 4 4 3 2 2 4" xfId="15182"/>
    <cellStyle name="常规 27 4 4 3 2 2 4 2" xfId="15183"/>
    <cellStyle name="常规 27 4 4 3 2 2 4 3" xfId="15184"/>
    <cellStyle name="常规 27 4 4 3 2 2 5" xfId="15185"/>
    <cellStyle name="常规 27 4 4 3 2 2 6" xfId="15186"/>
    <cellStyle name="常规 27 4 4 3 2 3" xfId="15187"/>
    <cellStyle name="常规 27 4 4 3 2 3 2" xfId="15188"/>
    <cellStyle name="常规 27 4 4 3 2 3 2 2" xfId="15189"/>
    <cellStyle name="常规 27 4 4 3 2 3 2 2 2" xfId="15190"/>
    <cellStyle name="常规 27 4 4 3 2 3 2 2 3" xfId="15191"/>
    <cellStyle name="常规 27 4 4 3 2 3 2 3" xfId="15192"/>
    <cellStyle name="常规 27 4 4 3 2 3 2 4" xfId="15193"/>
    <cellStyle name="常规 27 4 4 3 2 3 3" xfId="15194"/>
    <cellStyle name="常规 27 4 4 3 2 3 3 2" xfId="15195"/>
    <cellStyle name="常规 27 4 4 3 2 3 3 3" xfId="15196"/>
    <cellStyle name="常规 27 4 4 3 2 3 4" xfId="15197"/>
    <cellStyle name="常规 27 4 4 3 2 3 5" xfId="15198"/>
    <cellStyle name="常规 27 4 4 3 2 4" xfId="15199"/>
    <cellStyle name="常规 27 4 4 3 2 4 2" xfId="15200"/>
    <cellStyle name="常规 27 4 4 3 2 4 2 2" xfId="15201"/>
    <cellStyle name="常规 27 4 4 3 2 4 2 3" xfId="15202"/>
    <cellStyle name="常规 27 4 4 3 2 4 3" xfId="15203"/>
    <cellStyle name="常规 27 4 4 3 2 4 4" xfId="15204"/>
    <cellStyle name="常规 27 4 4 3 2 5" xfId="15205"/>
    <cellStyle name="常规 27 4 4 3 2 5 2" xfId="15206"/>
    <cellStyle name="常规 27 4 4 3 2 5 3" xfId="15207"/>
    <cellStyle name="常规 27 4 4 3 2 6" xfId="15208"/>
    <cellStyle name="常规 27 4 4 3 2 7" xfId="15209"/>
    <cellStyle name="常规 27 4 4 3 3" xfId="15210"/>
    <cellStyle name="常规 27 4 4 3 3 2" xfId="15211"/>
    <cellStyle name="常规 27 4 4 3 3 2 2" xfId="15212"/>
    <cellStyle name="常规 27 4 4 3 3 2 2 2" xfId="15213"/>
    <cellStyle name="常规 27 4 4 3 3 2 2 2 2" xfId="15214"/>
    <cellStyle name="常规 27 4 4 3 3 2 2 2 3" xfId="15215"/>
    <cellStyle name="常规 27 4 4 3 3 2 2 3" xfId="15216"/>
    <cellStyle name="常规 27 4 4 3 3 2 2 4" xfId="15217"/>
    <cellStyle name="常规 27 4 4 3 3 2 3" xfId="15218"/>
    <cellStyle name="常规 27 4 4 3 3 2 3 2" xfId="15219"/>
    <cellStyle name="常规 27 4 4 3 3 2 3 3" xfId="15220"/>
    <cellStyle name="常规 27 4 4 3 3 2 4" xfId="15221"/>
    <cellStyle name="常规 27 4 4 3 3 2 5" xfId="15222"/>
    <cellStyle name="常规 27 4 4 3 3 3" xfId="15223"/>
    <cellStyle name="常规 27 4 4 3 3 3 2" xfId="15224"/>
    <cellStyle name="常规 27 4 4 3 3 3 2 2" xfId="15225"/>
    <cellStyle name="常规 27 4 4 3 3 3 2 3" xfId="15226"/>
    <cellStyle name="常规 27 4 4 3 3 3 3" xfId="15227"/>
    <cellStyle name="常规 27 4 4 3 3 3 4" xfId="15228"/>
    <cellStyle name="常规 27 4 4 3 3 4" xfId="15229"/>
    <cellStyle name="常规 27 4 4 3 3 4 2" xfId="15230"/>
    <cellStyle name="常规 27 4 4 3 3 4 3" xfId="15231"/>
    <cellStyle name="常规 27 4 4 3 3 5" xfId="15232"/>
    <cellStyle name="常规 27 4 4 3 3 6" xfId="15233"/>
    <cellStyle name="常规 27 4 4 3 4" xfId="15234"/>
    <cellStyle name="常规 27 4 4 3 4 2" xfId="15235"/>
    <cellStyle name="常规 27 4 4 3 4 2 2" xfId="15236"/>
    <cellStyle name="常规 27 4 4 3 4 2 2 2" xfId="15237"/>
    <cellStyle name="常规 27 4 4 3 4 2 2 3" xfId="15238"/>
    <cellStyle name="常规 27 4 4 3 4 2 3" xfId="15239"/>
    <cellStyle name="常规 27 4 4 3 4 2 4" xfId="15240"/>
    <cellStyle name="常规 27 4 4 3 4 3" xfId="15241"/>
    <cellStyle name="常规 27 4 4 3 4 3 2" xfId="15242"/>
    <cellStyle name="常规 27 4 4 3 4 3 3" xfId="15243"/>
    <cellStyle name="常规 27 4 4 3 4 4" xfId="15244"/>
    <cellStyle name="常规 27 4 4 3 4 5" xfId="15245"/>
    <cellStyle name="常规 27 4 4 3 5" xfId="15246"/>
    <cellStyle name="常规 27 4 4 3 5 2" xfId="15247"/>
    <cellStyle name="常规 27 4 4 3 5 2 2" xfId="15248"/>
    <cellStyle name="常规 27 4 4 3 5 2 3" xfId="15249"/>
    <cellStyle name="常规 27 4 4 3 5 3" xfId="15250"/>
    <cellStyle name="常规 27 4 4 3 5 4" xfId="15251"/>
    <cellStyle name="常规 27 4 4 3 6" xfId="15252"/>
    <cellStyle name="常规 27 4 4 3 6 2" xfId="15253"/>
    <cellStyle name="常规 27 4 4 3 6 3" xfId="15254"/>
    <cellStyle name="常规 27 4 4 3 7" xfId="15255"/>
    <cellStyle name="常规 27 4 4 3 8" xfId="15256"/>
    <cellStyle name="常规 27 4 4 4" xfId="15257"/>
    <cellStyle name="常规 27 4 4 4 2" xfId="15258"/>
    <cellStyle name="常规 27 4 4 4 2 2" xfId="15259"/>
    <cellStyle name="常规 27 4 4 4 2 2 2" xfId="15260"/>
    <cellStyle name="常规 27 4 4 4 2 2 2 2" xfId="15261"/>
    <cellStyle name="常规 27 4 4 4 2 2 2 2 2" xfId="15262"/>
    <cellStyle name="常规 27 4 4 4 2 2 2 2 3" xfId="15263"/>
    <cellStyle name="常规 27 4 4 4 2 2 2 3" xfId="15264"/>
    <cellStyle name="常规 27 4 4 4 2 2 2 4" xfId="15265"/>
    <cellStyle name="常规 27 4 4 4 2 2 3" xfId="15266"/>
    <cellStyle name="常规 27 4 4 4 2 2 3 2" xfId="15267"/>
    <cellStyle name="常规 27 4 4 4 2 2 3 3" xfId="15268"/>
    <cellStyle name="常规 27 4 4 4 2 2 4" xfId="15269"/>
    <cellStyle name="常规 27 4 4 4 2 2 5" xfId="15270"/>
    <cellStyle name="常规 27 4 4 4 2 3" xfId="15271"/>
    <cellStyle name="常规 27 4 4 4 2 3 2" xfId="15272"/>
    <cellStyle name="常规 27 4 4 4 2 3 2 2" xfId="15273"/>
    <cellStyle name="常规 27 4 4 4 2 3 2 3" xfId="15274"/>
    <cellStyle name="常规 27 4 4 4 2 3 3" xfId="15275"/>
    <cellStyle name="常规 27 4 4 4 2 3 4" xfId="15276"/>
    <cellStyle name="常规 27 4 4 4 2 4" xfId="15277"/>
    <cellStyle name="常规 27 4 4 4 2 4 2" xfId="15278"/>
    <cellStyle name="常规 27 4 4 4 2 4 3" xfId="15279"/>
    <cellStyle name="常规 27 4 4 4 2 5" xfId="15280"/>
    <cellStyle name="常规 27 4 4 4 2 6" xfId="15281"/>
    <cellStyle name="常规 27 4 4 4 3" xfId="15282"/>
    <cellStyle name="常规 27 4 4 4 3 2" xfId="15283"/>
    <cellStyle name="常规 27 4 4 4 3 2 2" xfId="15284"/>
    <cellStyle name="常规 27 4 4 4 3 2 2 2" xfId="15285"/>
    <cellStyle name="常规 27 4 4 4 3 2 2 3" xfId="15286"/>
    <cellStyle name="常规 27 4 4 4 3 2 3" xfId="15287"/>
    <cellStyle name="常规 27 4 4 4 3 2 4" xfId="15288"/>
    <cellStyle name="常规 27 4 4 4 3 3" xfId="15289"/>
    <cellStyle name="常规 27 4 4 4 3 3 2" xfId="15290"/>
    <cellStyle name="常规 27 4 4 4 3 3 3" xfId="15291"/>
    <cellStyle name="常规 27 4 4 4 3 4" xfId="15292"/>
    <cellStyle name="常规 27 4 4 4 3 5" xfId="15293"/>
    <cellStyle name="常规 27 4 4 4 4" xfId="15294"/>
    <cellStyle name="常规 27 4 4 4 4 2" xfId="15295"/>
    <cellStyle name="常规 27 4 4 4 4 2 2" xfId="15296"/>
    <cellStyle name="常规 27 4 4 4 4 2 3" xfId="15297"/>
    <cellStyle name="常规 27 4 4 4 4 3" xfId="15298"/>
    <cellStyle name="常规 27 4 4 4 4 4" xfId="15299"/>
    <cellStyle name="常规 27 4 4 4 5" xfId="15300"/>
    <cellStyle name="常规 27 4 4 4 5 2" xfId="15301"/>
    <cellStyle name="常规 27 4 4 4 5 3" xfId="15302"/>
    <cellStyle name="常规 27 4 4 4 6" xfId="15303"/>
    <cellStyle name="常规 27 4 4 4 7" xfId="15304"/>
    <cellStyle name="常规 27 4 4 5" xfId="15305"/>
    <cellStyle name="常规 27 4 4 5 2" xfId="15306"/>
    <cellStyle name="常规 27 4 4 5 2 2" xfId="15307"/>
    <cellStyle name="常规 27 4 4 5 2 2 2" xfId="15308"/>
    <cellStyle name="常规 27 4 4 5 2 2 2 2" xfId="15309"/>
    <cellStyle name="常规 27 4 4 5 2 2 2 3" xfId="15310"/>
    <cellStyle name="常规 27 4 4 5 2 2 3" xfId="15311"/>
    <cellStyle name="常规 27 4 4 5 2 2 4" xfId="15312"/>
    <cellStyle name="常规 27 4 4 5 2 3" xfId="15313"/>
    <cellStyle name="常规 27 4 4 5 2 3 2" xfId="15314"/>
    <cellStyle name="常规 27 4 4 5 2 3 3" xfId="15315"/>
    <cellStyle name="常规 27 4 4 5 2 4" xfId="15316"/>
    <cellStyle name="常规 27 4 4 5 2 5" xfId="15317"/>
    <cellStyle name="常规 27 4 4 5 3" xfId="15318"/>
    <cellStyle name="常规 27 4 4 5 3 2" xfId="15319"/>
    <cellStyle name="常规 27 4 4 5 3 2 2" xfId="15320"/>
    <cellStyle name="常规 27 4 4 5 3 2 3" xfId="15321"/>
    <cellStyle name="常规 27 4 4 5 3 3" xfId="15322"/>
    <cellStyle name="常规 27 4 4 5 3 4" xfId="15323"/>
    <cellStyle name="常规 27 4 4 5 4" xfId="15324"/>
    <cellStyle name="常规 27 4 4 5 4 2" xfId="15325"/>
    <cellStyle name="常规 27 4 4 5 4 3" xfId="15326"/>
    <cellStyle name="常规 27 4 4 5 5" xfId="15327"/>
    <cellStyle name="常规 27 4 4 5 6" xfId="15328"/>
    <cellStyle name="常规 27 4 4 6" xfId="15329"/>
    <cellStyle name="常规 27 4 4 6 2" xfId="15330"/>
    <cellStyle name="常规 27 4 4 6 2 2" xfId="15331"/>
    <cellStyle name="常规 27 4 4 6 2 2 2" xfId="15332"/>
    <cellStyle name="常规 27 4 4 6 2 2 3" xfId="15333"/>
    <cellStyle name="常规 27 4 4 6 2 3" xfId="15334"/>
    <cellStyle name="常规 27 4 4 6 2 4" xfId="15335"/>
    <cellStyle name="常规 27 4 4 6 3" xfId="15336"/>
    <cellStyle name="常规 27 4 4 6 3 2" xfId="15337"/>
    <cellStyle name="常规 27 4 4 6 3 3" xfId="15338"/>
    <cellStyle name="常规 27 4 4 6 4" xfId="15339"/>
    <cellStyle name="常规 27 4 4 6 5" xfId="15340"/>
    <cellStyle name="常规 27 4 4 7" xfId="15341"/>
    <cellStyle name="常规 27 4 4 7 2" xfId="15342"/>
    <cellStyle name="常规 27 4 4 7 2 2" xfId="15343"/>
    <cellStyle name="常规 27 4 4 7 2 3" xfId="15344"/>
    <cellStyle name="常规 27 4 4 7 3" xfId="15345"/>
    <cellStyle name="常规 27 4 4 7 4" xfId="15346"/>
    <cellStyle name="常规 27 4 4 8" xfId="15347"/>
    <cellStyle name="常规 27 4 4 8 2" xfId="15348"/>
    <cellStyle name="常规 27 4 4 8 3" xfId="15349"/>
    <cellStyle name="常规 27 4 4 9" xfId="15350"/>
    <cellStyle name="常规 27 4 5" xfId="15351"/>
    <cellStyle name="常规 27 4 5 10" xfId="15352"/>
    <cellStyle name="常规 27 4 5 11" xfId="15353"/>
    <cellStyle name="常规 27 4 5 12" xfId="15354"/>
    <cellStyle name="常规 27 4 5 2" xfId="15355"/>
    <cellStyle name="常规 27 4 5 2 2" xfId="15356"/>
    <cellStyle name="常规 27 4 5 2 2 2" xfId="15357"/>
    <cellStyle name="常规 27 4 5 2 2 2 2" xfId="15358"/>
    <cellStyle name="常规 27 4 5 2 2 2 2 2" xfId="15359"/>
    <cellStyle name="常规 27 4 5 2 2 2 2 2 2" xfId="15360"/>
    <cellStyle name="常规 27 4 5 2 2 2 2 2 2 2" xfId="15361"/>
    <cellStyle name="常规 27 4 5 2 2 2 2 2 2 3" xfId="15362"/>
    <cellStyle name="常规 27 4 5 2 2 2 2 2 3" xfId="15363"/>
    <cellStyle name="常规 27 4 5 2 2 2 2 2 4" xfId="15364"/>
    <cellStyle name="常规 27 4 5 2 2 2 2 3" xfId="15365"/>
    <cellStyle name="常规 27 4 5 2 2 2 2 3 2" xfId="15366"/>
    <cellStyle name="常规 27 4 5 2 2 2 2 3 3" xfId="15367"/>
    <cellStyle name="常规 27 4 5 2 2 2 2 4" xfId="15368"/>
    <cellStyle name="常规 27 4 5 2 2 2 2 5" xfId="15369"/>
    <cellStyle name="常规 27 4 5 2 2 2 3" xfId="15370"/>
    <cellStyle name="常规 27 4 5 2 2 2 3 2" xfId="15371"/>
    <cellStyle name="常规 27 4 5 2 2 2 3 2 2" xfId="15372"/>
    <cellStyle name="常规 27 4 5 2 2 2 3 2 3" xfId="15373"/>
    <cellStyle name="常规 27 4 5 2 2 2 3 3" xfId="15374"/>
    <cellStyle name="常规 27 4 5 2 2 2 3 4" xfId="15375"/>
    <cellStyle name="常规 27 4 5 2 2 2 4" xfId="15376"/>
    <cellStyle name="常规 27 4 5 2 2 2 4 2" xfId="15377"/>
    <cellStyle name="常规 27 4 5 2 2 2 4 3" xfId="15378"/>
    <cellStyle name="常规 27 4 5 2 2 2 5" xfId="15379"/>
    <cellStyle name="常规 27 4 5 2 2 2 6" xfId="15380"/>
    <cellStyle name="常规 27 4 5 2 2 3" xfId="15381"/>
    <cellStyle name="常规 27 4 5 2 2 3 2" xfId="15382"/>
    <cellStyle name="常规 27 4 5 2 2 3 2 2" xfId="15383"/>
    <cellStyle name="常规 27 4 5 2 2 3 2 2 2" xfId="15384"/>
    <cellStyle name="常规 27 4 5 2 2 3 2 2 3" xfId="15385"/>
    <cellStyle name="常规 27 4 5 2 2 3 2 3" xfId="15386"/>
    <cellStyle name="常规 27 4 5 2 2 3 2 4" xfId="15387"/>
    <cellStyle name="常规 27 4 5 2 2 3 3" xfId="15388"/>
    <cellStyle name="常规 27 4 5 2 2 3 3 2" xfId="15389"/>
    <cellStyle name="常规 27 4 5 2 2 3 3 3" xfId="15390"/>
    <cellStyle name="常规 27 4 5 2 2 3 4" xfId="15391"/>
    <cellStyle name="常规 27 4 5 2 2 3 5" xfId="15392"/>
    <cellStyle name="常规 27 4 5 2 2 4" xfId="15393"/>
    <cellStyle name="常规 27 4 5 2 2 4 2" xfId="15394"/>
    <cellStyle name="常规 27 4 5 2 2 4 2 2" xfId="15395"/>
    <cellStyle name="常规 27 4 5 2 2 4 2 3" xfId="15396"/>
    <cellStyle name="常规 27 4 5 2 2 4 3" xfId="15397"/>
    <cellStyle name="常规 27 4 5 2 2 4 4" xfId="15398"/>
    <cellStyle name="常规 27 4 5 2 2 5" xfId="15399"/>
    <cellStyle name="常规 27 4 5 2 2 5 2" xfId="15400"/>
    <cellStyle name="常规 27 4 5 2 2 5 3" xfId="15401"/>
    <cellStyle name="常规 27 4 5 2 2 6" xfId="15402"/>
    <cellStyle name="常规 27 4 5 2 2 7" xfId="15403"/>
    <cellStyle name="常规 27 4 5 2 3" xfId="15404"/>
    <cellStyle name="常规 27 4 5 2 3 2" xfId="15405"/>
    <cellStyle name="常规 27 4 5 2 3 2 2" xfId="15406"/>
    <cellStyle name="常规 27 4 5 2 3 2 2 2" xfId="15407"/>
    <cellStyle name="常规 27 4 5 2 3 2 2 2 2" xfId="15408"/>
    <cellStyle name="常规 27 4 5 2 3 2 2 2 3" xfId="15409"/>
    <cellStyle name="常规 27 4 5 2 3 2 2 3" xfId="15410"/>
    <cellStyle name="常规 27 4 5 2 3 2 2 4" xfId="15411"/>
    <cellStyle name="常规 27 4 5 2 3 2 3" xfId="15412"/>
    <cellStyle name="常规 27 4 5 2 3 2 3 2" xfId="15413"/>
    <cellStyle name="常规 27 4 5 2 3 2 3 3" xfId="15414"/>
    <cellStyle name="常规 27 4 5 2 3 2 4" xfId="15415"/>
    <cellStyle name="常规 27 4 5 2 3 2 5" xfId="15416"/>
    <cellStyle name="常规 27 4 5 2 3 3" xfId="15417"/>
    <cellStyle name="常规 27 4 5 2 3 3 2" xfId="15418"/>
    <cellStyle name="常规 27 4 5 2 3 3 2 2" xfId="15419"/>
    <cellStyle name="常规 27 4 5 2 3 3 2 3" xfId="15420"/>
    <cellStyle name="常规 27 4 5 2 3 3 3" xfId="15421"/>
    <cellStyle name="常规 27 4 5 2 3 3 4" xfId="15422"/>
    <cellStyle name="常规 27 4 5 2 3 4" xfId="15423"/>
    <cellStyle name="常规 27 4 5 2 3 4 2" xfId="15424"/>
    <cellStyle name="常规 27 4 5 2 3 4 3" xfId="15425"/>
    <cellStyle name="常规 27 4 5 2 3 5" xfId="15426"/>
    <cellStyle name="常规 27 4 5 2 3 6" xfId="15427"/>
    <cellStyle name="常规 27 4 5 2 4" xfId="15428"/>
    <cellStyle name="常规 27 4 5 2 4 2" xfId="15429"/>
    <cellStyle name="常规 27 4 5 2 4 2 2" xfId="15430"/>
    <cellStyle name="常规 27 4 5 2 4 2 2 2" xfId="15431"/>
    <cellStyle name="常规 27 4 5 2 4 2 2 3" xfId="15432"/>
    <cellStyle name="常规 27 4 5 2 4 2 3" xfId="15433"/>
    <cellStyle name="常规 27 4 5 2 4 2 4" xfId="15434"/>
    <cellStyle name="常规 27 4 5 2 4 3" xfId="15435"/>
    <cellStyle name="常规 27 4 5 2 4 3 2" xfId="15436"/>
    <cellStyle name="常规 27 4 5 2 4 3 3" xfId="15437"/>
    <cellStyle name="常规 27 4 5 2 4 4" xfId="15438"/>
    <cellStyle name="常规 27 4 5 2 4 5" xfId="15439"/>
    <cellStyle name="常规 27 4 5 2 5" xfId="15440"/>
    <cellStyle name="常规 27 4 5 2 5 2" xfId="15441"/>
    <cellStyle name="常规 27 4 5 2 5 2 2" xfId="15442"/>
    <cellStyle name="常规 27 4 5 2 5 2 3" xfId="15443"/>
    <cellStyle name="常规 27 4 5 2 5 3" xfId="15444"/>
    <cellStyle name="常规 27 4 5 2 5 4" xfId="15445"/>
    <cellStyle name="常规 27 4 5 2 6" xfId="15446"/>
    <cellStyle name="常规 27 4 5 2 6 2" xfId="15447"/>
    <cellStyle name="常规 27 4 5 2 6 3" xfId="15448"/>
    <cellStyle name="常规 27 4 5 2 7" xfId="15449"/>
    <cellStyle name="常规 27 4 5 2 8" xfId="15450"/>
    <cellStyle name="常规 27 4 5 3" xfId="15451"/>
    <cellStyle name="常规 27 4 5 3 2" xfId="15452"/>
    <cellStyle name="常规 27 4 5 3 2 2" xfId="15453"/>
    <cellStyle name="常规 27 4 5 3 2 2 2" xfId="15454"/>
    <cellStyle name="常规 27 4 5 3 2 2 2 2" xfId="15455"/>
    <cellStyle name="常规 27 4 5 3 2 2 2 2 2" xfId="15456"/>
    <cellStyle name="常规 27 4 5 3 2 2 2 2 3" xfId="15457"/>
    <cellStyle name="常规 27 4 5 3 2 2 2 3" xfId="15458"/>
    <cellStyle name="常规 27 4 5 3 2 2 2 4" xfId="15459"/>
    <cellStyle name="常规 27 4 5 3 2 2 3" xfId="15460"/>
    <cellStyle name="常规 27 4 5 3 2 2 3 2" xfId="15461"/>
    <cellStyle name="常规 27 4 5 3 2 2 3 3" xfId="15462"/>
    <cellStyle name="常规 27 4 5 3 2 2 4" xfId="15463"/>
    <cellStyle name="常规 27 4 5 3 2 2 5" xfId="15464"/>
    <cellStyle name="常规 27 4 5 3 2 3" xfId="15465"/>
    <cellStyle name="常规 27 4 5 3 2 3 2" xfId="15466"/>
    <cellStyle name="常规 27 4 5 3 2 3 2 2" xfId="15467"/>
    <cellStyle name="常规 27 4 5 3 2 3 2 3" xfId="15468"/>
    <cellStyle name="常规 27 4 5 3 2 3 3" xfId="15469"/>
    <cellStyle name="常规 27 4 5 3 2 3 4" xfId="15470"/>
    <cellStyle name="常规 27 4 5 3 2 4" xfId="15471"/>
    <cellStyle name="常规 27 4 5 3 2 4 2" xfId="15472"/>
    <cellStyle name="常规 27 4 5 3 2 4 3" xfId="15473"/>
    <cellStyle name="常规 27 4 5 3 2 5" xfId="15474"/>
    <cellStyle name="常规 27 4 5 3 2 6" xfId="15475"/>
    <cellStyle name="常规 27 4 5 3 3" xfId="15476"/>
    <cellStyle name="常规 27 4 5 3 3 2" xfId="15477"/>
    <cellStyle name="常规 27 4 5 3 3 2 2" xfId="15478"/>
    <cellStyle name="常规 27 4 5 3 3 2 2 2" xfId="15479"/>
    <cellStyle name="常规 27 4 5 3 3 2 2 3" xfId="15480"/>
    <cellStyle name="常规 27 4 5 3 3 2 3" xfId="15481"/>
    <cellStyle name="常规 27 4 5 3 3 2 4" xfId="15482"/>
    <cellStyle name="常规 27 4 5 3 3 3" xfId="15483"/>
    <cellStyle name="常规 27 4 5 3 3 3 2" xfId="15484"/>
    <cellStyle name="常规 27 4 5 3 3 3 3" xfId="15485"/>
    <cellStyle name="常规 27 4 5 3 3 4" xfId="15486"/>
    <cellStyle name="常规 27 4 5 3 3 5" xfId="15487"/>
    <cellStyle name="常规 27 4 5 3 4" xfId="15488"/>
    <cellStyle name="常规 27 4 5 3 4 2" xfId="15489"/>
    <cellStyle name="常规 27 4 5 3 4 2 2" xfId="15490"/>
    <cellStyle name="常规 27 4 5 3 4 2 3" xfId="15491"/>
    <cellStyle name="常规 27 4 5 3 4 3" xfId="15492"/>
    <cellStyle name="常规 27 4 5 3 4 4" xfId="15493"/>
    <cellStyle name="常规 27 4 5 3 5" xfId="15494"/>
    <cellStyle name="常规 27 4 5 3 5 2" xfId="15495"/>
    <cellStyle name="常规 27 4 5 3 5 3" xfId="15496"/>
    <cellStyle name="常规 27 4 5 3 6" xfId="15497"/>
    <cellStyle name="常规 27 4 5 3 7" xfId="15498"/>
    <cellStyle name="常规 27 4 5 4" xfId="15499"/>
    <cellStyle name="常规 27 4 5 4 2" xfId="15500"/>
    <cellStyle name="常规 27 4 5 4 2 2" xfId="15501"/>
    <cellStyle name="常规 27 4 5 4 2 2 2" xfId="15502"/>
    <cellStyle name="常规 27 4 5 4 2 2 2 2" xfId="15503"/>
    <cellStyle name="常规 27 4 5 4 2 2 2 3" xfId="15504"/>
    <cellStyle name="常规 27 4 5 4 2 2 3" xfId="15505"/>
    <cellStyle name="常规 27 4 5 4 2 2 4" xfId="15506"/>
    <cellStyle name="常规 27 4 5 4 2 3" xfId="15507"/>
    <cellStyle name="常规 27 4 5 4 2 3 2" xfId="15508"/>
    <cellStyle name="常规 27 4 5 4 2 3 3" xfId="15509"/>
    <cellStyle name="常规 27 4 5 4 2 4" xfId="15510"/>
    <cellStyle name="常规 27 4 5 4 2 5" xfId="15511"/>
    <cellStyle name="常规 27 4 5 4 3" xfId="15512"/>
    <cellStyle name="常规 27 4 5 4 3 2" xfId="15513"/>
    <cellStyle name="常规 27 4 5 4 3 2 2" xfId="15514"/>
    <cellStyle name="常规 27 4 5 4 3 2 3" xfId="15515"/>
    <cellStyle name="常规 27 4 5 4 3 3" xfId="15516"/>
    <cellStyle name="常规 27 4 5 4 3 4" xfId="15517"/>
    <cellStyle name="常规 27 4 5 4 4" xfId="15518"/>
    <cellStyle name="常规 27 4 5 4 4 2" xfId="15519"/>
    <cellStyle name="常规 27 4 5 4 4 3" xfId="15520"/>
    <cellStyle name="常规 27 4 5 4 5" xfId="15521"/>
    <cellStyle name="常规 27 4 5 4 6" xfId="15522"/>
    <cellStyle name="常规 27 4 5 5" xfId="15523"/>
    <cellStyle name="常规 27 4 5 5 2" xfId="15524"/>
    <cellStyle name="常规 27 4 5 5 2 2" xfId="15525"/>
    <cellStyle name="常规 27 4 5 5 2 2 2" xfId="15526"/>
    <cellStyle name="常规 27 4 5 5 2 2 3" xfId="15527"/>
    <cellStyle name="常规 27 4 5 5 2 3" xfId="15528"/>
    <cellStyle name="常规 27 4 5 5 2 4" xfId="15529"/>
    <cellStyle name="常规 27 4 5 5 3" xfId="15530"/>
    <cellStyle name="常规 27 4 5 5 3 2" xfId="15531"/>
    <cellStyle name="常规 27 4 5 5 3 3" xfId="15532"/>
    <cellStyle name="常规 27 4 5 5 4" xfId="15533"/>
    <cellStyle name="常规 27 4 5 5 5" xfId="15534"/>
    <cellStyle name="常规 27 4 5 6" xfId="15535"/>
    <cellStyle name="常规 27 4 5 6 2" xfId="15536"/>
    <cellStyle name="常规 27 4 5 6 2 2" xfId="15537"/>
    <cellStyle name="常规 27 4 5 6 2 3" xfId="15538"/>
    <cellStyle name="常规 27 4 5 6 3" xfId="15539"/>
    <cellStyle name="常规 27 4 5 6 4" xfId="15540"/>
    <cellStyle name="常规 27 4 5 7" xfId="15541"/>
    <cellStyle name="常规 27 4 5 7 2" xfId="15542"/>
    <cellStyle name="常规 27 4 5 7 3" xfId="15543"/>
    <cellStyle name="常规 27 4 5 8" xfId="15544"/>
    <cellStyle name="常规 27 4 5 9" xfId="15545"/>
    <cellStyle name="常规 27 4 6" xfId="15546"/>
    <cellStyle name="常规 27 4 6 2" xfId="15547"/>
    <cellStyle name="常规 27 4 6 2 2" xfId="15548"/>
    <cellStyle name="常规 27 4 6 2 2 2" xfId="15549"/>
    <cellStyle name="常规 27 4 6 2 2 2 2" xfId="15550"/>
    <cellStyle name="常规 27 4 6 2 2 2 2 2" xfId="15551"/>
    <cellStyle name="常规 27 4 6 2 2 2 2 2 2" xfId="15552"/>
    <cellStyle name="常规 27 4 6 2 2 2 2 2 3" xfId="15553"/>
    <cellStyle name="常规 27 4 6 2 2 2 2 3" xfId="15554"/>
    <cellStyle name="常规 27 4 6 2 2 2 2 4" xfId="15555"/>
    <cellStyle name="常规 27 4 6 2 2 2 3" xfId="15556"/>
    <cellStyle name="常规 27 4 6 2 2 2 3 2" xfId="15557"/>
    <cellStyle name="常规 27 4 6 2 2 2 3 3" xfId="15558"/>
    <cellStyle name="常规 27 4 6 2 2 2 4" xfId="15559"/>
    <cellStyle name="常规 27 4 6 2 2 2 5" xfId="15560"/>
    <cellStyle name="常规 27 4 6 2 2 3" xfId="15561"/>
    <cellStyle name="常规 27 4 6 2 2 3 2" xfId="15562"/>
    <cellStyle name="常规 27 4 6 2 2 3 2 2" xfId="15563"/>
    <cellStyle name="常规 27 4 6 2 2 3 2 3" xfId="15564"/>
    <cellStyle name="常规 27 4 6 2 2 3 3" xfId="15565"/>
    <cellStyle name="常规 27 4 6 2 2 3 4" xfId="15566"/>
    <cellStyle name="常规 27 4 6 2 2 4" xfId="15567"/>
    <cellStyle name="常规 27 4 6 2 2 4 2" xfId="15568"/>
    <cellStyle name="常规 27 4 6 2 2 4 3" xfId="15569"/>
    <cellStyle name="常规 27 4 6 2 2 5" xfId="15570"/>
    <cellStyle name="常规 27 4 6 2 2 6" xfId="15571"/>
    <cellStyle name="常规 27 4 6 2 3" xfId="15572"/>
    <cellStyle name="常规 27 4 6 2 3 2" xfId="15573"/>
    <cellStyle name="常规 27 4 6 2 3 2 2" xfId="15574"/>
    <cellStyle name="常规 27 4 6 2 3 2 2 2" xfId="15575"/>
    <cellStyle name="常规 27 4 6 2 3 2 2 3" xfId="15576"/>
    <cellStyle name="常规 27 4 6 2 3 2 3" xfId="15577"/>
    <cellStyle name="常规 27 4 6 2 3 2 4" xfId="15578"/>
    <cellStyle name="常规 27 4 6 2 3 3" xfId="15579"/>
    <cellStyle name="常规 27 4 6 2 3 3 2" xfId="15580"/>
    <cellStyle name="常规 27 4 6 2 3 3 3" xfId="15581"/>
    <cellStyle name="常规 27 4 6 2 3 4" xfId="15582"/>
    <cellStyle name="常规 27 4 6 2 3 5" xfId="15583"/>
    <cellStyle name="常规 27 4 6 2 4" xfId="15584"/>
    <cellStyle name="常规 27 4 6 2 4 2" xfId="15585"/>
    <cellStyle name="常规 27 4 6 2 4 2 2" xfId="15586"/>
    <cellStyle name="常规 27 4 6 2 4 2 3" xfId="15587"/>
    <cellStyle name="常规 27 4 6 2 4 3" xfId="15588"/>
    <cellStyle name="常规 27 4 6 2 4 4" xfId="15589"/>
    <cellStyle name="常规 27 4 6 2 5" xfId="15590"/>
    <cellStyle name="常规 27 4 6 2 5 2" xfId="15591"/>
    <cellStyle name="常规 27 4 6 2 5 3" xfId="15592"/>
    <cellStyle name="常规 27 4 6 2 6" xfId="15593"/>
    <cellStyle name="常规 27 4 6 2 7" xfId="15594"/>
    <cellStyle name="常规 27 4 6 3" xfId="15595"/>
    <cellStyle name="常规 27 4 6 3 2" xfId="15596"/>
    <cellStyle name="常规 27 4 6 3 2 2" xfId="15597"/>
    <cellStyle name="常规 27 4 6 3 2 2 2" xfId="15598"/>
    <cellStyle name="常规 27 4 6 3 2 2 2 2" xfId="15599"/>
    <cellStyle name="常规 27 4 6 3 2 2 2 3" xfId="15600"/>
    <cellStyle name="常规 27 4 6 3 2 2 3" xfId="15601"/>
    <cellStyle name="常规 27 4 6 3 2 2 4" xfId="15602"/>
    <cellStyle name="常规 27 4 6 3 2 3" xfId="15603"/>
    <cellStyle name="常规 27 4 6 3 2 3 2" xfId="15604"/>
    <cellStyle name="常规 27 4 6 3 2 3 3" xfId="15605"/>
    <cellStyle name="常规 27 4 6 3 2 4" xfId="15606"/>
    <cellStyle name="常规 27 4 6 3 2 5" xfId="15607"/>
    <cellStyle name="常规 27 4 6 3 3" xfId="15608"/>
    <cellStyle name="常规 27 4 6 3 3 2" xfId="15609"/>
    <cellStyle name="常规 27 4 6 3 3 2 2" xfId="15610"/>
    <cellStyle name="常规 27 4 6 3 3 2 3" xfId="15611"/>
    <cellStyle name="常规 27 4 6 3 3 3" xfId="15612"/>
    <cellStyle name="常规 27 4 6 3 3 4" xfId="15613"/>
    <cellStyle name="常规 27 4 6 3 4" xfId="15614"/>
    <cellStyle name="常规 27 4 6 3 4 2" xfId="15615"/>
    <cellStyle name="常规 27 4 6 3 4 3" xfId="15616"/>
    <cellStyle name="常规 27 4 6 3 5" xfId="15617"/>
    <cellStyle name="常规 27 4 6 3 6" xfId="15618"/>
    <cellStyle name="常规 27 4 6 4" xfId="15619"/>
    <cellStyle name="常规 27 4 6 4 2" xfId="15620"/>
    <cellStyle name="常规 27 4 6 4 2 2" xfId="15621"/>
    <cellStyle name="常规 27 4 6 4 2 2 2" xfId="15622"/>
    <cellStyle name="常规 27 4 6 4 2 2 3" xfId="15623"/>
    <cellStyle name="常规 27 4 6 4 2 3" xfId="15624"/>
    <cellStyle name="常规 27 4 6 4 2 4" xfId="15625"/>
    <cellStyle name="常规 27 4 6 4 3" xfId="15626"/>
    <cellStyle name="常规 27 4 6 4 3 2" xfId="15627"/>
    <cellStyle name="常规 27 4 6 4 3 3" xfId="15628"/>
    <cellStyle name="常规 27 4 6 4 4" xfId="15629"/>
    <cellStyle name="常规 27 4 6 4 5" xfId="15630"/>
    <cellStyle name="常规 27 4 6 5" xfId="15631"/>
    <cellStyle name="常规 27 4 6 5 2" xfId="15632"/>
    <cellStyle name="常规 27 4 6 5 2 2" xfId="15633"/>
    <cellStyle name="常规 27 4 6 5 2 3" xfId="15634"/>
    <cellStyle name="常规 27 4 6 5 3" xfId="15635"/>
    <cellStyle name="常规 27 4 6 5 4" xfId="15636"/>
    <cellStyle name="常规 27 4 6 6" xfId="15637"/>
    <cellStyle name="常规 27 4 6 6 2" xfId="15638"/>
    <cellStyle name="常规 27 4 6 6 3" xfId="15639"/>
    <cellStyle name="常规 27 4 6 7" xfId="15640"/>
    <cellStyle name="常规 27 4 6 8" xfId="15641"/>
    <cellStyle name="常规 27 4 7" xfId="15642"/>
    <cellStyle name="常规 27 4 7 2" xfId="15643"/>
    <cellStyle name="常规 27 4 7 2 2" xfId="15644"/>
    <cellStyle name="常规 27 4 7 2 2 2" xfId="15645"/>
    <cellStyle name="常规 27 4 7 2 2 2 2" xfId="15646"/>
    <cellStyle name="常规 27 4 7 2 2 2 2 2" xfId="15647"/>
    <cellStyle name="常规 27 4 7 2 2 2 2 3" xfId="15648"/>
    <cellStyle name="常规 27 4 7 2 2 2 3" xfId="15649"/>
    <cellStyle name="常规 27 4 7 2 2 2 4" xfId="15650"/>
    <cellStyle name="常规 27 4 7 2 2 3" xfId="15651"/>
    <cellStyle name="常规 27 4 7 2 2 3 2" xfId="15652"/>
    <cellStyle name="常规 27 4 7 2 2 3 3" xfId="15653"/>
    <cellStyle name="常规 27 4 7 2 2 4" xfId="15654"/>
    <cellStyle name="常规 27 4 7 2 2 5" xfId="15655"/>
    <cellStyle name="常规 27 4 7 2 3" xfId="15656"/>
    <cellStyle name="常规 27 4 7 2 3 2" xfId="15657"/>
    <cellStyle name="常规 27 4 7 2 3 2 2" xfId="15658"/>
    <cellStyle name="常规 27 4 7 2 3 2 3" xfId="15659"/>
    <cellStyle name="常规 27 4 7 2 3 3" xfId="15660"/>
    <cellStyle name="常规 27 4 7 2 3 4" xfId="15661"/>
    <cellStyle name="常规 27 4 7 2 4" xfId="15662"/>
    <cellStyle name="常规 27 4 7 2 4 2" xfId="15663"/>
    <cellStyle name="常规 27 4 7 2 4 3" xfId="15664"/>
    <cellStyle name="常规 27 4 7 2 5" xfId="15665"/>
    <cellStyle name="常规 27 4 7 2 6" xfId="15666"/>
    <cellStyle name="常规 27 4 7 3" xfId="15667"/>
    <cellStyle name="常规 27 4 7 3 2" xfId="15668"/>
    <cellStyle name="常规 27 4 7 3 2 2" xfId="15669"/>
    <cellStyle name="常规 27 4 7 3 2 2 2" xfId="15670"/>
    <cellStyle name="常规 27 4 7 3 2 2 3" xfId="15671"/>
    <cellStyle name="常规 27 4 7 3 2 3" xfId="15672"/>
    <cellStyle name="常规 27 4 7 3 2 4" xfId="15673"/>
    <cellStyle name="常规 27 4 7 3 3" xfId="15674"/>
    <cellStyle name="常规 27 4 7 3 3 2" xfId="15675"/>
    <cellStyle name="常规 27 4 7 3 3 3" xfId="15676"/>
    <cellStyle name="常规 27 4 7 3 4" xfId="15677"/>
    <cellStyle name="常规 27 4 7 3 5" xfId="15678"/>
    <cellStyle name="常规 27 4 7 4" xfId="15679"/>
    <cellStyle name="常规 27 4 7 4 2" xfId="15680"/>
    <cellStyle name="常规 27 4 7 4 2 2" xfId="15681"/>
    <cellStyle name="常规 27 4 7 4 2 3" xfId="15682"/>
    <cellStyle name="常规 27 4 7 4 3" xfId="15683"/>
    <cellStyle name="常规 27 4 7 4 4" xfId="15684"/>
    <cellStyle name="常规 27 4 7 5" xfId="15685"/>
    <cellStyle name="常规 27 4 7 5 2" xfId="15686"/>
    <cellStyle name="常规 27 4 7 5 3" xfId="15687"/>
    <cellStyle name="常规 27 4 7 6" xfId="15688"/>
    <cellStyle name="常规 27 4 7 7" xfId="15689"/>
    <cellStyle name="常规 27 4 8" xfId="15690"/>
    <cellStyle name="常规 27 4 8 2" xfId="15691"/>
    <cellStyle name="常规 27 4 8 2 2" xfId="15692"/>
    <cellStyle name="常规 27 4 8 2 2 2" xfId="15693"/>
    <cellStyle name="常规 27 4 8 2 2 2 2" xfId="15694"/>
    <cellStyle name="常规 27 4 8 2 2 2 3" xfId="15695"/>
    <cellStyle name="常规 27 4 8 2 2 3" xfId="15696"/>
    <cellStyle name="常规 27 4 8 2 2 4" xfId="15697"/>
    <cellStyle name="常规 27 4 8 2 3" xfId="15698"/>
    <cellStyle name="常规 27 4 8 2 3 2" xfId="15699"/>
    <cellStyle name="常规 27 4 8 2 3 3" xfId="15700"/>
    <cellStyle name="常规 27 4 8 2 4" xfId="15701"/>
    <cellStyle name="常规 27 4 8 2 5" xfId="15702"/>
    <cellStyle name="常规 27 4 8 3" xfId="15703"/>
    <cellStyle name="常规 27 4 8 3 2" xfId="15704"/>
    <cellStyle name="常规 27 4 8 3 2 2" xfId="15705"/>
    <cellStyle name="常规 27 4 8 3 2 3" xfId="15706"/>
    <cellStyle name="常规 27 4 8 3 3" xfId="15707"/>
    <cellStyle name="常规 27 4 8 3 4" xfId="15708"/>
    <cellStyle name="常规 27 4 8 4" xfId="15709"/>
    <cellStyle name="常规 27 4 8 4 2" xfId="15710"/>
    <cellStyle name="常规 27 4 8 4 3" xfId="15711"/>
    <cellStyle name="常规 27 4 8 5" xfId="15712"/>
    <cellStyle name="常规 27 4 8 6" xfId="15713"/>
    <cellStyle name="常规 27 4 9" xfId="15714"/>
    <cellStyle name="常规 27 4 9 2" xfId="15715"/>
    <cellStyle name="常规 27 4 9 2 2" xfId="15716"/>
    <cellStyle name="常规 27 4 9 2 2 2" xfId="15717"/>
    <cellStyle name="常规 27 4 9 2 2 3" xfId="15718"/>
    <cellStyle name="常规 27 4 9 2 3" xfId="15719"/>
    <cellStyle name="常规 27 4 9 2 4" xfId="15720"/>
    <cellStyle name="常规 27 4 9 3" xfId="15721"/>
    <cellStyle name="常规 27 4 9 3 2" xfId="15722"/>
    <cellStyle name="常规 27 4 9 3 3" xfId="15723"/>
    <cellStyle name="常规 27 4 9 4" xfId="15724"/>
    <cellStyle name="常规 27 4 9 5" xfId="15725"/>
    <cellStyle name="常规 27 5" xfId="15726"/>
    <cellStyle name="常规 27 5 10" xfId="15727"/>
    <cellStyle name="常规 27 5 11" xfId="15728"/>
    <cellStyle name="常规 27 5 12" xfId="15729"/>
    <cellStyle name="常规 27 5 13" xfId="15730"/>
    <cellStyle name="常规 27 5 14" xfId="15731"/>
    <cellStyle name="常规 27 5 2" xfId="15732"/>
    <cellStyle name="常规 27 5 2 10" xfId="15733"/>
    <cellStyle name="常规 27 5 2 11" xfId="15734"/>
    <cellStyle name="常规 27 5 2 12" xfId="15735"/>
    <cellStyle name="常规 27 5 2 13" xfId="15736"/>
    <cellStyle name="常规 27 5 2 2" xfId="15737"/>
    <cellStyle name="常规 27 5 2 2 10" xfId="15738"/>
    <cellStyle name="常规 27 5 2 2 11" xfId="15739"/>
    <cellStyle name="常规 27 5 2 2 12" xfId="15740"/>
    <cellStyle name="常规 27 5 2 2 2" xfId="15741"/>
    <cellStyle name="常规 27 5 2 2 2 2" xfId="15742"/>
    <cellStyle name="常规 27 5 2 2 2 2 2" xfId="15743"/>
    <cellStyle name="常规 27 5 2 2 2 2 2 2" xfId="15744"/>
    <cellStyle name="常规 27 5 2 2 2 2 2 2 2" xfId="15745"/>
    <cellStyle name="常规 27 5 2 2 2 2 2 2 2 2" xfId="15746"/>
    <cellStyle name="常规 27 5 2 2 2 2 2 2 2 2 2" xfId="15747"/>
    <cellStyle name="常规 27 5 2 2 2 2 2 2 2 2 3" xfId="15748"/>
    <cellStyle name="常规 27 5 2 2 2 2 2 2 2 3" xfId="15749"/>
    <cellStyle name="常规 27 5 2 2 2 2 2 2 2 4" xfId="15750"/>
    <cellStyle name="常规 27 5 2 2 2 2 2 2 3" xfId="15751"/>
    <cellStyle name="常规 27 5 2 2 2 2 2 2 3 2" xfId="15752"/>
    <cellStyle name="常规 27 5 2 2 2 2 2 2 3 3" xfId="15753"/>
    <cellStyle name="常规 27 5 2 2 2 2 2 2 4" xfId="15754"/>
    <cellStyle name="常规 27 5 2 2 2 2 2 2 5" xfId="15755"/>
    <cellStyle name="常规 27 5 2 2 2 2 2 3" xfId="15756"/>
    <cellStyle name="常规 27 5 2 2 2 2 2 3 2" xfId="15757"/>
    <cellStyle name="常规 27 5 2 2 2 2 2 3 2 2" xfId="15758"/>
    <cellStyle name="常规 27 5 2 2 2 2 2 3 2 3" xfId="15759"/>
    <cellStyle name="常规 27 5 2 2 2 2 2 3 3" xfId="15760"/>
    <cellStyle name="常规 27 5 2 2 2 2 2 3 4" xfId="15761"/>
    <cellStyle name="常规 27 5 2 2 2 2 2 4" xfId="15762"/>
    <cellStyle name="常规 27 5 2 2 2 2 2 4 2" xfId="15763"/>
    <cellStyle name="常规 27 5 2 2 2 2 2 4 3" xfId="15764"/>
    <cellStyle name="常规 27 5 2 2 2 2 2 5" xfId="15765"/>
    <cellStyle name="常规 27 5 2 2 2 2 2 6" xfId="15766"/>
    <cellStyle name="常规 27 5 2 2 2 2 3" xfId="15767"/>
    <cellStyle name="常规 27 5 2 2 2 2 3 2" xfId="15768"/>
    <cellStyle name="常规 27 5 2 2 2 2 3 2 2" xfId="15769"/>
    <cellStyle name="常规 27 5 2 2 2 2 3 2 2 2" xfId="15770"/>
    <cellStyle name="常规 27 5 2 2 2 2 3 2 2 3" xfId="15771"/>
    <cellStyle name="常规 27 5 2 2 2 2 3 2 3" xfId="15772"/>
    <cellStyle name="常规 27 5 2 2 2 2 3 2 4" xfId="15773"/>
    <cellStyle name="常规 27 5 2 2 2 2 3 3" xfId="15774"/>
    <cellStyle name="常规 27 5 2 2 2 2 3 3 2" xfId="15775"/>
    <cellStyle name="常规 27 5 2 2 2 2 3 3 3" xfId="15776"/>
    <cellStyle name="常规 27 5 2 2 2 2 3 4" xfId="15777"/>
    <cellStyle name="常规 27 5 2 2 2 2 3 5" xfId="15778"/>
    <cellStyle name="常规 27 5 2 2 2 2 4" xfId="15779"/>
    <cellStyle name="常规 27 5 2 2 2 2 4 2" xfId="15780"/>
    <cellStyle name="常规 27 5 2 2 2 2 4 2 2" xfId="15781"/>
    <cellStyle name="常规 27 5 2 2 2 2 4 2 3" xfId="15782"/>
    <cellStyle name="常规 27 5 2 2 2 2 4 3" xfId="15783"/>
    <cellStyle name="常规 27 5 2 2 2 2 4 4" xfId="15784"/>
    <cellStyle name="常规 27 5 2 2 2 2 5" xfId="15785"/>
    <cellStyle name="常规 27 5 2 2 2 2 5 2" xfId="15786"/>
    <cellStyle name="常规 27 5 2 2 2 2 5 3" xfId="15787"/>
    <cellStyle name="常规 27 5 2 2 2 2 6" xfId="15788"/>
    <cellStyle name="常规 27 5 2 2 2 2 7" xfId="15789"/>
    <cellStyle name="常规 27 5 2 2 2 3" xfId="15790"/>
    <cellStyle name="常规 27 5 2 2 2 3 2" xfId="15791"/>
    <cellStyle name="常规 27 5 2 2 2 3 2 2" xfId="15792"/>
    <cellStyle name="常规 27 5 2 2 2 3 2 2 2" xfId="15793"/>
    <cellStyle name="常规 27 5 2 2 2 3 2 2 2 2" xfId="15794"/>
    <cellStyle name="常规 27 5 2 2 2 3 2 2 2 3" xfId="15795"/>
    <cellStyle name="常规 27 5 2 2 2 3 2 2 3" xfId="15796"/>
    <cellStyle name="常规 27 5 2 2 2 3 2 2 4" xfId="15797"/>
    <cellStyle name="常规 27 5 2 2 2 3 2 3" xfId="15798"/>
    <cellStyle name="常规 27 5 2 2 2 3 2 3 2" xfId="15799"/>
    <cellStyle name="常规 27 5 2 2 2 3 2 3 3" xfId="15800"/>
    <cellStyle name="常规 27 5 2 2 2 3 2 4" xfId="15801"/>
    <cellStyle name="常规 27 5 2 2 2 3 2 5" xfId="15802"/>
    <cellStyle name="常规 27 5 2 2 2 3 3" xfId="15803"/>
    <cellStyle name="常规 27 5 2 2 2 3 3 2" xfId="15804"/>
    <cellStyle name="常规 27 5 2 2 2 3 3 2 2" xfId="15805"/>
    <cellStyle name="常规 27 5 2 2 2 3 3 2 3" xfId="15806"/>
    <cellStyle name="常规 27 5 2 2 2 3 3 3" xfId="15807"/>
    <cellStyle name="常规 27 5 2 2 2 3 3 4" xfId="15808"/>
    <cellStyle name="常规 27 5 2 2 2 3 4" xfId="15809"/>
    <cellStyle name="常规 27 5 2 2 2 3 4 2" xfId="15810"/>
    <cellStyle name="常规 27 5 2 2 2 3 4 3" xfId="15811"/>
    <cellStyle name="常规 27 5 2 2 2 3 5" xfId="15812"/>
    <cellStyle name="常规 27 5 2 2 2 3 6" xfId="15813"/>
    <cellStyle name="常规 27 5 2 2 2 4" xfId="15814"/>
    <cellStyle name="常规 27 5 2 2 2 4 2" xfId="15815"/>
    <cellStyle name="常规 27 5 2 2 2 4 2 2" xfId="15816"/>
    <cellStyle name="常规 27 5 2 2 2 4 2 2 2" xfId="15817"/>
    <cellStyle name="常规 27 5 2 2 2 4 2 2 3" xfId="15818"/>
    <cellStyle name="常规 27 5 2 2 2 4 2 3" xfId="15819"/>
    <cellStyle name="常规 27 5 2 2 2 4 2 4" xfId="15820"/>
    <cellStyle name="常规 27 5 2 2 2 4 3" xfId="15821"/>
    <cellStyle name="常规 27 5 2 2 2 4 3 2" xfId="15822"/>
    <cellStyle name="常规 27 5 2 2 2 4 3 3" xfId="15823"/>
    <cellStyle name="常规 27 5 2 2 2 4 4" xfId="15824"/>
    <cellStyle name="常规 27 5 2 2 2 4 5" xfId="15825"/>
    <cellStyle name="常规 27 5 2 2 2 5" xfId="15826"/>
    <cellStyle name="常规 27 5 2 2 2 5 2" xfId="15827"/>
    <cellStyle name="常规 27 5 2 2 2 5 2 2" xfId="15828"/>
    <cellStyle name="常规 27 5 2 2 2 5 2 3" xfId="15829"/>
    <cellStyle name="常规 27 5 2 2 2 5 3" xfId="15830"/>
    <cellStyle name="常规 27 5 2 2 2 5 4" xfId="15831"/>
    <cellStyle name="常规 27 5 2 2 2 6" xfId="15832"/>
    <cellStyle name="常规 27 5 2 2 2 6 2" xfId="15833"/>
    <cellStyle name="常规 27 5 2 2 2 6 3" xfId="15834"/>
    <cellStyle name="常规 27 5 2 2 2 7" xfId="15835"/>
    <cellStyle name="常规 27 5 2 2 2 8" xfId="15836"/>
    <cellStyle name="常规 27 5 2 2 3" xfId="15837"/>
    <cellStyle name="常规 27 5 2 2 3 2" xfId="15838"/>
    <cellStyle name="常规 27 5 2 2 3 2 2" xfId="15839"/>
    <cellStyle name="常规 27 5 2 2 3 2 2 2" xfId="15840"/>
    <cellStyle name="常规 27 5 2 2 3 2 2 2 2" xfId="15841"/>
    <cellStyle name="常规 27 5 2 2 3 2 2 2 2 2" xfId="15842"/>
    <cellStyle name="常规 27 5 2 2 3 2 2 2 2 3" xfId="15843"/>
    <cellStyle name="常规 27 5 2 2 3 2 2 2 3" xfId="15844"/>
    <cellStyle name="常规 27 5 2 2 3 2 2 2 4" xfId="15845"/>
    <cellStyle name="常规 27 5 2 2 3 2 2 3" xfId="15846"/>
    <cellStyle name="常规 27 5 2 2 3 2 2 3 2" xfId="15847"/>
    <cellStyle name="常规 27 5 2 2 3 2 2 3 3" xfId="15848"/>
    <cellStyle name="常规 27 5 2 2 3 2 2 4" xfId="15849"/>
    <cellStyle name="常规 27 5 2 2 3 2 2 5" xfId="15850"/>
    <cellStyle name="常规 27 5 2 2 3 2 3" xfId="15851"/>
    <cellStyle name="常规 27 5 2 2 3 2 3 2" xfId="15852"/>
    <cellStyle name="常规 27 5 2 2 3 2 3 2 2" xfId="15853"/>
    <cellStyle name="常规 27 5 2 2 3 2 3 2 3" xfId="15854"/>
    <cellStyle name="常规 27 5 2 2 3 2 3 3" xfId="15855"/>
    <cellStyle name="常规 27 5 2 2 3 2 3 4" xfId="15856"/>
    <cellStyle name="常规 27 5 2 2 3 2 4" xfId="15857"/>
    <cellStyle name="常规 27 5 2 2 3 2 4 2" xfId="15858"/>
    <cellStyle name="常规 27 5 2 2 3 2 4 3" xfId="15859"/>
    <cellStyle name="常规 27 5 2 2 3 2 5" xfId="15860"/>
    <cellStyle name="常规 27 5 2 2 3 2 6" xfId="15861"/>
    <cellStyle name="常规 27 5 2 2 3 3" xfId="15862"/>
    <cellStyle name="常规 27 5 2 2 3 3 2" xfId="15863"/>
    <cellStyle name="常规 27 5 2 2 3 3 2 2" xfId="15864"/>
    <cellStyle name="常规 27 5 2 2 3 3 2 2 2" xfId="15865"/>
    <cellStyle name="常规 27 5 2 2 3 3 2 2 3" xfId="15866"/>
    <cellStyle name="常规 27 5 2 2 3 3 2 3" xfId="15867"/>
    <cellStyle name="常规 27 5 2 2 3 3 2 4" xfId="15868"/>
    <cellStyle name="常规 27 5 2 2 3 3 3" xfId="15869"/>
    <cellStyle name="常规 27 5 2 2 3 3 3 2" xfId="15870"/>
    <cellStyle name="常规 27 5 2 2 3 3 3 3" xfId="15871"/>
    <cellStyle name="常规 27 5 2 2 3 3 4" xfId="15872"/>
    <cellStyle name="常规 27 5 2 2 3 3 5" xfId="15873"/>
    <cellStyle name="常规 27 5 2 2 3 4" xfId="15874"/>
    <cellStyle name="常规 27 5 2 2 3 4 2" xfId="15875"/>
    <cellStyle name="常规 27 5 2 2 3 4 2 2" xfId="15876"/>
    <cellStyle name="常规 27 5 2 2 3 4 2 3" xfId="15877"/>
    <cellStyle name="常规 27 5 2 2 3 4 3" xfId="15878"/>
    <cellStyle name="常规 27 5 2 2 3 4 4" xfId="15879"/>
    <cellStyle name="常规 27 5 2 2 3 5" xfId="15880"/>
    <cellStyle name="常规 27 5 2 2 3 5 2" xfId="15881"/>
    <cellStyle name="常规 27 5 2 2 3 5 3" xfId="15882"/>
    <cellStyle name="常规 27 5 2 2 3 6" xfId="15883"/>
    <cellStyle name="常规 27 5 2 2 3 7" xfId="15884"/>
    <cellStyle name="常规 27 5 2 2 4" xfId="15885"/>
    <cellStyle name="常规 27 5 2 2 4 2" xfId="15886"/>
    <cellStyle name="常规 27 5 2 2 4 2 2" xfId="15887"/>
    <cellStyle name="常规 27 5 2 2 4 2 2 2" xfId="15888"/>
    <cellStyle name="常规 27 5 2 2 4 2 2 2 2" xfId="15889"/>
    <cellStyle name="常规 27 5 2 2 4 2 2 2 3" xfId="15890"/>
    <cellStyle name="常规 27 5 2 2 4 2 2 3" xfId="15891"/>
    <cellStyle name="常规 27 5 2 2 4 2 2 4" xfId="15892"/>
    <cellStyle name="常规 27 5 2 2 4 2 3" xfId="15893"/>
    <cellStyle name="常规 27 5 2 2 4 2 3 2" xfId="15894"/>
    <cellStyle name="常规 27 5 2 2 4 2 3 3" xfId="15895"/>
    <cellStyle name="常规 27 5 2 2 4 2 4" xfId="15896"/>
    <cellStyle name="常规 27 5 2 2 4 2 5" xfId="15897"/>
    <cellStyle name="常规 27 5 2 2 4 3" xfId="15898"/>
    <cellStyle name="常规 27 5 2 2 4 3 2" xfId="15899"/>
    <cellStyle name="常规 27 5 2 2 4 3 2 2" xfId="15900"/>
    <cellStyle name="常规 27 5 2 2 4 3 2 3" xfId="15901"/>
    <cellStyle name="常规 27 5 2 2 4 3 3" xfId="15902"/>
    <cellStyle name="常规 27 5 2 2 4 3 4" xfId="15903"/>
    <cellStyle name="常规 27 5 2 2 4 4" xfId="15904"/>
    <cellStyle name="常规 27 5 2 2 4 4 2" xfId="15905"/>
    <cellStyle name="常规 27 5 2 2 4 4 3" xfId="15906"/>
    <cellStyle name="常规 27 5 2 2 4 5" xfId="15907"/>
    <cellStyle name="常规 27 5 2 2 4 6" xfId="15908"/>
    <cellStyle name="常规 27 5 2 2 5" xfId="15909"/>
    <cellStyle name="常规 27 5 2 2 5 2" xfId="15910"/>
    <cellStyle name="常规 27 5 2 2 5 2 2" xfId="15911"/>
    <cellStyle name="常规 27 5 2 2 5 2 2 2" xfId="15912"/>
    <cellStyle name="常规 27 5 2 2 5 2 2 3" xfId="15913"/>
    <cellStyle name="常规 27 5 2 2 5 2 3" xfId="15914"/>
    <cellStyle name="常规 27 5 2 2 5 2 4" xfId="15915"/>
    <cellStyle name="常规 27 5 2 2 5 3" xfId="15916"/>
    <cellStyle name="常规 27 5 2 2 5 3 2" xfId="15917"/>
    <cellStyle name="常规 27 5 2 2 5 3 3" xfId="15918"/>
    <cellStyle name="常规 27 5 2 2 5 4" xfId="15919"/>
    <cellStyle name="常规 27 5 2 2 5 5" xfId="15920"/>
    <cellStyle name="常规 27 5 2 2 6" xfId="15921"/>
    <cellStyle name="常规 27 5 2 2 6 2" xfId="15922"/>
    <cellStyle name="常规 27 5 2 2 6 2 2" xfId="15923"/>
    <cellStyle name="常规 27 5 2 2 6 2 3" xfId="15924"/>
    <cellStyle name="常规 27 5 2 2 6 3" xfId="15925"/>
    <cellStyle name="常规 27 5 2 2 6 4" xfId="15926"/>
    <cellStyle name="常规 27 5 2 2 7" xfId="15927"/>
    <cellStyle name="常规 27 5 2 2 7 2" xfId="15928"/>
    <cellStyle name="常规 27 5 2 2 7 3" xfId="15929"/>
    <cellStyle name="常规 27 5 2 2 8" xfId="15930"/>
    <cellStyle name="常规 27 5 2 2 9" xfId="15931"/>
    <cellStyle name="常规 27 5 2 3" xfId="15932"/>
    <cellStyle name="常规 27 5 2 3 10" xfId="15933"/>
    <cellStyle name="常规 27 5 2 3 11" xfId="15934"/>
    <cellStyle name="常规 27 5 2 3 2" xfId="15935"/>
    <cellStyle name="常规 27 5 2 3 2 2" xfId="15936"/>
    <cellStyle name="常规 27 5 2 3 2 2 2" xfId="15937"/>
    <cellStyle name="常规 27 5 2 3 2 2 2 2" xfId="15938"/>
    <cellStyle name="常规 27 5 2 3 2 2 2 2 2" xfId="15939"/>
    <cellStyle name="常规 27 5 2 3 2 2 2 2 2 2" xfId="15940"/>
    <cellStyle name="常规 27 5 2 3 2 2 2 2 2 3" xfId="15941"/>
    <cellStyle name="常规 27 5 2 3 2 2 2 2 3" xfId="15942"/>
    <cellStyle name="常规 27 5 2 3 2 2 2 2 4" xfId="15943"/>
    <cellStyle name="常规 27 5 2 3 2 2 2 3" xfId="15944"/>
    <cellStyle name="常规 27 5 2 3 2 2 2 3 2" xfId="15945"/>
    <cellStyle name="常规 27 5 2 3 2 2 2 3 3" xfId="15946"/>
    <cellStyle name="常规 27 5 2 3 2 2 2 4" xfId="15947"/>
    <cellStyle name="常规 27 5 2 3 2 2 2 5" xfId="15948"/>
    <cellStyle name="常规 27 5 2 3 2 2 3" xfId="15949"/>
    <cellStyle name="常规 27 5 2 3 2 2 3 2" xfId="15950"/>
    <cellStyle name="常规 27 5 2 3 2 2 3 2 2" xfId="15951"/>
    <cellStyle name="常规 27 5 2 3 2 2 3 2 3" xfId="15952"/>
    <cellStyle name="常规 27 5 2 3 2 2 3 3" xfId="15953"/>
    <cellStyle name="常规 27 5 2 3 2 2 3 4" xfId="15954"/>
    <cellStyle name="常规 27 5 2 3 2 2 4" xfId="15955"/>
    <cellStyle name="常规 27 5 2 3 2 2 4 2" xfId="15956"/>
    <cellStyle name="常规 27 5 2 3 2 2 4 3" xfId="15957"/>
    <cellStyle name="常规 27 5 2 3 2 2 5" xfId="15958"/>
    <cellStyle name="常规 27 5 2 3 2 2 6" xfId="15959"/>
    <cellStyle name="常规 27 5 2 3 2 3" xfId="15960"/>
    <cellStyle name="常规 27 5 2 3 2 3 2" xfId="15961"/>
    <cellStyle name="常规 27 5 2 3 2 3 2 2" xfId="15962"/>
    <cellStyle name="常规 27 5 2 3 2 3 2 2 2" xfId="15963"/>
    <cellStyle name="常规 27 5 2 3 2 3 2 2 3" xfId="15964"/>
    <cellStyle name="常规 27 5 2 3 2 3 2 3" xfId="15965"/>
    <cellStyle name="常规 27 5 2 3 2 3 2 4" xfId="15966"/>
    <cellStyle name="常规 27 5 2 3 2 3 3" xfId="15967"/>
    <cellStyle name="常规 27 5 2 3 2 3 3 2" xfId="15968"/>
    <cellStyle name="常规 27 5 2 3 2 3 3 3" xfId="15969"/>
    <cellStyle name="常规 27 5 2 3 2 3 4" xfId="15970"/>
    <cellStyle name="常规 27 5 2 3 2 3 5" xfId="15971"/>
    <cellStyle name="常规 27 5 2 3 2 4" xfId="15972"/>
    <cellStyle name="常规 27 5 2 3 2 4 2" xfId="15973"/>
    <cellStyle name="常规 27 5 2 3 2 4 2 2" xfId="15974"/>
    <cellStyle name="常规 27 5 2 3 2 4 2 3" xfId="15975"/>
    <cellStyle name="常规 27 5 2 3 2 4 3" xfId="15976"/>
    <cellStyle name="常规 27 5 2 3 2 4 4" xfId="15977"/>
    <cellStyle name="常规 27 5 2 3 2 5" xfId="15978"/>
    <cellStyle name="常规 27 5 2 3 2 5 2" xfId="15979"/>
    <cellStyle name="常规 27 5 2 3 2 5 3" xfId="15980"/>
    <cellStyle name="常规 27 5 2 3 2 6" xfId="15981"/>
    <cellStyle name="常规 27 5 2 3 2 7" xfId="15982"/>
    <cellStyle name="常规 27 5 2 3 3" xfId="15983"/>
    <cellStyle name="常规 27 5 2 3 3 2" xfId="15984"/>
    <cellStyle name="常规 27 5 2 3 3 2 2" xfId="15985"/>
    <cellStyle name="常规 27 5 2 3 3 2 2 2" xfId="15986"/>
    <cellStyle name="常规 27 5 2 3 3 2 2 2 2" xfId="15987"/>
    <cellStyle name="常规 27 5 2 3 3 2 2 2 3" xfId="15988"/>
    <cellStyle name="常规 27 5 2 3 3 2 2 3" xfId="15989"/>
    <cellStyle name="常规 27 5 2 3 3 2 2 4" xfId="15990"/>
    <cellStyle name="常规 27 5 2 3 3 2 3" xfId="15991"/>
    <cellStyle name="常规 27 5 2 3 3 2 3 2" xfId="15992"/>
    <cellStyle name="常规 27 5 2 3 3 2 3 3" xfId="15993"/>
    <cellStyle name="常规 27 5 2 3 3 2 4" xfId="15994"/>
    <cellStyle name="常规 27 5 2 3 3 2 5" xfId="15995"/>
    <cellStyle name="常规 27 5 2 3 3 3" xfId="15996"/>
    <cellStyle name="常规 27 5 2 3 3 3 2" xfId="15997"/>
    <cellStyle name="常规 27 5 2 3 3 3 2 2" xfId="15998"/>
    <cellStyle name="常规 27 5 2 3 3 3 2 3" xfId="15999"/>
    <cellStyle name="常规 27 5 2 3 3 3 3" xfId="16000"/>
    <cellStyle name="常规 27 5 2 3 3 3 4" xfId="16001"/>
    <cellStyle name="常规 27 5 2 3 3 4" xfId="16002"/>
    <cellStyle name="常规 27 5 2 3 3 4 2" xfId="16003"/>
    <cellStyle name="常规 27 5 2 3 3 4 3" xfId="16004"/>
    <cellStyle name="常规 27 5 2 3 3 5" xfId="16005"/>
    <cellStyle name="常规 27 5 2 3 3 6" xfId="16006"/>
    <cellStyle name="常规 27 5 2 3 4" xfId="16007"/>
    <cellStyle name="常规 27 5 2 3 4 2" xfId="16008"/>
    <cellStyle name="常规 27 5 2 3 4 2 2" xfId="16009"/>
    <cellStyle name="常规 27 5 2 3 4 2 2 2" xfId="16010"/>
    <cellStyle name="常规 27 5 2 3 4 2 2 3" xfId="16011"/>
    <cellStyle name="常规 27 5 2 3 4 2 3" xfId="16012"/>
    <cellStyle name="常规 27 5 2 3 4 2 4" xfId="16013"/>
    <cellStyle name="常规 27 5 2 3 4 3" xfId="16014"/>
    <cellStyle name="常规 27 5 2 3 4 3 2" xfId="16015"/>
    <cellStyle name="常规 27 5 2 3 4 3 3" xfId="16016"/>
    <cellStyle name="常规 27 5 2 3 4 4" xfId="16017"/>
    <cellStyle name="常规 27 5 2 3 4 5" xfId="16018"/>
    <cellStyle name="常规 27 5 2 3 5" xfId="16019"/>
    <cellStyle name="常规 27 5 2 3 5 2" xfId="16020"/>
    <cellStyle name="常规 27 5 2 3 5 2 2" xfId="16021"/>
    <cellStyle name="常规 27 5 2 3 5 2 3" xfId="16022"/>
    <cellStyle name="常规 27 5 2 3 5 3" xfId="16023"/>
    <cellStyle name="常规 27 5 2 3 5 4" xfId="16024"/>
    <cellStyle name="常规 27 5 2 3 6" xfId="16025"/>
    <cellStyle name="常规 27 5 2 3 6 2" xfId="16026"/>
    <cellStyle name="常规 27 5 2 3 6 3" xfId="16027"/>
    <cellStyle name="常规 27 5 2 3 7" xfId="16028"/>
    <cellStyle name="常规 27 5 2 3 8" xfId="16029"/>
    <cellStyle name="常规 27 5 2 3 9" xfId="16030"/>
    <cellStyle name="常规 27 5 2 4" xfId="16031"/>
    <cellStyle name="常规 27 5 2 4 2" xfId="16032"/>
    <cellStyle name="常规 27 5 2 4 2 2" xfId="16033"/>
    <cellStyle name="常规 27 5 2 4 2 2 2" xfId="16034"/>
    <cellStyle name="常规 27 5 2 4 2 2 2 2" xfId="16035"/>
    <cellStyle name="常规 27 5 2 4 2 2 2 2 2" xfId="16036"/>
    <cellStyle name="常规 27 5 2 4 2 2 2 2 3" xfId="16037"/>
    <cellStyle name="常规 27 5 2 4 2 2 2 3" xfId="16038"/>
    <cellStyle name="常规 27 5 2 4 2 2 2 4" xfId="16039"/>
    <cellStyle name="常规 27 5 2 4 2 2 3" xfId="16040"/>
    <cellStyle name="常规 27 5 2 4 2 2 3 2" xfId="16041"/>
    <cellStyle name="常规 27 5 2 4 2 2 3 3" xfId="16042"/>
    <cellStyle name="常规 27 5 2 4 2 2 4" xfId="16043"/>
    <cellStyle name="常规 27 5 2 4 2 2 5" xfId="16044"/>
    <cellStyle name="常规 27 5 2 4 2 3" xfId="16045"/>
    <cellStyle name="常规 27 5 2 4 2 3 2" xfId="16046"/>
    <cellStyle name="常规 27 5 2 4 2 3 2 2" xfId="16047"/>
    <cellStyle name="常规 27 5 2 4 2 3 2 3" xfId="16048"/>
    <cellStyle name="常规 27 5 2 4 2 3 3" xfId="16049"/>
    <cellStyle name="常规 27 5 2 4 2 3 4" xfId="16050"/>
    <cellStyle name="常规 27 5 2 4 2 4" xfId="16051"/>
    <cellStyle name="常规 27 5 2 4 2 4 2" xfId="16052"/>
    <cellStyle name="常规 27 5 2 4 2 4 3" xfId="16053"/>
    <cellStyle name="常规 27 5 2 4 2 5" xfId="16054"/>
    <cellStyle name="常规 27 5 2 4 2 6" xfId="16055"/>
    <cellStyle name="常规 27 5 2 4 3" xfId="16056"/>
    <cellStyle name="常规 27 5 2 4 3 2" xfId="16057"/>
    <cellStyle name="常规 27 5 2 4 3 2 2" xfId="16058"/>
    <cellStyle name="常规 27 5 2 4 3 2 2 2" xfId="16059"/>
    <cellStyle name="常规 27 5 2 4 3 2 2 3" xfId="16060"/>
    <cellStyle name="常规 27 5 2 4 3 2 3" xfId="16061"/>
    <cellStyle name="常规 27 5 2 4 3 2 4" xfId="16062"/>
    <cellStyle name="常规 27 5 2 4 3 3" xfId="16063"/>
    <cellStyle name="常规 27 5 2 4 3 3 2" xfId="16064"/>
    <cellStyle name="常规 27 5 2 4 3 3 3" xfId="16065"/>
    <cellStyle name="常规 27 5 2 4 3 4" xfId="16066"/>
    <cellStyle name="常规 27 5 2 4 3 5" xfId="16067"/>
    <cellStyle name="常规 27 5 2 4 4" xfId="16068"/>
    <cellStyle name="常规 27 5 2 4 4 2" xfId="16069"/>
    <cellStyle name="常规 27 5 2 4 4 2 2" xfId="16070"/>
    <cellStyle name="常规 27 5 2 4 4 2 3" xfId="16071"/>
    <cellStyle name="常规 27 5 2 4 4 3" xfId="16072"/>
    <cellStyle name="常规 27 5 2 4 4 4" xfId="16073"/>
    <cellStyle name="常规 27 5 2 4 5" xfId="16074"/>
    <cellStyle name="常规 27 5 2 4 5 2" xfId="16075"/>
    <cellStyle name="常规 27 5 2 4 5 3" xfId="16076"/>
    <cellStyle name="常规 27 5 2 4 6" xfId="16077"/>
    <cellStyle name="常规 27 5 2 4 7" xfId="16078"/>
    <cellStyle name="常规 27 5 2 5" xfId="16079"/>
    <cellStyle name="常规 27 5 2 5 2" xfId="16080"/>
    <cellStyle name="常规 27 5 2 5 2 2" xfId="16081"/>
    <cellStyle name="常规 27 5 2 5 2 2 2" xfId="16082"/>
    <cellStyle name="常规 27 5 2 5 2 2 2 2" xfId="16083"/>
    <cellStyle name="常规 27 5 2 5 2 2 2 3" xfId="16084"/>
    <cellStyle name="常规 27 5 2 5 2 2 3" xfId="16085"/>
    <cellStyle name="常规 27 5 2 5 2 2 4" xfId="16086"/>
    <cellStyle name="常规 27 5 2 5 2 3" xfId="16087"/>
    <cellStyle name="常规 27 5 2 5 2 3 2" xfId="16088"/>
    <cellStyle name="常规 27 5 2 5 2 3 3" xfId="16089"/>
    <cellStyle name="常规 27 5 2 5 2 4" xfId="16090"/>
    <cellStyle name="常规 27 5 2 5 2 5" xfId="16091"/>
    <cellStyle name="常规 27 5 2 5 3" xfId="16092"/>
    <cellStyle name="常规 27 5 2 5 3 2" xfId="16093"/>
    <cellStyle name="常规 27 5 2 5 3 2 2" xfId="16094"/>
    <cellStyle name="常规 27 5 2 5 3 2 3" xfId="16095"/>
    <cellStyle name="常规 27 5 2 5 3 3" xfId="16096"/>
    <cellStyle name="常规 27 5 2 5 3 4" xfId="16097"/>
    <cellStyle name="常规 27 5 2 5 4" xfId="16098"/>
    <cellStyle name="常规 27 5 2 5 4 2" xfId="16099"/>
    <cellStyle name="常规 27 5 2 5 4 3" xfId="16100"/>
    <cellStyle name="常规 27 5 2 5 5" xfId="16101"/>
    <cellStyle name="常规 27 5 2 5 6" xfId="16102"/>
    <cellStyle name="常规 27 5 2 6" xfId="16103"/>
    <cellStyle name="常规 27 5 2 6 2" xfId="16104"/>
    <cellStyle name="常规 27 5 2 6 2 2" xfId="16105"/>
    <cellStyle name="常规 27 5 2 6 2 2 2" xfId="16106"/>
    <cellStyle name="常规 27 5 2 6 2 2 3" xfId="16107"/>
    <cellStyle name="常规 27 5 2 6 2 3" xfId="16108"/>
    <cellStyle name="常规 27 5 2 6 2 4" xfId="16109"/>
    <cellStyle name="常规 27 5 2 6 3" xfId="16110"/>
    <cellStyle name="常规 27 5 2 6 3 2" xfId="16111"/>
    <cellStyle name="常规 27 5 2 6 3 3" xfId="16112"/>
    <cellStyle name="常规 27 5 2 6 4" xfId="16113"/>
    <cellStyle name="常规 27 5 2 6 5" xfId="16114"/>
    <cellStyle name="常规 27 5 2 7" xfId="16115"/>
    <cellStyle name="常规 27 5 2 7 2" xfId="16116"/>
    <cellStyle name="常规 27 5 2 7 2 2" xfId="16117"/>
    <cellStyle name="常规 27 5 2 7 2 3" xfId="16118"/>
    <cellStyle name="常规 27 5 2 7 3" xfId="16119"/>
    <cellStyle name="常规 27 5 2 7 4" xfId="16120"/>
    <cellStyle name="常规 27 5 2 8" xfId="16121"/>
    <cellStyle name="常规 27 5 2 8 2" xfId="16122"/>
    <cellStyle name="常规 27 5 2 8 3" xfId="16123"/>
    <cellStyle name="常规 27 5 2 9" xfId="16124"/>
    <cellStyle name="常规 27 5 3" xfId="16125"/>
    <cellStyle name="常规 27 5 3 10" xfId="16126"/>
    <cellStyle name="常规 27 5 3 11" xfId="16127"/>
    <cellStyle name="常规 27 5 3 12" xfId="16128"/>
    <cellStyle name="常规 27 5 3 2" xfId="16129"/>
    <cellStyle name="常规 27 5 3 2 2" xfId="16130"/>
    <cellStyle name="常规 27 5 3 2 2 2" xfId="16131"/>
    <cellStyle name="常规 27 5 3 2 2 2 2" xfId="16132"/>
    <cellStyle name="常规 27 5 3 2 2 2 2 2" xfId="16133"/>
    <cellStyle name="常规 27 5 3 2 2 2 2 2 2" xfId="16134"/>
    <cellStyle name="常规 27 5 3 2 2 2 2 2 2 2" xfId="16135"/>
    <cellStyle name="常规 27 5 3 2 2 2 2 2 2 3" xfId="16136"/>
    <cellStyle name="常规 27 5 3 2 2 2 2 2 3" xfId="16137"/>
    <cellStyle name="常规 27 5 3 2 2 2 2 2 4" xfId="16138"/>
    <cellStyle name="常规 27 5 3 2 2 2 2 3" xfId="16139"/>
    <cellStyle name="常规 27 5 3 2 2 2 2 3 2" xfId="16140"/>
    <cellStyle name="常规 27 5 3 2 2 2 2 3 3" xfId="16141"/>
    <cellStyle name="常规 27 5 3 2 2 2 2 4" xfId="16142"/>
    <cellStyle name="常规 27 5 3 2 2 2 2 5" xfId="16143"/>
    <cellStyle name="常规 27 5 3 2 2 2 3" xfId="16144"/>
    <cellStyle name="常规 27 5 3 2 2 2 3 2" xfId="16145"/>
    <cellStyle name="常规 27 5 3 2 2 2 3 2 2" xfId="16146"/>
    <cellStyle name="常规 27 5 3 2 2 2 3 2 3" xfId="16147"/>
    <cellStyle name="常规 27 5 3 2 2 2 3 3" xfId="16148"/>
    <cellStyle name="常规 27 5 3 2 2 2 3 4" xfId="16149"/>
    <cellStyle name="常规 27 5 3 2 2 2 4" xfId="16150"/>
    <cellStyle name="常规 27 5 3 2 2 2 4 2" xfId="16151"/>
    <cellStyle name="常规 27 5 3 2 2 2 4 3" xfId="16152"/>
    <cellStyle name="常规 27 5 3 2 2 2 5" xfId="16153"/>
    <cellStyle name="常规 27 5 3 2 2 2 6" xfId="16154"/>
    <cellStyle name="常规 27 5 3 2 2 3" xfId="16155"/>
    <cellStyle name="常规 27 5 3 2 2 3 2" xfId="16156"/>
    <cellStyle name="常规 27 5 3 2 2 3 2 2" xfId="16157"/>
    <cellStyle name="常规 27 5 3 2 2 3 2 2 2" xfId="16158"/>
    <cellStyle name="常规 27 5 3 2 2 3 2 2 3" xfId="16159"/>
    <cellStyle name="常规 27 5 3 2 2 3 2 3" xfId="16160"/>
    <cellStyle name="常规 27 5 3 2 2 3 2 4" xfId="16161"/>
    <cellStyle name="常规 27 5 3 2 2 3 3" xfId="16162"/>
    <cellStyle name="常规 27 5 3 2 2 3 3 2" xfId="16163"/>
    <cellStyle name="常规 27 5 3 2 2 3 3 3" xfId="16164"/>
    <cellStyle name="常规 27 5 3 2 2 3 4" xfId="16165"/>
    <cellStyle name="常规 27 5 3 2 2 3 5" xfId="16166"/>
    <cellStyle name="常规 27 5 3 2 2 4" xfId="16167"/>
    <cellStyle name="常规 27 5 3 2 2 4 2" xfId="16168"/>
    <cellStyle name="常规 27 5 3 2 2 4 2 2" xfId="16169"/>
    <cellStyle name="常规 27 5 3 2 2 4 2 3" xfId="16170"/>
    <cellStyle name="常规 27 5 3 2 2 4 3" xfId="16171"/>
    <cellStyle name="常规 27 5 3 2 2 4 4" xfId="16172"/>
    <cellStyle name="常规 27 5 3 2 2 5" xfId="16173"/>
    <cellStyle name="常规 27 5 3 2 2 5 2" xfId="16174"/>
    <cellStyle name="常规 27 5 3 2 2 5 3" xfId="16175"/>
    <cellStyle name="常规 27 5 3 2 2 6" xfId="16176"/>
    <cellStyle name="常规 27 5 3 2 2 7" xfId="16177"/>
    <cellStyle name="常规 27 5 3 2 3" xfId="16178"/>
    <cellStyle name="常规 27 5 3 2 3 2" xfId="16179"/>
    <cellStyle name="常规 27 5 3 2 3 2 2" xfId="16180"/>
    <cellStyle name="常规 27 5 3 2 3 2 2 2" xfId="16181"/>
    <cellStyle name="常规 27 5 3 2 3 2 2 2 2" xfId="16182"/>
    <cellStyle name="常规 27 5 3 2 3 2 2 2 3" xfId="16183"/>
    <cellStyle name="常规 27 5 3 2 3 2 2 3" xfId="16184"/>
    <cellStyle name="常规 27 5 3 2 3 2 2 4" xfId="16185"/>
    <cellStyle name="常规 27 5 3 2 3 2 3" xfId="16186"/>
    <cellStyle name="常规 27 5 3 2 3 2 3 2" xfId="16187"/>
    <cellStyle name="常规 27 5 3 2 3 2 3 3" xfId="16188"/>
    <cellStyle name="常规 27 5 3 2 3 2 4" xfId="16189"/>
    <cellStyle name="常规 27 5 3 2 3 2 5" xfId="16190"/>
    <cellStyle name="常规 27 5 3 2 3 3" xfId="16191"/>
    <cellStyle name="常规 27 5 3 2 3 3 2" xfId="16192"/>
    <cellStyle name="常规 27 5 3 2 3 3 2 2" xfId="16193"/>
    <cellStyle name="常规 27 5 3 2 3 3 2 3" xfId="16194"/>
    <cellStyle name="常规 27 5 3 2 3 3 3" xfId="16195"/>
    <cellStyle name="常规 27 5 3 2 3 3 4" xfId="16196"/>
    <cellStyle name="常规 27 5 3 2 3 4" xfId="16197"/>
    <cellStyle name="常规 27 5 3 2 3 4 2" xfId="16198"/>
    <cellStyle name="常规 27 5 3 2 3 4 3" xfId="16199"/>
    <cellStyle name="常规 27 5 3 2 3 5" xfId="16200"/>
    <cellStyle name="常规 27 5 3 2 3 6" xfId="16201"/>
    <cellStyle name="常规 27 5 3 2 4" xfId="16202"/>
    <cellStyle name="常规 27 5 3 2 4 2" xfId="16203"/>
    <cellStyle name="常规 27 5 3 2 4 2 2" xfId="16204"/>
    <cellStyle name="常规 27 5 3 2 4 2 2 2" xfId="16205"/>
    <cellStyle name="常规 27 5 3 2 4 2 2 3" xfId="16206"/>
    <cellStyle name="常规 27 5 3 2 4 2 3" xfId="16207"/>
    <cellStyle name="常规 27 5 3 2 4 2 4" xfId="16208"/>
    <cellStyle name="常规 27 5 3 2 4 3" xfId="16209"/>
    <cellStyle name="常规 27 5 3 2 4 3 2" xfId="16210"/>
    <cellStyle name="常规 27 5 3 2 4 3 3" xfId="16211"/>
    <cellStyle name="常规 27 5 3 2 4 4" xfId="16212"/>
    <cellStyle name="常规 27 5 3 2 4 5" xfId="16213"/>
    <cellStyle name="常规 27 5 3 2 5" xfId="16214"/>
    <cellStyle name="常规 27 5 3 2 5 2" xfId="16215"/>
    <cellStyle name="常规 27 5 3 2 5 2 2" xfId="16216"/>
    <cellStyle name="常规 27 5 3 2 5 2 3" xfId="16217"/>
    <cellStyle name="常规 27 5 3 2 5 3" xfId="16218"/>
    <cellStyle name="常规 27 5 3 2 5 4" xfId="16219"/>
    <cellStyle name="常规 27 5 3 2 6" xfId="16220"/>
    <cellStyle name="常规 27 5 3 2 6 2" xfId="16221"/>
    <cellStyle name="常规 27 5 3 2 6 3" xfId="16222"/>
    <cellStyle name="常规 27 5 3 2 7" xfId="16223"/>
    <cellStyle name="常规 27 5 3 2 8" xfId="16224"/>
    <cellStyle name="常规 27 5 3 3" xfId="16225"/>
    <cellStyle name="常规 27 5 3 3 2" xfId="16226"/>
    <cellStyle name="常规 27 5 3 3 2 2" xfId="16227"/>
    <cellStyle name="常规 27 5 3 3 2 2 2" xfId="16228"/>
    <cellStyle name="常规 27 5 3 3 2 2 2 2" xfId="16229"/>
    <cellStyle name="常规 27 5 3 3 2 2 2 2 2" xfId="16230"/>
    <cellStyle name="常规 27 5 3 3 2 2 2 2 3" xfId="16231"/>
    <cellStyle name="常规 27 5 3 3 2 2 2 3" xfId="16232"/>
    <cellStyle name="常规 27 5 3 3 2 2 2 4" xfId="16233"/>
    <cellStyle name="常规 27 5 3 3 2 2 3" xfId="16234"/>
    <cellStyle name="常规 27 5 3 3 2 2 3 2" xfId="16235"/>
    <cellStyle name="常规 27 5 3 3 2 2 3 3" xfId="16236"/>
    <cellStyle name="常规 27 5 3 3 2 2 4" xfId="16237"/>
    <cellStyle name="常规 27 5 3 3 2 2 5" xfId="16238"/>
    <cellStyle name="常规 27 5 3 3 2 3" xfId="16239"/>
    <cellStyle name="常规 27 5 3 3 2 3 2" xfId="16240"/>
    <cellStyle name="常规 27 5 3 3 2 3 2 2" xfId="16241"/>
    <cellStyle name="常规 27 5 3 3 2 3 2 3" xfId="16242"/>
    <cellStyle name="常规 27 5 3 3 2 3 3" xfId="16243"/>
    <cellStyle name="常规 27 5 3 3 2 3 4" xfId="16244"/>
    <cellStyle name="常规 27 5 3 3 2 4" xfId="16245"/>
    <cellStyle name="常规 27 5 3 3 2 4 2" xfId="16246"/>
    <cellStyle name="常规 27 5 3 3 2 4 3" xfId="16247"/>
    <cellStyle name="常规 27 5 3 3 2 5" xfId="16248"/>
    <cellStyle name="常规 27 5 3 3 2 6" xfId="16249"/>
    <cellStyle name="常规 27 5 3 3 3" xfId="16250"/>
    <cellStyle name="常规 27 5 3 3 3 2" xfId="16251"/>
    <cellStyle name="常规 27 5 3 3 3 2 2" xfId="16252"/>
    <cellStyle name="常规 27 5 3 3 3 2 2 2" xfId="16253"/>
    <cellStyle name="常规 27 5 3 3 3 2 2 3" xfId="16254"/>
    <cellStyle name="常规 27 5 3 3 3 2 3" xfId="16255"/>
    <cellStyle name="常规 27 5 3 3 3 2 4" xfId="16256"/>
    <cellStyle name="常规 27 5 3 3 3 3" xfId="16257"/>
    <cellStyle name="常规 27 5 3 3 3 3 2" xfId="16258"/>
    <cellStyle name="常规 27 5 3 3 3 3 3" xfId="16259"/>
    <cellStyle name="常规 27 5 3 3 3 4" xfId="16260"/>
    <cellStyle name="常规 27 5 3 3 3 5" xfId="16261"/>
    <cellStyle name="常规 27 5 3 3 4" xfId="16262"/>
    <cellStyle name="常规 27 5 3 3 4 2" xfId="16263"/>
    <cellStyle name="常规 27 5 3 3 4 2 2" xfId="16264"/>
    <cellStyle name="常规 27 5 3 3 4 2 3" xfId="16265"/>
    <cellStyle name="常规 27 5 3 3 4 3" xfId="16266"/>
    <cellStyle name="常规 27 5 3 3 4 4" xfId="16267"/>
    <cellStyle name="常规 27 5 3 3 5" xfId="16268"/>
    <cellStyle name="常规 27 5 3 3 5 2" xfId="16269"/>
    <cellStyle name="常规 27 5 3 3 5 3" xfId="16270"/>
    <cellStyle name="常规 27 5 3 3 6" xfId="16271"/>
    <cellStyle name="常规 27 5 3 3 7" xfId="16272"/>
    <cellStyle name="常规 27 5 3 4" xfId="16273"/>
    <cellStyle name="常规 27 5 3 4 2" xfId="16274"/>
    <cellStyle name="常规 27 5 3 4 2 2" xfId="16275"/>
    <cellStyle name="常规 27 5 3 4 2 2 2" xfId="16276"/>
    <cellStyle name="常规 27 5 3 4 2 2 2 2" xfId="16277"/>
    <cellStyle name="常规 27 5 3 4 2 2 2 3" xfId="16278"/>
    <cellStyle name="常规 27 5 3 4 2 2 3" xfId="16279"/>
    <cellStyle name="常规 27 5 3 4 2 2 4" xfId="16280"/>
    <cellStyle name="常规 27 5 3 4 2 3" xfId="16281"/>
    <cellStyle name="常规 27 5 3 4 2 3 2" xfId="16282"/>
    <cellStyle name="常规 27 5 3 4 2 3 3" xfId="16283"/>
    <cellStyle name="常规 27 5 3 4 2 4" xfId="16284"/>
    <cellStyle name="常规 27 5 3 4 2 5" xfId="16285"/>
    <cellStyle name="常规 27 5 3 4 3" xfId="16286"/>
    <cellStyle name="常规 27 5 3 4 3 2" xfId="16287"/>
    <cellStyle name="常规 27 5 3 4 3 2 2" xfId="16288"/>
    <cellStyle name="常规 27 5 3 4 3 2 3" xfId="16289"/>
    <cellStyle name="常规 27 5 3 4 3 3" xfId="16290"/>
    <cellStyle name="常规 27 5 3 4 3 4" xfId="16291"/>
    <cellStyle name="常规 27 5 3 4 4" xfId="16292"/>
    <cellStyle name="常规 27 5 3 4 4 2" xfId="16293"/>
    <cellStyle name="常规 27 5 3 4 4 3" xfId="16294"/>
    <cellStyle name="常规 27 5 3 4 5" xfId="16295"/>
    <cellStyle name="常规 27 5 3 4 6" xfId="16296"/>
    <cellStyle name="常规 27 5 3 5" xfId="16297"/>
    <cellStyle name="常规 27 5 3 5 2" xfId="16298"/>
    <cellStyle name="常规 27 5 3 5 2 2" xfId="16299"/>
    <cellStyle name="常规 27 5 3 5 2 2 2" xfId="16300"/>
    <cellStyle name="常规 27 5 3 5 2 2 3" xfId="16301"/>
    <cellStyle name="常规 27 5 3 5 2 3" xfId="16302"/>
    <cellStyle name="常规 27 5 3 5 2 4" xfId="16303"/>
    <cellStyle name="常规 27 5 3 5 3" xfId="16304"/>
    <cellStyle name="常规 27 5 3 5 3 2" xfId="16305"/>
    <cellStyle name="常规 27 5 3 5 3 3" xfId="16306"/>
    <cellStyle name="常规 27 5 3 5 4" xfId="16307"/>
    <cellStyle name="常规 27 5 3 5 5" xfId="16308"/>
    <cellStyle name="常规 27 5 3 6" xfId="16309"/>
    <cellStyle name="常规 27 5 3 6 2" xfId="16310"/>
    <cellStyle name="常规 27 5 3 6 2 2" xfId="16311"/>
    <cellStyle name="常规 27 5 3 6 2 3" xfId="16312"/>
    <cellStyle name="常规 27 5 3 6 3" xfId="16313"/>
    <cellStyle name="常规 27 5 3 6 4" xfId="16314"/>
    <cellStyle name="常规 27 5 3 7" xfId="16315"/>
    <cellStyle name="常规 27 5 3 7 2" xfId="16316"/>
    <cellStyle name="常规 27 5 3 7 3" xfId="16317"/>
    <cellStyle name="常规 27 5 3 8" xfId="16318"/>
    <cellStyle name="常规 27 5 3 9" xfId="16319"/>
    <cellStyle name="常规 27 5 4" xfId="16320"/>
    <cellStyle name="常规 27 5 4 10" xfId="16321"/>
    <cellStyle name="常规 27 5 4 11" xfId="16322"/>
    <cellStyle name="常规 27 5 4 2" xfId="16323"/>
    <cellStyle name="常规 27 5 4 2 2" xfId="16324"/>
    <cellStyle name="常规 27 5 4 2 2 2" xfId="16325"/>
    <cellStyle name="常规 27 5 4 2 2 2 2" xfId="16326"/>
    <cellStyle name="常规 27 5 4 2 2 2 2 2" xfId="16327"/>
    <cellStyle name="常规 27 5 4 2 2 2 2 2 2" xfId="16328"/>
    <cellStyle name="常规 27 5 4 2 2 2 2 2 3" xfId="16329"/>
    <cellStyle name="常规 27 5 4 2 2 2 2 3" xfId="16330"/>
    <cellStyle name="常规 27 5 4 2 2 2 2 4" xfId="16331"/>
    <cellStyle name="常规 27 5 4 2 2 2 3" xfId="16332"/>
    <cellStyle name="常规 27 5 4 2 2 2 3 2" xfId="16333"/>
    <cellStyle name="常规 27 5 4 2 2 2 3 3" xfId="16334"/>
    <cellStyle name="常规 27 5 4 2 2 2 4" xfId="16335"/>
    <cellStyle name="常规 27 5 4 2 2 2 5" xfId="16336"/>
    <cellStyle name="常规 27 5 4 2 2 3" xfId="16337"/>
    <cellStyle name="常规 27 5 4 2 2 3 2" xfId="16338"/>
    <cellStyle name="常规 27 5 4 2 2 3 2 2" xfId="16339"/>
    <cellStyle name="常规 27 5 4 2 2 3 2 3" xfId="16340"/>
    <cellStyle name="常规 27 5 4 2 2 3 3" xfId="16341"/>
    <cellStyle name="常规 27 5 4 2 2 3 4" xfId="16342"/>
    <cellStyle name="常规 27 5 4 2 2 4" xfId="16343"/>
    <cellStyle name="常规 27 5 4 2 2 4 2" xfId="16344"/>
    <cellStyle name="常规 27 5 4 2 2 4 3" xfId="16345"/>
    <cellStyle name="常规 27 5 4 2 2 5" xfId="16346"/>
    <cellStyle name="常规 27 5 4 2 2 6" xfId="16347"/>
    <cellStyle name="常规 27 5 4 2 3" xfId="16348"/>
    <cellStyle name="常规 27 5 4 2 3 2" xfId="16349"/>
    <cellStyle name="常规 27 5 4 2 3 2 2" xfId="16350"/>
    <cellStyle name="常规 27 5 4 2 3 2 2 2" xfId="16351"/>
    <cellStyle name="常规 27 5 4 2 3 2 2 3" xfId="16352"/>
    <cellStyle name="常规 27 5 4 2 3 2 3" xfId="16353"/>
    <cellStyle name="常规 27 5 4 2 3 2 4" xfId="16354"/>
    <cellStyle name="常规 27 5 4 2 3 3" xfId="16355"/>
    <cellStyle name="常规 27 5 4 2 3 3 2" xfId="16356"/>
    <cellStyle name="常规 27 5 4 2 3 3 3" xfId="16357"/>
    <cellStyle name="常规 27 5 4 2 3 4" xfId="16358"/>
    <cellStyle name="常规 27 5 4 2 3 5" xfId="16359"/>
    <cellStyle name="常规 27 5 4 2 4" xfId="16360"/>
    <cellStyle name="常规 27 5 4 2 4 2" xfId="16361"/>
    <cellStyle name="常规 27 5 4 2 4 2 2" xfId="16362"/>
    <cellStyle name="常规 27 5 4 2 4 2 3" xfId="16363"/>
    <cellStyle name="常规 27 5 4 2 4 3" xfId="16364"/>
    <cellStyle name="常规 27 5 4 2 4 4" xfId="16365"/>
    <cellStyle name="常规 27 5 4 2 5" xfId="16366"/>
    <cellStyle name="常规 27 5 4 2 5 2" xfId="16367"/>
    <cellStyle name="常规 27 5 4 2 5 3" xfId="16368"/>
    <cellStyle name="常规 27 5 4 2 6" xfId="16369"/>
    <cellStyle name="常规 27 5 4 2 7" xfId="16370"/>
    <cellStyle name="常规 27 5 4 3" xfId="16371"/>
    <cellStyle name="常规 27 5 4 3 2" xfId="16372"/>
    <cellStyle name="常规 27 5 4 3 2 2" xfId="16373"/>
    <cellStyle name="常规 27 5 4 3 2 2 2" xfId="16374"/>
    <cellStyle name="常规 27 5 4 3 2 2 2 2" xfId="16375"/>
    <cellStyle name="常规 27 5 4 3 2 2 2 3" xfId="16376"/>
    <cellStyle name="常规 27 5 4 3 2 2 3" xfId="16377"/>
    <cellStyle name="常规 27 5 4 3 2 2 4" xfId="16378"/>
    <cellStyle name="常规 27 5 4 3 2 3" xfId="16379"/>
    <cellStyle name="常规 27 5 4 3 2 3 2" xfId="16380"/>
    <cellStyle name="常规 27 5 4 3 2 3 3" xfId="16381"/>
    <cellStyle name="常规 27 5 4 3 2 4" xfId="16382"/>
    <cellStyle name="常规 27 5 4 3 2 5" xfId="16383"/>
    <cellStyle name="常规 27 5 4 3 3" xfId="16384"/>
    <cellStyle name="常规 27 5 4 3 3 2" xfId="16385"/>
    <cellStyle name="常规 27 5 4 3 3 2 2" xfId="16386"/>
    <cellStyle name="常规 27 5 4 3 3 2 3" xfId="16387"/>
    <cellStyle name="常规 27 5 4 3 3 3" xfId="16388"/>
    <cellStyle name="常规 27 5 4 3 3 4" xfId="16389"/>
    <cellStyle name="常规 27 5 4 3 4" xfId="16390"/>
    <cellStyle name="常规 27 5 4 3 4 2" xfId="16391"/>
    <cellStyle name="常规 27 5 4 3 4 3" xfId="16392"/>
    <cellStyle name="常规 27 5 4 3 5" xfId="16393"/>
    <cellStyle name="常规 27 5 4 3 6" xfId="16394"/>
    <cellStyle name="常规 27 5 4 4" xfId="16395"/>
    <cellStyle name="常规 27 5 4 4 2" xfId="16396"/>
    <cellStyle name="常规 27 5 4 4 2 2" xfId="16397"/>
    <cellStyle name="常规 27 5 4 4 2 2 2" xfId="16398"/>
    <cellStyle name="常规 27 5 4 4 2 2 3" xfId="16399"/>
    <cellStyle name="常规 27 5 4 4 2 3" xfId="16400"/>
    <cellStyle name="常规 27 5 4 4 2 4" xfId="16401"/>
    <cellStyle name="常规 27 5 4 4 3" xfId="16402"/>
    <cellStyle name="常规 27 5 4 4 3 2" xfId="16403"/>
    <cellStyle name="常规 27 5 4 4 3 3" xfId="16404"/>
    <cellStyle name="常规 27 5 4 4 4" xfId="16405"/>
    <cellStyle name="常规 27 5 4 4 5" xfId="16406"/>
    <cellStyle name="常规 27 5 4 5" xfId="16407"/>
    <cellStyle name="常规 27 5 4 5 2" xfId="16408"/>
    <cellStyle name="常规 27 5 4 5 2 2" xfId="16409"/>
    <cellStyle name="常规 27 5 4 5 2 3" xfId="16410"/>
    <cellStyle name="常规 27 5 4 5 3" xfId="16411"/>
    <cellStyle name="常规 27 5 4 5 4" xfId="16412"/>
    <cellStyle name="常规 27 5 4 6" xfId="16413"/>
    <cellStyle name="常规 27 5 4 6 2" xfId="16414"/>
    <cellStyle name="常规 27 5 4 6 3" xfId="16415"/>
    <cellStyle name="常规 27 5 4 7" xfId="16416"/>
    <cellStyle name="常规 27 5 4 8" xfId="16417"/>
    <cellStyle name="常规 27 5 4 9" xfId="16418"/>
    <cellStyle name="常规 27 5 5" xfId="16419"/>
    <cellStyle name="常规 27 5 5 10" xfId="16420"/>
    <cellStyle name="常规 27 5 5 2" xfId="16421"/>
    <cellStyle name="常规 27 5 5 2 2" xfId="16422"/>
    <cellStyle name="常规 27 5 5 2 2 2" xfId="16423"/>
    <cellStyle name="常规 27 5 5 2 2 2 2" xfId="16424"/>
    <cellStyle name="常规 27 5 5 2 2 2 2 2" xfId="16425"/>
    <cellStyle name="常规 27 5 5 2 2 2 2 3" xfId="16426"/>
    <cellStyle name="常规 27 5 5 2 2 2 3" xfId="16427"/>
    <cellStyle name="常规 27 5 5 2 2 2 4" xfId="16428"/>
    <cellStyle name="常规 27 5 5 2 2 3" xfId="16429"/>
    <cellStyle name="常规 27 5 5 2 2 3 2" xfId="16430"/>
    <cellStyle name="常规 27 5 5 2 2 3 3" xfId="16431"/>
    <cellStyle name="常规 27 5 5 2 2 4" xfId="16432"/>
    <cellStyle name="常规 27 5 5 2 2 5" xfId="16433"/>
    <cellStyle name="常规 27 5 5 2 3" xfId="16434"/>
    <cellStyle name="常规 27 5 5 2 3 2" xfId="16435"/>
    <cellStyle name="常规 27 5 5 2 3 2 2" xfId="16436"/>
    <cellStyle name="常规 27 5 5 2 3 2 3" xfId="16437"/>
    <cellStyle name="常规 27 5 5 2 3 3" xfId="16438"/>
    <cellStyle name="常规 27 5 5 2 3 4" xfId="16439"/>
    <cellStyle name="常规 27 5 5 2 4" xfId="16440"/>
    <cellStyle name="常规 27 5 5 2 4 2" xfId="16441"/>
    <cellStyle name="常规 27 5 5 2 4 3" xfId="16442"/>
    <cellStyle name="常规 27 5 5 2 5" xfId="16443"/>
    <cellStyle name="常规 27 5 5 2 6" xfId="16444"/>
    <cellStyle name="常规 27 5 5 3" xfId="16445"/>
    <cellStyle name="常规 27 5 5 3 2" xfId="16446"/>
    <cellStyle name="常规 27 5 5 3 2 2" xfId="16447"/>
    <cellStyle name="常规 27 5 5 3 2 2 2" xfId="16448"/>
    <cellStyle name="常规 27 5 5 3 2 2 3" xfId="16449"/>
    <cellStyle name="常规 27 5 5 3 2 3" xfId="16450"/>
    <cellStyle name="常规 27 5 5 3 2 4" xfId="16451"/>
    <cellStyle name="常规 27 5 5 3 3" xfId="16452"/>
    <cellStyle name="常规 27 5 5 3 3 2" xfId="16453"/>
    <cellStyle name="常规 27 5 5 3 3 3" xfId="16454"/>
    <cellStyle name="常规 27 5 5 3 4" xfId="16455"/>
    <cellStyle name="常规 27 5 5 3 5" xfId="16456"/>
    <cellStyle name="常规 27 5 5 4" xfId="16457"/>
    <cellStyle name="常规 27 5 5 4 2" xfId="16458"/>
    <cellStyle name="常规 27 5 5 4 2 2" xfId="16459"/>
    <cellStyle name="常规 27 5 5 4 2 3" xfId="16460"/>
    <cellStyle name="常规 27 5 5 4 3" xfId="16461"/>
    <cellStyle name="常规 27 5 5 4 4" xfId="16462"/>
    <cellStyle name="常规 27 5 5 5" xfId="16463"/>
    <cellStyle name="常规 27 5 5 5 2" xfId="16464"/>
    <cellStyle name="常规 27 5 5 5 3" xfId="16465"/>
    <cellStyle name="常规 27 5 5 6" xfId="16466"/>
    <cellStyle name="常规 27 5 5 7" xfId="16467"/>
    <cellStyle name="常规 27 5 5 8" xfId="16468"/>
    <cellStyle name="常规 27 5 5 9" xfId="16469"/>
    <cellStyle name="常规 27 5 6" xfId="16470"/>
    <cellStyle name="常规 27 5 6 2" xfId="16471"/>
    <cellStyle name="常规 27 5 6 2 2" xfId="16472"/>
    <cellStyle name="常规 27 5 6 2 2 2" xfId="16473"/>
    <cellStyle name="常规 27 5 6 2 2 2 2" xfId="16474"/>
    <cellStyle name="常规 27 5 6 2 2 2 3" xfId="16475"/>
    <cellStyle name="常规 27 5 6 2 2 3" xfId="16476"/>
    <cellStyle name="常规 27 5 6 2 2 4" xfId="16477"/>
    <cellStyle name="常规 27 5 6 2 3" xfId="16478"/>
    <cellStyle name="常规 27 5 6 2 3 2" xfId="16479"/>
    <cellStyle name="常规 27 5 6 2 3 3" xfId="16480"/>
    <cellStyle name="常规 27 5 6 2 4" xfId="16481"/>
    <cellStyle name="常规 27 5 6 2 5" xfId="16482"/>
    <cellStyle name="常规 27 5 6 3" xfId="16483"/>
    <cellStyle name="常规 27 5 6 3 2" xfId="16484"/>
    <cellStyle name="常规 27 5 6 3 2 2" xfId="16485"/>
    <cellStyle name="常规 27 5 6 3 2 3" xfId="16486"/>
    <cellStyle name="常规 27 5 6 3 3" xfId="16487"/>
    <cellStyle name="常规 27 5 6 3 4" xfId="16488"/>
    <cellStyle name="常规 27 5 6 4" xfId="16489"/>
    <cellStyle name="常规 27 5 6 4 2" xfId="16490"/>
    <cellStyle name="常规 27 5 6 4 3" xfId="16491"/>
    <cellStyle name="常规 27 5 6 5" xfId="16492"/>
    <cellStyle name="常规 27 5 6 6" xfId="16493"/>
    <cellStyle name="常规 27 5 7" xfId="16494"/>
    <cellStyle name="常规 27 5 7 2" xfId="16495"/>
    <cellStyle name="常规 27 5 7 2 2" xfId="16496"/>
    <cellStyle name="常规 27 5 7 2 2 2" xfId="16497"/>
    <cellStyle name="常规 27 5 7 2 2 3" xfId="16498"/>
    <cellStyle name="常规 27 5 7 2 3" xfId="16499"/>
    <cellStyle name="常规 27 5 7 2 4" xfId="16500"/>
    <cellStyle name="常规 27 5 7 3" xfId="16501"/>
    <cellStyle name="常规 27 5 7 3 2" xfId="16502"/>
    <cellStyle name="常规 27 5 7 3 3" xfId="16503"/>
    <cellStyle name="常规 27 5 7 4" xfId="16504"/>
    <cellStyle name="常规 27 5 7 5" xfId="16505"/>
    <cellStyle name="常规 27 5 8" xfId="16506"/>
    <cellStyle name="常规 27 5 8 2" xfId="16507"/>
    <cellStyle name="常规 27 5 8 2 2" xfId="16508"/>
    <cellStyle name="常规 27 5 8 2 3" xfId="16509"/>
    <cellStyle name="常规 27 5 8 3" xfId="16510"/>
    <cellStyle name="常规 27 5 8 4" xfId="16511"/>
    <cellStyle name="常规 27 5 9" xfId="16512"/>
    <cellStyle name="常规 27 5 9 2" xfId="16513"/>
    <cellStyle name="常规 27 5 9 3" xfId="16514"/>
    <cellStyle name="常规 27 6" xfId="16515"/>
    <cellStyle name="常规 27 6 10" xfId="16516"/>
    <cellStyle name="常规 27 6 11" xfId="16517"/>
    <cellStyle name="常规 27 6 12" xfId="16518"/>
    <cellStyle name="常规 27 6 13" xfId="16519"/>
    <cellStyle name="常规 27 6 14" xfId="16520"/>
    <cellStyle name="常规 27 6 2" xfId="16521"/>
    <cellStyle name="常规 27 6 2 10" xfId="16522"/>
    <cellStyle name="常规 27 6 2 11" xfId="16523"/>
    <cellStyle name="常规 27 6 2 12" xfId="16524"/>
    <cellStyle name="常规 27 6 2 13" xfId="16525"/>
    <cellStyle name="常规 27 6 2 2" xfId="16526"/>
    <cellStyle name="常规 27 6 2 2 2" xfId="16527"/>
    <cellStyle name="常规 27 6 2 2 2 2" xfId="16528"/>
    <cellStyle name="常规 27 6 2 2 2 2 2" xfId="16529"/>
    <cellStyle name="常规 27 6 2 2 2 2 2 2" xfId="16530"/>
    <cellStyle name="常规 27 6 2 2 2 2 2 2 2" xfId="16531"/>
    <cellStyle name="常规 27 6 2 2 2 2 2 2 2 2" xfId="16532"/>
    <cellStyle name="常规 27 6 2 2 2 2 2 2 2 2 2" xfId="16533"/>
    <cellStyle name="常规 27 6 2 2 2 2 2 2 2 2 3" xfId="16534"/>
    <cellStyle name="常规 27 6 2 2 2 2 2 2 2 3" xfId="16535"/>
    <cellStyle name="常规 27 6 2 2 2 2 2 2 2 4" xfId="16536"/>
    <cellStyle name="常规 27 6 2 2 2 2 2 2 3" xfId="16537"/>
    <cellStyle name="常规 27 6 2 2 2 2 2 2 3 2" xfId="16538"/>
    <cellStyle name="常规 27 6 2 2 2 2 2 2 3 3" xfId="16539"/>
    <cellStyle name="常规 27 6 2 2 2 2 2 2 4" xfId="16540"/>
    <cellStyle name="常规 27 6 2 2 2 2 2 2 5" xfId="16541"/>
    <cellStyle name="常规 27 6 2 2 2 2 2 3" xfId="16542"/>
    <cellStyle name="常规 27 6 2 2 2 2 2 3 2" xfId="16543"/>
    <cellStyle name="常规 27 6 2 2 2 2 2 3 2 2" xfId="16544"/>
    <cellStyle name="常规 27 6 2 2 2 2 2 3 2 3" xfId="16545"/>
    <cellStyle name="常规 27 6 2 2 2 2 2 3 3" xfId="16546"/>
    <cellStyle name="常规 27 6 2 2 2 2 2 3 4" xfId="16547"/>
    <cellStyle name="常规 27 6 2 2 2 2 2 4" xfId="16548"/>
    <cellStyle name="常规 27 6 2 2 2 2 2 4 2" xfId="16549"/>
    <cellStyle name="常规 27 6 2 2 2 2 2 4 3" xfId="16550"/>
    <cellStyle name="常规 27 6 2 2 2 2 2 5" xfId="16551"/>
    <cellStyle name="常规 27 6 2 2 2 2 2 6" xfId="16552"/>
    <cellStyle name="常规 27 6 2 2 2 2 3" xfId="16553"/>
    <cellStyle name="常规 27 6 2 2 2 2 3 2" xfId="16554"/>
    <cellStyle name="常规 27 6 2 2 2 2 3 2 2" xfId="16555"/>
    <cellStyle name="常规 27 6 2 2 2 2 3 2 2 2" xfId="16556"/>
    <cellStyle name="常规 27 6 2 2 2 2 3 2 2 3" xfId="16557"/>
    <cellStyle name="常规 27 6 2 2 2 2 3 2 3" xfId="16558"/>
    <cellStyle name="常规 27 6 2 2 2 2 3 2 4" xfId="16559"/>
    <cellStyle name="常规 27 6 2 2 2 2 3 3" xfId="16560"/>
    <cellStyle name="常规 27 6 2 2 2 2 3 3 2" xfId="16561"/>
    <cellStyle name="常规 27 6 2 2 2 2 3 3 3" xfId="16562"/>
    <cellStyle name="常规 27 6 2 2 2 2 3 4" xfId="16563"/>
    <cellStyle name="常规 27 6 2 2 2 2 3 5" xfId="16564"/>
    <cellStyle name="常规 27 6 2 2 2 2 4" xfId="16565"/>
    <cellStyle name="常规 27 6 2 2 2 2 4 2" xfId="16566"/>
    <cellStyle name="常规 27 6 2 2 2 2 4 2 2" xfId="16567"/>
    <cellStyle name="常规 27 6 2 2 2 2 4 2 3" xfId="16568"/>
    <cellStyle name="常规 27 6 2 2 2 2 4 3" xfId="16569"/>
    <cellStyle name="常规 27 6 2 2 2 2 4 4" xfId="16570"/>
    <cellStyle name="常规 27 6 2 2 2 2 5" xfId="16571"/>
    <cellStyle name="常规 27 6 2 2 2 2 5 2" xfId="16572"/>
    <cellStyle name="常规 27 6 2 2 2 2 5 3" xfId="16573"/>
    <cellStyle name="常规 27 6 2 2 2 2 6" xfId="16574"/>
    <cellStyle name="常规 27 6 2 2 2 2 7" xfId="16575"/>
    <cellStyle name="常规 27 6 2 2 2 3" xfId="16576"/>
    <cellStyle name="常规 27 6 2 2 2 3 2" xfId="16577"/>
    <cellStyle name="常规 27 6 2 2 2 3 2 2" xfId="16578"/>
    <cellStyle name="常规 27 6 2 2 2 3 2 2 2" xfId="16579"/>
    <cellStyle name="常规 27 6 2 2 2 3 2 2 2 2" xfId="16580"/>
    <cellStyle name="常规 27 6 2 2 2 3 2 2 2 3" xfId="16581"/>
    <cellStyle name="常规 27 6 2 2 2 3 2 2 3" xfId="16582"/>
    <cellStyle name="常规 27 6 2 2 2 3 2 2 4" xfId="16583"/>
    <cellStyle name="常规 27 6 2 2 2 3 2 3" xfId="16584"/>
    <cellStyle name="常规 27 6 2 2 2 3 2 3 2" xfId="16585"/>
    <cellStyle name="常规 27 6 2 2 2 3 2 3 3" xfId="16586"/>
    <cellStyle name="常规 27 6 2 2 2 3 2 4" xfId="16587"/>
    <cellStyle name="常规 27 6 2 2 2 3 2 5" xfId="16588"/>
    <cellStyle name="常规 27 6 2 2 2 3 3" xfId="16589"/>
    <cellStyle name="常规 27 6 2 2 2 3 3 2" xfId="16590"/>
    <cellStyle name="常规 27 6 2 2 2 3 3 2 2" xfId="16591"/>
    <cellStyle name="常规 27 6 2 2 2 3 3 2 3" xfId="16592"/>
    <cellStyle name="常规 27 6 2 2 2 3 3 3" xfId="16593"/>
    <cellStyle name="常规 27 6 2 2 2 3 3 4" xfId="16594"/>
    <cellStyle name="常规 27 6 2 2 2 3 4" xfId="16595"/>
    <cellStyle name="常规 27 6 2 2 2 3 4 2" xfId="16596"/>
    <cellStyle name="常规 27 6 2 2 2 3 4 3" xfId="16597"/>
    <cellStyle name="常规 27 6 2 2 2 3 5" xfId="16598"/>
    <cellStyle name="常规 27 6 2 2 2 3 6" xfId="16599"/>
    <cellStyle name="常规 27 6 2 2 2 4" xfId="16600"/>
    <cellStyle name="常规 27 6 2 2 2 4 2" xfId="16601"/>
    <cellStyle name="常规 27 6 2 2 2 4 2 2" xfId="16602"/>
    <cellStyle name="常规 27 6 2 2 2 4 2 2 2" xfId="16603"/>
    <cellStyle name="常规 27 6 2 2 2 4 2 2 3" xfId="16604"/>
    <cellStyle name="常规 27 6 2 2 2 4 2 3" xfId="16605"/>
    <cellStyle name="常规 27 6 2 2 2 4 2 4" xfId="16606"/>
    <cellStyle name="常规 27 6 2 2 2 4 3" xfId="16607"/>
    <cellStyle name="常规 27 6 2 2 2 4 3 2" xfId="16608"/>
    <cellStyle name="常规 27 6 2 2 2 4 3 3" xfId="16609"/>
    <cellStyle name="常规 27 6 2 2 2 4 4" xfId="16610"/>
    <cellStyle name="常规 27 6 2 2 2 4 5" xfId="16611"/>
    <cellStyle name="常规 27 6 2 2 2 5" xfId="16612"/>
    <cellStyle name="常规 27 6 2 2 2 5 2" xfId="16613"/>
    <cellStyle name="常规 27 6 2 2 2 5 2 2" xfId="16614"/>
    <cellStyle name="常规 27 6 2 2 2 5 2 3" xfId="16615"/>
    <cellStyle name="常规 27 6 2 2 2 5 3" xfId="16616"/>
    <cellStyle name="常规 27 6 2 2 2 5 4" xfId="16617"/>
    <cellStyle name="常规 27 6 2 2 2 6" xfId="16618"/>
    <cellStyle name="常规 27 6 2 2 2 6 2" xfId="16619"/>
    <cellStyle name="常规 27 6 2 2 2 6 3" xfId="16620"/>
    <cellStyle name="常规 27 6 2 2 2 7" xfId="16621"/>
    <cellStyle name="常规 27 6 2 2 2 8" xfId="16622"/>
    <cellStyle name="常规 27 6 2 2 3" xfId="16623"/>
    <cellStyle name="常规 27 6 2 2 3 2" xfId="16624"/>
    <cellStyle name="常规 27 6 2 2 3 2 2" xfId="16625"/>
    <cellStyle name="常规 27 6 2 2 3 2 2 2" xfId="16626"/>
    <cellStyle name="常规 27 6 2 2 3 2 2 2 2" xfId="16627"/>
    <cellStyle name="常规 27 6 2 2 3 2 2 2 2 2" xfId="16628"/>
    <cellStyle name="常规 27 6 2 2 3 2 2 2 2 3" xfId="16629"/>
    <cellStyle name="常规 27 6 2 2 3 2 2 2 3" xfId="16630"/>
    <cellStyle name="常规 27 6 2 2 3 2 2 2 4" xfId="16631"/>
    <cellStyle name="常规 27 6 2 2 3 2 2 3" xfId="16632"/>
    <cellStyle name="常规 27 6 2 2 3 2 2 3 2" xfId="16633"/>
    <cellStyle name="常规 27 6 2 2 3 2 2 3 3" xfId="16634"/>
    <cellStyle name="常规 27 6 2 2 3 2 2 4" xfId="16635"/>
    <cellStyle name="常规 27 6 2 2 3 2 2 5" xfId="16636"/>
    <cellStyle name="常规 27 6 2 2 3 2 3" xfId="16637"/>
    <cellStyle name="常规 27 6 2 2 3 2 3 2" xfId="16638"/>
    <cellStyle name="常规 27 6 2 2 3 2 3 2 2" xfId="16639"/>
    <cellStyle name="常规 27 6 2 2 3 2 3 2 3" xfId="16640"/>
    <cellStyle name="常规 27 6 2 2 3 2 3 3" xfId="16641"/>
    <cellStyle name="常规 27 6 2 2 3 2 3 4" xfId="16642"/>
    <cellStyle name="常规 27 6 2 2 3 2 4" xfId="16643"/>
    <cellStyle name="常规 27 6 2 2 3 2 4 2" xfId="16644"/>
    <cellStyle name="常规 27 6 2 2 3 2 4 3" xfId="16645"/>
    <cellStyle name="常规 27 6 2 2 3 2 5" xfId="16646"/>
    <cellStyle name="常规 27 6 2 2 3 2 6" xfId="16647"/>
    <cellStyle name="常规 27 6 2 2 3 3" xfId="16648"/>
    <cellStyle name="常规 27 6 2 2 3 3 2" xfId="16649"/>
    <cellStyle name="常规 27 6 2 2 3 3 2 2" xfId="16650"/>
    <cellStyle name="常规 27 6 2 2 3 3 2 2 2" xfId="16651"/>
    <cellStyle name="常规 27 6 2 2 3 3 2 2 3" xfId="16652"/>
    <cellStyle name="常规 27 6 2 2 3 3 2 3" xfId="16653"/>
    <cellStyle name="常规 27 6 2 2 3 3 2 4" xfId="16654"/>
    <cellStyle name="常规 27 6 2 2 3 3 3" xfId="16655"/>
    <cellStyle name="常规 27 6 2 2 3 3 3 2" xfId="16656"/>
    <cellStyle name="常规 27 6 2 2 3 3 3 3" xfId="16657"/>
    <cellStyle name="常规 27 6 2 2 3 3 4" xfId="16658"/>
    <cellStyle name="常规 27 6 2 2 3 3 5" xfId="16659"/>
    <cellStyle name="常规 27 6 2 2 3 4" xfId="16660"/>
    <cellStyle name="常规 27 6 2 2 3 4 2" xfId="16661"/>
    <cellStyle name="常规 27 6 2 2 3 4 2 2" xfId="16662"/>
    <cellStyle name="常规 27 6 2 2 3 4 2 3" xfId="16663"/>
    <cellStyle name="常规 27 6 2 2 3 4 3" xfId="16664"/>
    <cellStyle name="常规 27 6 2 2 3 4 4" xfId="16665"/>
    <cellStyle name="常规 27 6 2 2 3 5" xfId="16666"/>
    <cellStyle name="常规 27 6 2 2 3 5 2" xfId="16667"/>
    <cellStyle name="常规 27 6 2 2 3 5 3" xfId="16668"/>
    <cellStyle name="常规 27 6 2 2 3 6" xfId="16669"/>
    <cellStyle name="常规 27 6 2 2 3 7" xfId="16670"/>
    <cellStyle name="常规 27 6 2 2 4" xfId="16671"/>
    <cellStyle name="常规 27 6 2 2 4 2" xfId="16672"/>
    <cellStyle name="常规 27 6 2 2 4 2 2" xfId="16673"/>
    <cellStyle name="常规 27 6 2 2 4 2 2 2" xfId="16674"/>
    <cellStyle name="常规 27 6 2 2 4 2 2 2 2" xfId="16675"/>
    <cellStyle name="常规 27 6 2 2 4 2 2 2 3" xfId="16676"/>
    <cellStyle name="常规 27 6 2 2 4 2 2 3" xfId="16677"/>
    <cellStyle name="常规 27 6 2 2 4 2 2 4" xfId="16678"/>
    <cellStyle name="常规 27 6 2 2 4 2 3" xfId="16679"/>
    <cellStyle name="常规 27 6 2 2 4 2 3 2" xfId="16680"/>
    <cellStyle name="常规 27 6 2 2 4 2 3 3" xfId="16681"/>
    <cellStyle name="常规 27 6 2 2 4 2 4" xfId="16682"/>
    <cellStyle name="常规 27 6 2 2 4 2 5" xfId="16683"/>
    <cellStyle name="常规 27 6 2 2 4 3" xfId="16684"/>
    <cellStyle name="常规 27 6 2 2 4 3 2" xfId="16685"/>
    <cellStyle name="常规 27 6 2 2 4 3 2 2" xfId="16686"/>
    <cellStyle name="常规 27 6 2 2 4 3 2 3" xfId="16687"/>
    <cellStyle name="常规 27 6 2 2 4 3 3" xfId="16688"/>
    <cellStyle name="常规 27 6 2 2 4 3 4" xfId="16689"/>
    <cellStyle name="常规 27 6 2 2 4 4" xfId="16690"/>
    <cellStyle name="常规 27 6 2 2 4 4 2" xfId="16691"/>
    <cellStyle name="常规 27 6 2 2 4 4 3" xfId="16692"/>
    <cellStyle name="常规 27 6 2 2 4 5" xfId="16693"/>
    <cellStyle name="常规 27 6 2 2 4 6" xfId="16694"/>
    <cellStyle name="常规 27 6 2 2 5" xfId="16695"/>
    <cellStyle name="常规 27 6 2 2 5 2" xfId="16696"/>
    <cellStyle name="常规 27 6 2 2 5 2 2" xfId="16697"/>
    <cellStyle name="常规 27 6 2 2 5 2 2 2" xfId="16698"/>
    <cellStyle name="常规 27 6 2 2 5 2 2 3" xfId="16699"/>
    <cellStyle name="常规 27 6 2 2 5 2 3" xfId="16700"/>
    <cellStyle name="常规 27 6 2 2 5 2 4" xfId="16701"/>
    <cellStyle name="常规 27 6 2 2 5 3" xfId="16702"/>
    <cellStyle name="常规 27 6 2 2 5 3 2" xfId="16703"/>
    <cellStyle name="常规 27 6 2 2 5 3 3" xfId="16704"/>
    <cellStyle name="常规 27 6 2 2 5 4" xfId="16705"/>
    <cellStyle name="常规 27 6 2 2 5 5" xfId="16706"/>
    <cellStyle name="常规 27 6 2 2 6" xfId="16707"/>
    <cellStyle name="常规 27 6 2 2 6 2" xfId="16708"/>
    <cellStyle name="常规 27 6 2 2 6 2 2" xfId="16709"/>
    <cellStyle name="常规 27 6 2 2 6 2 3" xfId="16710"/>
    <cellStyle name="常规 27 6 2 2 6 3" xfId="16711"/>
    <cellStyle name="常规 27 6 2 2 6 4" xfId="16712"/>
    <cellStyle name="常规 27 6 2 2 7" xfId="16713"/>
    <cellStyle name="常规 27 6 2 2 7 2" xfId="16714"/>
    <cellStyle name="常规 27 6 2 2 7 3" xfId="16715"/>
    <cellStyle name="常规 27 6 2 2 8" xfId="16716"/>
    <cellStyle name="常规 27 6 2 2 9" xfId="16717"/>
    <cellStyle name="常规 27 6 2 3" xfId="16718"/>
    <cellStyle name="常规 27 6 2 3 2" xfId="16719"/>
    <cellStyle name="常规 27 6 2 3 2 2" xfId="16720"/>
    <cellStyle name="常规 27 6 2 3 2 2 2" xfId="16721"/>
    <cellStyle name="常规 27 6 2 3 2 2 2 2" xfId="16722"/>
    <cellStyle name="常规 27 6 2 3 2 2 2 2 2" xfId="16723"/>
    <cellStyle name="常规 27 6 2 3 2 2 2 2 2 2" xfId="16724"/>
    <cellStyle name="常规 27 6 2 3 2 2 2 2 2 3" xfId="16725"/>
    <cellStyle name="常规 27 6 2 3 2 2 2 2 3" xfId="16726"/>
    <cellStyle name="常规 27 6 2 3 2 2 2 2 4" xfId="16727"/>
    <cellStyle name="常规 27 6 2 3 2 2 2 3" xfId="16728"/>
    <cellStyle name="常规 27 6 2 3 2 2 2 3 2" xfId="16729"/>
    <cellStyle name="常规 27 6 2 3 2 2 2 3 3" xfId="16730"/>
    <cellStyle name="常规 27 6 2 3 2 2 2 4" xfId="16731"/>
    <cellStyle name="常规 27 6 2 3 2 2 2 5" xfId="16732"/>
    <cellStyle name="常规 27 6 2 3 2 2 3" xfId="16733"/>
    <cellStyle name="常规 27 6 2 3 2 2 3 2" xfId="16734"/>
    <cellStyle name="常规 27 6 2 3 2 2 3 2 2" xfId="16735"/>
    <cellStyle name="常规 27 6 2 3 2 2 3 2 3" xfId="16736"/>
    <cellStyle name="常规 27 6 2 3 2 2 3 3" xfId="16737"/>
    <cellStyle name="常规 27 6 2 3 2 2 3 4" xfId="16738"/>
    <cellStyle name="常规 27 6 2 3 2 2 4" xfId="16739"/>
    <cellStyle name="常规 27 6 2 3 2 2 4 2" xfId="16740"/>
    <cellStyle name="常规 27 6 2 3 2 2 4 3" xfId="16741"/>
    <cellStyle name="常规 27 6 2 3 2 2 5" xfId="16742"/>
    <cellStyle name="常规 27 6 2 3 2 2 6" xfId="16743"/>
    <cellStyle name="常规 27 6 2 3 2 3" xfId="16744"/>
    <cellStyle name="常规 27 6 2 3 2 3 2" xfId="16745"/>
    <cellStyle name="常规 27 6 2 3 2 3 2 2" xfId="16746"/>
    <cellStyle name="常规 27 6 2 3 2 3 2 2 2" xfId="16747"/>
    <cellStyle name="常规 27 6 2 3 2 3 2 2 3" xfId="16748"/>
    <cellStyle name="常规 27 6 2 3 2 3 2 3" xfId="16749"/>
    <cellStyle name="常规 27 6 2 3 2 3 2 4" xfId="16750"/>
    <cellStyle name="常规 27 6 2 3 2 3 3" xfId="16751"/>
    <cellStyle name="常规 27 6 2 3 2 3 3 2" xfId="16752"/>
    <cellStyle name="常规 27 6 2 3 2 3 3 3" xfId="16753"/>
    <cellStyle name="常规 27 6 2 3 2 3 4" xfId="16754"/>
    <cellStyle name="常规 27 6 2 3 2 3 5" xfId="16755"/>
    <cellStyle name="常规 27 6 2 3 2 4" xfId="16756"/>
    <cellStyle name="常规 27 6 2 3 2 4 2" xfId="16757"/>
    <cellStyle name="常规 27 6 2 3 2 4 2 2" xfId="16758"/>
    <cellStyle name="常规 27 6 2 3 2 4 2 3" xfId="16759"/>
    <cellStyle name="常规 27 6 2 3 2 4 3" xfId="16760"/>
    <cellStyle name="常规 27 6 2 3 2 4 4" xfId="16761"/>
    <cellStyle name="常规 27 6 2 3 2 5" xfId="16762"/>
    <cellStyle name="常规 27 6 2 3 2 5 2" xfId="16763"/>
    <cellStyle name="常规 27 6 2 3 2 5 3" xfId="16764"/>
    <cellStyle name="常规 27 6 2 3 2 6" xfId="16765"/>
    <cellStyle name="常规 27 6 2 3 2 7" xfId="16766"/>
    <cellStyle name="常规 27 6 2 3 3" xfId="16767"/>
    <cellStyle name="常规 27 6 2 3 3 2" xfId="16768"/>
    <cellStyle name="常规 27 6 2 3 3 2 2" xfId="16769"/>
    <cellStyle name="常规 27 6 2 3 3 2 2 2" xfId="16770"/>
    <cellStyle name="常规 27 6 2 3 3 2 2 2 2" xfId="16771"/>
    <cellStyle name="常规 27 6 2 3 3 2 2 2 3" xfId="16772"/>
    <cellStyle name="常规 27 6 2 3 3 2 2 3" xfId="16773"/>
    <cellStyle name="常规 27 6 2 3 3 2 2 4" xfId="16774"/>
    <cellStyle name="常规 27 6 2 3 3 2 3" xfId="16775"/>
    <cellStyle name="常规 27 6 2 3 3 2 3 2" xfId="16776"/>
    <cellStyle name="常规 27 6 2 3 3 2 3 3" xfId="16777"/>
    <cellStyle name="常规 27 6 2 3 3 2 4" xfId="16778"/>
    <cellStyle name="常规 27 6 2 3 3 2 5" xfId="16779"/>
    <cellStyle name="常规 27 6 2 3 3 3" xfId="16780"/>
    <cellStyle name="常规 27 6 2 3 3 3 2" xfId="16781"/>
    <cellStyle name="常规 27 6 2 3 3 3 2 2" xfId="16782"/>
    <cellStyle name="常规 27 6 2 3 3 3 2 3" xfId="16783"/>
    <cellStyle name="常规 27 6 2 3 3 3 3" xfId="16784"/>
    <cellStyle name="常规 27 6 2 3 3 3 4" xfId="16785"/>
    <cellStyle name="常规 27 6 2 3 3 4" xfId="16786"/>
    <cellStyle name="常规 27 6 2 3 3 4 2" xfId="16787"/>
    <cellStyle name="常规 27 6 2 3 3 4 3" xfId="16788"/>
    <cellStyle name="常规 27 6 2 3 3 5" xfId="16789"/>
    <cellStyle name="常规 27 6 2 3 3 6" xfId="16790"/>
    <cellStyle name="常规 27 6 2 3 4" xfId="16791"/>
    <cellStyle name="常规 27 6 2 3 4 2" xfId="16792"/>
    <cellStyle name="常规 27 6 2 3 4 2 2" xfId="16793"/>
    <cellStyle name="常规 27 6 2 3 4 2 2 2" xfId="16794"/>
    <cellStyle name="常规 27 6 2 3 4 2 2 3" xfId="16795"/>
    <cellStyle name="常规 27 6 2 3 4 2 3" xfId="16796"/>
    <cellStyle name="常规 27 6 2 3 4 2 4" xfId="16797"/>
    <cellStyle name="常规 27 6 2 3 4 3" xfId="16798"/>
    <cellStyle name="常规 27 6 2 3 4 3 2" xfId="16799"/>
    <cellStyle name="常规 27 6 2 3 4 3 3" xfId="16800"/>
    <cellStyle name="常规 27 6 2 3 4 4" xfId="16801"/>
    <cellStyle name="常规 27 6 2 3 4 5" xfId="16802"/>
    <cellStyle name="常规 27 6 2 3 5" xfId="16803"/>
    <cellStyle name="常规 27 6 2 3 5 2" xfId="16804"/>
    <cellStyle name="常规 27 6 2 3 5 2 2" xfId="16805"/>
    <cellStyle name="常规 27 6 2 3 5 2 3" xfId="16806"/>
    <cellStyle name="常规 27 6 2 3 5 3" xfId="16807"/>
    <cellStyle name="常规 27 6 2 3 5 4" xfId="16808"/>
    <cellStyle name="常规 27 6 2 3 6" xfId="16809"/>
    <cellStyle name="常规 27 6 2 3 6 2" xfId="16810"/>
    <cellStyle name="常规 27 6 2 3 6 3" xfId="16811"/>
    <cellStyle name="常规 27 6 2 3 7" xfId="16812"/>
    <cellStyle name="常规 27 6 2 3 8" xfId="16813"/>
    <cellStyle name="常规 27 6 2 4" xfId="16814"/>
    <cellStyle name="常规 27 6 2 4 2" xfId="16815"/>
    <cellStyle name="常规 27 6 2 4 2 2" xfId="16816"/>
    <cellStyle name="常规 27 6 2 4 2 2 2" xfId="16817"/>
    <cellStyle name="常规 27 6 2 4 2 2 2 2" xfId="16818"/>
    <cellStyle name="常规 27 6 2 4 2 2 2 2 2" xfId="16819"/>
    <cellStyle name="常规 27 6 2 4 2 2 2 2 3" xfId="16820"/>
    <cellStyle name="常规 27 6 2 4 2 2 2 3" xfId="16821"/>
    <cellStyle name="常规 27 6 2 4 2 2 2 4" xfId="16822"/>
    <cellStyle name="常规 27 6 2 4 2 2 3" xfId="16823"/>
    <cellStyle name="常规 27 6 2 4 2 2 3 2" xfId="16824"/>
    <cellStyle name="常规 27 6 2 4 2 2 3 3" xfId="16825"/>
    <cellStyle name="常规 27 6 2 4 2 2 4" xfId="16826"/>
    <cellStyle name="常规 27 6 2 4 2 2 5" xfId="16827"/>
    <cellStyle name="常规 27 6 2 4 2 3" xfId="16828"/>
    <cellStyle name="常规 27 6 2 4 2 3 2" xfId="16829"/>
    <cellStyle name="常规 27 6 2 4 2 3 2 2" xfId="16830"/>
    <cellStyle name="常规 27 6 2 4 2 3 2 3" xfId="16831"/>
    <cellStyle name="常规 27 6 2 4 2 3 3" xfId="16832"/>
    <cellStyle name="常规 27 6 2 4 2 3 4" xfId="16833"/>
    <cellStyle name="常规 27 6 2 4 2 4" xfId="16834"/>
    <cellStyle name="常规 27 6 2 4 2 4 2" xfId="16835"/>
    <cellStyle name="常规 27 6 2 4 2 4 3" xfId="16836"/>
    <cellStyle name="常规 27 6 2 4 2 5" xfId="16837"/>
    <cellStyle name="常规 27 6 2 4 2 6" xfId="16838"/>
    <cellStyle name="常规 27 6 2 4 3" xfId="16839"/>
    <cellStyle name="常规 27 6 2 4 3 2" xfId="16840"/>
    <cellStyle name="常规 27 6 2 4 3 2 2" xfId="16841"/>
    <cellStyle name="常规 27 6 2 4 3 2 2 2" xfId="16842"/>
    <cellStyle name="常规 27 6 2 4 3 2 2 3" xfId="16843"/>
    <cellStyle name="常规 27 6 2 4 3 2 3" xfId="16844"/>
    <cellStyle name="常规 27 6 2 4 3 2 4" xfId="16845"/>
    <cellStyle name="常规 27 6 2 4 3 3" xfId="16846"/>
    <cellStyle name="常规 27 6 2 4 3 3 2" xfId="16847"/>
    <cellStyle name="常规 27 6 2 4 3 3 3" xfId="16848"/>
    <cellStyle name="常规 27 6 2 4 3 4" xfId="16849"/>
    <cellStyle name="常规 27 6 2 4 3 5" xfId="16850"/>
    <cellStyle name="常规 27 6 2 4 4" xfId="16851"/>
    <cellStyle name="常规 27 6 2 4 4 2" xfId="16852"/>
    <cellStyle name="常规 27 6 2 4 4 2 2" xfId="16853"/>
    <cellStyle name="常规 27 6 2 4 4 2 3" xfId="16854"/>
    <cellStyle name="常规 27 6 2 4 4 3" xfId="16855"/>
    <cellStyle name="常规 27 6 2 4 4 4" xfId="16856"/>
    <cellStyle name="常规 27 6 2 4 5" xfId="16857"/>
    <cellStyle name="常规 27 6 2 4 5 2" xfId="16858"/>
    <cellStyle name="常规 27 6 2 4 5 3" xfId="16859"/>
    <cellStyle name="常规 27 6 2 4 6" xfId="16860"/>
    <cellStyle name="常规 27 6 2 4 7" xfId="16861"/>
    <cellStyle name="常规 27 6 2 5" xfId="16862"/>
    <cellStyle name="常规 27 6 2 5 2" xfId="16863"/>
    <cellStyle name="常规 27 6 2 5 2 2" xfId="16864"/>
    <cellStyle name="常规 27 6 2 5 2 2 2" xfId="16865"/>
    <cellStyle name="常规 27 6 2 5 2 2 2 2" xfId="16866"/>
    <cellStyle name="常规 27 6 2 5 2 2 2 3" xfId="16867"/>
    <cellStyle name="常规 27 6 2 5 2 2 3" xfId="16868"/>
    <cellStyle name="常规 27 6 2 5 2 2 4" xfId="16869"/>
    <cellStyle name="常规 27 6 2 5 2 3" xfId="16870"/>
    <cellStyle name="常规 27 6 2 5 2 3 2" xfId="16871"/>
    <cellStyle name="常规 27 6 2 5 2 3 3" xfId="16872"/>
    <cellStyle name="常规 27 6 2 5 2 4" xfId="16873"/>
    <cellStyle name="常规 27 6 2 5 2 5" xfId="16874"/>
    <cellStyle name="常规 27 6 2 5 3" xfId="16875"/>
    <cellStyle name="常规 27 6 2 5 3 2" xfId="16876"/>
    <cellStyle name="常规 27 6 2 5 3 2 2" xfId="16877"/>
    <cellStyle name="常规 27 6 2 5 3 2 3" xfId="16878"/>
    <cellStyle name="常规 27 6 2 5 3 3" xfId="16879"/>
    <cellStyle name="常规 27 6 2 5 3 4" xfId="16880"/>
    <cellStyle name="常规 27 6 2 5 4" xfId="16881"/>
    <cellStyle name="常规 27 6 2 5 4 2" xfId="16882"/>
    <cellStyle name="常规 27 6 2 5 4 3" xfId="16883"/>
    <cellStyle name="常规 27 6 2 5 5" xfId="16884"/>
    <cellStyle name="常规 27 6 2 5 6" xfId="16885"/>
    <cellStyle name="常规 27 6 2 6" xfId="16886"/>
    <cellStyle name="常规 27 6 2 6 2" xfId="16887"/>
    <cellStyle name="常规 27 6 2 6 2 2" xfId="16888"/>
    <cellStyle name="常规 27 6 2 6 2 2 2" xfId="16889"/>
    <cellStyle name="常规 27 6 2 6 2 2 3" xfId="16890"/>
    <cellStyle name="常规 27 6 2 6 2 3" xfId="16891"/>
    <cellStyle name="常规 27 6 2 6 2 4" xfId="16892"/>
    <cellStyle name="常规 27 6 2 6 3" xfId="16893"/>
    <cellStyle name="常规 27 6 2 6 3 2" xfId="16894"/>
    <cellStyle name="常规 27 6 2 6 3 3" xfId="16895"/>
    <cellStyle name="常规 27 6 2 6 4" xfId="16896"/>
    <cellStyle name="常规 27 6 2 6 5" xfId="16897"/>
    <cellStyle name="常规 27 6 2 7" xfId="16898"/>
    <cellStyle name="常规 27 6 2 7 2" xfId="16899"/>
    <cellStyle name="常规 27 6 2 7 2 2" xfId="16900"/>
    <cellStyle name="常规 27 6 2 7 2 3" xfId="16901"/>
    <cellStyle name="常规 27 6 2 7 3" xfId="16902"/>
    <cellStyle name="常规 27 6 2 7 4" xfId="16903"/>
    <cellStyle name="常规 27 6 2 8" xfId="16904"/>
    <cellStyle name="常规 27 6 2 8 2" xfId="16905"/>
    <cellStyle name="常规 27 6 2 8 3" xfId="16906"/>
    <cellStyle name="常规 27 6 2 9" xfId="16907"/>
    <cellStyle name="常规 27 6 3" xfId="16908"/>
    <cellStyle name="常规 27 6 3 10" xfId="16909"/>
    <cellStyle name="常规 27 6 3 11" xfId="16910"/>
    <cellStyle name="常规 27 6 3 12" xfId="16911"/>
    <cellStyle name="常规 27 6 3 2" xfId="16912"/>
    <cellStyle name="常规 27 6 3 2 2" xfId="16913"/>
    <cellStyle name="常规 27 6 3 2 2 2" xfId="16914"/>
    <cellStyle name="常规 27 6 3 2 2 2 2" xfId="16915"/>
    <cellStyle name="常规 27 6 3 2 2 2 2 2" xfId="16916"/>
    <cellStyle name="常规 27 6 3 2 2 2 2 2 2" xfId="16917"/>
    <cellStyle name="常规 27 6 3 2 2 2 2 2 2 2" xfId="16918"/>
    <cellStyle name="常规 27 6 3 2 2 2 2 2 2 3" xfId="16919"/>
    <cellStyle name="常规 27 6 3 2 2 2 2 2 3" xfId="16920"/>
    <cellStyle name="常规 27 6 3 2 2 2 2 2 4" xfId="16921"/>
    <cellStyle name="常规 27 6 3 2 2 2 2 3" xfId="16922"/>
    <cellStyle name="常规 27 6 3 2 2 2 2 3 2" xfId="16923"/>
    <cellStyle name="常规 27 6 3 2 2 2 2 3 3" xfId="16924"/>
    <cellStyle name="常规 27 6 3 2 2 2 2 4" xfId="16925"/>
    <cellStyle name="常规 27 6 3 2 2 2 2 5" xfId="16926"/>
    <cellStyle name="常规 27 6 3 2 2 2 3" xfId="16927"/>
    <cellStyle name="常规 27 6 3 2 2 2 3 2" xfId="16928"/>
    <cellStyle name="常规 27 6 3 2 2 2 3 2 2" xfId="16929"/>
    <cellStyle name="常规 27 6 3 2 2 2 3 2 3" xfId="16930"/>
    <cellStyle name="常规 27 6 3 2 2 2 3 3" xfId="16931"/>
    <cellStyle name="常规 27 6 3 2 2 2 3 4" xfId="16932"/>
    <cellStyle name="常规 27 6 3 2 2 2 4" xfId="16933"/>
    <cellStyle name="常规 27 6 3 2 2 2 4 2" xfId="16934"/>
    <cellStyle name="常规 27 6 3 2 2 2 4 3" xfId="16935"/>
    <cellStyle name="常规 27 6 3 2 2 2 5" xfId="16936"/>
    <cellStyle name="常规 27 6 3 2 2 2 6" xfId="16937"/>
    <cellStyle name="常规 27 6 3 2 2 3" xfId="16938"/>
    <cellStyle name="常规 27 6 3 2 2 3 2" xfId="16939"/>
    <cellStyle name="常规 27 6 3 2 2 3 2 2" xfId="16940"/>
    <cellStyle name="常规 27 6 3 2 2 3 2 2 2" xfId="16941"/>
    <cellStyle name="常规 27 6 3 2 2 3 2 2 3" xfId="16942"/>
    <cellStyle name="常规 27 6 3 2 2 3 2 3" xfId="16943"/>
    <cellStyle name="常规 27 6 3 2 2 3 2 4" xfId="16944"/>
    <cellStyle name="常规 27 6 3 2 2 3 3" xfId="16945"/>
    <cellStyle name="常规 27 6 3 2 2 3 3 2" xfId="16946"/>
    <cellStyle name="常规 27 6 3 2 2 3 3 3" xfId="16947"/>
    <cellStyle name="常规 27 6 3 2 2 3 4" xfId="16948"/>
    <cellStyle name="常规 27 6 3 2 2 3 5" xfId="16949"/>
    <cellStyle name="常规 27 6 3 2 2 4" xfId="16950"/>
    <cellStyle name="常规 27 6 3 2 2 4 2" xfId="16951"/>
    <cellStyle name="常规 27 6 3 2 2 4 2 2" xfId="16952"/>
    <cellStyle name="常规 27 6 3 2 2 4 2 3" xfId="16953"/>
    <cellStyle name="常规 27 6 3 2 2 4 3" xfId="16954"/>
    <cellStyle name="常规 27 6 3 2 2 4 4" xfId="16955"/>
    <cellStyle name="常规 27 6 3 2 2 5" xfId="16956"/>
    <cellStyle name="常规 27 6 3 2 2 5 2" xfId="16957"/>
    <cellStyle name="常规 27 6 3 2 2 5 3" xfId="16958"/>
    <cellStyle name="常规 27 6 3 2 2 6" xfId="16959"/>
    <cellStyle name="常规 27 6 3 2 2 7" xfId="16960"/>
    <cellStyle name="常规 27 6 3 2 3" xfId="16961"/>
    <cellStyle name="常规 27 6 3 2 3 2" xfId="16962"/>
    <cellStyle name="常规 27 6 3 2 3 2 2" xfId="16963"/>
    <cellStyle name="常规 27 6 3 2 3 2 2 2" xfId="16964"/>
    <cellStyle name="常规 27 6 3 2 3 2 2 2 2" xfId="16965"/>
    <cellStyle name="常规 27 6 3 2 3 2 2 2 3" xfId="16966"/>
    <cellStyle name="常规 27 6 3 2 3 2 2 3" xfId="16967"/>
    <cellStyle name="常规 27 6 3 2 3 2 2 4" xfId="16968"/>
    <cellStyle name="常规 27 6 3 2 3 2 3" xfId="16969"/>
    <cellStyle name="常规 27 6 3 2 3 2 3 2" xfId="16970"/>
    <cellStyle name="常规 27 6 3 2 3 2 3 3" xfId="16971"/>
    <cellStyle name="常规 27 6 3 2 3 2 4" xfId="16972"/>
    <cellStyle name="常规 27 6 3 2 3 2 5" xfId="16973"/>
    <cellStyle name="常规 27 6 3 2 3 3" xfId="16974"/>
    <cellStyle name="常规 27 6 3 2 3 3 2" xfId="16975"/>
    <cellStyle name="常规 27 6 3 2 3 3 2 2" xfId="16976"/>
    <cellStyle name="常规 27 6 3 2 3 3 2 3" xfId="16977"/>
    <cellStyle name="常规 27 6 3 2 3 3 3" xfId="16978"/>
    <cellStyle name="常规 27 6 3 2 3 3 4" xfId="16979"/>
    <cellStyle name="常规 27 6 3 2 3 4" xfId="16980"/>
    <cellStyle name="常规 27 6 3 2 3 4 2" xfId="16981"/>
    <cellStyle name="常规 27 6 3 2 3 4 3" xfId="16982"/>
    <cellStyle name="常规 27 6 3 2 3 5" xfId="16983"/>
    <cellStyle name="常规 27 6 3 2 3 6" xfId="16984"/>
    <cellStyle name="常规 27 6 3 2 4" xfId="16985"/>
    <cellStyle name="常规 27 6 3 2 4 2" xfId="16986"/>
    <cellStyle name="常规 27 6 3 2 4 2 2" xfId="16987"/>
    <cellStyle name="常规 27 6 3 2 4 2 2 2" xfId="16988"/>
    <cellStyle name="常规 27 6 3 2 4 2 2 3" xfId="16989"/>
    <cellStyle name="常规 27 6 3 2 4 2 3" xfId="16990"/>
    <cellStyle name="常规 27 6 3 2 4 2 4" xfId="16991"/>
    <cellStyle name="常规 27 6 3 2 4 3" xfId="16992"/>
    <cellStyle name="常规 27 6 3 2 4 3 2" xfId="16993"/>
    <cellStyle name="常规 27 6 3 2 4 3 3" xfId="16994"/>
    <cellStyle name="常规 27 6 3 2 4 4" xfId="16995"/>
    <cellStyle name="常规 27 6 3 2 4 5" xfId="16996"/>
    <cellStyle name="常规 27 6 3 2 5" xfId="16997"/>
    <cellStyle name="常规 27 6 3 2 5 2" xfId="16998"/>
    <cellStyle name="常规 27 6 3 2 5 2 2" xfId="16999"/>
    <cellStyle name="常规 27 6 3 2 5 2 3" xfId="17000"/>
    <cellStyle name="常规 27 6 3 2 5 3" xfId="17001"/>
    <cellStyle name="常规 27 6 3 2 5 4" xfId="17002"/>
    <cellStyle name="常规 27 6 3 2 6" xfId="17003"/>
    <cellStyle name="常规 27 6 3 2 6 2" xfId="17004"/>
    <cellStyle name="常规 27 6 3 2 6 3" xfId="17005"/>
    <cellStyle name="常规 27 6 3 2 7" xfId="17006"/>
    <cellStyle name="常规 27 6 3 2 8" xfId="17007"/>
    <cellStyle name="常规 27 6 3 3" xfId="17008"/>
    <cellStyle name="常规 27 6 3 3 2" xfId="17009"/>
    <cellStyle name="常规 27 6 3 3 2 2" xfId="17010"/>
    <cellStyle name="常规 27 6 3 3 2 2 2" xfId="17011"/>
    <cellStyle name="常规 27 6 3 3 2 2 2 2" xfId="17012"/>
    <cellStyle name="常规 27 6 3 3 2 2 2 2 2" xfId="17013"/>
    <cellStyle name="常规 27 6 3 3 2 2 2 2 3" xfId="17014"/>
    <cellStyle name="常规 27 6 3 3 2 2 2 3" xfId="17015"/>
    <cellStyle name="常规 27 6 3 3 2 2 2 4" xfId="17016"/>
    <cellStyle name="常规 27 6 3 3 2 2 3" xfId="17017"/>
    <cellStyle name="常规 27 6 3 3 2 2 3 2" xfId="17018"/>
    <cellStyle name="常规 27 6 3 3 2 2 3 3" xfId="17019"/>
    <cellStyle name="常规 27 6 3 3 2 2 4" xfId="17020"/>
    <cellStyle name="常规 27 6 3 3 2 2 5" xfId="17021"/>
    <cellStyle name="常规 27 6 3 3 2 3" xfId="17022"/>
    <cellStyle name="常规 27 6 3 3 2 3 2" xfId="17023"/>
    <cellStyle name="常规 27 6 3 3 2 3 2 2" xfId="17024"/>
    <cellStyle name="常规 27 6 3 3 2 3 2 3" xfId="17025"/>
    <cellStyle name="常规 27 6 3 3 2 3 3" xfId="17026"/>
    <cellStyle name="常规 27 6 3 3 2 3 4" xfId="17027"/>
    <cellStyle name="常规 27 6 3 3 2 4" xfId="17028"/>
    <cellStyle name="常规 27 6 3 3 2 4 2" xfId="17029"/>
    <cellStyle name="常规 27 6 3 3 2 4 3" xfId="17030"/>
    <cellStyle name="常规 27 6 3 3 2 5" xfId="17031"/>
    <cellStyle name="常规 27 6 3 3 2 6" xfId="17032"/>
    <cellStyle name="常规 27 6 3 3 3" xfId="17033"/>
    <cellStyle name="常规 27 6 3 3 3 2" xfId="17034"/>
    <cellStyle name="常规 27 6 3 3 3 2 2" xfId="17035"/>
    <cellStyle name="常规 27 6 3 3 3 2 2 2" xfId="17036"/>
    <cellStyle name="常规 27 6 3 3 3 2 2 3" xfId="17037"/>
    <cellStyle name="常规 27 6 3 3 3 2 3" xfId="17038"/>
    <cellStyle name="常规 27 6 3 3 3 2 4" xfId="17039"/>
    <cellStyle name="常规 27 6 3 3 3 3" xfId="17040"/>
    <cellStyle name="常规 27 6 3 3 3 3 2" xfId="17041"/>
    <cellStyle name="常规 27 6 3 3 3 3 3" xfId="17042"/>
    <cellStyle name="常规 27 6 3 3 3 4" xfId="17043"/>
    <cellStyle name="常规 27 6 3 3 3 5" xfId="17044"/>
    <cellStyle name="常规 27 6 3 3 4" xfId="17045"/>
    <cellStyle name="常规 27 6 3 3 4 2" xfId="17046"/>
    <cellStyle name="常规 27 6 3 3 4 2 2" xfId="17047"/>
    <cellStyle name="常规 27 6 3 3 4 2 3" xfId="17048"/>
    <cellStyle name="常规 27 6 3 3 4 3" xfId="17049"/>
    <cellStyle name="常规 27 6 3 3 4 4" xfId="17050"/>
    <cellStyle name="常规 27 6 3 3 5" xfId="17051"/>
    <cellStyle name="常规 27 6 3 3 5 2" xfId="17052"/>
    <cellStyle name="常规 27 6 3 3 5 3" xfId="17053"/>
    <cellStyle name="常规 27 6 3 3 6" xfId="17054"/>
    <cellStyle name="常规 27 6 3 3 7" xfId="17055"/>
    <cellStyle name="常规 27 6 3 4" xfId="17056"/>
    <cellStyle name="常规 27 6 3 4 2" xfId="17057"/>
    <cellStyle name="常规 27 6 3 4 2 2" xfId="17058"/>
    <cellStyle name="常规 27 6 3 4 2 2 2" xfId="17059"/>
    <cellStyle name="常规 27 6 3 4 2 2 2 2" xfId="17060"/>
    <cellStyle name="常规 27 6 3 4 2 2 2 3" xfId="17061"/>
    <cellStyle name="常规 27 6 3 4 2 2 3" xfId="17062"/>
    <cellStyle name="常规 27 6 3 4 2 2 4" xfId="17063"/>
    <cellStyle name="常规 27 6 3 4 2 3" xfId="17064"/>
    <cellStyle name="常规 27 6 3 4 2 3 2" xfId="17065"/>
    <cellStyle name="常规 27 6 3 4 2 3 3" xfId="17066"/>
    <cellStyle name="常规 27 6 3 4 2 4" xfId="17067"/>
    <cellStyle name="常规 27 6 3 4 2 5" xfId="17068"/>
    <cellStyle name="常规 27 6 3 4 3" xfId="17069"/>
    <cellStyle name="常规 27 6 3 4 3 2" xfId="17070"/>
    <cellStyle name="常规 27 6 3 4 3 2 2" xfId="17071"/>
    <cellStyle name="常规 27 6 3 4 3 2 3" xfId="17072"/>
    <cellStyle name="常规 27 6 3 4 3 3" xfId="17073"/>
    <cellStyle name="常规 27 6 3 4 3 4" xfId="17074"/>
    <cellStyle name="常规 27 6 3 4 4" xfId="17075"/>
    <cellStyle name="常规 27 6 3 4 4 2" xfId="17076"/>
    <cellStyle name="常规 27 6 3 4 4 3" xfId="17077"/>
    <cellStyle name="常规 27 6 3 4 5" xfId="17078"/>
    <cellStyle name="常规 27 6 3 4 6" xfId="17079"/>
    <cellStyle name="常规 27 6 3 5" xfId="17080"/>
    <cellStyle name="常规 27 6 3 5 2" xfId="17081"/>
    <cellStyle name="常规 27 6 3 5 2 2" xfId="17082"/>
    <cellStyle name="常规 27 6 3 5 2 2 2" xfId="17083"/>
    <cellStyle name="常规 27 6 3 5 2 2 3" xfId="17084"/>
    <cellStyle name="常规 27 6 3 5 2 3" xfId="17085"/>
    <cellStyle name="常规 27 6 3 5 2 4" xfId="17086"/>
    <cellStyle name="常规 27 6 3 5 3" xfId="17087"/>
    <cellStyle name="常规 27 6 3 5 3 2" xfId="17088"/>
    <cellStyle name="常规 27 6 3 5 3 3" xfId="17089"/>
    <cellStyle name="常规 27 6 3 5 4" xfId="17090"/>
    <cellStyle name="常规 27 6 3 5 5" xfId="17091"/>
    <cellStyle name="常规 27 6 3 6" xfId="17092"/>
    <cellStyle name="常规 27 6 3 6 2" xfId="17093"/>
    <cellStyle name="常规 27 6 3 6 2 2" xfId="17094"/>
    <cellStyle name="常规 27 6 3 6 2 3" xfId="17095"/>
    <cellStyle name="常规 27 6 3 6 3" xfId="17096"/>
    <cellStyle name="常规 27 6 3 6 4" xfId="17097"/>
    <cellStyle name="常规 27 6 3 7" xfId="17098"/>
    <cellStyle name="常规 27 6 3 7 2" xfId="17099"/>
    <cellStyle name="常规 27 6 3 7 3" xfId="17100"/>
    <cellStyle name="常规 27 6 3 8" xfId="17101"/>
    <cellStyle name="常规 27 6 3 9" xfId="17102"/>
    <cellStyle name="常规 27 6 4" xfId="17103"/>
    <cellStyle name="常规 27 6 4 2" xfId="17104"/>
    <cellStyle name="常规 27 6 4 2 2" xfId="17105"/>
    <cellStyle name="常规 27 6 4 2 2 2" xfId="17106"/>
    <cellStyle name="常规 27 6 4 2 2 2 2" xfId="17107"/>
    <cellStyle name="常规 27 6 4 2 2 2 2 2" xfId="17108"/>
    <cellStyle name="常规 27 6 4 2 2 2 2 2 2" xfId="17109"/>
    <cellStyle name="常规 27 6 4 2 2 2 2 2 3" xfId="17110"/>
    <cellStyle name="常规 27 6 4 2 2 2 2 3" xfId="17111"/>
    <cellStyle name="常规 27 6 4 2 2 2 2 4" xfId="17112"/>
    <cellStyle name="常规 27 6 4 2 2 2 3" xfId="17113"/>
    <cellStyle name="常规 27 6 4 2 2 2 3 2" xfId="17114"/>
    <cellStyle name="常规 27 6 4 2 2 2 3 3" xfId="17115"/>
    <cellStyle name="常规 27 6 4 2 2 2 4" xfId="17116"/>
    <cellStyle name="常规 27 6 4 2 2 2 5" xfId="17117"/>
    <cellStyle name="常规 27 6 4 2 2 3" xfId="17118"/>
    <cellStyle name="常规 27 6 4 2 2 3 2" xfId="17119"/>
    <cellStyle name="常规 27 6 4 2 2 3 2 2" xfId="17120"/>
    <cellStyle name="常规 27 6 4 2 2 3 2 3" xfId="17121"/>
    <cellStyle name="常规 27 6 4 2 2 3 3" xfId="17122"/>
    <cellStyle name="常规 27 6 4 2 2 3 4" xfId="17123"/>
    <cellStyle name="常规 27 6 4 2 2 4" xfId="17124"/>
    <cellStyle name="常规 27 6 4 2 2 4 2" xfId="17125"/>
    <cellStyle name="常规 27 6 4 2 2 4 3" xfId="17126"/>
    <cellStyle name="常规 27 6 4 2 2 5" xfId="17127"/>
    <cellStyle name="常规 27 6 4 2 2 6" xfId="17128"/>
    <cellStyle name="常规 27 6 4 2 3" xfId="17129"/>
    <cellStyle name="常规 27 6 4 2 3 2" xfId="17130"/>
    <cellStyle name="常规 27 6 4 2 3 2 2" xfId="17131"/>
    <cellStyle name="常规 27 6 4 2 3 2 2 2" xfId="17132"/>
    <cellStyle name="常规 27 6 4 2 3 2 2 3" xfId="17133"/>
    <cellStyle name="常规 27 6 4 2 3 2 3" xfId="17134"/>
    <cellStyle name="常规 27 6 4 2 3 2 4" xfId="17135"/>
    <cellStyle name="常规 27 6 4 2 3 3" xfId="17136"/>
    <cellStyle name="常规 27 6 4 2 3 3 2" xfId="17137"/>
    <cellStyle name="常规 27 6 4 2 3 3 3" xfId="17138"/>
    <cellStyle name="常规 27 6 4 2 3 4" xfId="17139"/>
    <cellStyle name="常规 27 6 4 2 3 5" xfId="17140"/>
    <cellStyle name="常规 27 6 4 2 4" xfId="17141"/>
    <cellStyle name="常规 27 6 4 2 4 2" xfId="17142"/>
    <cellStyle name="常规 27 6 4 2 4 2 2" xfId="17143"/>
    <cellStyle name="常规 27 6 4 2 4 2 3" xfId="17144"/>
    <cellStyle name="常规 27 6 4 2 4 3" xfId="17145"/>
    <cellStyle name="常规 27 6 4 2 4 4" xfId="17146"/>
    <cellStyle name="常规 27 6 4 2 5" xfId="17147"/>
    <cellStyle name="常规 27 6 4 2 5 2" xfId="17148"/>
    <cellStyle name="常规 27 6 4 2 5 3" xfId="17149"/>
    <cellStyle name="常规 27 6 4 2 6" xfId="17150"/>
    <cellStyle name="常规 27 6 4 2 7" xfId="17151"/>
    <cellStyle name="常规 27 6 4 3" xfId="17152"/>
    <cellStyle name="常规 27 6 4 3 2" xfId="17153"/>
    <cellStyle name="常规 27 6 4 3 2 2" xfId="17154"/>
    <cellStyle name="常规 27 6 4 3 2 2 2" xfId="17155"/>
    <cellStyle name="常规 27 6 4 3 2 2 2 2" xfId="17156"/>
    <cellStyle name="常规 27 6 4 3 2 2 2 3" xfId="17157"/>
    <cellStyle name="常规 27 6 4 3 2 2 3" xfId="17158"/>
    <cellStyle name="常规 27 6 4 3 2 2 4" xfId="17159"/>
    <cellStyle name="常规 27 6 4 3 2 3" xfId="17160"/>
    <cellStyle name="常规 27 6 4 3 2 3 2" xfId="17161"/>
    <cellStyle name="常规 27 6 4 3 2 3 3" xfId="17162"/>
    <cellStyle name="常规 27 6 4 3 2 4" xfId="17163"/>
    <cellStyle name="常规 27 6 4 3 2 5" xfId="17164"/>
    <cellStyle name="常规 27 6 4 3 3" xfId="17165"/>
    <cellStyle name="常规 27 6 4 3 3 2" xfId="17166"/>
    <cellStyle name="常规 27 6 4 3 3 2 2" xfId="17167"/>
    <cellStyle name="常规 27 6 4 3 3 2 3" xfId="17168"/>
    <cellStyle name="常规 27 6 4 3 3 3" xfId="17169"/>
    <cellStyle name="常规 27 6 4 3 3 4" xfId="17170"/>
    <cellStyle name="常规 27 6 4 3 4" xfId="17171"/>
    <cellStyle name="常规 27 6 4 3 4 2" xfId="17172"/>
    <cellStyle name="常规 27 6 4 3 4 3" xfId="17173"/>
    <cellStyle name="常规 27 6 4 3 5" xfId="17174"/>
    <cellStyle name="常规 27 6 4 3 6" xfId="17175"/>
    <cellStyle name="常规 27 6 4 4" xfId="17176"/>
    <cellStyle name="常规 27 6 4 4 2" xfId="17177"/>
    <cellStyle name="常规 27 6 4 4 2 2" xfId="17178"/>
    <cellStyle name="常规 27 6 4 4 2 2 2" xfId="17179"/>
    <cellStyle name="常规 27 6 4 4 2 2 3" xfId="17180"/>
    <cellStyle name="常规 27 6 4 4 2 3" xfId="17181"/>
    <cellStyle name="常规 27 6 4 4 2 4" xfId="17182"/>
    <cellStyle name="常规 27 6 4 4 3" xfId="17183"/>
    <cellStyle name="常规 27 6 4 4 3 2" xfId="17184"/>
    <cellStyle name="常规 27 6 4 4 3 3" xfId="17185"/>
    <cellStyle name="常规 27 6 4 4 4" xfId="17186"/>
    <cellStyle name="常规 27 6 4 4 5" xfId="17187"/>
    <cellStyle name="常规 27 6 4 5" xfId="17188"/>
    <cellStyle name="常规 27 6 4 5 2" xfId="17189"/>
    <cellStyle name="常规 27 6 4 5 2 2" xfId="17190"/>
    <cellStyle name="常规 27 6 4 5 2 3" xfId="17191"/>
    <cellStyle name="常规 27 6 4 5 3" xfId="17192"/>
    <cellStyle name="常规 27 6 4 5 4" xfId="17193"/>
    <cellStyle name="常规 27 6 4 6" xfId="17194"/>
    <cellStyle name="常规 27 6 4 6 2" xfId="17195"/>
    <cellStyle name="常规 27 6 4 6 3" xfId="17196"/>
    <cellStyle name="常规 27 6 4 7" xfId="17197"/>
    <cellStyle name="常规 27 6 4 8" xfId="17198"/>
    <cellStyle name="常规 27 6 5" xfId="17199"/>
    <cellStyle name="常规 27 6 5 2" xfId="17200"/>
    <cellStyle name="常规 27 6 5 2 2" xfId="17201"/>
    <cellStyle name="常规 27 6 5 2 2 2" xfId="17202"/>
    <cellStyle name="常规 27 6 5 2 2 2 2" xfId="17203"/>
    <cellStyle name="常规 27 6 5 2 2 2 2 2" xfId="17204"/>
    <cellStyle name="常规 27 6 5 2 2 2 2 3" xfId="17205"/>
    <cellStyle name="常规 27 6 5 2 2 2 3" xfId="17206"/>
    <cellStyle name="常规 27 6 5 2 2 2 4" xfId="17207"/>
    <cellStyle name="常规 27 6 5 2 2 3" xfId="17208"/>
    <cellStyle name="常规 27 6 5 2 2 3 2" xfId="17209"/>
    <cellStyle name="常规 27 6 5 2 2 3 3" xfId="17210"/>
    <cellStyle name="常规 27 6 5 2 2 4" xfId="17211"/>
    <cellStyle name="常规 27 6 5 2 2 5" xfId="17212"/>
    <cellStyle name="常规 27 6 5 2 3" xfId="17213"/>
    <cellStyle name="常规 27 6 5 2 3 2" xfId="17214"/>
    <cellStyle name="常规 27 6 5 2 3 2 2" xfId="17215"/>
    <cellStyle name="常规 27 6 5 2 3 2 3" xfId="17216"/>
    <cellStyle name="常规 27 6 5 2 3 3" xfId="17217"/>
    <cellStyle name="常规 27 6 5 2 3 4" xfId="17218"/>
    <cellStyle name="常规 27 6 5 2 4" xfId="17219"/>
    <cellStyle name="常规 27 6 5 2 4 2" xfId="17220"/>
    <cellStyle name="常规 27 6 5 2 4 3" xfId="17221"/>
    <cellStyle name="常规 27 6 5 2 5" xfId="17222"/>
    <cellStyle name="常规 27 6 5 2 6" xfId="17223"/>
    <cellStyle name="常规 27 6 5 3" xfId="17224"/>
    <cellStyle name="常规 27 6 5 3 2" xfId="17225"/>
    <cellStyle name="常规 27 6 5 3 2 2" xfId="17226"/>
    <cellStyle name="常规 27 6 5 3 2 2 2" xfId="17227"/>
    <cellStyle name="常规 27 6 5 3 2 2 3" xfId="17228"/>
    <cellStyle name="常规 27 6 5 3 2 3" xfId="17229"/>
    <cellStyle name="常规 27 6 5 3 2 4" xfId="17230"/>
    <cellStyle name="常规 27 6 5 3 3" xfId="17231"/>
    <cellStyle name="常规 27 6 5 3 3 2" xfId="17232"/>
    <cellStyle name="常规 27 6 5 3 3 3" xfId="17233"/>
    <cellStyle name="常规 27 6 5 3 4" xfId="17234"/>
    <cellStyle name="常规 27 6 5 3 5" xfId="17235"/>
    <cellStyle name="常规 27 6 5 4" xfId="17236"/>
    <cellStyle name="常规 27 6 5 4 2" xfId="17237"/>
    <cellStyle name="常规 27 6 5 4 2 2" xfId="17238"/>
    <cellStyle name="常规 27 6 5 4 2 3" xfId="17239"/>
    <cellStyle name="常规 27 6 5 4 3" xfId="17240"/>
    <cellStyle name="常规 27 6 5 4 4" xfId="17241"/>
    <cellStyle name="常规 27 6 5 5" xfId="17242"/>
    <cellStyle name="常规 27 6 5 5 2" xfId="17243"/>
    <cellStyle name="常规 27 6 5 5 3" xfId="17244"/>
    <cellStyle name="常规 27 6 5 6" xfId="17245"/>
    <cellStyle name="常规 27 6 5 7" xfId="17246"/>
    <cellStyle name="常规 27 6 6" xfId="17247"/>
    <cellStyle name="常规 27 6 6 2" xfId="17248"/>
    <cellStyle name="常规 27 6 6 2 2" xfId="17249"/>
    <cellStyle name="常规 27 6 6 2 2 2" xfId="17250"/>
    <cellStyle name="常规 27 6 6 2 2 2 2" xfId="17251"/>
    <cellStyle name="常规 27 6 6 2 2 2 3" xfId="17252"/>
    <cellStyle name="常规 27 6 6 2 2 3" xfId="17253"/>
    <cellStyle name="常规 27 6 6 2 2 4" xfId="17254"/>
    <cellStyle name="常规 27 6 6 2 3" xfId="17255"/>
    <cellStyle name="常规 27 6 6 2 3 2" xfId="17256"/>
    <cellStyle name="常规 27 6 6 2 3 3" xfId="17257"/>
    <cellStyle name="常规 27 6 6 2 4" xfId="17258"/>
    <cellStyle name="常规 27 6 6 2 5" xfId="17259"/>
    <cellStyle name="常规 27 6 6 3" xfId="17260"/>
    <cellStyle name="常规 27 6 6 3 2" xfId="17261"/>
    <cellStyle name="常规 27 6 6 3 2 2" xfId="17262"/>
    <cellStyle name="常规 27 6 6 3 2 3" xfId="17263"/>
    <cellStyle name="常规 27 6 6 3 3" xfId="17264"/>
    <cellStyle name="常规 27 6 6 3 4" xfId="17265"/>
    <cellStyle name="常规 27 6 6 4" xfId="17266"/>
    <cellStyle name="常规 27 6 6 4 2" xfId="17267"/>
    <cellStyle name="常规 27 6 6 4 3" xfId="17268"/>
    <cellStyle name="常规 27 6 6 5" xfId="17269"/>
    <cellStyle name="常规 27 6 6 6" xfId="17270"/>
    <cellStyle name="常规 27 6 7" xfId="17271"/>
    <cellStyle name="常规 27 6 7 2" xfId="17272"/>
    <cellStyle name="常规 27 6 7 2 2" xfId="17273"/>
    <cellStyle name="常规 27 6 7 2 2 2" xfId="17274"/>
    <cellStyle name="常规 27 6 7 2 2 3" xfId="17275"/>
    <cellStyle name="常规 27 6 7 2 3" xfId="17276"/>
    <cellStyle name="常规 27 6 7 2 4" xfId="17277"/>
    <cellStyle name="常规 27 6 7 3" xfId="17278"/>
    <cellStyle name="常规 27 6 7 3 2" xfId="17279"/>
    <cellStyle name="常规 27 6 7 3 3" xfId="17280"/>
    <cellStyle name="常规 27 6 7 4" xfId="17281"/>
    <cellStyle name="常规 27 6 7 5" xfId="17282"/>
    <cellStyle name="常规 27 6 8" xfId="17283"/>
    <cellStyle name="常规 27 6 8 2" xfId="17284"/>
    <cellStyle name="常规 27 6 8 2 2" xfId="17285"/>
    <cellStyle name="常规 27 6 8 2 3" xfId="17286"/>
    <cellStyle name="常规 27 6 8 3" xfId="17287"/>
    <cellStyle name="常规 27 6 8 4" xfId="17288"/>
    <cellStyle name="常规 27 6 9" xfId="17289"/>
    <cellStyle name="常规 27 6 9 2" xfId="17290"/>
    <cellStyle name="常规 27 6 9 3" xfId="17291"/>
    <cellStyle name="常规 27 7" xfId="17292"/>
    <cellStyle name="常规 27 7 10" xfId="17293"/>
    <cellStyle name="常规 27 7 11" xfId="17294"/>
    <cellStyle name="常规 27 7 12" xfId="17295"/>
    <cellStyle name="常规 27 7 13" xfId="17296"/>
    <cellStyle name="常规 27 7 2" xfId="17297"/>
    <cellStyle name="常规 27 7 2 10" xfId="17298"/>
    <cellStyle name="常规 27 7 2 11" xfId="17299"/>
    <cellStyle name="常规 27 7 2 12" xfId="17300"/>
    <cellStyle name="常规 27 7 2 2" xfId="17301"/>
    <cellStyle name="常规 27 7 2 2 2" xfId="17302"/>
    <cellStyle name="常规 27 7 2 2 2 2" xfId="17303"/>
    <cellStyle name="常规 27 7 2 2 2 2 2" xfId="17304"/>
    <cellStyle name="常规 27 7 2 2 2 2 2 2" xfId="17305"/>
    <cellStyle name="常规 27 7 2 2 2 2 2 2 2" xfId="17306"/>
    <cellStyle name="常规 27 7 2 2 2 2 2 2 2 2" xfId="17307"/>
    <cellStyle name="常规 27 7 2 2 2 2 2 2 2 3" xfId="17308"/>
    <cellStyle name="常规 27 7 2 2 2 2 2 2 3" xfId="17309"/>
    <cellStyle name="常规 27 7 2 2 2 2 2 2 4" xfId="17310"/>
    <cellStyle name="常规 27 7 2 2 2 2 2 3" xfId="17311"/>
    <cellStyle name="常规 27 7 2 2 2 2 2 3 2" xfId="17312"/>
    <cellStyle name="常规 27 7 2 2 2 2 2 3 3" xfId="17313"/>
    <cellStyle name="常规 27 7 2 2 2 2 2 4" xfId="17314"/>
    <cellStyle name="常规 27 7 2 2 2 2 2 5" xfId="17315"/>
    <cellStyle name="常规 27 7 2 2 2 2 3" xfId="17316"/>
    <cellStyle name="常规 27 7 2 2 2 2 3 2" xfId="17317"/>
    <cellStyle name="常规 27 7 2 2 2 2 3 2 2" xfId="17318"/>
    <cellStyle name="常规 27 7 2 2 2 2 3 2 3" xfId="17319"/>
    <cellStyle name="常规 27 7 2 2 2 2 3 3" xfId="17320"/>
    <cellStyle name="常规 27 7 2 2 2 2 3 4" xfId="17321"/>
    <cellStyle name="常规 27 7 2 2 2 2 4" xfId="17322"/>
    <cellStyle name="常规 27 7 2 2 2 2 4 2" xfId="17323"/>
    <cellStyle name="常规 27 7 2 2 2 2 4 3" xfId="17324"/>
    <cellStyle name="常规 27 7 2 2 2 2 5" xfId="17325"/>
    <cellStyle name="常规 27 7 2 2 2 2 6" xfId="17326"/>
    <cellStyle name="常规 27 7 2 2 2 3" xfId="17327"/>
    <cellStyle name="常规 27 7 2 2 2 3 2" xfId="17328"/>
    <cellStyle name="常规 27 7 2 2 2 3 2 2" xfId="17329"/>
    <cellStyle name="常规 27 7 2 2 2 3 2 2 2" xfId="17330"/>
    <cellStyle name="常规 27 7 2 2 2 3 2 2 3" xfId="17331"/>
    <cellStyle name="常规 27 7 2 2 2 3 2 3" xfId="17332"/>
    <cellStyle name="常规 27 7 2 2 2 3 2 4" xfId="17333"/>
    <cellStyle name="常规 27 7 2 2 2 3 3" xfId="17334"/>
    <cellStyle name="常规 27 7 2 2 2 3 3 2" xfId="17335"/>
    <cellStyle name="常规 27 7 2 2 2 3 3 3" xfId="17336"/>
    <cellStyle name="常规 27 7 2 2 2 3 4" xfId="17337"/>
    <cellStyle name="常规 27 7 2 2 2 3 5" xfId="17338"/>
    <cellStyle name="常规 27 7 2 2 2 4" xfId="17339"/>
    <cellStyle name="常规 27 7 2 2 2 4 2" xfId="17340"/>
    <cellStyle name="常规 27 7 2 2 2 4 2 2" xfId="17341"/>
    <cellStyle name="常规 27 7 2 2 2 4 2 3" xfId="17342"/>
    <cellStyle name="常规 27 7 2 2 2 4 3" xfId="17343"/>
    <cellStyle name="常规 27 7 2 2 2 4 4" xfId="17344"/>
    <cellStyle name="常规 27 7 2 2 2 5" xfId="17345"/>
    <cellStyle name="常规 27 7 2 2 2 5 2" xfId="17346"/>
    <cellStyle name="常规 27 7 2 2 2 5 3" xfId="17347"/>
    <cellStyle name="常规 27 7 2 2 2 6" xfId="17348"/>
    <cellStyle name="常规 27 7 2 2 2 7" xfId="17349"/>
    <cellStyle name="常规 27 7 2 2 3" xfId="17350"/>
    <cellStyle name="常规 27 7 2 2 3 2" xfId="17351"/>
    <cellStyle name="常规 27 7 2 2 3 2 2" xfId="17352"/>
    <cellStyle name="常规 27 7 2 2 3 2 2 2" xfId="17353"/>
    <cellStyle name="常规 27 7 2 2 3 2 2 2 2" xfId="17354"/>
    <cellStyle name="常规 27 7 2 2 3 2 2 2 3" xfId="17355"/>
    <cellStyle name="常规 27 7 2 2 3 2 2 3" xfId="17356"/>
    <cellStyle name="常规 27 7 2 2 3 2 2 4" xfId="17357"/>
    <cellStyle name="常规 27 7 2 2 3 2 3" xfId="17358"/>
    <cellStyle name="常规 27 7 2 2 3 2 3 2" xfId="17359"/>
    <cellStyle name="常规 27 7 2 2 3 2 3 3" xfId="17360"/>
    <cellStyle name="常规 27 7 2 2 3 2 4" xfId="17361"/>
    <cellStyle name="常规 27 7 2 2 3 2 5" xfId="17362"/>
    <cellStyle name="常规 27 7 2 2 3 3" xfId="17363"/>
    <cellStyle name="常规 27 7 2 2 3 3 2" xfId="17364"/>
    <cellStyle name="常规 27 7 2 2 3 3 2 2" xfId="17365"/>
    <cellStyle name="常规 27 7 2 2 3 3 2 3" xfId="17366"/>
    <cellStyle name="常规 27 7 2 2 3 3 3" xfId="17367"/>
    <cellStyle name="常规 27 7 2 2 3 3 4" xfId="17368"/>
    <cellStyle name="常规 27 7 2 2 3 4" xfId="17369"/>
    <cellStyle name="常规 27 7 2 2 3 4 2" xfId="17370"/>
    <cellStyle name="常规 27 7 2 2 3 4 3" xfId="17371"/>
    <cellStyle name="常规 27 7 2 2 3 5" xfId="17372"/>
    <cellStyle name="常规 27 7 2 2 3 6" xfId="17373"/>
    <cellStyle name="常规 27 7 2 2 4" xfId="17374"/>
    <cellStyle name="常规 27 7 2 2 4 2" xfId="17375"/>
    <cellStyle name="常规 27 7 2 2 4 2 2" xfId="17376"/>
    <cellStyle name="常规 27 7 2 2 4 2 2 2" xfId="17377"/>
    <cellStyle name="常规 27 7 2 2 4 2 2 3" xfId="17378"/>
    <cellStyle name="常规 27 7 2 2 4 2 3" xfId="17379"/>
    <cellStyle name="常规 27 7 2 2 4 2 4" xfId="17380"/>
    <cellStyle name="常规 27 7 2 2 4 3" xfId="17381"/>
    <cellStyle name="常规 27 7 2 2 4 3 2" xfId="17382"/>
    <cellStyle name="常规 27 7 2 2 4 3 3" xfId="17383"/>
    <cellStyle name="常规 27 7 2 2 4 4" xfId="17384"/>
    <cellStyle name="常规 27 7 2 2 4 5" xfId="17385"/>
    <cellStyle name="常规 27 7 2 2 5" xfId="17386"/>
    <cellStyle name="常规 27 7 2 2 5 2" xfId="17387"/>
    <cellStyle name="常规 27 7 2 2 5 2 2" xfId="17388"/>
    <cellStyle name="常规 27 7 2 2 5 2 3" xfId="17389"/>
    <cellStyle name="常规 27 7 2 2 5 3" xfId="17390"/>
    <cellStyle name="常规 27 7 2 2 5 4" xfId="17391"/>
    <cellStyle name="常规 27 7 2 2 6" xfId="17392"/>
    <cellStyle name="常规 27 7 2 2 6 2" xfId="17393"/>
    <cellStyle name="常规 27 7 2 2 6 3" xfId="17394"/>
    <cellStyle name="常规 27 7 2 2 7" xfId="17395"/>
    <cellStyle name="常规 27 7 2 2 8" xfId="17396"/>
    <cellStyle name="常规 27 7 2 3" xfId="17397"/>
    <cellStyle name="常规 27 7 2 3 2" xfId="17398"/>
    <cellStyle name="常规 27 7 2 3 2 2" xfId="17399"/>
    <cellStyle name="常规 27 7 2 3 2 2 2" xfId="17400"/>
    <cellStyle name="常规 27 7 2 3 2 2 2 2" xfId="17401"/>
    <cellStyle name="常规 27 7 2 3 2 2 2 2 2" xfId="17402"/>
    <cellStyle name="常规 27 7 2 3 2 2 2 2 3" xfId="17403"/>
    <cellStyle name="常规 27 7 2 3 2 2 2 3" xfId="17404"/>
    <cellStyle name="常规 27 7 2 3 2 2 2 4" xfId="17405"/>
    <cellStyle name="常规 27 7 2 3 2 2 3" xfId="17406"/>
    <cellStyle name="常规 27 7 2 3 2 2 3 2" xfId="17407"/>
    <cellStyle name="常规 27 7 2 3 2 2 3 3" xfId="17408"/>
    <cellStyle name="常规 27 7 2 3 2 2 4" xfId="17409"/>
    <cellStyle name="常规 27 7 2 3 2 2 5" xfId="17410"/>
    <cellStyle name="常规 27 7 2 3 2 3" xfId="17411"/>
    <cellStyle name="常规 27 7 2 3 2 3 2" xfId="17412"/>
    <cellStyle name="常规 27 7 2 3 2 3 2 2" xfId="17413"/>
    <cellStyle name="常规 27 7 2 3 2 3 2 3" xfId="17414"/>
    <cellStyle name="常规 27 7 2 3 2 3 3" xfId="17415"/>
    <cellStyle name="常规 27 7 2 3 2 3 4" xfId="17416"/>
    <cellStyle name="常规 27 7 2 3 2 4" xfId="17417"/>
    <cellStyle name="常规 27 7 2 3 2 4 2" xfId="17418"/>
    <cellStyle name="常规 27 7 2 3 2 4 3" xfId="17419"/>
    <cellStyle name="常规 27 7 2 3 2 5" xfId="17420"/>
    <cellStyle name="常规 27 7 2 3 2 6" xfId="17421"/>
    <cellStyle name="常规 27 7 2 3 3" xfId="17422"/>
    <cellStyle name="常规 27 7 2 3 3 2" xfId="17423"/>
    <cellStyle name="常规 27 7 2 3 3 2 2" xfId="17424"/>
    <cellStyle name="常规 27 7 2 3 3 2 2 2" xfId="17425"/>
    <cellStyle name="常规 27 7 2 3 3 2 2 3" xfId="17426"/>
    <cellStyle name="常规 27 7 2 3 3 2 3" xfId="17427"/>
    <cellStyle name="常规 27 7 2 3 3 2 4" xfId="17428"/>
    <cellStyle name="常规 27 7 2 3 3 3" xfId="17429"/>
    <cellStyle name="常规 27 7 2 3 3 3 2" xfId="17430"/>
    <cellStyle name="常规 27 7 2 3 3 3 3" xfId="17431"/>
    <cellStyle name="常规 27 7 2 3 3 4" xfId="17432"/>
    <cellStyle name="常规 27 7 2 3 3 5" xfId="17433"/>
    <cellStyle name="常规 27 7 2 3 4" xfId="17434"/>
    <cellStyle name="常规 27 7 2 3 4 2" xfId="17435"/>
    <cellStyle name="常规 27 7 2 3 4 2 2" xfId="17436"/>
    <cellStyle name="常规 27 7 2 3 4 2 3" xfId="17437"/>
    <cellStyle name="常规 27 7 2 3 4 3" xfId="17438"/>
    <cellStyle name="常规 27 7 2 3 4 4" xfId="17439"/>
    <cellStyle name="常规 27 7 2 3 5" xfId="17440"/>
    <cellStyle name="常规 27 7 2 3 5 2" xfId="17441"/>
    <cellStyle name="常规 27 7 2 3 5 3" xfId="17442"/>
    <cellStyle name="常规 27 7 2 3 6" xfId="17443"/>
    <cellStyle name="常规 27 7 2 3 7" xfId="17444"/>
    <cellStyle name="常规 27 7 2 4" xfId="17445"/>
    <cellStyle name="常规 27 7 2 4 2" xfId="17446"/>
    <cellStyle name="常规 27 7 2 4 2 2" xfId="17447"/>
    <cellStyle name="常规 27 7 2 4 2 2 2" xfId="17448"/>
    <cellStyle name="常规 27 7 2 4 2 2 2 2" xfId="17449"/>
    <cellStyle name="常规 27 7 2 4 2 2 2 3" xfId="17450"/>
    <cellStyle name="常规 27 7 2 4 2 2 3" xfId="17451"/>
    <cellStyle name="常规 27 7 2 4 2 2 4" xfId="17452"/>
    <cellStyle name="常规 27 7 2 4 2 3" xfId="17453"/>
    <cellStyle name="常规 27 7 2 4 2 3 2" xfId="17454"/>
    <cellStyle name="常规 27 7 2 4 2 3 3" xfId="17455"/>
    <cellStyle name="常规 27 7 2 4 2 4" xfId="17456"/>
    <cellStyle name="常规 27 7 2 4 2 5" xfId="17457"/>
    <cellStyle name="常规 27 7 2 4 3" xfId="17458"/>
    <cellStyle name="常规 27 7 2 4 3 2" xfId="17459"/>
    <cellStyle name="常规 27 7 2 4 3 2 2" xfId="17460"/>
    <cellStyle name="常规 27 7 2 4 3 2 3" xfId="17461"/>
    <cellStyle name="常规 27 7 2 4 3 3" xfId="17462"/>
    <cellStyle name="常规 27 7 2 4 3 4" xfId="17463"/>
    <cellStyle name="常规 27 7 2 4 4" xfId="17464"/>
    <cellStyle name="常规 27 7 2 4 4 2" xfId="17465"/>
    <cellStyle name="常规 27 7 2 4 4 3" xfId="17466"/>
    <cellStyle name="常规 27 7 2 4 5" xfId="17467"/>
    <cellStyle name="常规 27 7 2 4 6" xfId="17468"/>
    <cellStyle name="常规 27 7 2 5" xfId="17469"/>
    <cellStyle name="常规 27 7 2 5 2" xfId="17470"/>
    <cellStyle name="常规 27 7 2 5 2 2" xfId="17471"/>
    <cellStyle name="常规 27 7 2 5 2 2 2" xfId="17472"/>
    <cellStyle name="常规 27 7 2 5 2 2 3" xfId="17473"/>
    <cellStyle name="常规 27 7 2 5 2 3" xfId="17474"/>
    <cellStyle name="常规 27 7 2 5 2 4" xfId="17475"/>
    <cellStyle name="常规 27 7 2 5 3" xfId="17476"/>
    <cellStyle name="常规 27 7 2 5 3 2" xfId="17477"/>
    <cellStyle name="常规 27 7 2 5 3 3" xfId="17478"/>
    <cellStyle name="常规 27 7 2 5 4" xfId="17479"/>
    <cellStyle name="常规 27 7 2 5 5" xfId="17480"/>
    <cellStyle name="常规 27 7 2 6" xfId="17481"/>
    <cellStyle name="常规 27 7 2 6 2" xfId="17482"/>
    <cellStyle name="常规 27 7 2 6 2 2" xfId="17483"/>
    <cellStyle name="常规 27 7 2 6 2 3" xfId="17484"/>
    <cellStyle name="常规 27 7 2 6 3" xfId="17485"/>
    <cellStyle name="常规 27 7 2 6 4" xfId="17486"/>
    <cellStyle name="常规 27 7 2 7" xfId="17487"/>
    <cellStyle name="常规 27 7 2 7 2" xfId="17488"/>
    <cellStyle name="常规 27 7 2 7 3" xfId="17489"/>
    <cellStyle name="常规 27 7 2 8" xfId="17490"/>
    <cellStyle name="常规 27 7 2 9" xfId="17491"/>
    <cellStyle name="常规 27 7 3" xfId="17492"/>
    <cellStyle name="常规 27 7 3 10" xfId="17493"/>
    <cellStyle name="常规 27 7 3 11" xfId="17494"/>
    <cellStyle name="常规 27 7 3 2" xfId="17495"/>
    <cellStyle name="常规 27 7 3 2 2" xfId="17496"/>
    <cellStyle name="常规 27 7 3 2 2 2" xfId="17497"/>
    <cellStyle name="常规 27 7 3 2 2 2 2" xfId="17498"/>
    <cellStyle name="常规 27 7 3 2 2 2 2 2" xfId="17499"/>
    <cellStyle name="常规 27 7 3 2 2 2 2 2 2" xfId="17500"/>
    <cellStyle name="常规 27 7 3 2 2 2 2 2 3" xfId="17501"/>
    <cellStyle name="常规 27 7 3 2 2 2 2 3" xfId="17502"/>
    <cellStyle name="常规 27 7 3 2 2 2 2 4" xfId="17503"/>
    <cellStyle name="常规 27 7 3 2 2 2 3" xfId="17504"/>
    <cellStyle name="常规 27 7 3 2 2 2 3 2" xfId="17505"/>
    <cellStyle name="常规 27 7 3 2 2 2 3 3" xfId="17506"/>
    <cellStyle name="常规 27 7 3 2 2 2 4" xfId="17507"/>
    <cellStyle name="常规 27 7 3 2 2 2 5" xfId="17508"/>
    <cellStyle name="常规 27 7 3 2 2 3" xfId="17509"/>
    <cellStyle name="常规 27 7 3 2 2 3 2" xfId="17510"/>
    <cellStyle name="常规 27 7 3 2 2 3 2 2" xfId="17511"/>
    <cellStyle name="常规 27 7 3 2 2 3 2 3" xfId="17512"/>
    <cellStyle name="常规 27 7 3 2 2 3 3" xfId="17513"/>
    <cellStyle name="常规 27 7 3 2 2 3 4" xfId="17514"/>
    <cellStyle name="常规 27 7 3 2 2 4" xfId="17515"/>
    <cellStyle name="常规 27 7 3 2 2 4 2" xfId="17516"/>
    <cellStyle name="常规 27 7 3 2 2 4 3" xfId="17517"/>
    <cellStyle name="常规 27 7 3 2 2 5" xfId="17518"/>
    <cellStyle name="常规 27 7 3 2 2 6" xfId="17519"/>
    <cellStyle name="常规 27 7 3 2 3" xfId="17520"/>
    <cellStyle name="常规 27 7 3 2 3 2" xfId="17521"/>
    <cellStyle name="常规 27 7 3 2 3 2 2" xfId="17522"/>
    <cellStyle name="常规 27 7 3 2 3 2 2 2" xfId="17523"/>
    <cellStyle name="常规 27 7 3 2 3 2 2 3" xfId="17524"/>
    <cellStyle name="常规 27 7 3 2 3 2 3" xfId="17525"/>
    <cellStyle name="常规 27 7 3 2 3 2 4" xfId="17526"/>
    <cellStyle name="常规 27 7 3 2 3 3" xfId="17527"/>
    <cellStyle name="常规 27 7 3 2 3 3 2" xfId="17528"/>
    <cellStyle name="常规 27 7 3 2 3 3 3" xfId="17529"/>
    <cellStyle name="常规 27 7 3 2 3 4" xfId="17530"/>
    <cellStyle name="常规 27 7 3 2 3 5" xfId="17531"/>
    <cellStyle name="常规 27 7 3 2 4" xfId="17532"/>
    <cellStyle name="常规 27 7 3 2 4 2" xfId="17533"/>
    <cellStyle name="常规 27 7 3 2 4 2 2" xfId="17534"/>
    <cellStyle name="常规 27 7 3 2 4 2 3" xfId="17535"/>
    <cellStyle name="常规 27 7 3 2 4 3" xfId="17536"/>
    <cellStyle name="常规 27 7 3 2 4 4" xfId="17537"/>
    <cellStyle name="常规 27 7 3 2 5" xfId="17538"/>
    <cellStyle name="常规 27 7 3 2 5 2" xfId="17539"/>
    <cellStyle name="常规 27 7 3 2 5 3" xfId="17540"/>
    <cellStyle name="常规 27 7 3 2 6" xfId="17541"/>
    <cellStyle name="常规 27 7 3 2 7" xfId="17542"/>
    <cellStyle name="常规 27 7 3 3" xfId="17543"/>
    <cellStyle name="常规 27 7 3 3 2" xfId="17544"/>
    <cellStyle name="常规 27 7 3 3 2 2" xfId="17545"/>
    <cellStyle name="常规 27 7 3 3 2 2 2" xfId="17546"/>
    <cellStyle name="常规 27 7 3 3 2 2 2 2" xfId="17547"/>
    <cellStyle name="常规 27 7 3 3 2 2 2 3" xfId="17548"/>
    <cellStyle name="常规 27 7 3 3 2 2 3" xfId="17549"/>
    <cellStyle name="常规 27 7 3 3 2 2 4" xfId="17550"/>
    <cellStyle name="常规 27 7 3 3 2 3" xfId="17551"/>
    <cellStyle name="常规 27 7 3 3 2 3 2" xfId="17552"/>
    <cellStyle name="常规 27 7 3 3 2 3 3" xfId="17553"/>
    <cellStyle name="常规 27 7 3 3 2 4" xfId="17554"/>
    <cellStyle name="常规 27 7 3 3 2 5" xfId="17555"/>
    <cellStyle name="常规 27 7 3 3 3" xfId="17556"/>
    <cellStyle name="常规 27 7 3 3 3 2" xfId="17557"/>
    <cellStyle name="常规 27 7 3 3 3 2 2" xfId="17558"/>
    <cellStyle name="常规 27 7 3 3 3 2 3" xfId="17559"/>
    <cellStyle name="常规 27 7 3 3 3 3" xfId="17560"/>
    <cellStyle name="常规 27 7 3 3 3 4" xfId="17561"/>
    <cellStyle name="常规 27 7 3 3 4" xfId="17562"/>
    <cellStyle name="常规 27 7 3 3 4 2" xfId="17563"/>
    <cellStyle name="常规 27 7 3 3 4 3" xfId="17564"/>
    <cellStyle name="常规 27 7 3 3 5" xfId="17565"/>
    <cellStyle name="常规 27 7 3 3 6" xfId="17566"/>
    <cellStyle name="常规 27 7 3 4" xfId="17567"/>
    <cellStyle name="常规 27 7 3 4 2" xfId="17568"/>
    <cellStyle name="常规 27 7 3 4 2 2" xfId="17569"/>
    <cellStyle name="常规 27 7 3 4 2 2 2" xfId="17570"/>
    <cellStyle name="常规 27 7 3 4 2 2 3" xfId="17571"/>
    <cellStyle name="常规 27 7 3 4 2 3" xfId="17572"/>
    <cellStyle name="常规 27 7 3 4 2 4" xfId="17573"/>
    <cellStyle name="常规 27 7 3 4 3" xfId="17574"/>
    <cellStyle name="常规 27 7 3 4 3 2" xfId="17575"/>
    <cellStyle name="常规 27 7 3 4 3 3" xfId="17576"/>
    <cellStyle name="常规 27 7 3 4 4" xfId="17577"/>
    <cellStyle name="常规 27 7 3 4 5" xfId="17578"/>
    <cellStyle name="常规 27 7 3 5" xfId="17579"/>
    <cellStyle name="常规 27 7 3 5 2" xfId="17580"/>
    <cellStyle name="常规 27 7 3 5 2 2" xfId="17581"/>
    <cellStyle name="常规 27 7 3 5 2 3" xfId="17582"/>
    <cellStyle name="常规 27 7 3 5 3" xfId="17583"/>
    <cellStyle name="常规 27 7 3 5 4" xfId="17584"/>
    <cellStyle name="常规 27 7 3 6" xfId="17585"/>
    <cellStyle name="常规 27 7 3 6 2" xfId="17586"/>
    <cellStyle name="常规 27 7 3 6 3" xfId="17587"/>
    <cellStyle name="常规 27 7 3 7" xfId="17588"/>
    <cellStyle name="常规 27 7 3 8" xfId="17589"/>
    <cellStyle name="常规 27 7 3 9" xfId="17590"/>
    <cellStyle name="常规 27 7 4" xfId="17591"/>
    <cellStyle name="常规 27 7 4 2" xfId="17592"/>
    <cellStyle name="常规 27 7 4 2 2" xfId="17593"/>
    <cellStyle name="常规 27 7 4 2 2 2" xfId="17594"/>
    <cellStyle name="常规 27 7 4 2 2 2 2" xfId="17595"/>
    <cellStyle name="常规 27 7 4 2 2 2 2 2" xfId="17596"/>
    <cellStyle name="常规 27 7 4 2 2 2 2 3" xfId="17597"/>
    <cellStyle name="常规 27 7 4 2 2 2 3" xfId="17598"/>
    <cellStyle name="常规 27 7 4 2 2 2 4" xfId="17599"/>
    <cellStyle name="常规 27 7 4 2 2 3" xfId="17600"/>
    <cellStyle name="常规 27 7 4 2 2 3 2" xfId="17601"/>
    <cellStyle name="常规 27 7 4 2 2 3 3" xfId="17602"/>
    <cellStyle name="常规 27 7 4 2 2 4" xfId="17603"/>
    <cellStyle name="常规 27 7 4 2 2 5" xfId="17604"/>
    <cellStyle name="常规 27 7 4 2 3" xfId="17605"/>
    <cellStyle name="常规 27 7 4 2 3 2" xfId="17606"/>
    <cellStyle name="常规 27 7 4 2 3 2 2" xfId="17607"/>
    <cellStyle name="常规 27 7 4 2 3 2 3" xfId="17608"/>
    <cellStyle name="常规 27 7 4 2 3 3" xfId="17609"/>
    <cellStyle name="常规 27 7 4 2 3 4" xfId="17610"/>
    <cellStyle name="常规 27 7 4 2 4" xfId="17611"/>
    <cellStyle name="常规 27 7 4 2 4 2" xfId="17612"/>
    <cellStyle name="常规 27 7 4 2 4 3" xfId="17613"/>
    <cellStyle name="常规 27 7 4 2 5" xfId="17614"/>
    <cellStyle name="常规 27 7 4 2 6" xfId="17615"/>
    <cellStyle name="常规 27 7 4 3" xfId="17616"/>
    <cellStyle name="常规 27 7 4 3 2" xfId="17617"/>
    <cellStyle name="常规 27 7 4 3 2 2" xfId="17618"/>
    <cellStyle name="常规 27 7 4 3 2 2 2" xfId="17619"/>
    <cellStyle name="常规 27 7 4 3 2 2 3" xfId="17620"/>
    <cellStyle name="常规 27 7 4 3 2 3" xfId="17621"/>
    <cellStyle name="常规 27 7 4 3 2 4" xfId="17622"/>
    <cellStyle name="常规 27 7 4 3 3" xfId="17623"/>
    <cellStyle name="常规 27 7 4 3 3 2" xfId="17624"/>
    <cellStyle name="常规 27 7 4 3 3 3" xfId="17625"/>
    <cellStyle name="常规 27 7 4 3 4" xfId="17626"/>
    <cellStyle name="常规 27 7 4 3 5" xfId="17627"/>
    <cellStyle name="常规 27 7 4 4" xfId="17628"/>
    <cellStyle name="常规 27 7 4 4 2" xfId="17629"/>
    <cellStyle name="常规 27 7 4 4 2 2" xfId="17630"/>
    <cellStyle name="常规 27 7 4 4 2 3" xfId="17631"/>
    <cellStyle name="常规 27 7 4 4 3" xfId="17632"/>
    <cellStyle name="常规 27 7 4 4 4" xfId="17633"/>
    <cellStyle name="常规 27 7 4 5" xfId="17634"/>
    <cellStyle name="常规 27 7 4 5 2" xfId="17635"/>
    <cellStyle name="常规 27 7 4 5 3" xfId="17636"/>
    <cellStyle name="常规 27 7 4 6" xfId="17637"/>
    <cellStyle name="常规 27 7 4 7" xfId="17638"/>
    <cellStyle name="常规 27 7 5" xfId="17639"/>
    <cellStyle name="常规 27 7 5 2" xfId="17640"/>
    <cellStyle name="常规 27 7 5 2 2" xfId="17641"/>
    <cellStyle name="常规 27 7 5 2 2 2" xfId="17642"/>
    <cellStyle name="常规 27 7 5 2 2 2 2" xfId="17643"/>
    <cellStyle name="常规 27 7 5 2 2 2 3" xfId="17644"/>
    <cellStyle name="常规 27 7 5 2 2 3" xfId="17645"/>
    <cellStyle name="常规 27 7 5 2 2 4" xfId="17646"/>
    <cellStyle name="常规 27 7 5 2 3" xfId="17647"/>
    <cellStyle name="常规 27 7 5 2 3 2" xfId="17648"/>
    <cellStyle name="常规 27 7 5 2 3 3" xfId="17649"/>
    <cellStyle name="常规 27 7 5 2 4" xfId="17650"/>
    <cellStyle name="常规 27 7 5 2 5" xfId="17651"/>
    <cellStyle name="常规 27 7 5 3" xfId="17652"/>
    <cellStyle name="常规 27 7 5 3 2" xfId="17653"/>
    <cellStyle name="常规 27 7 5 3 2 2" xfId="17654"/>
    <cellStyle name="常规 27 7 5 3 2 3" xfId="17655"/>
    <cellStyle name="常规 27 7 5 3 3" xfId="17656"/>
    <cellStyle name="常规 27 7 5 3 4" xfId="17657"/>
    <cellStyle name="常规 27 7 5 4" xfId="17658"/>
    <cellStyle name="常规 27 7 5 4 2" xfId="17659"/>
    <cellStyle name="常规 27 7 5 4 3" xfId="17660"/>
    <cellStyle name="常规 27 7 5 5" xfId="17661"/>
    <cellStyle name="常规 27 7 5 6" xfId="17662"/>
    <cellStyle name="常规 27 7 6" xfId="17663"/>
    <cellStyle name="常规 27 7 6 2" xfId="17664"/>
    <cellStyle name="常规 27 7 6 2 2" xfId="17665"/>
    <cellStyle name="常规 27 7 6 2 2 2" xfId="17666"/>
    <cellStyle name="常规 27 7 6 2 2 3" xfId="17667"/>
    <cellStyle name="常规 27 7 6 2 3" xfId="17668"/>
    <cellStyle name="常规 27 7 6 2 4" xfId="17669"/>
    <cellStyle name="常规 27 7 6 3" xfId="17670"/>
    <cellStyle name="常规 27 7 6 3 2" xfId="17671"/>
    <cellStyle name="常规 27 7 6 3 3" xfId="17672"/>
    <cellStyle name="常规 27 7 6 4" xfId="17673"/>
    <cellStyle name="常规 27 7 6 5" xfId="17674"/>
    <cellStyle name="常规 27 7 7" xfId="17675"/>
    <cellStyle name="常规 27 7 7 2" xfId="17676"/>
    <cellStyle name="常规 27 7 7 2 2" xfId="17677"/>
    <cellStyle name="常规 27 7 7 2 3" xfId="17678"/>
    <cellStyle name="常规 27 7 7 3" xfId="17679"/>
    <cellStyle name="常规 27 7 7 4" xfId="17680"/>
    <cellStyle name="常规 27 7 8" xfId="17681"/>
    <cellStyle name="常规 27 7 8 2" xfId="17682"/>
    <cellStyle name="常规 27 7 8 3" xfId="17683"/>
    <cellStyle name="常规 27 7 9" xfId="17684"/>
    <cellStyle name="常规 27 8" xfId="17685"/>
    <cellStyle name="常规 27 8 10" xfId="17686"/>
    <cellStyle name="常规 27 8 11" xfId="17687"/>
    <cellStyle name="常规 27 8 12" xfId="17688"/>
    <cellStyle name="常规 27 8 13" xfId="17689"/>
    <cellStyle name="常规 27 8 2" xfId="17690"/>
    <cellStyle name="常规 27 8 2 2" xfId="17691"/>
    <cellStyle name="常规 27 8 2 2 2" xfId="17692"/>
    <cellStyle name="常规 27 8 2 2 2 2" xfId="17693"/>
    <cellStyle name="常规 27 8 2 2 2 2 2" xfId="17694"/>
    <cellStyle name="常规 27 8 2 2 2 2 2 2" xfId="17695"/>
    <cellStyle name="常规 27 8 2 2 2 2 2 2 2" xfId="17696"/>
    <cellStyle name="常规 27 8 2 2 2 2 2 2 2 2" xfId="17697"/>
    <cellStyle name="常规 27 8 2 2 2 2 2 2 2 3" xfId="17698"/>
    <cellStyle name="常规 27 8 2 2 2 2 2 2 3" xfId="17699"/>
    <cellStyle name="常规 27 8 2 2 2 2 2 2 4" xfId="17700"/>
    <cellStyle name="常规 27 8 2 2 2 2 2 3" xfId="17701"/>
    <cellStyle name="常规 27 8 2 2 2 2 2 3 2" xfId="17702"/>
    <cellStyle name="常规 27 8 2 2 2 2 2 3 3" xfId="17703"/>
    <cellStyle name="常规 27 8 2 2 2 2 2 4" xfId="17704"/>
    <cellStyle name="常规 27 8 2 2 2 2 2 5" xfId="17705"/>
    <cellStyle name="常规 27 8 2 2 2 2 3" xfId="17706"/>
    <cellStyle name="常规 27 8 2 2 2 2 3 2" xfId="17707"/>
    <cellStyle name="常规 27 8 2 2 2 2 3 2 2" xfId="17708"/>
    <cellStyle name="常规 27 8 2 2 2 2 3 2 3" xfId="17709"/>
    <cellStyle name="常规 27 8 2 2 2 2 3 3" xfId="17710"/>
    <cellStyle name="常规 27 8 2 2 2 2 3 4" xfId="17711"/>
    <cellStyle name="常规 27 8 2 2 2 2 4" xfId="17712"/>
    <cellStyle name="常规 27 8 2 2 2 2 4 2" xfId="17713"/>
    <cellStyle name="常规 27 8 2 2 2 2 4 3" xfId="17714"/>
    <cellStyle name="常规 27 8 2 2 2 2 5" xfId="17715"/>
    <cellStyle name="常规 27 8 2 2 2 2 6" xfId="17716"/>
    <cellStyle name="常规 27 8 2 2 2 3" xfId="17717"/>
    <cellStyle name="常规 27 8 2 2 2 3 2" xfId="17718"/>
    <cellStyle name="常规 27 8 2 2 2 3 2 2" xfId="17719"/>
    <cellStyle name="常规 27 8 2 2 2 3 2 2 2" xfId="17720"/>
    <cellStyle name="常规 27 8 2 2 2 3 2 2 3" xfId="17721"/>
    <cellStyle name="常规 27 8 2 2 2 3 2 3" xfId="17722"/>
    <cellStyle name="常规 27 8 2 2 2 3 2 4" xfId="17723"/>
    <cellStyle name="常规 27 8 2 2 2 3 3" xfId="17724"/>
    <cellStyle name="常规 27 8 2 2 2 3 3 2" xfId="17725"/>
    <cellStyle name="常规 27 8 2 2 2 3 3 3" xfId="17726"/>
    <cellStyle name="常规 27 8 2 2 2 3 4" xfId="17727"/>
    <cellStyle name="常规 27 8 2 2 2 3 5" xfId="17728"/>
    <cellStyle name="常规 27 8 2 2 2 4" xfId="17729"/>
    <cellStyle name="常规 27 8 2 2 2 4 2" xfId="17730"/>
    <cellStyle name="常规 27 8 2 2 2 4 2 2" xfId="17731"/>
    <cellStyle name="常规 27 8 2 2 2 4 2 3" xfId="17732"/>
    <cellStyle name="常规 27 8 2 2 2 4 3" xfId="17733"/>
    <cellStyle name="常规 27 8 2 2 2 4 4" xfId="17734"/>
    <cellStyle name="常规 27 8 2 2 2 5" xfId="17735"/>
    <cellStyle name="常规 27 8 2 2 2 5 2" xfId="17736"/>
    <cellStyle name="常规 27 8 2 2 2 5 3" xfId="17737"/>
    <cellStyle name="常规 27 8 2 2 2 6" xfId="17738"/>
    <cellStyle name="常规 27 8 2 2 2 7" xfId="17739"/>
    <cellStyle name="常规 27 8 2 2 3" xfId="17740"/>
    <cellStyle name="常规 27 8 2 2 3 2" xfId="17741"/>
    <cellStyle name="常规 27 8 2 2 3 2 2" xfId="17742"/>
    <cellStyle name="常规 27 8 2 2 3 2 2 2" xfId="17743"/>
    <cellStyle name="常规 27 8 2 2 3 2 2 2 2" xfId="17744"/>
    <cellStyle name="常规 27 8 2 2 3 2 2 2 3" xfId="17745"/>
    <cellStyle name="常规 27 8 2 2 3 2 2 3" xfId="17746"/>
    <cellStyle name="常规 27 8 2 2 3 2 2 4" xfId="17747"/>
    <cellStyle name="常规 27 8 2 2 3 2 3" xfId="17748"/>
    <cellStyle name="常规 27 8 2 2 3 2 3 2" xfId="17749"/>
    <cellStyle name="常规 27 8 2 2 3 2 3 3" xfId="17750"/>
    <cellStyle name="常规 27 8 2 2 3 2 4" xfId="17751"/>
    <cellStyle name="常规 27 8 2 2 3 2 5" xfId="17752"/>
    <cellStyle name="常规 27 8 2 2 3 3" xfId="17753"/>
    <cellStyle name="常规 27 8 2 2 3 3 2" xfId="17754"/>
    <cellStyle name="常规 27 8 2 2 3 3 2 2" xfId="17755"/>
    <cellStyle name="常规 27 8 2 2 3 3 2 3" xfId="17756"/>
    <cellStyle name="常规 27 8 2 2 3 3 3" xfId="17757"/>
    <cellStyle name="常规 27 8 2 2 3 3 4" xfId="17758"/>
    <cellStyle name="常规 27 8 2 2 3 4" xfId="17759"/>
    <cellStyle name="常规 27 8 2 2 3 4 2" xfId="17760"/>
    <cellStyle name="常规 27 8 2 2 3 4 3" xfId="17761"/>
    <cellStyle name="常规 27 8 2 2 3 5" xfId="17762"/>
    <cellStyle name="常规 27 8 2 2 3 6" xfId="17763"/>
    <cellStyle name="常规 27 8 2 2 4" xfId="17764"/>
    <cellStyle name="常规 27 8 2 2 4 2" xfId="17765"/>
    <cellStyle name="常规 27 8 2 2 4 2 2" xfId="17766"/>
    <cellStyle name="常规 27 8 2 2 4 2 2 2" xfId="17767"/>
    <cellStyle name="常规 27 8 2 2 4 2 2 3" xfId="17768"/>
    <cellStyle name="常规 27 8 2 2 4 2 3" xfId="17769"/>
    <cellStyle name="常规 27 8 2 2 4 2 4" xfId="17770"/>
    <cellStyle name="常规 27 8 2 2 4 3" xfId="17771"/>
    <cellStyle name="常规 27 8 2 2 4 3 2" xfId="17772"/>
    <cellStyle name="常规 27 8 2 2 4 3 3" xfId="17773"/>
    <cellStyle name="常规 27 8 2 2 4 4" xfId="17774"/>
    <cellStyle name="常规 27 8 2 2 4 5" xfId="17775"/>
    <cellStyle name="常规 27 8 2 2 5" xfId="17776"/>
    <cellStyle name="常规 27 8 2 2 5 2" xfId="17777"/>
    <cellStyle name="常规 27 8 2 2 5 2 2" xfId="17778"/>
    <cellStyle name="常规 27 8 2 2 5 2 3" xfId="17779"/>
    <cellStyle name="常规 27 8 2 2 5 3" xfId="17780"/>
    <cellStyle name="常规 27 8 2 2 5 4" xfId="17781"/>
    <cellStyle name="常规 27 8 2 2 6" xfId="17782"/>
    <cellStyle name="常规 27 8 2 2 6 2" xfId="17783"/>
    <cellStyle name="常规 27 8 2 2 6 3" xfId="17784"/>
    <cellStyle name="常规 27 8 2 2 7" xfId="17785"/>
    <cellStyle name="常规 27 8 2 2 8" xfId="17786"/>
    <cellStyle name="常规 27 8 2 3" xfId="17787"/>
    <cellStyle name="常规 27 8 2 3 2" xfId="17788"/>
    <cellStyle name="常规 27 8 2 3 2 2" xfId="17789"/>
    <cellStyle name="常规 27 8 2 3 2 2 2" xfId="17790"/>
    <cellStyle name="常规 27 8 2 3 2 2 2 2" xfId="17791"/>
    <cellStyle name="常规 27 8 2 3 2 2 2 2 2" xfId="17792"/>
    <cellStyle name="常规 27 8 2 3 2 2 2 2 3" xfId="17793"/>
    <cellStyle name="常规 27 8 2 3 2 2 2 3" xfId="17794"/>
    <cellStyle name="常规 27 8 2 3 2 2 2 4" xfId="17795"/>
    <cellStyle name="常规 27 8 2 3 2 2 3" xfId="17796"/>
    <cellStyle name="常规 27 8 2 3 2 2 3 2" xfId="17797"/>
    <cellStyle name="常规 27 8 2 3 2 2 3 3" xfId="17798"/>
    <cellStyle name="常规 27 8 2 3 2 2 4" xfId="17799"/>
    <cellStyle name="常规 27 8 2 3 2 2 5" xfId="17800"/>
    <cellStyle name="常规 27 8 2 3 2 3" xfId="17801"/>
    <cellStyle name="常规 27 8 2 3 2 3 2" xfId="17802"/>
    <cellStyle name="常规 27 8 2 3 2 3 2 2" xfId="17803"/>
    <cellStyle name="常规 27 8 2 3 2 3 2 3" xfId="17804"/>
    <cellStyle name="常规 27 8 2 3 2 3 3" xfId="17805"/>
    <cellStyle name="常规 27 8 2 3 2 3 4" xfId="17806"/>
    <cellStyle name="常规 27 8 2 3 2 4" xfId="17807"/>
    <cellStyle name="常规 27 8 2 3 2 4 2" xfId="17808"/>
    <cellStyle name="常规 27 8 2 3 2 4 3" xfId="17809"/>
    <cellStyle name="常规 27 8 2 3 2 5" xfId="17810"/>
    <cellStyle name="常规 27 8 2 3 2 6" xfId="17811"/>
    <cellStyle name="常规 27 8 2 3 3" xfId="17812"/>
    <cellStyle name="常规 27 8 2 3 3 2" xfId="17813"/>
    <cellStyle name="常规 27 8 2 3 3 2 2" xfId="17814"/>
    <cellStyle name="常规 27 8 2 3 3 2 2 2" xfId="17815"/>
    <cellStyle name="常规 27 8 2 3 3 2 2 3" xfId="17816"/>
    <cellStyle name="常规 27 8 2 3 3 2 3" xfId="17817"/>
    <cellStyle name="常规 27 8 2 3 3 2 4" xfId="17818"/>
    <cellStyle name="常规 27 8 2 3 3 3" xfId="17819"/>
    <cellStyle name="常规 27 8 2 3 3 3 2" xfId="17820"/>
    <cellStyle name="常规 27 8 2 3 3 3 3" xfId="17821"/>
    <cellStyle name="常规 27 8 2 3 3 4" xfId="17822"/>
    <cellStyle name="常规 27 8 2 3 3 5" xfId="17823"/>
    <cellStyle name="常规 27 8 2 3 4" xfId="17824"/>
    <cellStyle name="常规 27 8 2 3 4 2" xfId="17825"/>
    <cellStyle name="常规 27 8 2 3 4 2 2" xfId="17826"/>
    <cellStyle name="常规 27 8 2 3 4 2 3" xfId="17827"/>
    <cellStyle name="常规 27 8 2 3 4 3" xfId="17828"/>
    <cellStyle name="常规 27 8 2 3 4 4" xfId="17829"/>
    <cellStyle name="常规 27 8 2 3 5" xfId="17830"/>
    <cellStyle name="常规 27 8 2 3 5 2" xfId="17831"/>
    <cellStyle name="常规 27 8 2 3 5 3" xfId="17832"/>
    <cellStyle name="常规 27 8 2 3 6" xfId="17833"/>
    <cellStyle name="常规 27 8 2 3 7" xfId="17834"/>
    <cellStyle name="常规 27 8 2 4" xfId="17835"/>
    <cellStyle name="常规 27 8 2 4 2" xfId="17836"/>
    <cellStyle name="常规 27 8 2 4 2 2" xfId="17837"/>
    <cellStyle name="常规 27 8 2 4 2 2 2" xfId="17838"/>
    <cellStyle name="常规 27 8 2 4 2 2 2 2" xfId="17839"/>
    <cellStyle name="常规 27 8 2 4 2 2 2 3" xfId="17840"/>
    <cellStyle name="常规 27 8 2 4 2 2 3" xfId="17841"/>
    <cellStyle name="常规 27 8 2 4 2 2 4" xfId="17842"/>
    <cellStyle name="常规 27 8 2 4 2 3" xfId="17843"/>
    <cellStyle name="常规 27 8 2 4 2 3 2" xfId="17844"/>
    <cellStyle name="常规 27 8 2 4 2 3 3" xfId="17845"/>
    <cellStyle name="常规 27 8 2 4 2 4" xfId="17846"/>
    <cellStyle name="常规 27 8 2 4 2 5" xfId="17847"/>
    <cellStyle name="常规 27 8 2 4 3" xfId="17848"/>
    <cellStyle name="常规 27 8 2 4 3 2" xfId="17849"/>
    <cellStyle name="常规 27 8 2 4 3 2 2" xfId="17850"/>
    <cellStyle name="常规 27 8 2 4 3 2 3" xfId="17851"/>
    <cellStyle name="常规 27 8 2 4 3 3" xfId="17852"/>
    <cellStyle name="常规 27 8 2 4 3 4" xfId="17853"/>
    <cellStyle name="常规 27 8 2 4 4" xfId="17854"/>
    <cellStyle name="常规 27 8 2 4 4 2" xfId="17855"/>
    <cellStyle name="常规 27 8 2 4 4 3" xfId="17856"/>
    <cellStyle name="常规 27 8 2 4 5" xfId="17857"/>
    <cellStyle name="常规 27 8 2 4 6" xfId="17858"/>
    <cellStyle name="常规 27 8 2 5" xfId="17859"/>
    <cellStyle name="常规 27 8 2 5 2" xfId="17860"/>
    <cellStyle name="常规 27 8 2 5 2 2" xfId="17861"/>
    <cellStyle name="常规 27 8 2 5 2 2 2" xfId="17862"/>
    <cellStyle name="常规 27 8 2 5 2 2 3" xfId="17863"/>
    <cellStyle name="常规 27 8 2 5 2 3" xfId="17864"/>
    <cellStyle name="常规 27 8 2 5 2 4" xfId="17865"/>
    <cellStyle name="常规 27 8 2 5 3" xfId="17866"/>
    <cellStyle name="常规 27 8 2 5 3 2" xfId="17867"/>
    <cellStyle name="常规 27 8 2 5 3 3" xfId="17868"/>
    <cellStyle name="常规 27 8 2 5 4" xfId="17869"/>
    <cellStyle name="常规 27 8 2 5 5" xfId="17870"/>
    <cellStyle name="常规 27 8 2 6" xfId="17871"/>
    <cellStyle name="常规 27 8 2 6 2" xfId="17872"/>
    <cellStyle name="常规 27 8 2 6 2 2" xfId="17873"/>
    <cellStyle name="常规 27 8 2 6 2 3" xfId="17874"/>
    <cellStyle name="常规 27 8 2 6 3" xfId="17875"/>
    <cellStyle name="常规 27 8 2 6 4" xfId="17876"/>
    <cellStyle name="常规 27 8 2 7" xfId="17877"/>
    <cellStyle name="常规 27 8 2 7 2" xfId="17878"/>
    <cellStyle name="常规 27 8 2 7 3" xfId="17879"/>
    <cellStyle name="常规 27 8 2 8" xfId="17880"/>
    <cellStyle name="常规 27 8 2 9" xfId="17881"/>
    <cellStyle name="常规 27 8 3" xfId="17882"/>
    <cellStyle name="常规 27 8 3 2" xfId="17883"/>
    <cellStyle name="常规 27 8 3 2 2" xfId="17884"/>
    <cellStyle name="常规 27 8 3 2 2 2" xfId="17885"/>
    <cellStyle name="常规 27 8 3 2 2 2 2" xfId="17886"/>
    <cellStyle name="常规 27 8 3 2 2 2 2 2" xfId="17887"/>
    <cellStyle name="常规 27 8 3 2 2 2 2 2 2" xfId="17888"/>
    <cellStyle name="常规 27 8 3 2 2 2 2 2 3" xfId="17889"/>
    <cellStyle name="常规 27 8 3 2 2 2 2 3" xfId="17890"/>
    <cellStyle name="常规 27 8 3 2 2 2 2 4" xfId="17891"/>
    <cellStyle name="常规 27 8 3 2 2 2 3" xfId="17892"/>
    <cellStyle name="常规 27 8 3 2 2 2 3 2" xfId="17893"/>
    <cellStyle name="常规 27 8 3 2 2 2 3 3" xfId="17894"/>
    <cellStyle name="常规 27 8 3 2 2 2 4" xfId="17895"/>
    <cellStyle name="常规 27 8 3 2 2 2 5" xfId="17896"/>
    <cellStyle name="常规 27 8 3 2 2 3" xfId="17897"/>
    <cellStyle name="常规 27 8 3 2 2 3 2" xfId="17898"/>
    <cellStyle name="常规 27 8 3 2 2 3 2 2" xfId="17899"/>
    <cellStyle name="常规 27 8 3 2 2 3 2 3" xfId="17900"/>
    <cellStyle name="常规 27 8 3 2 2 3 3" xfId="17901"/>
    <cellStyle name="常规 27 8 3 2 2 3 4" xfId="17902"/>
    <cellStyle name="常规 27 8 3 2 2 4" xfId="17903"/>
    <cellStyle name="常规 27 8 3 2 2 4 2" xfId="17904"/>
    <cellStyle name="常规 27 8 3 2 2 4 3" xfId="17905"/>
    <cellStyle name="常规 27 8 3 2 2 5" xfId="17906"/>
    <cellStyle name="常规 27 8 3 2 2 6" xfId="17907"/>
    <cellStyle name="常规 27 8 3 2 3" xfId="17908"/>
    <cellStyle name="常规 27 8 3 2 3 2" xfId="17909"/>
    <cellStyle name="常规 27 8 3 2 3 2 2" xfId="17910"/>
    <cellStyle name="常规 27 8 3 2 3 2 2 2" xfId="17911"/>
    <cellStyle name="常规 27 8 3 2 3 2 2 3" xfId="17912"/>
    <cellStyle name="常规 27 8 3 2 3 2 3" xfId="17913"/>
    <cellStyle name="常规 27 8 3 2 3 2 4" xfId="17914"/>
    <cellStyle name="常规 27 8 3 2 3 3" xfId="17915"/>
    <cellStyle name="常规 27 8 3 2 3 3 2" xfId="17916"/>
    <cellStyle name="常规 27 8 3 2 3 3 3" xfId="17917"/>
    <cellStyle name="常规 27 8 3 2 3 4" xfId="17918"/>
    <cellStyle name="常规 27 8 3 2 3 5" xfId="17919"/>
    <cellStyle name="常规 27 8 3 2 4" xfId="17920"/>
    <cellStyle name="常规 27 8 3 2 4 2" xfId="17921"/>
    <cellStyle name="常规 27 8 3 2 4 2 2" xfId="17922"/>
    <cellStyle name="常规 27 8 3 2 4 2 3" xfId="17923"/>
    <cellStyle name="常规 27 8 3 2 4 3" xfId="17924"/>
    <cellStyle name="常规 27 8 3 2 4 4" xfId="17925"/>
    <cellStyle name="常规 27 8 3 2 5" xfId="17926"/>
    <cellStyle name="常规 27 8 3 2 5 2" xfId="17927"/>
    <cellStyle name="常规 27 8 3 2 5 3" xfId="17928"/>
    <cellStyle name="常规 27 8 3 2 6" xfId="17929"/>
    <cellStyle name="常规 27 8 3 2 7" xfId="17930"/>
    <cellStyle name="常规 27 8 3 3" xfId="17931"/>
    <cellStyle name="常规 27 8 3 3 2" xfId="17932"/>
    <cellStyle name="常规 27 8 3 3 2 2" xfId="17933"/>
    <cellStyle name="常规 27 8 3 3 2 2 2" xfId="17934"/>
    <cellStyle name="常规 27 8 3 3 2 2 2 2" xfId="17935"/>
    <cellStyle name="常规 27 8 3 3 2 2 2 3" xfId="17936"/>
    <cellStyle name="常规 27 8 3 3 2 2 3" xfId="17937"/>
    <cellStyle name="常规 27 8 3 3 2 2 4" xfId="17938"/>
    <cellStyle name="常规 27 8 3 3 2 3" xfId="17939"/>
    <cellStyle name="常规 27 8 3 3 2 3 2" xfId="17940"/>
    <cellStyle name="常规 27 8 3 3 2 3 3" xfId="17941"/>
    <cellStyle name="常规 27 8 3 3 2 4" xfId="17942"/>
    <cellStyle name="常规 27 8 3 3 2 5" xfId="17943"/>
    <cellStyle name="常规 27 8 3 3 3" xfId="17944"/>
    <cellStyle name="常规 27 8 3 3 3 2" xfId="17945"/>
    <cellStyle name="常规 27 8 3 3 3 2 2" xfId="17946"/>
    <cellStyle name="常规 27 8 3 3 3 2 3" xfId="17947"/>
    <cellStyle name="常规 27 8 3 3 3 3" xfId="17948"/>
    <cellStyle name="常规 27 8 3 3 3 4" xfId="17949"/>
    <cellStyle name="常规 27 8 3 3 4" xfId="17950"/>
    <cellStyle name="常规 27 8 3 3 4 2" xfId="17951"/>
    <cellStyle name="常规 27 8 3 3 4 3" xfId="17952"/>
    <cellStyle name="常规 27 8 3 3 5" xfId="17953"/>
    <cellStyle name="常规 27 8 3 3 6" xfId="17954"/>
    <cellStyle name="常规 27 8 3 4" xfId="17955"/>
    <cellStyle name="常规 27 8 3 4 2" xfId="17956"/>
    <cellStyle name="常规 27 8 3 4 2 2" xfId="17957"/>
    <cellStyle name="常规 27 8 3 4 2 2 2" xfId="17958"/>
    <cellStyle name="常规 27 8 3 4 2 2 3" xfId="17959"/>
    <cellStyle name="常规 27 8 3 4 2 3" xfId="17960"/>
    <cellStyle name="常规 27 8 3 4 2 4" xfId="17961"/>
    <cellStyle name="常规 27 8 3 4 3" xfId="17962"/>
    <cellStyle name="常规 27 8 3 4 3 2" xfId="17963"/>
    <cellStyle name="常规 27 8 3 4 3 3" xfId="17964"/>
    <cellStyle name="常规 27 8 3 4 4" xfId="17965"/>
    <cellStyle name="常规 27 8 3 4 5" xfId="17966"/>
    <cellStyle name="常规 27 8 3 5" xfId="17967"/>
    <cellStyle name="常规 27 8 3 5 2" xfId="17968"/>
    <cellStyle name="常规 27 8 3 5 2 2" xfId="17969"/>
    <cellStyle name="常规 27 8 3 5 2 3" xfId="17970"/>
    <cellStyle name="常规 27 8 3 5 3" xfId="17971"/>
    <cellStyle name="常规 27 8 3 5 4" xfId="17972"/>
    <cellStyle name="常规 27 8 3 6" xfId="17973"/>
    <cellStyle name="常规 27 8 3 6 2" xfId="17974"/>
    <cellStyle name="常规 27 8 3 6 3" xfId="17975"/>
    <cellStyle name="常规 27 8 3 7" xfId="17976"/>
    <cellStyle name="常规 27 8 3 8" xfId="17977"/>
    <cellStyle name="常规 27 8 4" xfId="17978"/>
    <cellStyle name="常规 27 8 4 2" xfId="17979"/>
    <cellStyle name="常规 27 8 4 2 2" xfId="17980"/>
    <cellStyle name="常规 27 8 4 2 2 2" xfId="17981"/>
    <cellStyle name="常规 27 8 4 2 2 2 2" xfId="17982"/>
    <cellStyle name="常规 27 8 4 2 2 2 2 2" xfId="17983"/>
    <cellStyle name="常规 27 8 4 2 2 2 2 3" xfId="17984"/>
    <cellStyle name="常规 27 8 4 2 2 2 3" xfId="17985"/>
    <cellStyle name="常规 27 8 4 2 2 2 4" xfId="17986"/>
    <cellStyle name="常规 27 8 4 2 2 3" xfId="17987"/>
    <cellStyle name="常规 27 8 4 2 2 3 2" xfId="17988"/>
    <cellStyle name="常规 27 8 4 2 2 3 3" xfId="17989"/>
    <cellStyle name="常规 27 8 4 2 2 4" xfId="17990"/>
    <cellStyle name="常规 27 8 4 2 2 5" xfId="17991"/>
    <cellStyle name="常规 27 8 4 2 3" xfId="17992"/>
    <cellStyle name="常规 27 8 4 2 3 2" xfId="17993"/>
    <cellStyle name="常规 27 8 4 2 3 2 2" xfId="17994"/>
    <cellStyle name="常规 27 8 4 2 3 2 3" xfId="17995"/>
    <cellStyle name="常规 27 8 4 2 3 3" xfId="17996"/>
    <cellStyle name="常规 27 8 4 2 3 4" xfId="17997"/>
    <cellStyle name="常规 27 8 4 2 4" xfId="17998"/>
    <cellStyle name="常规 27 8 4 2 4 2" xfId="17999"/>
    <cellStyle name="常规 27 8 4 2 4 3" xfId="18000"/>
    <cellStyle name="常规 27 8 4 2 5" xfId="18001"/>
    <cellStyle name="常规 27 8 4 2 6" xfId="18002"/>
    <cellStyle name="常规 27 8 4 3" xfId="18003"/>
    <cellStyle name="常规 27 8 4 3 2" xfId="18004"/>
    <cellStyle name="常规 27 8 4 3 2 2" xfId="18005"/>
    <cellStyle name="常规 27 8 4 3 2 2 2" xfId="18006"/>
    <cellStyle name="常规 27 8 4 3 2 2 3" xfId="18007"/>
    <cellStyle name="常规 27 8 4 3 2 3" xfId="18008"/>
    <cellStyle name="常规 27 8 4 3 2 4" xfId="18009"/>
    <cellStyle name="常规 27 8 4 3 3" xfId="18010"/>
    <cellStyle name="常规 27 8 4 3 3 2" xfId="18011"/>
    <cellStyle name="常规 27 8 4 3 3 3" xfId="18012"/>
    <cellStyle name="常规 27 8 4 3 4" xfId="18013"/>
    <cellStyle name="常规 27 8 4 3 5" xfId="18014"/>
    <cellStyle name="常规 27 8 4 4" xfId="18015"/>
    <cellStyle name="常规 27 8 4 4 2" xfId="18016"/>
    <cellStyle name="常规 27 8 4 4 2 2" xfId="18017"/>
    <cellStyle name="常规 27 8 4 4 2 3" xfId="18018"/>
    <cellStyle name="常规 27 8 4 4 3" xfId="18019"/>
    <cellStyle name="常规 27 8 4 4 4" xfId="18020"/>
    <cellStyle name="常规 27 8 4 5" xfId="18021"/>
    <cellStyle name="常规 27 8 4 5 2" xfId="18022"/>
    <cellStyle name="常规 27 8 4 5 3" xfId="18023"/>
    <cellStyle name="常规 27 8 4 6" xfId="18024"/>
    <cellStyle name="常规 27 8 4 7" xfId="18025"/>
    <cellStyle name="常规 27 8 5" xfId="18026"/>
    <cellStyle name="常规 27 8 5 2" xfId="18027"/>
    <cellStyle name="常规 27 8 5 2 2" xfId="18028"/>
    <cellStyle name="常规 27 8 5 2 2 2" xfId="18029"/>
    <cellStyle name="常规 27 8 5 2 2 2 2" xfId="18030"/>
    <cellStyle name="常规 27 8 5 2 2 2 3" xfId="18031"/>
    <cellStyle name="常规 27 8 5 2 2 3" xfId="18032"/>
    <cellStyle name="常规 27 8 5 2 2 4" xfId="18033"/>
    <cellStyle name="常规 27 8 5 2 3" xfId="18034"/>
    <cellStyle name="常规 27 8 5 2 3 2" xfId="18035"/>
    <cellStyle name="常规 27 8 5 2 3 3" xfId="18036"/>
    <cellStyle name="常规 27 8 5 2 4" xfId="18037"/>
    <cellStyle name="常规 27 8 5 2 5" xfId="18038"/>
    <cellStyle name="常规 27 8 5 3" xfId="18039"/>
    <cellStyle name="常规 27 8 5 3 2" xfId="18040"/>
    <cellStyle name="常规 27 8 5 3 2 2" xfId="18041"/>
    <cellStyle name="常规 27 8 5 3 2 3" xfId="18042"/>
    <cellStyle name="常规 27 8 5 3 3" xfId="18043"/>
    <cellStyle name="常规 27 8 5 3 4" xfId="18044"/>
    <cellStyle name="常规 27 8 5 4" xfId="18045"/>
    <cellStyle name="常规 27 8 5 4 2" xfId="18046"/>
    <cellStyle name="常规 27 8 5 4 3" xfId="18047"/>
    <cellStyle name="常规 27 8 5 5" xfId="18048"/>
    <cellStyle name="常规 27 8 5 6" xfId="18049"/>
    <cellStyle name="常规 27 8 6" xfId="18050"/>
    <cellStyle name="常规 27 8 6 2" xfId="18051"/>
    <cellStyle name="常规 27 8 6 2 2" xfId="18052"/>
    <cellStyle name="常规 27 8 6 2 2 2" xfId="18053"/>
    <cellStyle name="常规 27 8 6 2 2 3" xfId="18054"/>
    <cellStyle name="常规 27 8 6 2 3" xfId="18055"/>
    <cellStyle name="常规 27 8 6 2 4" xfId="18056"/>
    <cellStyle name="常规 27 8 6 3" xfId="18057"/>
    <cellStyle name="常规 27 8 6 3 2" xfId="18058"/>
    <cellStyle name="常规 27 8 6 3 3" xfId="18059"/>
    <cellStyle name="常规 27 8 6 4" xfId="18060"/>
    <cellStyle name="常规 27 8 6 5" xfId="18061"/>
    <cellStyle name="常规 27 8 7" xfId="18062"/>
    <cellStyle name="常规 27 8 7 2" xfId="18063"/>
    <cellStyle name="常规 27 8 7 2 2" xfId="18064"/>
    <cellStyle name="常规 27 8 7 2 3" xfId="18065"/>
    <cellStyle name="常规 27 8 7 3" xfId="18066"/>
    <cellStyle name="常规 27 8 7 4" xfId="18067"/>
    <cellStyle name="常规 27 8 8" xfId="18068"/>
    <cellStyle name="常规 27 8 8 2" xfId="18069"/>
    <cellStyle name="常规 27 8 8 3" xfId="18070"/>
    <cellStyle name="常规 27 8 9" xfId="18071"/>
    <cellStyle name="常规 27 9" xfId="18072"/>
    <cellStyle name="常规 27 9 10" xfId="18073"/>
    <cellStyle name="常规 27 9 11" xfId="18074"/>
    <cellStyle name="常规 27 9 12" xfId="18075"/>
    <cellStyle name="常规 27 9 2" xfId="18076"/>
    <cellStyle name="常规 27 9 2 2" xfId="18077"/>
    <cellStyle name="常规 27 9 2 2 2" xfId="18078"/>
    <cellStyle name="常规 27 9 2 2 2 2" xfId="18079"/>
    <cellStyle name="常规 27 9 2 2 2 2 2" xfId="18080"/>
    <cellStyle name="常规 27 9 2 2 2 2 2 2" xfId="18081"/>
    <cellStyle name="常规 27 9 2 2 2 2 2 2 2" xfId="18082"/>
    <cellStyle name="常规 27 9 2 2 2 2 2 2 3" xfId="18083"/>
    <cellStyle name="常规 27 9 2 2 2 2 2 3" xfId="18084"/>
    <cellStyle name="常规 27 9 2 2 2 2 2 4" xfId="18085"/>
    <cellStyle name="常规 27 9 2 2 2 2 3" xfId="18086"/>
    <cellStyle name="常规 27 9 2 2 2 2 3 2" xfId="18087"/>
    <cellStyle name="常规 27 9 2 2 2 2 3 3" xfId="18088"/>
    <cellStyle name="常规 27 9 2 2 2 2 4" xfId="18089"/>
    <cellStyle name="常规 27 9 2 2 2 2 5" xfId="18090"/>
    <cellStyle name="常规 27 9 2 2 2 3" xfId="18091"/>
    <cellStyle name="常规 27 9 2 2 2 3 2" xfId="18092"/>
    <cellStyle name="常规 27 9 2 2 2 3 2 2" xfId="18093"/>
    <cellStyle name="常规 27 9 2 2 2 3 2 3" xfId="18094"/>
    <cellStyle name="常规 27 9 2 2 2 3 3" xfId="18095"/>
    <cellStyle name="常规 27 9 2 2 2 3 4" xfId="18096"/>
    <cellStyle name="常规 27 9 2 2 2 4" xfId="18097"/>
    <cellStyle name="常规 27 9 2 2 2 4 2" xfId="18098"/>
    <cellStyle name="常规 27 9 2 2 2 4 3" xfId="18099"/>
    <cellStyle name="常规 27 9 2 2 2 5" xfId="18100"/>
    <cellStyle name="常规 27 9 2 2 2 6" xfId="18101"/>
    <cellStyle name="常规 27 9 2 2 3" xfId="18102"/>
    <cellStyle name="常规 27 9 2 2 3 2" xfId="18103"/>
    <cellStyle name="常规 27 9 2 2 3 2 2" xfId="18104"/>
    <cellStyle name="常规 27 9 2 2 3 2 2 2" xfId="18105"/>
    <cellStyle name="常规 27 9 2 2 3 2 2 3" xfId="18106"/>
    <cellStyle name="常规 27 9 2 2 3 2 3" xfId="18107"/>
    <cellStyle name="常规 27 9 2 2 3 2 4" xfId="18108"/>
    <cellStyle name="常规 27 9 2 2 3 3" xfId="18109"/>
    <cellStyle name="常规 27 9 2 2 3 3 2" xfId="18110"/>
    <cellStyle name="常规 27 9 2 2 3 3 3" xfId="18111"/>
    <cellStyle name="常规 27 9 2 2 3 4" xfId="18112"/>
    <cellStyle name="常规 27 9 2 2 3 5" xfId="18113"/>
    <cellStyle name="常规 27 9 2 2 4" xfId="18114"/>
    <cellStyle name="常规 27 9 2 2 4 2" xfId="18115"/>
    <cellStyle name="常规 27 9 2 2 4 2 2" xfId="18116"/>
    <cellStyle name="常规 27 9 2 2 4 2 3" xfId="18117"/>
    <cellStyle name="常规 27 9 2 2 4 3" xfId="18118"/>
    <cellStyle name="常规 27 9 2 2 4 4" xfId="18119"/>
    <cellStyle name="常规 27 9 2 2 5" xfId="18120"/>
    <cellStyle name="常规 27 9 2 2 5 2" xfId="18121"/>
    <cellStyle name="常规 27 9 2 2 5 3" xfId="18122"/>
    <cellStyle name="常规 27 9 2 2 6" xfId="18123"/>
    <cellStyle name="常规 27 9 2 2 7" xfId="18124"/>
    <cellStyle name="常规 27 9 2 3" xfId="18125"/>
    <cellStyle name="常规 27 9 2 3 2" xfId="18126"/>
    <cellStyle name="常规 27 9 2 3 2 2" xfId="18127"/>
    <cellStyle name="常规 27 9 2 3 2 2 2" xfId="18128"/>
    <cellStyle name="常规 27 9 2 3 2 2 2 2" xfId="18129"/>
    <cellStyle name="常规 27 9 2 3 2 2 2 3" xfId="18130"/>
    <cellStyle name="常规 27 9 2 3 2 2 3" xfId="18131"/>
    <cellStyle name="常规 27 9 2 3 2 2 4" xfId="18132"/>
    <cellStyle name="常规 27 9 2 3 2 3" xfId="18133"/>
    <cellStyle name="常规 27 9 2 3 2 3 2" xfId="18134"/>
    <cellStyle name="常规 27 9 2 3 2 3 3" xfId="18135"/>
    <cellStyle name="常规 27 9 2 3 2 4" xfId="18136"/>
    <cellStyle name="常规 27 9 2 3 2 5" xfId="18137"/>
    <cellStyle name="常规 27 9 2 3 3" xfId="18138"/>
    <cellStyle name="常规 27 9 2 3 3 2" xfId="18139"/>
    <cellStyle name="常规 27 9 2 3 3 2 2" xfId="18140"/>
    <cellStyle name="常规 27 9 2 3 3 2 3" xfId="18141"/>
    <cellStyle name="常规 27 9 2 3 3 3" xfId="18142"/>
    <cellStyle name="常规 27 9 2 3 3 4" xfId="18143"/>
    <cellStyle name="常规 27 9 2 3 4" xfId="18144"/>
    <cellStyle name="常规 27 9 2 3 4 2" xfId="18145"/>
    <cellStyle name="常规 27 9 2 3 4 3" xfId="18146"/>
    <cellStyle name="常规 27 9 2 3 5" xfId="18147"/>
    <cellStyle name="常规 27 9 2 3 6" xfId="18148"/>
    <cellStyle name="常规 27 9 2 4" xfId="18149"/>
    <cellStyle name="常规 27 9 2 4 2" xfId="18150"/>
    <cellStyle name="常规 27 9 2 4 2 2" xfId="18151"/>
    <cellStyle name="常规 27 9 2 4 2 2 2" xfId="18152"/>
    <cellStyle name="常规 27 9 2 4 2 2 3" xfId="18153"/>
    <cellStyle name="常规 27 9 2 4 2 3" xfId="18154"/>
    <cellStyle name="常规 27 9 2 4 2 4" xfId="18155"/>
    <cellStyle name="常规 27 9 2 4 3" xfId="18156"/>
    <cellStyle name="常规 27 9 2 4 3 2" xfId="18157"/>
    <cellStyle name="常规 27 9 2 4 3 3" xfId="18158"/>
    <cellStyle name="常规 27 9 2 4 4" xfId="18159"/>
    <cellStyle name="常规 27 9 2 4 5" xfId="18160"/>
    <cellStyle name="常规 27 9 2 5" xfId="18161"/>
    <cellStyle name="常规 27 9 2 5 2" xfId="18162"/>
    <cellStyle name="常规 27 9 2 5 2 2" xfId="18163"/>
    <cellStyle name="常规 27 9 2 5 2 3" xfId="18164"/>
    <cellStyle name="常规 27 9 2 5 3" xfId="18165"/>
    <cellStyle name="常规 27 9 2 5 4" xfId="18166"/>
    <cellStyle name="常规 27 9 2 6" xfId="18167"/>
    <cellStyle name="常规 27 9 2 6 2" xfId="18168"/>
    <cellStyle name="常规 27 9 2 6 3" xfId="18169"/>
    <cellStyle name="常规 27 9 2 7" xfId="18170"/>
    <cellStyle name="常规 27 9 2 8" xfId="18171"/>
    <cellStyle name="常规 27 9 3" xfId="18172"/>
    <cellStyle name="常规 27 9 3 2" xfId="18173"/>
    <cellStyle name="常规 27 9 3 2 2" xfId="18174"/>
    <cellStyle name="常规 27 9 3 2 2 2" xfId="18175"/>
    <cellStyle name="常规 27 9 3 2 2 2 2" xfId="18176"/>
    <cellStyle name="常规 27 9 3 2 2 2 2 2" xfId="18177"/>
    <cellStyle name="常规 27 9 3 2 2 2 2 3" xfId="18178"/>
    <cellStyle name="常规 27 9 3 2 2 2 3" xfId="18179"/>
    <cellStyle name="常规 27 9 3 2 2 2 4" xfId="18180"/>
    <cellStyle name="常规 27 9 3 2 2 3" xfId="18181"/>
    <cellStyle name="常规 27 9 3 2 2 3 2" xfId="18182"/>
    <cellStyle name="常规 27 9 3 2 2 3 3" xfId="18183"/>
    <cellStyle name="常规 27 9 3 2 2 4" xfId="18184"/>
    <cellStyle name="常规 27 9 3 2 2 5" xfId="18185"/>
    <cellStyle name="常规 27 9 3 2 3" xfId="18186"/>
    <cellStyle name="常规 27 9 3 2 3 2" xfId="18187"/>
    <cellStyle name="常规 27 9 3 2 3 2 2" xfId="18188"/>
    <cellStyle name="常规 27 9 3 2 3 2 3" xfId="18189"/>
    <cellStyle name="常规 27 9 3 2 3 3" xfId="18190"/>
    <cellStyle name="常规 27 9 3 2 3 4" xfId="18191"/>
    <cellStyle name="常规 27 9 3 2 4" xfId="18192"/>
    <cellStyle name="常规 27 9 3 2 4 2" xfId="18193"/>
    <cellStyle name="常规 27 9 3 2 4 3" xfId="18194"/>
    <cellStyle name="常规 27 9 3 2 5" xfId="18195"/>
    <cellStyle name="常规 27 9 3 2 6" xfId="18196"/>
    <cellStyle name="常规 27 9 3 3" xfId="18197"/>
    <cellStyle name="常规 27 9 3 3 2" xfId="18198"/>
    <cellStyle name="常规 27 9 3 3 2 2" xfId="18199"/>
    <cellStyle name="常规 27 9 3 3 2 2 2" xfId="18200"/>
    <cellStyle name="常规 27 9 3 3 2 2 3" xfId="18201"/>
    <cellStyle name="常规 27 9 3 3 2 3" xfId="18202"/>
    <cellStyle name="常规 27 9 3 3 2 4" xfId="18203"/>
    <cellStyle name="常规 27 9 3 3 3" xfId="18204"/>
    <cellStyle name="常规 27 9 3 3 3 2" xfId="18205"/>
    <cellStyle name="常规 27 9 3 3 3 3" xfId="18206"/>
    <cellStyle name="常规 27 9 3 3 4" xfId="18207"/>
    <cellStyle name="常规 27 9 3 3 5" xfId="18208"/>
    <cellStyle name="常规 27 9 3 4" xfId="18209"/>
    <cellStyle name="常规 27 9 3 4 2" xfId="18210"/>
    <cellStyle name="常规 27 9 3 4 2 2" xfId="18211"/>
    <cellStyle name="常规 27 9 3 4 2 3" xfId="18212"/>
    <cellStyle name="常规 27 9 3 4 3" xfId="18213"/>
    <cellStyle name="常规 27 9 3 4 4" xfId="18214"/>
    <cellStyle name="常规 27 9 3 5" xfId="18215"/>
    <cellStyle name="常规 27 9 3 5 2" xfId="18216"/>
    <cellStyle name="常规 27 9 3 5 3" xfId="18217"/>
    <cellStyle name="常规 27 9 3 6" xfId="18218"/>
    <cellStyle name="常规 27 9 3 7" xfId="18219"/>
    <cellStyle name="常规 27 9 4" xfId="18220"/>
    <cellStyle name="常规 27 9 4 2" xfId="18221"/>
    <cellStyle name="常规 27 9 4 2 2" xfId="18222"/>
    <cellStyle name="常规 27 9 4 2 2 2" xfId="18223"/>
    <cellStyle name="常规 27 9 4 2 2 2 2" xfId="18224"/>
    <cellStyle name="常规 27 9 4 2 2 2 3" xfId="18225"/>
    <cellStyle name="常规 27 9 4 2 2 3" xfId="18226"/>
    <cellStyle name="常规 27 9 4 2 2 4" xfId="18227"/>
    <cellStyle name="常规 27 9 4 2 3" xfId="18228"/>
    <cellStyle name="常规 27 9 4 2 3 2" xfId="18229"/>
    <cellStyle name="常规 27 9 4 2 3 3" xfId="18230"/>
    <cellStyle name="常规 27 9 4 2 4" xfId="18231"/>
    <cellStyle name="常规 27 9 4 2 5" xfId="18232"/>
    <cellStyle name="常规 27 9 4 3" xfId="18233"/>
    <cellStyle name="常规 27 9 4 3 2" xfId="18234"/>
    <cellStyle name="常规 27 9 4 3 2 2" xfId="18235"/>
    <cellStyle name="常规 27 9 4 3 2 3" xfId="18236"/>
    <cellStyle name="常规 27 9 4 3 3" xfId="18237"/>
    <cellStyle name="常规 27 9 4 3 4" xfId="18238"/>
    <cellStyle name="常规 27 9 4 4" xfId="18239"/>
    <cellStyle name="常规 27 9 4 4 2" xfId="18240"/>
    <cellStyle name="常规 27 9 4 4 3" xfId="18241"/>
    <cellStyle name="常规 27 9 4 5" xfId="18242"/>
    <cellStyle name="常规 27 9 4 6" xfId="18243"/>
    <cellStyle name="常规 27 9 5" xfId="18244"/>
    <cellStyle name="常规 27 9 5 2" xfId="18245"/>
    <cellStyle name="常规 27 9 5 2 2" xfId="18246"/>
    <cellStyle name="常规 27 9 5 2 2 2" xfId="18247"/>
    <cellStyle name="常规 27 9 5 2 2 3" xfId="18248"/>
    <cellStyle name="常规 27 9 5 2 3" xfId="18249"/>
    <cellStyle name="常规 27 9 5 2 4" xfId="18250"/>
    <cellStyle name="常规 27 9 5 3" xfId="18251"/>
    <cellStyle name="常规 27 9 5 3 2" xfId="18252"/>
    <cellStyle name="常规 27 9 5 3 3" xfId="18253"/>
    <cellStyle name="常规 27 9 5 4" xfId="18254"/>
    <cellStyle name="常规 27 9 5 5" xfId="18255"/>
    <cellStyle name="常规 27 9 6" xfId="18256"/>
    <cellStyle name="常规 27 9 6 2" xfId="18257"/>
    <cellStyle name="常规 27 9 6 2 2" xfId="18258"/>
    <cellStyle name="常规 27 9 6 2 3" xfId="18259"/>
    <cellStyle name="常规 27 9 6 3" xfId="18260"/>
    <cellStyle name="常规 27 9 6 4" xfId="18261"/>
    <cellStyle name="常规 27 9 7" xfId="18262"/>
    <cellStyle name="常规 27 9 7 2" xfId="18263"/>
    <cellStyle name="常规 27 9 7 3" xfId="18264"/>
    <cellStyle name="常规 27 9 8" xfId="18265"/>
    <cellStyle name="常规 27 9 9" xfId="18266"/>
    <cellStyle name="常规 28" xfId="18267"/>
    <cellStyle name="常规 28 2" xfId="18268"/>
    <cellStyle name="常规 28 3" xfId="18269"/>
    <cellStyle name="常规 29" xfId="18270"/>
    <cellStyle name="常规 29 2" xfId="18271"/>
    <cellStyle name="常规 29 2 2" xfId="18272"/>
    <cellStyle name="常规 29 2 3" xfId="18273"/>
    <cellStyle name="常规 29 3" xfId="18274"/>
    <cellStyle name="常规 29 4" xfId="18275"/>
    <cellStyle name="常规 29 5" xfId="18276"/>
    <cellStyle name="常规 29 6" xfId="18277"/>
    <cellStyle name="常规 29 7" xfId="18278"/>
    <cellStyle name="常规 29 8" xfId="18279"/>
    <cellStyle name="常规 3" xfId="2"/>
    <cellStyle name="常规 3 10" xfId="18280"/>
    <cellStyle name="常规 3 10 2" xfId="18281"/>
    <cellStyle name="常规 3 10 2 2" xfId="18282"/>
    <cellStyle name="常规 3 10 3" xfId="18283"/>
    <cellStyle name="常规 3 11" xfId="18284"/>
    <cellStyle name="常规 3 12" xfId="18285"/>
    <cellStyle name="常规 3 13" xfId="18286"/>
    <cellStyle name="常规 3 14" xfId="18287"/>
    <cellStyle name="常规 3 15" xfId="18288"/>
    <cellStyle name="常规 3 16" xfId="18289"/>
    <cellStyle name="常规 3 16 2" xfId="18290"/>
    <cellStyle name="常规 3 16 3" xfId="18291"/>
    <cellStyle name="常规 3 17" xfId="18292"/>
    <cellStyle name="常规 3 18" xfId="18293"/>
    <cellStyle name="常规 3 19" xfId="18294"/>
    <cellStyle name="常规 3 2" xfId="20"/>
    <cellStyle name="常规 3 2 10" xfId="18295"/>
    <cellStyle name="常规 3 2 11" xfId="18296"/>
    <cellStyle name="常规 3 2 12" xfId="18297"/>
    <cellStyle name="常规 3 2 13" xfId="18298"/>
    <cellStyle name="常规 3 2 14" xfId="18299"/>
    <cellStyle name="常规 3 2 15" xfId="18300"/>
    <cellStyle name="常规 3 2 15 2" xfId="18301"/>
    <cellStyle name="常规 3 2 15 3" xfId="18302"/>
    <cellStyle name="常规 3 2 16" xfId="18303"/>
    <cellStyle name="常规 3 2 2" xfId="18304"/>
    <cellStyle name="常规 3 2 2 10" xfId="18305"/>
    <cellStyle name="常规 3 2 2 11" xfId="18306"/>
    <cellStyle name="常规 3 2 2 12" xfId="18307"/>
    <cellStyle name="常规 3 2 2 12 2" xfId="18308"/>
    <cellStyle name="常规 3 2 2 12 3" xfId="18309"/>
    <cellStyle name="常规 3 2 2 13" xfId="18310"/>
    <cellStyle name="常规 3 2 2 2" xfId="18311"/>
    <cellStyle name="常规 3 2 2 2 10" xfId="18312"/>
    <cellStyle name="常规 3 2 2 2 2" xfId="18313"/>
    <cellStyle name="常规 3 2 2 2 2 2" xfId="18314"/>
    <cellStyle name="常规 3 2 2 2 2 2 2" xfId="18315"/>
    <cellStyle name="常规 3 2 2 2 2 2 2 2" xfId="18316"/>
    <cellStyle name="常规 3 2 2 2 2 2 2 2 2" xfId="18317"/>
    <cellStyle name="常规 3 2 2 2 2 2 2 2 2 2" xfId="18318"/>
    <cellStyle name="常规 3 2 2 2 2 2 2 2 2 2 2" xfId="18319"/>
    <cellStyle name="常规 3 2 2 2 2 2 2 2 2 2 2 2" xfId="18320"/>
    <cellStyle name="常规 3 2 2 2 2 2 2 2 2 2 2 3" xfId="18321"/>
    <cellStyle name="常规 3 2 2 2 2 2 2 2 2 2 2 4" xfId="18322"/>
    <cellStyle name="常规 3 2 2 2 2 2 2 2 2 2 2 5" xfId="18323"/>
    <cellStyle name="常规 3 2 2 2 2 2 2 2 2 2 3" xfId="18324"/>
    <cellStyle name="常规 3 2 2 2 2 2 2 2 2 2 4" xfId="18325"/>
    <cellStyle name="常规 3 2 2 2 2 2 2 2 2 2 5" xfId="18326"/>
    <cellStyle name="常规 3 2 2 2 2 2 2 2 2 2 6" xfId="18327"/>
    <cellStyle name="常规 3 2 2 2 2 2 2 2 2 3" xfId="18328"/>
    <cellStyle name="常规 3 2 2 2 2 2 2 2 2 3 2" xfId="18329"/>
    <cellStyle name="常规 3 2 2 2 2 2 2 2 2 3 3" xfId="18330"/>
    <cellStyle name="常规 3 2 2 2 2 2 2 2 2 3 4" xfId="18331"/>
    <cellStyle name="常规 3 2 2 2 2 2 2 2 2 3 5" xfId="18332"/>
    <cellStyle name="常规 3 2 2 2 2 2 2 2 2 4" xfId="18333"/>
    <cellStyle name="常规 3 2 2 2 2 2 2 2 2 5" xfId="18334"/>
    <cellStyle name="常规 3 2 2 2 2 2 2 2 2 6" xfId="18335"/>
    <cellStyle name="常规 3 2 2 2 2 2 2 2 2 7" xfId="18336"/>
    <cellStyle name="常规 3 2 2 2 2 2 2 2 3" xfId="18337"/>
    <cellStyle name="常规 3 2 2 2 2 2 2 2 3 2" xfId="18338"/>
    <cellStyle name="常规 3 2 2 2 2 2 2 2 3 3" xfId="18339"/>
    <cellStyle name="常规 3 2 2 2 2 2 2 2 3 4" xfId="18340"/>
    <cellStyle name="常规 3 2 2 2 2 2 2 2 3 5" xfId="18341"/>
    <cellStyle name="常规 3 2 2 2 2 2 2 2 4" xfId="18342"/>
    <cellStyle name="常规 3 2 2 2 2 2 2 2 5" xfId="18343"/>
    <cellStyle name="常规 3 2 2 2 2 2 2 2 6" xfId="18344"/>
    <cellStyle name="常规 3 2 2 2 2 2 2 2 7" xfId="18345"/>
    <cellStyle name="常规 3 2 2 2 2 2 2 3" xfId="18346"/>
    <cellStyle name="常规 3 2 2 2 2 2 2 3 2" xfId="18347"/>
    <cellStyle name="常规 3 2 2 2 2 2 2 3 3" xfId="18348"/>
    <cellStyle name="常规 3 2 2 2 2 2 2 3 4" xfId="18349"/>
    <cellStyle name="常规 3 2 2 2 2 2 2 3 5" xfId="18350"/>
    <cellStyle name="常规 3 2 2 2 2 2 2 4" xfId="18351"/>
    <cellStyle name="常规 3 2 2 2 2 2 2 5" xfId="18352"/>
    <cellStyle name="常规 3 2 2 2 2 2 2 6" xfId="18353"/>
    <cellStyle name="常规 3 2 2 2 2 2 2 7" xfId="18354"/>
    <cellStyle name="常规 3 2 2 2 2 2 3" xfId="18355"/>
    <cellStyle name="常规 3 2 2 2 2 2 3 2" xfId="18356"/>
    <cellStyle name="常规 3 2 2 2 2 2 3 3" xfId="18357"/>
    <cellStyle name="常规 3 2 2 2 2 2 3 4" xfId="18358"/>
    <cellStyle name="常规 3 2 2 2 2 2 3 5" xfId="18359"/>
    <cellStyle name="常规 3 2 2 2 2 2 4" xfId="18360"/>
    <cellStyle name="常规 3 2 2 2 2 2 5" xfId="18361"/>
    <cellStyle name="常规 3 2 2 2 2 2 6" xfId="18362"/>
    <cellStyle name="常规 3 2 2 2 2 2 7" xfId="18363"/>
    <cellStyle name="常规 3 2 2 2 2 3" xfId="18364"/>
    <cellStyle name="常规 3 2 2 2 2 3 2" xfId="18365"/>
    <cellStyle name="常规 3 2 2 2 2 3 3" xfId="18366"/>
    <cellStyle name="常规 3 2 2 2 2 3 4" xfId="18367"/>
    <cellStyle name="常规 3 2 2 2 2 3 5" xfId="18368"/>
    <cellStyle name="常规 3 2 2 2 2 4" xfId="18369"/>
    <cellStyle name="常规 3 2 2 2 2 5" xfId="18370"/>
    <cellStyle name="常规 3 2 2 2 2 6" xfId="18371"/>
    <cellStyle name="常规 3 2 2 2 2 7" xfId="18372"/>
    <cellStyle name="常规 3 2 2 2 3" xfId="18373"/>
    <cellStyle name="常规 3 2 2 2 3 2" xfId="18374"/>
    <cellStyle name="常规 3 2 2 2 3 2 2" xfId="18375"/>
    <cellStyle name="常规 3 2 2 2 3 2 2 2" xfId="18376"/>
    <cellStyle name="常规 3 2 2 2 3 2 2 2 2" xfId="18377"/>
    <cellStyle name="常规 3 2 2 2 3 2 2 2 2 2" xfId="18378"/>
    <cellStyle name="常规 3 2 2 2 3 2 2 2 2 2 2" xfId="18379"/>
    <cellStyle name="常规 3 2 2 2 3 2 2 2 2 2 3" xfId="18380"/>
    <cellStyle name="常规 3 2 2 2 3 2 2 2 2 2 4" xfId="18381"/>
    <cellStyle name="常规 3 2 2 2 3 2 2 2 2 2 5" xfId="18382"/>
    <cellStyle name="常规 3 2 2 2 3 2 2 2 2 3" xfId="18383"/>
    <cellStyle name="常规 3 2 2 2 3 2 2 2 2 4" xfId="18384"/>
    <cellStyle name="常规 3 2 2 2 3 2 2 2 2 5" xfId="18385"/>
    <cellStyle name="常规 3 2 2 2 3 2 2 2 2 6" xfId="18386"/>
    <cellStyle name="常规 3 2 2 2 3 2 2 2 3" xfId="18387"/>
    <cellStyle name="常规 3 2 2 2 3 2 2 2 3 2" xfId="18388"/>
    <cellStyle name="常规 3 2 2 2 3 2 2 2 3 3" xfId="18389"/>
    <cellStyle name="常规 3 2 2 2 3 2 2 2 3 4" xfId="18390"/>
    <cellStyle name="常规 3 2 2 2 3 2 2 2 3 5" xfId="18391"/>
    <cellStyle name="常规 3 2 2 2 3 2 2 2 4" xfId="18392"/>
    <cellStyle name="常规 3 2 2 2 3 2 2 2 5" xfId="18393"/>
    <cellStyle name="常规 3 2 2 2 3 2 2 2 6" xfId="18394"/>
    <cellStyle name="常规 3 2 2 2 3 2 2 2 7" xfId="18395"/>
    <cellStyle name="常规 3 2 2 2 3 2 2 3" xfId="18396"/>
    <cellStyle name="常规 3 2 2 2 3 2 2 3 2" xfId="18397"/>
    <cellStyle name="常规 3 2 2 2 3 2 2 3 3" xfId="18398"/>
    <cellStyle name="常规 3 2 2 2 3 2 2 3 4" xfId="18399"/>
    <cellStyle name="常规 3 2 2 2 3 2 2 3 5" xfId="18400"/>
    <cellStyle name="常规 3 2 2 2 3 2 2 4" xfId="18401"/>
    <cellStyle name="常规 3 2 2 2 3 2 2 5" xfId="18402"/>
    <cellStyle name="常规 3 2 2 2 3 2 2 6" xfId="18403"/>
    <cellStyle name="常规 3 2 2 2 3 2 2 7" xfId="18404"/>
    <cellStyle name="常规 3 2 2 2 3 2 3" xfId="18405"/>
    <cellStyle name="常规 3 2 2 2 3 2 3 2" xfId="18406"/>
    <cellStyle name="常规 3 2 2 2 3 2 3 3" xfId="18407"/>
    <cellStyle name="常规 3 2 2 2 3 2 3 4" xfId="18408"/>
    <cellStyle name="常规 3 2 2 2 3 2 3 5" xfId="18409"/>
    <cellStyle name="常规 3 2 2 2 3 2 4" xfId="18410"/>
    <cellStyle name="常规 3 2 2 2 3 2 5" xfId="18411"/>
    <cellStyle name="常规 3 2 2 2 3 2 6" xfId="18412"/>
    <cellStyle name="常规 3 2 2 2 3 2 7" xfId="18413"/>
    <cellStyle name="常规 3 2 2 2 3 3" xfId="18414"/>
    <cellStyle name="常规 3 2 2 2 3 3 2" xfId="18415"/>
    <cellStyle name="常规 3 2 2 2 3 3 3" xfId="18416"/>
    <cellStyle name="常规 3 2 2 2 3 3 4" xfId="18417"/>
    <cellStyle name="常规 3 2 2 2 3 3 5" xfId="18418"/>
    <cellStyle name="常规 3 2 2 2 3 4" xfId="18419"/>
    <cellStyle name="常规 3 2 2 2 3 5" xfId="18420"/>
    <cellStyle name="常规 3 2 2 2 3 6" xfId="18421"/>
    <cellStyle name="常规 3 2 2 2 3 7" xfId="18422"/>
    <cellStyle name="常规 3 2 2 2 4" xfId="18423"/>
    <cellStyle name="常规 3 2 2 2 4 2" xfId="18424"/>
    <cellStyle name="常规 3 2 2 2 4 3" xfId="18425"/>
    <cellStyle name="常规 3 2 2 2 4 4" xfId="18426"/>
    <cellStyle name="常规 3 2 2 2 4 5" xfId="18427"/>
    <cellStyle name="常规 3 2 2 2 5" xfId="18428"/>
    <cellStyle name="常规 3 2 2 2 6" xfId="18429"/>
    <cellStyle name="常规 3 2 2 2 7" xfId="18430"/>
    <cellStyle name="常规 3 2 2 2 8" xfId="18431"/>
    <cellStyle name="常规 3 2 2 2 9" xfId="18432"/>
    <cellStyle name="常规 3 2 2 2 9 2" xfId="18433"/>
    <cellStyle name="常规 3 2 2 2 9 3" xfId="18434"/>
    <cellStyle name="常规 3 2 2 3" xfId="18435"/>
    <cellStyle name="常规 3 2 2 3 2" xfId="18436"/>
    <cellStyle name="常规 3 2 2 3 2 2" xfId="18437"/>
    <cellStyle name="常规 3 2 2 3 2 2 2" xfId="18438"/>
    <cellStyle name="常规 3 2 2 3 2 2 2 2" xfId="18439"/>
    <cellStyle name="常规 3 2 2 3 2 2 2 2 2" xfId="18440"/>
    <cellStyle name="常规 3 2 2 3 2 2 2 2 2 2" xfId="18441"/>
    <cellStyle name="常规 3 2 2 3 2 2 2 2 2 2 2" xfId="18442"/>
    <cellStyle name="常规 3 2 2 3 2 2 2 2 2 2 3" xfId="18443"/>
    <cellStyle name="常规 3 2 2 3 2 2 2 2 2 2 4" xfId="18444"/>
    <cellStyle name="常规 3 2 2 3 2 2 2 2 2 2 5" xfId="18445"/>
    <cellStyle name="常规 3 2 2 3 2 2 2 2 2 3" xfId="18446"/>
    <cellStyle name="常规 3 2 2 3 2 2 2 2 2 4" xfId="18447"/>
    <cellStyle name="常规 3 2 2 3 2 2 2 2 2 5" xfId="18448"/>
    <cellStyle name="常规 3 2 2 3 2 2 2 2 2 6" xfId="18449"/>
    <cellStyle name="常规 3 2 2 3 2 2 2 2 3" xfId="18450"/>
    <cellStyle name="常规 3 2 2 3 2 2 2 2 3 2" xfId="18451"/>
    <cellStyle name="常规 3 2 2 3 2 2 2 2 3 3" xfId="18452"/>
    <cellStyle name="常规 3 2 2 3 2 2 2 2 3 4" xfId="18453"/>
    <cellStyle name="常规 3 2 2 3 2 2 2 2 3 5" xfId="18454"/>
    <cellStyle name="常规 3 2 2 3 2 2 2 2 4" xfId="18455"/>
    <cellStyle name="常规 3 2 2 3 2 2 2 2 5" xfId="18456"/>
    <cellStyle name="常规 3 2 2 3 2 2 2 2 6" xfId="18457"/>
    <cellStyle name="常规 3 2 2 3 2 2 2 2 7" xfId="18458"/>
    <cellStyle name="常规 3 2 2 3 2 2 2 3" xfId="18459"/>
    <cellStyle name="常规 3 2 2 3 2 2 2 3 2" xfId="18460"/>
    <cellStyle name="常规 3 2 2 3 2 2 2 3 3" xfId="18461"/>
    <cellStyle name="常规 3 2 2 3 2 2 2 3 4" xfId="18462"/>
    <cellStyle name="常规 3 2 2 3 2 2 2 3 5" xfId="18463"/>
    <cellStyle name="常规 3 2 2 3 2 2 2 4" xfId="18464"/>
    <cellStyle name="常规 3 2 2 3 2 2 2 5" xfId="18465"/>
    <cellStyle name="常规 3 2 2 3 2 2 2 6" xfId="18466"/>
    <cellStyle name="常规 3 2 2 3 2 2 2 7" xfId="18467"/>
    <cellStyle name="常规 3 2 2 3 2 2 3" xfId="18468"/>
    <cellStyle name="常规 3 2 2 3 2 2 3 2" xfId="18469"/>
    <cellStyle name="常规 3 2 2 3 2 2 3 3" xfId="18470"/>
    <cellStyle name="常规 3 2 2 3 2 2 3 4" xfId="18471"/>
    <cellStyle name="常规 3 2 2 3 2 2 3 5" xfId="18472"/>
    <cellStyle name="常规 3 2 2 3 2 2 4" xfId="18473"/>
    <cellStyle name="常规 3 2 2 3 2 2 5" xfId="18474"/>
    <cellStyle name="常规 3 2 2 3 2 2 6" xfId="18475"/>
    <cellStyle name="常规 3 2 2 3 2 2 7" xfId="18476"/>
    <cellStyle name="常规 3 2 2 3 2 3" xfId="18477"/>
    <cellStyle name="常规 3 2 2 3 2 3 2" xfId="18478"/>
    <cellStyle name="常规 3 2 2 3 2 3 3" xfId="18479"/>
    <cellStyle name="常规 3 2 2 3 2 3 4" xfId="18480"/>
    <cellStyle name="常规 3 2 2 3 2 3 5" xfId="18481"/>
    <cellStyle name="常规 3 2 2 3 2 4" xfId="18482"/>
    <cellStyle name="常规 3 2 2 3 2 5" xfId="18483"/>
    <cellStyle name="常规 3 2 2 3 2 6" xfId="18484"/>
    <cellStyle name="常规 3 2 2 3 2 7" xfId="18485"/>
    <cellStyle name="常规 3 2 2 3 3" xfId="18486"/>
    <cellStyle name="常规 3 2 2 3 3 2" xfId="18487"/>
    <cellStyle name="常规 3 2 2 3 3 3" xfId="18488"/>
    <cellStyle name="常规 3 2 2 3 3 4" xfId="18489"/>
    <cellStyle name="常规 3 2 2 3 3 5" xfId="18490"/>
    <cellStyle name="常规 3 2 2 3 4" xfId="18491"/>
    <cellStyle name="常规 3 2 2 3 5" xfId="18492"/>
    <cellStyle name="常规 3 2 2 3 6" xfId="18493"/>
    <cellStyle name="常规 3 2 2 3 7" xfId="18494"/>
    <cellStyle name="常规 3 2 2 4" xfId="18495"/>
    <cellStyle name="常规 3 2 2 4 2" xfId="18496"/>
    <cellStyle name="常规 3 2 2 4 2 2" xfId="18497"/>
    <cellStyle name="常规 3 2 2 4 2 2 2" xfId="18498"/>
    <cellStyle name="常规 3 2 2 4 2 2 2 2" xfId="18499"/>
    <cellStyle name="常规 3 2 2 4 2 2 2 2 2" xfId="18500"/>
    <cellStyle name="常规 3 2 2 4 2 2 2 2 2 2" xfId="18501"/>
    <cellStyle name="常规 3 2 2 4 2 2 2 2 2 3" xfId="18502"/>
    <cellStyle name="常规 3 2 2 4 2 2 2 2 2 4" xfId="18503"/>
    <cellStyle name="常规 3 2 2 4 2 2 2 2 2 5" xfId="18504"/>
    <cellStyle name="常规 3 2 2 4 2 2 2 2 3" xfId="18505"/>
    <cellStyle name="常规 3 2 2 4 2 2 2 2 4" xfId="18506"/>
    <cellStyle name="常规 3 2 2 4 2 2 2 2 5" xfId="18507"/>
    <cellStyle name="常规 3 2 2 4 2 2 2 2 6" xfId="18508"/>
    <cellStyle name="常规 3 2 2 4 2 2 2 3" xfId="18509"/>
    <cellStyle name="常规 3 2 2 4 2 2 2 3 2" xfId="18510"/>
    <cellStyle name="常规 3 2 2 4 2 2 2 3 3" xfId="18511"/>
    <cellStyle name="常规 3 2 2 4 2 2 2 3 4" xfId="18512"/>
    <cellStyle name="常规 3 2 2 4 2 2 2 3 5" xfId="18513"/>
    <cellStyle name="常规 3 2 2 4 2 2 2 4" xfId="18514"/>
    <cellStyle name="常规 3 2 2 4 2 2 2 5" xfId="18515"/>
    <cellStyle name="常规 3 2 2 4 2 2 2 6" xfId="18516"/>
    <cellStyle name="常规 3 2 2 4 2 2 2 7" xfId="18517"/>
    <cellStyle name="常规 3 2 2 4 2 2 3" xfId="18518"/>
    <cellStyle name="常规 3 2 2 4 2 2 3 2" xfId="18519"/>
    <cellStyle name="常规 3 2 2 4 2 2 3 3" xfId="18520"/>
    <cellStyle name="常规 3 2 2 4 2 2 3 4" xfId="18521"/>
    <cellStyle name="常规 3 2 2 4 2 2 3 5" xfId="18522"/>
    <cellStyle name="常规 3 2 2 4 2 2 4" xfId="18523"/>
    <cellStyle name="常规 3 2 2 4 2 2 5" xfId="18524"/>
    <cellStyle name="常规 3 2 2 4 2 2 6" xfId="18525"/>
    <cellStyle name="常规 3 2 2 4 2 2 7" xfId="18526"/>
    <cellStyle name="常规 3 2 2 4 2 3" xfId="18527"/>
    <cellStyle name="常规 3 2 2 4 2 3 2" xfId="18528"/>
    <cellStyle name="常规 3 2 2 4 2 3 3" xfId="18529"/>
    <cellStyle name="常规 3 2 2 4 2 3 4" xfId="18530"/>
    <cellStyle name="常规 3 2 2 4 2 3 5" xfId="18531"/>
    <cellStyle name="常规 3 2 2 4 2 4" xfId="18532"/>
    <cellStyle name="常规 3 2 2 4 2 5" xfId="18533"/>
    <cellStyle name="常规 3 2 2 4 2 6" xfId="18534"/>
    <cellStyle name="常规 3 2 2 4 2 7" xfId="18535"/>
    <cellStyle name="常规 3 2 2 4 3" xfId="18536"/>
    <cellStyle name="常规 3 2 2 4 3 2" xfId="18537"/>
    <cellStyle name="常规 3 2 2 4 3 3" xfId="18538"/>
    <cellStyle name="常规 3 2 2 4 3 4" xfId="18539"/>
    <cellStyle name="常规 3 2 2 4 3 5" xfId="18540"/>
    <cellStyle name="常规 3 2 2 4 4" xfId="18541"/>
    <cellStyle name="常规 3 2 2 4 5" xfId="18542"/>
    <cellStyle name="常规 3 2 2 4 6" xfId="18543"/>
    <cellStyle name="常规 3 2 2 4 7" xfId="18544"/>
    <cellStyle name="常规 3 2 2 5" xfId="18545"/>
    <cellStyle name="常规 3 2 2 5 2" xfId="18546"/>
    <cellStyle name="常规 3 2 2 5 2 2" xfId="18547"/>
    <cellStyle name="常规 3 2 2 5 2 3" xfId="18548"/>
    <cellStyle name="常规 3 2 2 5 2 4" xfId="18549"/>
    <cellStyle name="常规 3 2 2 5 2 5" xfId="18550"/>
    <cellStyle name="常规 3 2 2 5 3" xfId="18551"/>
    <cellStyle name="常规 3 2 2 5 4" xfId="18552"/>
    <cellStyle name="常规 3 2 2 5 5" xfId="18553"/>
    <cellStyle name="常规 3 2 2 5 6" xfId="18554"/>
    <cellStyle name="常规 3 2 2 6" xfId="18555"/>
    <cellStyle name="常规 3 2 2 6 2" xfId="18556"/>
    <cellStyle name="常规 3 2 2 6 3" xfId="18557"/>
    <cellStyle name="常规 3 2 2 6 4" xfId="18558"/>
    <cellStyle name="常规 3 2 2 6 5" xfId="18559"/>
    <cellStyle name="常规 3 2 2 7" xfId="18560"/>
    <cellStyle name="常规 3 2 2 8" xfId="18561"/>
    <cellStyle name="常规 3 2 2 9" xfId="18562"/>
    <cellStyle name="常规 3 2 3" xfId="18563"/>
    <cellStyle name="常规 3 2 3 2" xfId="18564"/>
    <cellStyle name="常规 3 2 3 2 2" xfId="18565"/>
    <cellStyle name="常规 3 2 3 2 2 2" xfId="18566"/>
    <cellStyle name="常规 3 2 3 2 2 2 2" xfId="18567"/>
    <cellStyle name="常规 3 2 3 2 2 2 2 2" xfId="18568"/>
    <cellStyle name="常规 3 2 3 2 2 2 2 2 2" xfId="18569"/>
    <cellStyle name="常规 3 2 3 2 2 2 2 2 2 2" xfId="18570"/>
    <cellStyle name="常规 3 2 3 2 2 2 2 2 2 2 2" xfId="18571"/>
    <cellStyle name="常规 3 2 3 2 2 2 2 2 2 2 3" xfId="18572"/>
    <cellStyle name="常规 3 2 3 2 2 2 2 2 2 2 4" xfId="18573"/>
    <cellStyle name="常规 3 2 3 2 2 2 2 2 2 2 5" xfId="18574"/>
    <cellStyle name="常规 3 2 3 2 2 2 2 2 2 3" xfId="18575"/>
    <cellStyle name="常规 3 2 3 2 2 2 2 2 2 4" xfId="18576"/>
    <cellStyle name="常规 3 2 3 2 2 2 2 2 2 5" xfId="18577"/>
    <cellStyle name="常规 3 2 3 2 2 2 2 2 2 6" xfId="18578"/>
    <cellStyle name="常规 3 2 3 2 2 2 2 2 3" xfId="18579"/>
    <cellStyle name="常规 3 2 3 2 2 2 2 2 3 2" xfId="18580"/>
    <cellStyle name="常规 3 2 3 2 2 2 2 2 3 3" xfId="18581"/>
    <cellStyle name="常规 3 2 3 2 2 2 2 2 3 4" xfId="18582"/>
    <cellStyle name="常规 3 2 3 2 2 2 2 2 3 5" xfId="18583"/>
    <cellStyle name="常规 3 2 3 2 2 2 2 2 4" xfId="18584"/>
    <cellStyle name="常规 3 2 3 2 2 2 2 2 5" xfId="18585"/>
    <cellStyle name="常规 3 2 3 2 2 2 2 2 6" xfId="18586"/>
    <cellStyle name="常规 3 2 3 2 2 2 2 2 7" xfId="18587"/>
    <cellStyle name="常规 3 2 3 2 2 2 2 3" xfId="18588"/>
    <cellStyle name="常规 3 2 3 2 2 2 2 3 2" xfId="18589"/>
    <cellStyle name="常规 3 2 3 2 2 2 2 3 3" xfId="18590"/>
    <cellStyle name="常规 3 2 3 2 2 2 2 3 4" xfId="18591"/>
    <cellStyle name="常规 3 2 3 2 2 2 2 3 5" xfId="18592"/>
    <cellStyle name="常规 3 2 3 2 2 2 2 4" xfId="18593"/>
    <cellStyle name="常规 3 2 3 2 2 2 2 5" xfId="18594"/>
    <cellStyle name="常规 3 2 3 2 2 2 2 6" xfId="18595"/>
    <cellStyle name="常规 3 2 3 2 2 2 2 7" xfId="18596"/>
    <cellStyle name="常规 3 2 3 2 2 2 3" xfId="18597"/>
    <cellStyle name="常规 3 2 3 2 2 2 3 2" xfId="18598"/>
    <cellStyle name="常规 3 2 3 2 2 2 3 3" xfId="18599"/>
    <cellStyle name="常规 3 2 3 2 2 2 3 4" xfId="18600"/>
    <cellStyle name="常规 3 2 3 2 2 2 3 5" xfId="18601"/>
    <cellStyle name="常规 3 2 3 2 2 2 4" xfId="18602"/>
    <cellStyle name="常规 3 2 3 2 2 2 5" xfId="18603"/>
    <cellStyle name="常规 3 2 3 2 2 2 6" xfId="18604"/>
    <cellStyle name="常规 3 2 3 2 2 2 7" xfId="18605"/>
    <cellStyle name="常规 3 2 3 2 2 3" xfId="18606"/>
    <cellStyle name="常规 3 2 3 2 2 3 2" xfId="18607"/>
    <cellStyle name="常规 3 2 3 2 2 3 3" xfId="18608"/>
    <cellStyle name="常规 3 2 3 2 2 3 4" xfId="18609"/>
    <cellStyle name="常规 3 2 3 2 2 3 5" xfId="18610"/>
    <cellStyle name="常规 3 2 3 2 2 4" xfId="18611"/>
    <cellStyle name="常规 3 2 3 2 2 5" xfId="18612"/>
    <cellStyle name="常规 3 2 3 2 2 6" xfId="18613"/>
    <cellStyle name="常规 3 2 3 2 2 7" xfId="18614"/>
    <cellStyle name="常规 3 2 3 2 3" xfId="18615"/>
    <cellStyle name="常规 3 2 3 2 3 2" xfId="18616"/>
    <cellStyle name="常规 3 2 3 2 3 3" xfId="18617"/>
    <cellStyle name="常规 3 2 3 2 3 4" xfId="18618"/>
    <cellStyle name="常规 3 2 3 2 3 5" xfId="18619"/>
    <cellStyle name="常规 3 2 3 2 4" xfId="18620"/>
    <cellStyle name="常规 3 2 3 2 5" xfId="18621"/>
    <cellStyle name="常规 3 2 3 2 6" xfId="18622"/>
    <cellStyle name="常规 3 2 3 2 7" xfId="18623"/>
    <cellStyle name="常规 3 2 3 3" xfId="18624"/>
    <cellStyle name="常规 3 2 3 3 2" xfId="18625"/>
    <cellStyle name="常规 3 2 3 3 2 2" xfId="18626"/>
    <cellStyle name="常规 3 2 3 3 2 2 2" xfId="18627"/>
    <cellStyle name="常规 3 2 3 3 2 2 2 2" xfId="18628"/>
    <cellStyle name="常规 3 2 3 3 2 2 2 2 2" xfId="18629"/>
    <cellStyle name="常规 3 2 3 3 2 2 2 2 2 2" xfId="18630"/>
    <cellStyle name="常规 3 2 3 3 2 2 2 2 2 3" xfId="18631"/>
    <cellStyle name="常规 3 2 3 3 2 2 2 2 2 4" xfId="18632"/>
    <cellStyle name="常规 3 2 3 3 2 2 2 2 2 5" xfId="18633"/>
    <cellStyle name="常规 3 2 3 3 2 2 2 2 3" xfId="18634"/>
    <cellStyle name="常规 3 2 3 3 2 2 2 2 4" xfId="18635"/>
    <cellStyle name="常规 3 2 3 3 2 2 2 2 5" xfId="18636"/>
    <cellStyle name="常规 3 2 3 3 2 2 2 2 6" xfId="18637"/>
    <cellStyle name="常规 3 2 3 3 2 2 2 3" xfId="18638"/>
    <cellStyle name="常规 3 2 3 3 2 2 2 3 2" xfId="18639"/>
    <cellStyle name="常规 3 2 3 3 2 2 2 3 3" xfId="18640"/>
    <cellStyle name="常规 3 2 3 3 2 2 2 3 4" xfId="18641"/>
    <cellStyle name="常规 3 2 3 3 2 2 2 3 5" xfId="18642"/>
    <cellStyle name="常规 3 2 3 3 2 2 2 4" xfId="18643"/>
    <cellStyle name="常规 3 2 3 3 2 2 2 5" xfId="18644"/>
    <cellStyle name="常规 3 2 3 3 2 2 2 6" xfId="18645"/>
    <cellStyle name="常规 3 2 3 3 2 2 2 7" xfId="18646"/>
    <cellStyle name="常规 3 2 3 3 2 2 3" xfId="18647"/>
    <cellStyle name="常规 3 2 3 3 2 2 3 2" xfId="18648"/>
    <cellStyle name="常规 3 2 3 3 2 2 3 3" xfId="18649"/>
    <cellStyle name="常规 3 2 3 3 2 2 3 4" xfId="18650"/>
    <cellStyle name="常规 3 2 3 3 2 2 3 5" xfId="18651"/>
    <cellStyle name="常规 3 2 3 3 2 2 4" xfId="18652"/>
    <cellStyle name="常规 3 2 3 3 2 2 5" xfId="18653"/>
    <cellStyle name="常规 3 2 3 3 2 2 6" xfId="18654"/>
    <cellStyle name="常规 3 2 3 3 2 2 7" xfId="18655"/>
    <cellStyle name="常规 3 2 3 3 2 3" xfId="18656"/>
    <cellStyle name="常规 3 2 3 3 2 3 2" xfId="18657"/>
    <cellStyle name="常规 3 2 3 3 2 3 3" xfId="18658"/>
    <cellStyle name="常规 3 2 3 3 2 3 4" xfId="18659"/>
    <cellStyle name="常规 3 2 3 3 2 3 5" xfId="18660"/>
    <cellStyle name="常规 3 2 3 3 2 4" xfId="18661"/>
    <cellStyle name="常规 3 2 3 3 2 5" xfId="18662"/>
    <cellStyle name="常规 3 2 3 3 2 6" xfId="18663"/>
    <cellStyle name="常规 3 2 3 3 2 7" xfId="18664"/>
    <cellStyle name="常规 3 2 3 3 3" xfId="18665"/>
    <cellStyle name="常规 3 2 3 3 3 2" xfId="18666"/>
    <cellStyle name="常规 3 2 3 3 3 3" xfId="18667"/>
    <cellStyle name="常规 3 2 3 3 3 4" xfId="18668"/>
    <cellStyle name="常规 3 2 3 3 3 5" xfId="18669"/>
    <cellStyle name="常规 3 2 3 3 4" xfId="18670"/>
    <cellStyle name="常规 3 2 3 3 5" xfId="18671"/>
    <cellStyle name="常规 3 2 3 3 6" xfId="18672"/>
    <cellStyle name="常规 3 2 3 3 7" xfId="18673"/>
    <cellStyle name="常规 3 2 3 4" xfId="18674"/>
    <cellStyle name="常规 3 2 3 4 2" xfId="18675"/>
    <cellStyle name="常规 3 2 3 4 3" xfId="18676"/>
    <cellStyle name="常规 3 2 3 4 4" xfId="18677"/>
    <cellStyle name="常规 3 2 3 4 5" xfId="18678"/>
    <cellStyle name="常规 3 2 3 5" xfId="18679"/>
    <cellStyle name="常规 3 2 3 6" xfId="18680"/>
    <cellStyle name="常规 3 2 3 7" xfId="18681"/>
    <cellStyle name="常规 3 2 3 8" xfId="18682"/>
    <cellStyle name="常规 3 2 4" xfId="18683"/>
    <cellStyle name="常规 3 2 4 2" xfId="18684"/>
    <cellStyle name="常规 3 2 4 2 2" xfId="18685"/>
    <cellStyle name="常规 3 2 4 2 2 2" xfId="18686"/>
    <cellStyle name="常规 3 2 4 2 2 2 2" xfId="18687"/>
    <cellStyle name="常规 3 2 4 2 2 2 2 2" xfId="18688"/>
    <cellStyle name="常规 3 2 4 2 2 2 2 2 2" xfId="18689"/>
    <cellStyle name="常规 3 2 4 2 2 2 2 2 2 2" xfId="18690"/>
    <cellStyle name="常规 3 2 4 2 2 2 2 2 2 3" xfId="18691"/>
    <cellStyle name="常规 3 2 4 2 2 2 2 2 2 4" xfId="18692"/>
    <cellStyle name="常规 3 2 4 2 2 2 2 2 2 5" xfId="18693"/>
    <cellStyle name="常规 3 2 4 2 2 2 2 2 3" xfId="18694"/>
    <cellStyle name="常规 3 2 4 2 2 2 2 2 4" xfId="18695"/>
    <cellStyle name="常规 3 2 4 2 2 2 2 2 5" xfId="18696"/>
    <cellStyle name="常规 3 2 4 2 2 2 2 2 6" xfId="18697"/>
    <cellStyle name="常规 3 2 4 2 2 2 2 3" xfId="18698"/>
    <cellStyle name="常规 3 2 4 2 2 2 2 3 2" xfId="18699"/>
    <cellStyle name="常规 3 2 4 2 2 2 2 3 3" xfId="18700"/>
    <cellStyle name="常规 3 2 4 2 2 2 2 3 4" xfId="18701"/>
    <cellStyle name="常规 3 2 4 2 2 2 2 3 5" xfId="18702"/>
    <cellStyle name="常规 3 2 4 2 2 2 2 4" xfId="18703"/>
    <cellStyle name="常规 3 2 4 2 2 2 2 5" xfId="18704"/>
    <cellStyle name="常规 3 2 4 2 2 2 2 6" xfId="18705"/>
    <cellStyle name="常规 3 2 4 2 2 2 2 7" xfId="18706"/>
    <cellStyle name="常规 3 2 4 2 2 2 3" xfId="18707"/>
    <cellStyle name="常规 3 2 4 2 2 2 3 2" xfId="18708"/>
    <cellStyle name="常规 3 2 4 2 2 2 3 3" xfId="18709"/>
    <cellStyle name="常规 3 2 4 2 2 2 3 4" xfId="18710"/>
    <cellStyle name="常规 3 2 4 2 2 2 3 5" xfId="18711"/>
    <cellStyle name="常规 3 2 4 2 2 2 4" xfId="18712"/>
    <cellStyle name="常规 3 2 4 2 2 2 5" xfId="18713"/>
    <cellStyle name="常规 3 2 4 2 2 2 6" xfId="18714"/>
    <cellStyle name="常规 3 2 4 2 2 2 7" xfId="18715"/>
    <cellStyle name="常规 3 2 4 2 2 3" xfId="18716"/>
    <cellStyle name="常规 3 2 4 2 2 3 2" xfId="18717"/>
    <cellStyle name="常规 3 2 4 2 2 3 3" xfId="18718"/>
    <cellStyle name="常规 3 2 4 2 2 3 4" xfId="18719"/>
    <cellStyle name="常规 3 2 4 2 2 3 5" xfId="18720"/>
    <cellStyle name="常规 3 2 4 2 2 4" xfId="18721"/>
    <cellStyle name="常规 3 2 4 2 2 5" xfId="18722"/>
    <cellStyle name="常规 3 2 4 2 2 6" xfId="18723"/>
    <cellStyle name="常规 3 2 4 2 2 7" xfId="18724"/>
    <cellStyle name="常规 3 2 4 2 3" xfId="18725"/>
    <cellStyle name="常规 3 2 4 2 3 2" xfId="18726"/>
    <cellStyle name="常规 3 2 4 2 3 3" xfId="18727"/>
    <cellStyle name="常规 3 2 4 2 3 4" xfId="18728"/>
    <cellStyle name="常规 3 2 4 2 3 5" xfId="18729"/>
    <cellStyle name="常规 3 2 4 2 4" xfId="18730"/>
    <cellStyle name="常规 3 2 4 2 5" xfId="18731"/>
    <cellStyle name="常规 3 2 4 2 6" xfId="18732"/>
    <cellStyle name="常规 3 2 4 2 7" xfId="18733"/>
    <cellStyle name="常规 3 2 4 3" xfId="18734"/>
    <cellStyle name="常规 3 2 4 3 2" xfId="18735"/>
    <cellStyle name="常规 3 2 4 3 3" xfId="18736"/>
    <cellStyle name="常规 3 2 4 3 4" xfId="18737"/>
    <cellStyle name="常规 3 2 4 3 5" xfId="18738"/>
    <cellStyle name="常规 3 2 4 4" xfId="18739"/>
    <cellStyle name="常规 3 2 4 5" xfId="18740"/>
    <cellStyle name="常规 3 2 4 6" xfId="18741"/>
    <cellStyle name="常规 3 2 4 7" xfId="18742"/>
    <cellStyle name="常规 3 2 5" xfId="18743"/>
    <cellStyle name="常规 3 2 5 2" xfId="18744"/>
    <cellStyle name="常规 3 2 5 2 2" xfId="18745"/>
    <cellStyle name="常规 3 2 5 2 2 2" xfId="18746"/>
    <cellStyle name="常规 3 2 5 2 2 2 2" xfId="18747"/>
    <cellStyle name="常规 3 2 5 2 2 2 2 2" xfId="18748"/>
    <cellStyle name="常规 3 2 5 2 2 2 2 2 2" xfId="18749"/>
    <cellStyle name="常规 3 2 5 2 2 2 2 2 3" xfId="18750"/>
    <cellStyle name="常规 3 2 5 2 2 2 2 2 4" xfId="18751"/>
    <cellStyle name="常规 3 2 5 2 2 2 2 2 5" xfId="18752"/>
    <cellStyle name="常规 3 2 5 2 2 2 2 3" xfId="18753"/>
    <cellStyle name="常规 3 2 5 2 2 2 2 4" xfId="18754"/>
    <cellStyle name="常规 3 2 5 2 2 2 2 5" xfId="18755"/>
    <cellStyle name="常规 3 2 5 2 2 2 2 6" xfId="18756"/>
    <cellStyle name="常规 3 2 5 2 2 2 3" xfId="18757"/>
    <cellStyle name="常规 3 2 5 2 2 2 3 2" xfId="18758"/>
    <cellStyle name="常规 3 2 5 2 2 2 3 3" xfId="18759"/>
    <cellStyle name="常规 3 2 5 2 2 2 3 4" xfId="18760"/>
    <cellStyle name="常规 3 2 5 2 2 2 3 5" xfId="18761"/>
    <cellStyle name="常规 3 2 5 2 2 2 4" xfId="18762"/>
    <cellStyle name="常规 3 2 5 2 2 2 5" xfId="18763"/>
    <cellStyle name="常规 3 2 5 2 2 2 6" xfId="18764"/>
    <cellStyle name="常规 3 2 5 2 2 2 7" xfId="18765"/>
    <cellStyle name="常规 3 2 5 2 2 3" xfId="18766"/>
    <cellStyle name="常规 3 2 5 2 2 3 2" xfId="18767"/>
    <cellStyle name="常规 3 2 5 2 2 3 3" xfId="18768"/>
    <cellStyle name="常规 3 2 5 2 2 3 4" xfId="18769"/>
    <cellStyle name="常规 3 2 5 2 2 3 5" xfId="18770"/>
    <cellStyle name="常规 3 2 5 2 2 4" xfId="18771"/>
    <cellStyle name="常规 3 2 5 2 2 5" xfId="18772"/>
    <cellStyle name="常规 3 2 5 2 2 6" xfId="18773"/>
    <cellStyle name="常规 3 2 5 2 2 7" xfId="18774"/>
    <cellStyle name="常规 3 2 5 2 3" xfId="18775"/>
    <cellStyle name="常规 3 2 5 2 3 2" xfId="18776"/>
    <cellStyle name="常规 3 2 5 2 3 3" xfId="18777"/>
    <cellStyle name="常规 3 2 5 2 3 4" xfId="18778"/>
    <cellStyle name="常规 3 2 5 2 3 5" xfId="18779"/>
    <cellStyle name="常规 3 2 5 2 4" xfId="18780"/>
    <cellStyle name="常规 3 2 5 2 5" xfId="18781"/>
    <cellStyle name="常规 3 2 5 2 6" xfId="18782"/>
    <cellStyle name="常规 3 2 5 2 7" xfId="18783"/>
    <cellStyle name="常规 3 2 5 3" xfId="18784"/>
    <cellStyle name="常规 3 2 5 3 2" xfId="18785"/>
    <cellStyle name="常规 3 2 5 3 3" xfId="18786"/>
    <cellStyle name="常规 3 2 5 3 4" xfId="18787"/>
    <cellStyle name="常规 3 2 5 3 5" xfId="18788"/>
    <cellStyle name="常规 3 2 5 4" xfId="18789"/>
    <cellStyle name="常规 3 2 5 5" xfId="18790"/>
    <cellStyle name="常规 3 2 5 6" xfId="18791"/>
    <cellStyle name="常规 3 2 5 7" xfId="18792"/>
    <cellStyle name="常规 3 2 6" xfId="18793"/>
    <cellStyle name="常规 3 2 6 2" xfId="18794"/>
    <cellStyle name="常规 3 2 6 2 2" xfId="18795"/>
    <cellStyle name="常规 3 2 6 2 3" xfId="18796"/>
    <cellStyle name="常规 3 2 6 2 4" xfId="18797"/>
    <cellStyle name="常规 3 2 6 2 5" xfId="18798"/>
    <cellStyle name="常规 3 2 6 3" xfId="18799"/>
    <cellStyle name="常规 3 2 6 4" xfId="18800"/>
    <cellStyle name="常规 3 2 6 5" xfId="18801"/>
    <cellStyle name="常规 3 2 6 6" xfId="18802"/>
    <cellStyle name="常规 3 2 7" xfId="18803"/>
    <cellStyle name="常规 3 2 7 2" xfId="18804"/>
    <cellStyle name="常规 3 2 7 3" xfId="18805"/>
    <cellStyle name="常规 3 2 7 4" xfId="18806"/>
    <cellStyle name="常规 3 2 7 5" xfId="18807"/>
    <cellStyle name="常规 3 2 8" xfId="18808"/>
    <cellStyle name="常规 3 2 9" xfId="18809"/>
    <cellStyle name="常规 3 2_voucher summary Feb 11 Media Focus" xfId="18810"/>
    <cellStyle name="常规 3 20" xfId="18811"/>
    <cellStyle name="常规 3 3" xfId="18812"/>
    <cellStyle name="常规 3 3 10" xfId="18813"/>
    <cellStyle name="常规 3 3 11" xfId="18814"/>
    <cellStyle name="常规 3 3 12" xfId="18815"/>
    <cellStyle name="常规 3 3 13" xfId="18816"/>
    <cellStyle name="常规 3 3 14" xfId="18817"/>
    <cellStyle name="常规 3 3 14 2" xfId="18818"/>
    <cellStyle name="常规 3 3 14 3" xfId="18819"/>
    <cellStyle name="常规 3 3 15" xfId="18820"/>
    <cellStyle name="常规 3 3 2" xfId="18821"/>
    <cellStyle name="常规 3 3 2 10" xfId="18822"/>
    <cellStyle name="常规 3 3 2 10 2" xfId="18823"/>
    <cellStyle name="常规 3 3 2 10 3" xfId="18824"/>
    <cellStyle name="常规 3 3 2 11" xfId="18825"/>
    <cellStyle name="常规 3 3 2 2" xfId="18826"/>
    <cellStyle name="常规 3 3 2 2 2" xfId="18827"/>
    <cellStyle name="常规 3 3 2 2 2 2" xfId="18828"/>
    <cellStyle name="常规 3 3 2 2 2 2 2" xfId="18829"/>
    <cellStyle name="常规 3 3 2 2 2 2 2 2" xfId="18830"/>
    <cellStyle name="常规 3 3 2 2 2 2 2 2 2" xfId="18831"/>
    <cellStyle name="常规 3 3 2 2 2 2 2 2 2 2" xfId="18832"/>
    <cellStyle name="常规 3 3 2 2 2 2 2 2 2 2 2" xfId="18833"/>
    <cellStyle name="常规 3 3 2 2 2 2 2 2 2 2 3" xfId="18834"/>
    <cellStyle name="常规 3 3 2 2 2 2 2 2 2 2 4" xfId="18835"/>
    <cellStyle name="常规 3 3 2 2 2 2 2 2 2 2 5" xfId="18836"/>
    <cellStyle name="常规 3 3 2 2 2 2 2 2 2 3" xfId="18837"/>
    <cellStyle name="常规 3 3 2 2 2 2 2 2 2 4" xfId="18838"/>
    <cellStyle name="常规 3 3 2 2 2 2 2 2 2 5" xfId="18839"/>
    <cellStyle name="常规 3 3 2 2 2 2 2 2 2 6" xfId="18840"/>
    <cellStyle name="常规 3 3 2 2 2 2 2 2 3" xfId="18841"/>
    <cellStyle name="常规 3 3 2 2 2 2 2 2 3 2" xfId="18842"/>
    <cellStyle name="常规 3 3 2 2 2 2 2 2 3 3" xfId="18843"/>
    <cellStyle name="常规 3 3 2 2 2 2 2 2 3 4" xfId="18844"/>
    <cellStyle name="常规 3 3 2 2 2 2 2 2 3 5" xfId="18845"/>
    <cellStyle name="常规 3 3 2 2 2 2 2 2 4" xfId="18846"/>
    <cellStyle name="常规 3 3 2 2 2 2 2 2 5" xfId="18847"/>
    <cellStyle name="常规 3 3 2 2 2 2 2 2 6" xfId="18848"/>
    <cellStyle name="常规 3 3 2 2 2 2 2 2 7" xfId="18849"/>
    <cellStyle name="常规 3 3 2 2 2 2 2 3" xfId="18850"/>
    <cellStyle name="常规 3 3 2 2 2 2 2 3 2" xfId="18851"/>
    <cellStyle name="常规 3 3 2 2 2 2 2 3 3" xfId="18852"/>
    <cellStyle name="常规 3 3 2 2 2 2 2 3 4" xfId="18853"/>
    <cellStyle name="常规 3 3 2 2 2 2 2 3 5" xfId="18854"/>
    <cellStyle name="常规 3 3 2 2 2 2 2 4" xfId="18855"/>
    <cellStyle name="常规 3 3 2 2 2 2 2 5" xfId="18856"/>
    <cellStyle name="常规 3 3 2 2 2 2 2 6" xfId="18857"/>
    <cellStyle name="常规 3 3 2 2 2 2 2 7" xfId="18858"/>
    <cellStyle name="常规 3 3 2 2 2 2 3" xfId="18859"/>
    <cellStyle name="常规 3 3 2 2 2 2 3 2" xfId="18860"/>
    <cellStyle name="常规 3 3 2 2 2 2 3 3" xfId="18861"/>
    <cellStyle name="常规 3 3 2 2 2 2 3 4" xfId="18862"/>
    <cellStyle name="常规 3 3 2 2 2 2 3 5" xfId="18863"/>
    <cellStyle name="常规 3 3 2 2 2 2 4" xfId="18864"/>
    <cellStyle name="常规 3 3 2 2 2 2 5" xfId="18865"/>
    <cellStyle name="常规 3 3 2 2 2 2 6" xfId="18866"/>
    <cellStyle name="常规 3 3 2 2 2 2 7" xfId="18867"/>
    <cellStyle name="常规 3 3 2 2 2 3" xfId="18868"/>
    <cellStyle name="常规 3 3 2 2 2 3 2" xfId="18869"/>
    <cellStyle name="常规 3 3 2 2 2 3 3" xfId="18870"/>
    <cellStyle name="常规 3 3 2 2 2 3 4" xfId="18871"/>
    <cellStyle name="常规 3 3 2 2 2 3 5" xfId="18872"/>
    <cellStyle name="常规 3 3 2 2 2 4" xfId="18873"/>
    <cellStyle name="常规 3 3 2 2 2 5" xfId="18874"/>
    <cellStyle name="常规 3 3 2 2 2 6" xfId="18875"/>
    <cellStyle name="常规 3 3 2 2 2 7" xfId="18876"/>
    <cellStyle name="常规 3 3 2 2 3" xfId="18877"/>
    <cellStyle name="常规 3 3 2 2 3 2" xfId="18878"/>
    <cellStyle name="常规 3 3 2 2 3 3" xfId="18879"/>
    <cellStyle name="常规 3 3 2 2 3 4" xfId="18880"/>
    <cellStyle name="常规 3 3 2 2 3 5" xfId="18881"/>
    <cellStyle name="常规 3 3 2 2 4" xfId="18882"/>
    <cellStyle name="常规 3 3 2 2 5" xfId="18883"/>
    <cellStyle name="常规 3 3 2 2 6" xfId="18884"/>
    <cellStyle name="常规 3 3 2 2 7" xfId="18885"/>
    <cellStyle name="常规 3 3 2 2 8" xfId="18886"/>
    <cellStyle name="常规 3 3 2 2 8 2" xfId="18887"/>
    <cellStyle name="常规 3 3 2 2 8 3" xfId="18888"/>
    <cellStyle name="常规 3 3 2 2 9" xfId="18889"/>
    <cellStyle name="常规 3 3 2 3" xfId="18890"/>
    <cellStyle name="常规 3 3 2 3 2" xfId="18891"/>
    <cellStyle name="常规 3 3 2 3 2 2" xfId="18892"/>
    <cellStyle name="常规 3 3 2 3 2 2 2" xfId="18893"/>
    <cellStyle name="常规 3 3 2 3 2 2 2 2" xfId="18894"/>
    <cellStyle name="常规 3 3 2 3 2 2 2 2 2" xfId="18895"/>
    <cellStyle name="常规 3 3 2 3 2 2 2 2 2 2" xfId="18896"/>
    <cellStyle name="常规 3 3 2 3 2 2 2 2 2 3" xfId="18897"/>
    <cellStyle name="常规 3 3 2 3 2 2 2 2 2 4" xfId="18898"/>
    <cellStyle name="常规 3 3 2 3 2 2 2 2 2 5" xfId="18899"/>
    <cellStyle name="常规 3 3 2 3 2 2 2 2 3" xfId="18900"/>
    <cellStyle name="常规 3 3 2 3 2 2 2 2 4" xfId="18901"/>
    <cellStyle name="常规 3 3 2 3 2 2 2 2 5" xfId="18902"/>
    <cellStyle name="常规 3 3 2 3 2 2 2 2 6" xfId="18903"/>
    <cellStyle name="常规 3 3 2 3 2 2 2 3" xfId="18904"/>
    <cellStyle name="常规 3 3 2 3 2 2 2 3 2" xfId="18905"/>
    <cellStyle name="常规 3 3 2 3 2 2 2 3 3" xfId="18906"/>
    <cellStyle name="常规 3 3 2 3 2 2 2 3 4" xfId="18907"/>
    <cellStyle name="常规 3 3 2 3 2 2 2 3 5" xfId="18908"/>
    <cellStyle name="常规 3 3 2 3 2 2 2 4" xfId="18909"/>
    <cellStyle name="常规 3 3 2 3 2 2 2 5" xfId="18910"/>
    <cellStyle name="常规 3 3 2 3 2 2 2 6" xfId="18911"/>
    <cellStyle name="常规 3 3 2 3 2 2 2 7" xfId="18912"/>
    <cellStyle name="常规 3 3 2 3 2 2 3" xfId="18913"/>
    <cellStyle name="常规 3 3 2 3 2 2 3 2" xfId="18914"/>
    <cellStyle name="常规 3 3 2 3 2 2 3 3" xfId="18915"/>
    <cellStyle name="常规 3 3 2 3 2 2 3 4" xfId="18916"/>
    <cellStyle name="常规 3 3 2 3 2 2 3 5" xfId="18917"/>
    <cellStyle name="常规 3 3 2 3 2 2 4" xfId="18918"/>
    <cellStyle name="常规 3 3 2 3 2 2 5" xfId="18919"/>
    <cellStyle name="常规 3 3 2 3 2 2 6" xfId="18920"/>
    <cellStyle name="常规 3 3 2 3 2 2 7" xfId="18921"/>
    <cellStyle name="常规 3 3 2 3 2 3" xfId="18922"/>
    <cellStyle name="常规 3 3 2 3 2 3 2" xfId="18923"/>
    <cellStyle name="常规 3 3 2 3 2 3 3" xfId="18924"/>
    <cellStyle name="常规 3 3 2 3 2 3 4" xfId="18925"/>
    <cellStyle name="常规 3 3 2 3 2 3 5" xfId="18926"/>
    <cellStyle name="常规 3 3 2 3 2 4" xfId="18927"/>
    <cellStyle name="常规 3 3 2 3 2 5" xfId="18928"/>
    <cellStyle name="常规 3 3 2 3 2 6" xfId="18929"/>
    <cellStyle name="常规 3 3 2 3 2 7" xfId="18930"/>
    <cellStyle name="常规 3 3 2 3 3" xfId="18931"/>
    <cellStyle name="常规 3 3 2 3 3 2" xfId="18932"/>
    <cellStyle name="常规 3 3 2 3 3 3" xfId="18933"/>
    <cellStyle name="常规 3 3 2 3 3 4" xfId="18934"/>
    <cellStyle name="常规 3 3 2 3 3 5" xfId="18935"/>
    <cellStyle name="常规 3 3 2 3 4" xfId="18936"/>
    <cellStyle name="常规 3 3 2 3 5" xfId="18937"/>
    <cellStyle name="常规 3 3 2 3 6" xfId="18938"/>
    <cellStyle name="常规 3 3 2 3 7" xfId="18939"/>
    <cellStyle name="常规 3 3 2 4" xfId="18940"/>
    <cellStyle name="常规 3 3 2 4 2" xfId="18941"/>
    <cellStyle name="常规 3 3 2 4 3" xfId="18942"/>
    <cellStyle name="常规 3 3 2 4 4" xfId="18943"/>
    <cellStyle name="常规 3 3 2 4 5" xfId="18944"/>
    <cellStyle name="常规 3 3 2 5" xfId="18945"/>
    <cellStyle name="常规 3 3 2 6" xfId="18946"/>
    <cellStyle name="常规 3 3 2 7" xfId="18947"/>
    <cellStyle name="常规 3 3 2 8" xfId="18948"/>
    <cellStyle name="常规 3 3 2 9" xfId="18949"/>
    <cellStyle name="常规 3 3 3" xfId="18950"/>
    <cellStyle name="常规 3 3 3 2" xfId="18951"/>
    <cellStyle name="常规 3 3 3 2 2" xfId="18952"/>
    <cellStyle name="常规 3 3 3 2 2 2" xfId="18953"/>
    <cellStyle name="常规 3 3 3 2 2 2 2" xfId="18954"/>
    <cellStyle name="常规 3 3 3 2 2 2 2 2" xfId="18955"/>
    <cellStyle name="常规 3 3 3 2 2 2 2 2 2" xfId="18956"/>
    <cellStyle name="常规 3 3 3 2 2 2 2 2 2 2" xfId="18957"/>
    <cellStyle name="常规 3 3 3 2 2 2 2 2 2 3" xfId="18958"/>
    <cellStyle name="常规 3 3 3 2 2 2 2 2 2 4" xfId="18959"/>
    <cellStyle name="常规 3 3 3 2 2 2 2 2 2 5" xfId="18960"/>
    <cellStyle name="常规 3 3 3 2 2 2 2 2 3" xfId="18961"/>
    <cellStyle name="常规 3 3 3 2 2 2 2 2 4" xfId="18962"/>
    <cellStyle name="常规 3 3 3 2 2 2 2 2 5" xfId="18963"/>
    <cellStyle name="常规 3 3 3 2 2 2 2 2 6" xfId="18964"/>
    <cellStyle name="常规 3 3 3 2 2 2 2 3" xfId="18965"/>
    <cellStyle name="常规 3 3 3 2 2 2 2 3 2" xfId="18966"/>
    <cellStyle name="常规 3 3 3 2 2 2 2 3 3" xfId="18967"/>
    <cellStyle name="常规 3 3 3 2 2 2 2 3 4" xfId="18968"/>
    <cellStyle name="常规 3 3 3 2 2 2 2 3 5" xfId="18969"/>
    <cellStyle name="常规 3 3 3 2 2 2 2 4" xfId="18970"/>
    <cellStyle name="常规 3 3 3 2 2 2 2 5" xfId="18971"/>
    <cellStyle name="常规 3 3 3 2 2 2 2 6" xfId="18972"/>
    <cellStyle name="常规 3 3 3 2 2 2 2 7" xfId="18973"/>
    <cellStyle name="常规 3 3 3 2 2 2 3" xfId="18974"/>
    <cellStyle name="常规 3 3 3 2 2 2 3 2" xfId="18975"/>
    <cellStyle name="常规 3 3 3 2 2 2 3 3" xfId="18976"/>
    <cellStyle name="常规 3 3 3 2 2 2 3 4" xfId="18977"/>
    <cellStyle name="常规 3 3 3 2 2 2 3 5" xfId="18978"/>
    <cellStyle name="常规 3 3 3 2 2 2 4" xfId="18979"/>
    <cellStyle name="常规 3 3 3 2 2 2 5" xfId="18980"/>
    <cellStyle name="常规 3 3 3 2 2 2 6" xfId="18981"/>
    <cellStyle name="常规 3 3 3 2 2 2 7" xfId="18982"/>
    <cellStyle name="常规 3 3 3 2 2 3" xfId="18983"/>
    <cellStyle name="常规 3 3 3 2 2 3 2" xfId="18984"/>
    <cellStyle name="常规 3 3 3 2 2 3 3" xfId="18985"/>
    <cellStyle name="常规 3 3 3 2 2 3 4" xfId="18986"/>
    <cellStyle name="常规 3 3 3 2 2 3 5" xfId="18987"/>
    <cellStyle name="常规 3 3 3 2 2 4" xfId="18988"/>
    <cellStyle name="常规 3 3 3 2 2 5" xfId="18989"/>
    <cellStyle name="常规 3 3 3 2 2 6" xfId="18990"/>
    <cellStyle name="常规 3 3 3 2 2 7" xfId="18991"/>
    <cellStyle name="常规 3 3 3 2 3" xfId="18992"/>
    <cellStyle name="常规 3 3 3 2 3 2" xfId="18993"/>
    <cellStyle name="常规 3 3 3 2 3 3" xfId="18994"/>
    <cellStyle name="常规 3 3 3 2 3 4" xfId="18995"/>
    <cellStyle name="常规 3 3 3 2 3 5" xfId="18996"/>
    <cellStyle name="常规 3 3 3 2 4" xfId="18997"/>
    <cellStyle name="常规 3 3 3 2 5" xfId="18998"/>
    <cellStyle name="常规 3 3 3 2 6" xfId="18999"/>
    <cellStyle name="常规 3 3 3 2 7" xfId="19000"/>
    <cellStyle name="常规 3 3 3 3" xfId="19001"/>
    <cellStyle name="常规 3 3 3 3 2" xfId="19002"/>
    <cellStyle name="常规 3 3 3 3 3" xfId="19003"/>
    <cellStyle name="常规 3 3 3 3 4" xfId="19004"/>
    <cellStyle name="常规 3 3 3 3 5" xfId="19005"/>
    <cellStyle name="常规 3 3 3 4" xfId="19006"/>
    <cellStyle name="常规 3 3 3 5" xfId="19007"/>
    <cellStyle name="常规 3 3 3 6" xfId="19008"/>
    <cellStyle name="常规 3 3 3 7" xfId="19009"/>
    <cellStyle name="常规 3 3 4" xfId="19010"/>
    <cellStyle name="常规 3 3 4 2" xfId="19011"/>
    <cellStyle name="常规 3 3 4 2 2" xfId="19012"/>
    <cellStyle name="常规 3 3 4 2 2 2" xfId="19013"/>
    <cellStyle name="常规 3 3 4 2 2 2 2" xfId="19014"/>
    <cellStyle name="常规 3 3 4 2 2 2 2 2" xfId="19015"/>
    <cellStyle name="常规 3 3 4 2 2 2 2 2 2" xfId="19016"/>
    <cellStyle name="常规 3 3 4 2 2 2 2 2 3" xfId="19017"/>
    <cellStyle name="常规 3 3 4 2 2 2 2 2 4" xfId="19018"/>
    <cellStyle name="常规 3 3 4 2 2 2 2 2 5" xfId="19019"/>
    <cellStyle name="常规 3 3 4 2 2 2 2 3" xfId="19020"/>
    <cellStyle name="常规 3 3 4 2 2 2 2 4" xfId="19021"/>
    <cellStyle name="常规 3 3 4 2 2 2 2 5" xfId="19022"/>
    <cellStyle name="常规 3 3 4 2 2 2 2 6" xfId="19023"/>
    <cellStyle name="常规 3 3 4 2 2 2 3" xfId="19024"/>
    <cellStyle name="常规 3 3 4 2 2 2 3 2" xfId="19025"/>
    <cellStyle name="常规 3 3 4 2 2 2 3 3" xfId="19026"/>
    <cellStyle name="常规 3 3 4 2 2 2 3 4" xfId="19027"/>
    <cellStyle name="常规 3 3 4 2 2 2 3 5" xfId="19028"/>
    <cellStyle name="常规 3 3 4 2 2 2 4" xfId="19029"/>
    <cellStyle name="常规 3 3 4 2 2 2 5" xfId="19030"/>
    <cellStyle name="常规 3 3 4 2 2 2 6" xfId="19031"/>
    <cellStyle name="常规 3 3 4 2 2 2 7" xfId="19032"/>
    <cellStyle name="常规 3 3 4 2 2 3" xfId="19033"/>
    <cellStyle name="常规 3 3 4 2 2 3 2" xfId="19034"/>
    <cellStyle name="常规 3 3 4 2 2 3 3" xfId="19035"/>
    <cellStyle name="常规 3 3 4 2 2 3 4" xfId="19036"/>
    <cellStyle name="常规 3 3 4 2 2 3 5" xfId="19037"/>
    <cellStyle name="常规 3 3 4 2 2 4" xfId="19038"/>
    <cellStyle name="常规 3 3 4 2 2 5" xfId="19039"/>
    <cellStyle name="常规 3 3 4 2 2 6" xfId="19040"/>
    <cellStyle name="常规 3 3 4 2 2 7" xfId="19041"/>
    <cellStyle name="常规 3 3 4 2 3" xfId="19042"/>
    <cellStyle name="常规 3 3 4 2 3 2" xfId="19043"/>
    <cellStyle name="常规 3 3 4 2 3 3" xfId="19044"/>
    <cellStyle name="常规 3 3 4 2 3 4" xfId="19045"/>
    <cellStyle name="常规 3 3 4 2 3 5" xfId="19046"/>
    <cellStyle name="常规 3 3 4 2 4" xfId="19047"/>
    <cellStyle name="常规 3 3 4 2 5" xfId="19048"/>
    <cellStyle name="常规 3 3 4 2 6" xfId="19049"/>
    <cellStyle name="常规 3 3 4 2 7" xfId="19050"/>
    <cellStyle name="常规 3 3 4 3" xfId="19051"/>
    <cellStyle name="常规 3 3 4 3 2" xfId="19052"/>
    <cellStyle name="常规 3 3 4 3 3" xfId="19053"/>
    <cellStyle name="常规 3 3 4 3 4" xfId="19054"/>
    <cellStyle name="常规 3 3 4 3 5" xfId="19055"/>
    <cellStyle name="常规 3 3 4 4" xfId="19056"/>
    <cellStyle name="常规 3 3 4 5" xfId="19057"/>
    <cellStyle name="常规 3 3 4 6" xfId="19058"/>
    <cellStyle name="常规 3 3 4 7" xfId="19059"/>
    <cellStyle name="常规 3 3 5" xfId="19060"/>
    <cellStyle name="常规 3 3 5 2" xfId="19061"/>
    <cellStyle name="常规 3 3 5 2 2" xfId="19062"/>
    <cellStyle name="常规 3 3 5 2 3" xfId="19063"/>
    <cellStyle name="常规 3 3 5 2 4" xfId="19064"/>
    <cellStyle name="常规 3 3 5 2 5" xfId="19065"/>
    <cellStyle name="常规 3 3 5 3" xfId="19066"/>
    <cellStyle name="常规 3 3 5 4" xfId="19067"/>
    <cellStyle name="常规 3 3 5 5" xfId="19068"/>
    <cellStyle name="常规 3 3 5 6" xfId="19069"/>
    <cellStyle name="常规 3 3 6" xfId="19070"/>
    <cellStyle name="常规 3 3 6 2" xfId="19071"/>
    <cellStyle name="常规 3 3 6 3" xfId="19072"/>
    <cellStyle name="常规 3 3 6 4" xfId="19073"/>
    <cellStyle name="常规 3 3 6 5" xfId="19074"/>
    <cellStyle name="常规 3 3 7" xfId="19075"/>
    <cellStyle name="常规 3 3 8" xfId="19076"/>
    <cellStyle name="常规 3 3 9" xfId="19077"/>
    <cellStyle name="常规 3 4" xfId="19078"/>
    <cellStyle name="常规 3 4 10" xfId="19079"/>
    <cellStyle name="常规 3 4 11" xfId="19080"/>
    <cellStyle name="常规 3 4 12" xfId="19081"/>
    <cellStyle name="常规 3 4 12 2" xfId="19082"/>
    <cellStyle name="常规 3 4 12 3" xfId="19083"/>
    <cellStyle name="常规 3 4 13" xfId="19084"/>
    <cellStyle name="常规 3 4 2" xfId="19085"/>
    <cellStyle name="常规 3 4 2 10" xfId="19086"/>
    <cellStyle name="常规 3 4 2 2" xfId="19087"/>
    <cellStyle name="常规 3 4 2 2 2" xfId="19088"/>
    <cellStyle name="常规 3 4 2 2 2 2" xfId="19089"/>
    <cellStyle name="常规 3 4 2 2 2 2 2" xfId="19090"/>
    <cellStyle name="常规 3 4 2 2 2 2 2 2" xfId="19091"/>
    <cellStyle name="常规 3 4 2 2 2 2 2 2 2" xfId="19092"/>
    <cellStyle name="常规 3 4 2 2 2 2 2 2 2 2" xfId="19093"/>
    <cellStyle name="常规 3 4 2 2 2 2 2 2 2 3" xfId="19094"/>
    <cellStyle name="常规 3 4 2 2 2 2 2 2 2 4" xfId="19095"/>
    <cellStyle name="常规 3 4 2 2 2 2 2 2 2 5" xfId="19096"/>
    <cellStyle name="常规 3 4 2 2 2 2 2 2 3" xfId="19097"/>
    <cellStyle name="常规 3 4 2 2 2 2 2 2 4" xfId="19098"/>
    <cellStyle name="常规 3 4 2 2 2 2 2 2 5" xfId="19099"/>
    <cellStyle name="常规 3 4 2 2 2 2 2 2 6" xfId="19100"/>
    <cellStyle name="常规 3 4 2 2 2 2 2 3" xfId="19101"/>
    <cellStyle name="常规 3 4 2 2 2 2 2 3 2" xfId="19102"/>
    <cellStyle name="常规 3 4 2 2 2 2 2 3 3" xfId="19103"/>
    <cellStyle name="常规 3 4 2 2 2 2 2 3 4" xfId="19104"/>
    <cellStyle name="常规 3 4 2 2 2 2 2 3 5" xfId="19105"/>
    <cellStyle name="常规 3 4 2 2 2 2 2 4" xfId="19106"/>
    <cellStyle name="常规 3 4 2 2 2 2 2 5" xfId="19107"/>
    <cellStyle name="常规 3 4 2 2 2 2 2 6" xfId="19108"/>
    <cellStyle name="常规 3 4 2 2 2 2 2 7" xfId="19109"/>
    <cellStyle name="常规 3 4 2 2 2 2 3" xfId="19110"/>
    <cellStyle name="常规 3 4 2 2 2 2 3 2" xfId="19111"/>
    <cellStyle name="常规 3 4 2 2 2 2 3 3" xfId="19112"/>
    <cellStyle name="常规 3 4 2 2 2 2 3 4" xfId="19113"/>
    <cellStyle name="常规 3 4 2 2 2 2 3 5" xfId="19114"/>
    <cellStyle name="常规 3 4 2 2 2 2 4" xfId="19115"/>
    <cellStyle name="常规 3 4 2 2 2 2 5" xfId="19116"/>
    <cellStyle name="常规 3 4 2 2 2 2 6" xfId="19117"/>
    <cellStyle name="常规 3 4 2 2 2 2 7" xfId="19118"/>
    <cellStyle name="常规 3 4 2 2 2 3" xfId="19119"/>
    <cellStyle name="常规 3 4 2 2 2 3 2" xfId="19120"/>
    <cellStyle name="常规 3 4 2 2 2 3 3" xfId="19121"/>
    <cellStyle name="常规 3 4 2 2 2 3 4" xfId="19122"/>
    <cellStyle name="常规 3 4 2 2 2 3 5" xfId="19123"/>
    <cellStyle name="常规 3 4 2 2 2 4" xfId="19124"/>
    <cellStyle name="常规 3 4 2 2 2 5" xfId="19125"/>
    <cellStyle name="常规 3 4 2 2 2 6" xfId="19126"/>
    <cellStyle name="常规 3 4 2 2 2 7" xfId="19127"/>
    <cellStyle name="常规 3 4 2 2 3" xfId="19128"/>
    <cellStyle name="常规 3 4 2 2 3 2" xfId="19129"/>
    <cellStyle name="常规 3 4 2 2 3 3" xfId="19130"/>
    <cellStyle name="常规 3 4 2 2 3 4" xfId="19131"/>
    <cellStyle name="常规 3 4 2 2 3 5" xfId="19132"/>
    <cellStyle name="常规 3 4 2 2 4" xfId="19133"/>
    <cellStyle name="常规 3 4 2 2 5" xfId="19134"/>
    <cellStyle name="常规 3 4 2 2 6" xfId="19135"/>
    <cellStyle name="常规 3 4 2 2 7" xfId="19136"/>
    <cellStyle name="常规 3 4 2 2 8" xfId="19137"/>
    <cellStyle name="常规 3 4 2 2 8 2" xfId="19138"/>
    <cellStyle name="常规 3 4 2 2 8 3" xfId="19139"/>
    <cellStyle name="常规 3 4 2 2 9" xfId="19140"/>
    <cellStyle name="常规 3 4 2 3" xfId="19141"/>
    <cellStyle name="常规 3 4 2 3 2" xfId="19142"/>
    <cellStyle name="常规 3 4 2 3 3" xfId="19143"/>
    <cellStyle name="常规 3 4 2 3 4" xfId="19144"/>
    <cellStyle name="常规 3 4 2 3 5" xfId="19145"/>
    <cellStyle name="常规 3 4 2 4" xfId="19146"/>
    <cellStyle name="常规 3 4 2 5" xfId="19147"/>
    <cellStyle name="常规 3 4 2 6" xfId="19148"/>
    <cellStyle name="常规 3 4 2 7" xfId="19149"/>
    <cellStyle name="常规 3 4 2 8" xfId="19150"/>
    <cellStyle name="常规 3 4 2 9" xfId="19151"/>
    <cellStyle name="常规 3 4 2 9 2" xfId="19152"/>
    <cellStyle name="常规 3 4 2 9 3" xfId="19153"/>
    <cellStyle name="常规 3 4 3" xfId="19154"/>
    <cellStyle name="常规 3 4 3 2" xfId="19155"/>
    <cellStyle name="常规 3 4 3 2 2" xfId="19156"/>
    <cellStyle name="常规 3 4 3 2 2 2" xfId="19157"/>
    <cellStyle name="常规 3 4 3 2 2 2 2" xfId="19158"/>
    <cellStyle name="常规 3 4 3 2 2 2 2 2" xfId="19159"/>
    <cellStyle name="常规 3 4 3 2 2 2 2 2 2" xfId="19160"/>
    <cellStyle name="常规 3 4 3 2 2 2 2 2 3" xfId="19161"/>
    <cellStyle name="常规 3 4 3 2 2 2 2 2 4" xfId="19162"/>
    <cellStyle name="常规 3 4 3 2 2 2 2 2 5" xfId="19163"/>
    <cellStyle name="常规 3 4 3 2 2 2 2 3" xfId="19164"/>
    <cellStyle name="常规 3 4 3 2 2 2 2 4" xfId="19165"/>
    <cellStyle name="常规 3 4 3 2 2 2 2 5" xfId="19166"/>
    <cellStyle name="常规 3 4 3 2 2 2 2 6" xfId="19167"/>
    <cellStyle name="常规 3 4 3 2 2 2 3" xfId="19168"/>
    <cellStyle name="常规 3 4 3 2 2 2 3 2" xfId="19169"/>
    <cellStyle name="常规 3 4 3 2 2 2 3 3" xfId="19170"/>
    <cellStyle name="常规 3 4 3 2 2 2 3 4" xfId="19171"/>
    <cellStyle name="常规 3 4 3 2 2 2 3 5" xfId="19172"/>
    <cellStyle name="常规 3 4 3 2 2 2 4" xfId="19173"/>
    <cellStyle name="常规 3 4 3 2 2 2 5" xfId="19174"/>
    <cellStyle name="常规 3 4 3 2 2 2 6" xfId="19175"/>
    <cellStyle name="常规 3 4 3 2 2 2 7" xfId="19176"/>
    <cellStyle name="常规 3 4 3 2 2 3" xfId="19177"/>
    <cellStyle name="常规 3 4 3 2 2 3 2" xfId="19178"/>
    <cellStyle name="常规 3 4 3 2 2 3 3" xfId="19179"/>
    <cellStyle name="常规 3 4 3 2 2 3 4" xfId="19180"/>
    <cellStyle name="常规 3 4 3 2 2 3 5" xfId="19181"/>
    <cellStyle name="常规 3 4 3 2 2 4" xfId="19182"/>
    <cellStyle name="常规 3 4 3 2 2 5" xfId="19183"/>
    <cellStyle name="常规 3 4 3 2 2 6" xfId="19184"/>
    <cellStyle name="常规 3 4 3 2 2 7" xfId="19185"/>
    <cellStyle name="常规 3 4 3 2 3" xfId="19186"/>
    <cellStyle name="常规 3 4 3 2 3 2" xfId="19187"/>
    <cellStyle name="常规 3 4 3 2 3 3" xfId="19188"/>
    <cellStyle name="常规 3 4 3 2 3 4" xfId="19189"/>
    <cellStyle name="常规 3 4 3 2 3 5" xfId="19190"/>
    <cellStyle name="常规 3 4 3 2 4" xfId="19191"/>
    <cellStyle name="常规 3 4 3 2 5" xfId="19192"/>
    <cellStyle name="常规 3 4 3 2 6" xfId="19193"/>
    <cellStyle name="常规 3 4 3 2 7" xfId="19194"/>
    <cellStyle name="常规 3 4 3 3" xfId="19195"/>
    <cellStyle name="常规 3 4 3 3 2" xfId="19196"/>
    <cellStyle name="常规 3 4 3 3 3" xfId="19197"/>
    <cellStyle name="常规 3 4 3 3 4" xfId="19198"/>
    <cellStyle name="常规 3 4 3 3 5" xfId="19199"/>
    <cellStyle name="常规 3 4 3 4" xfId="19200"/>
    <cellStyle name="常规 3 4 3 5" xfId="19201"/>
    <cellStyle name="常规 3 4 3 6" xfId="19202"/>
    <cellStyle name="常规 3 4 3 7" xfId="19203"/>
    <cellStyle name="常规 3 4 4" xfId="19204"/>
    <cellStyle name="常规 3 4 4 2" xfId="19205"/>
    <cellStyle name="常规 3 4 4 3" xfId="19206"/>
    <cellStyle name="常规 3 4 4 4" xfId="19207"/>
    <cellStyle name="常规 3 4 4 5" xfId="19208"/>
    <cellStyle name="常规 3 4 5" xfId="19209"/>
    <cellStyle name="常规 3 4 6" xfId="19210"/>
    <cellStyle name="常规 3 4 7" xfId="19211"/>
    <cellStyle name="常规 3 4 8" xfId="19212"/>
    <cellStyle name="常规 3 4 9" xfId="19213"/>
    <cellStyle name="常规 3 5" xfId="19214"/>
    <cellStyle name="常规 3 5 10" xfId="19215"/>
    <cellStyle name="常规 3 5 11" xfId="19216"/>
    <cellStyle name="常规 3 5 2" xfId="19217"/>
    <cellStyle name="常规 3 5 2 2" xfId="19218"/>
    <cellStyle name="常规 3 5 2 2 2" xfId="19219"/>
    <cellStyle name="常规 3 5 2 2 2 2" xfId="19220"/>
    <cellStyle name="常规 3 5 2 2 2 2 2" xfId="19221"/>
    <cellStyle name="常规 3 5 2 2 2 2 2 2" xfId="19222"/>
    <cellStyle name="常规 3 5 2 2 2 2 2 2 2" xfId="19223"/>
    <cellStyle name="常规 3 5 2 2 2 2 2 2 2 2" xfId="19224"/>
    <cellStyle name="常规 3 5 2 2 2 2 2 2 2 3" xfId="19225"/>
    <cellStyle name="常规 3 5 2 2 2 2 2 2 2 4" xfId="19226"/>
    <cellStyle name="常规 3 5 2 2 2 2 2 2 2 5" xfId="19227"/>
    <cellStyle name="常规 3 5 2 2 2 2 2 2 3" xfId="19228"/>
    <cellStyle name="常规 3 5 2 2 2 2 2 2 4" xfId="19229"/>
    <cellStyle name="常规 3 5 2 2 2 2 2 2 5" xfId="19230"/>
    <cellStyle name="常规 3 5 2 2 2 2 2 2 6" xfId="19231"/>
    <cellStyle name="常规 3 5 2 2 2 2 2 3" xfId="19232"/>
    <cellStyle name="常规 3 5 2 2 2 2 2 3 2" xfId="19233"/>
    <cellStyle name="常规 3 5 2 2 2 2 2 3 3" xfId="19234"/>
    <cellStyle name="常规 3 5 2 2 2 2 2 3 4" xfId="19235"/>
    <cellStyle name="常规 3 5 2 2 2 2 2 3 5" xfId="19236"/>
    <cellStyle name="常规 3 5 2 2 2 2 2 4" xfId="19237"/>
    <cellStyle name="常规 3 5 2 2 2 2 2 5" xfId="19238"/>
    <cellStyle name="常规 3 5 2 2 2 2 2 6" xfId="19239"/>
    <cellStyle name="常规 3 5 2 2 2 2 2 7" xfId="19240"/>
    <cellStyle name="常规 3 5 2 2 2 2 3" xfId="19241"/>
    <cellStyle name="常规 3 5 2 2 2 2 3 2" xfId="19242"/>
    <cellStyle name="常规 3 5 2 2 2 2 3 3" xfId="19243"/>
    <cellStyle name="常规 3 5 2 2 2 2 3 4" xfId="19244"/>
    <cellStyle name="常规 3 5 2 2 2 2 3 5" xfId="19245"/>
    <cellStyle name="常规 3 5 2 2 2 2 4" xfId="19246"/>
    <cellStyle name="常规 3 5 2 2 2 2 5" xfId="19247"/>
    <cellStyle name="常规 3 5 2 2 2 2 6" xfId="19248"/>
    <cellStyle name="常规 3 5 2 2 2 2 7" xfId="19249"/>
    <cellStyle name="常规 3 5 2 2 2 3" xfId="19250"/>
    <cellStyle name="常规 3 5 2 2 2 3 2" xfId="19251"/>
    <cellStyle name="常规 3 5 2 2 2 3 3" xfId="19252"/>
    <cellStyle name="常规 3 5 2 2 2 3 4" xfId="19253"/>
    <cellStyle name="常规 3 5 2 2 2 3 5" xfId="19254"/>
    <cellStyle name="常规 3 5 2 2 2 4" xfId="19255"/>
    <cellStyle name="常规 3 5 2 2 2 5" xfId="19256"/>
    <cellStyle name="常规 3 5 2 2 2 6" xfId="19257"/>
    <cellStyle name="常规 3 5 2 2 2 7" xfId="19258"/>
    <cellStyle name="常规 3 5 2 2 3" xfId="19259"/>
    <cellStyle name="常规 3 5 2 2 3 2" xfId="19260"/>
    <cellStyle name="常规 3 5 2 2 3 3" xfId="19261"/>
    <cellStyle name="常规 3 5 2 2 3 4" xfId="19262"/>
    <cellStyle name="常规 3 5 2 2 3 5" xfId="19263"/>
    <cellStyle name="常规 3 5 2 2 4" xfId="19264"/>
    <cellStyle name="常规 3 5 2 2 5" xfId="19265"/>
    <cellStyle name="常规 3 5 2 2 6" xfId="19266"/>
    <cellStyle name="常规 3 5 2 2 7" xfId="19267"/>
    <cellStyle name="常规 3 5 2 3" xfId="19268"/>
    <cellStyle name="常规 3 5 2 3 2" xfId="19269"/>
    <cellStyle name="常规 3 5 2 3 3" xfId="19270"/>
    <cellStyle name="常规 3 5 2 3 4" xfId="19271"/>
    <cellStyle name="常规 3 5 2 3 5" xfId="19272"/>
    <cellStyle name="常规 3 5 2 4" xfId="19273"/>
    <cellStyle name="常规 3 5 2 5" xfId="19274"/>
    <cellStyle name="常规 3 5 2 6" xfId="19275"/>
    <cellStyle name="常规 3 5 2 7" xfId="19276"/>
    <cellStyle name="常规 3 5 2 8" xfId="19277"/>
    <cellStyle name="常规 3 5 3" xfId="19278"/>
    <cellStyle name="常规 3 5 3 2" xfId="19279"/>
    <cellStyle name="常规 3 5 3 2 2" xfId="19280"/>
    <cellStyle name="常规 3 5 3 2 2 2" xfId="19281"/>
    <cellStyle name="常规 3 5 3 2 2 2 2" xfId="19282"/>
    <cellStyle name="常规 3 5 3 2 2 2 2 2" xfId="19283"/>
    <cellStyle name="常规 3 5 3 2 2 2 2 2 2" xfId="19284"/>
    <cellStyle name="常规 3 5 3 2 2 2 2 2 3" xfId="19285"/>
    <cellStyle name="常规 3 5 3 2 2 2 2 2 4" xfId="19286"/>
    <cellStyle name="常规 3 5 3 2 2 2 2 2 5" xfId="19287"/>
    <cellStyle name="常规 3 5 3 2 2 2 2 3" xfId="19288"/>
    <cellStyle name="常规 3 5 3 2 2 2 2 4" xfId="19289"/>
    <cellStyle name="常规 3 5 3 2 2 2 2 5" xfId="19290"/>
    <cellStyle name="常规 3 5 3 2 2 2 2 6" xfId="19291"/>
    <cellStyle name="常规 3 5 3 2 2 2 3" xfId="19292"/>
    <cellStyle name="常规 3 5 3 2 2 2 3 2" xfId="19293"/>
    <cellStyle name="常规 3 5 3 2 2 2 3 3" xfId="19294"/>
    <cellStyle name="常规 3 5 3 2 2 2 3 4" xfId="19295"/>
    <cellStyle name="常规 3 5 3 2 2 2 3 5" xfId="19296"/>
    <cellStyle name="常规 3 5 3 2 2 2 4" xfId="19297"/>
    <cellStyle name="常规 3 5 3 2 2 2 5" xfId="19298"/>
    <cellStyle name="常规 3 5 3 2 2 2 6" xfId="19299"/>
    <cellStyle name="常规 3 5 3 2 2 2 7" xfId="19300"/>
    <cellStyle name="常规 3 5 3 2 2 3" xfId="19301"/>
    <cellStyle name="常规 3 5 3 2 2 3 2" xfId="19302"/>
    <cellStyle name="常规 3 5 3 2 2 3 3" xfId="19303"/>
    <cellStyle name="常规 3 5 3 2 2 3 4" xfId="19304"/>
    <cellStyle name="常规 3 5 3 2 2 3 5" xfId="19305"/>
    <cellStyle name="常规 3 5 3 2 2 4" xfId="19306"/>
    <cellStyle name="常规 3 5 3 2 2 5" xfId="19307"/>
    <cellStyle name="常规 3 5 3 2 2 6" xfId="19308"/>
    <cellStyle name="常规 3 5 3 2 2 7" xfId="19309"/>
    <cellStyle name="常规 3 5 3 2 3" xfId="19310"/>
    <cellStyle name="常规 3 5 3 2 3 2" xfId="19311"/>
    <cellStyle name="常规 3 5 3 2 3 3" xfId="19312"/>
    <cellStyle name="常规 3 5 3 2 3 4" xfId="19313"/>
    <cellStyle name="常规 3 5 3 2 3 5" xfId="19314"/>
    <cellStyle name="常规 3 5 3 2 4" xfId="19315"/>
    <cellStyle name="常规 3 5 3 2 5" xfId="19316"/>
    <cellStyle name="常规 3 5 3 2 6" xfId="19317"/>
    <cellStyle name="常规 3 5 3 2 7" xfId="19318"/>
    <cellStyle name="常规 3 5 3 3" xfId="19319"/>
    <cellStyle name="常规 3 5 3 3 2" xfId="19320"/>
    <cellStyle name="常规 3 5 3 3 3" xfId="19321"/>
    <cellStyle name="常规 3 5 3 3 4" xfId="19322"/>
    <cellStyle name="常规 3 5 3 3 5" xfId="19323"/>
    <cellStyle name="常规 3 5 3 4" xfId="19324"/>
    <cellStyle name="常规 3 5 3 5" xfId="19325"/>
    <cellStyle name="常规 3 5 3 6" xfId="19326"/>
    <cellStyle name="常规 3 5 3 7" xfId="19327"/>
    <cellStyle name="常规 3 5 4" xfId="19328"/>
    <cellStyle name="常规 3 5 4 2" xfId="19329"/>
    <cellStyle name="常规 3 5 4 3" xfId="19330"/>
    <cellStyle name="常规 3 5 4 4" xfId="19331"/>
    <cellStyle name="常规 3 5 4 5" xfId="19332"/>
    <cellStyle name="常规 3 5 5" xfId="19333"/>
    <cellStyle name="常规 3 5 6" xfId="19334"/>
    <cellStyle name="常规 3 5 7" xfId="19335"/>
    <cellStyle name="常规 3 5 8" xfId="19336"/>
    <cellStyle name="常规 3 5 9" xfId="19337"/>
    <cellStyle name="常规 3 6" xfId="19338"/>
    <cellStyle name="常规 3 6 2" xfId="19339"/>
    <cellStyle name="常规 3 6 2 2" xfId="19340"/>
    <cellStyle name="常规 3 6 2 2 2" xfId="19341"/>
    <cellStyle name="常规 3 6 2 2 2 2" xfId="19342"/>
    <cellStyle name="常规 3 6 2 2 2 2 2" xfId="19343"/>
    <cellStyle name="常规 3 6 2 2 2 2 2 2" xfId="19344"/>
    <cellStyle name="常规 3 6 2 2 2 2 2 2 2" xfId="19345"/>
    <cellStyle name="常规 3 6 2 2 2 2 2 2 3" xfId="19346"/>
    <cellStyle name="常规 3 6 2 2 2 2 2 2 4" xfId="19347"/>
    <cellStyle name="常规 3 6 2 2 2 2 2 2 5" xfId="19348"/>
    <cellStyle name="常规 3 6 2 2 2 2 2 3" xfId="19349"/>
    <cellStyle name="常规 3 6 2 2 2 2 2 4" xfId="19350"/>
    <cellStyle name="常规 3 6 2 2 2 2 2 5" xfId="19351"/>
    <cellStyle name="常规 3 6 2 2 2 2 2 6" xfId="19352"/>
    <cellStyle name="常规 3 6 2 2 2 2 3" xfId="19353"/>
    <cellStyle name="常规 3 6 2 2 2 2 3 2" xfId="19354"/>
    <cellStyle name="常规 3 6 2 2 2 2 3 3" xfId="19355"/>
    <cellStyle name="常规 3 6 2 2 2 2 3 4" xfId="19356"/>
    <cellStyle name="常规 3 6 2 2 2 2 3 5" xfId="19357"/>
    <cellStyle name="常规 3 6 2 2 2 2 4" xfId="19358"/>
    <cellStyle name="常规 3 6 2 2 2 2 5" xfId="19359"/>
    <cellStyle name="常规 3 6 2 2 2 2 6" xfId="19360"/>
    <cellStyle name="常规 3 6 2 2 2 2 7" xfId="19361"/>
    <cellStyle name="常规 3 6 2 2 2 3" xfId="19362"/>
    <cellStyle name="常规 3 6 2 2 2 3 2" xfId="19363"/>
    <cellStyle name="常规 3 6 2 2 2 3 3" xfId="19364"/>
    <cellStyle name="常规 3 6 2 2 2 3 4" xfId="19365"/>
    <cellStyle name="常规 3 6 2 2 2 3 5" xfId="19366"/>
    <cellStyle name="常规 3 6 2 2 2 4" xfId="19367"/>
    <cellStyle name="常规 3 6 2 2 2 5" xfId="19368"/>
    <cellStyle name="常规 3 6 2 2 2 6" xfId="19369"/>
    <cellStyle name="常规 3 6 2 2 2 7" xfId="19370"/>
    <cellStyle name="常规 3 6 2 2 3" xfId="19371"/>
    <cellStyle name="常规 3 6 2 2 3 2" xfId="19372"/>
    <cellStyle name="常规 3 6 2 2 3 3" xfId="19373"/>
    <cellStyle name="常规 3 6 2 2 3 4" xfId="19374"/>
    <cellStyle name="常规 3 6 2 2 3 5" xfId="19375"/>
    <cellStyle name="常规 3 6 2 2 4" xfId="19376"/>
    <cellStyle name="常规 3 6 2 2 5" xfId="19377"/>
    <cellStyle name="常规 3 6 2 2 6" xfId="19378"/>
    <cellStyle name="常规 3 6 2 2 7" xfId="19379"/>
    <cellStyle name="常规 3 6 2 3" xfId="19380"/>
    <cellStyle name="常规 3 6 2 3 2" xfId="19381"/>
    <cellStyle name="常规 3 6 2 3 3" xfId="19382"/>
    <cellStyle name="常规 3 6 2 3 4" xfId="19383"/>
    <cellStyle name="常规 3 6 2 3 5" xfId="19384"/>
    <cellStyle name="常规 3 6 2 4" xfId="19385"/>
    <cellStyle name="常规 3 6 2 5" xfId="19386"/>
    <cellStyle name="常规 3 6 2 6" xfId="19387"/>
    <cellStyle name="常规 3 6 2 7" xfId="19388"/>
    <cellStyle name="常规 3 6 3" xfId="19389"/>
    <cellStyle name="常规 3 6 3 2" xfId="19390"/>
    <cellStyle name="常规 3 6 3 3" xfId="19391"/>
    <cellStyle name="常规 3 6 3 4" xfId="19392"/>
    <cellStyle name="常规 3 6 3 5" xfId="19393"/>
    <cellStyle name="常规 3 6 4" xfId="19394"/>
    <cellStyle name="常规 3 6 5" xfId="19395"/>
    <cellStyle name="常规 3 6 6" xfId="19396"/>
    <cellStyle name="常规 3 6 7" xfId="19397"/>
    <cellStyle name="常规 3 6 8" xfId="19398"/>
    <cellStyle name="常规 3 7" xfId="19399"/>
    <cellStyle name="常规 3 7 2" xfId="19400"/>
    <cellStyle name="常规 3 7 2 2" xfId="19401"/>
    <cellStyle name="常规 3 7 2 3" xfId="19402"/>
    <cellStyle name="常规 3 7 2 4" xfId="19403"/>
    <cellStyle name="常规 3 7 2 5" xfId="19404"/>
    <cellStyle name="常规 3 7 3" xfId="19405"/>
    <cellStyle name="常规 3 7 4" xfId="19406"/>
    <cellStyle name="常规 3 7 5" xfId="19407"/>
    <cellStyle name="常规 3 7 6" xfId="19408"/>
    <cellStyle name="常规 3 8" xfId="19409"/>
    <cellStyle name="常规 3 8 2" xfId="19410"/>
    <cellStyle name="常规 3 8 3" xfId="19411"/>
    <cellStyle name="常规 3 8 4" xfId="19412"/>
    <cellStyle name="常规 3 8 5" xfId="19413"/>
    <cellStyle name="常规 3 9" xfId="19414"/>
    <cellStyle name="常规 3_Focus weekly revenue report Jul 2011" xfId="19415"/>
    <cellStyle name="常规 30" xfId="19416"/>
    <cellStyle name="常规 30 2" xfId="19417"/>
    <cellStyle name="常规 30 3" xfId="19418"/>
    <cellStyle name="常规 31" xfId="19419"/>
    <cellStyle name="常规 31 2" xfId="19420"/>
    <cellStyle name="常规 31 3" xfId="19421"/>
    <cellStyle name="常规 32" xfId="19422"/>
    <cellStyle name="常规 32 2" xfId="19423"/>
    <cellStyle name="常规 32 3" xfId="19424"/>
    <cellStyle name="常规 33" xfId="19425"/>
    <cellStyle name="常规 33 2" xfId="19426"/>
    <cellStyle name="常规 33 3" xfId="19427"/>
    <cellStyle name="常规 34" xfId="19428"/>
    <cellStyle name="常规 34 2" xfId="9"/>
    <cellStyle name="常规 34 2 2" xfId="19429"/>
    <cellStyle name="常规 34 2 2 2" xfId="19430"/>
    <cellStyle name="常规 34 2 3" xfId="19431"/>
    <cellStyle name="常规 34 3" xfId="19432"/>
    <cellStyle name="常规 34 4" xfId="19433"/>
    <cellStyle name="常规 34 5" xfId="19434"/>
    <cellStyle name="常规 35" xfId="11"/>
    <cellStyle name="常规 35 2" xfId="19435"/>
    <cellStyle name="常规 35 2 2" xfId="19436"/>
    <cellStyle name="常规 35 2 3" xfId="19437"/>
    <cellStyle name="常规 35 3" xfId="19438"/>
    <cellStyle name="常规 35 4" xfId="19439"/>
    <cellStyle name="常规 35 5" xfId="19440"/>
    <cellStyle name="常规 36" xfId="19441"/>
    <cellStyle name="常规 36 2" xfId="19442"/>
    <cellStyle name="常规 36 3" xfId="19443"/>
    <cellStyle name="常规 36 4" xfId="19444"/>
    <cellStyle name="常规 37" xfId="19445"/>
    <cellStyle name="常规 37 2" xfId="19446"/>
    <cellStyle name="常规 37 3" xfId="19447"/>
    <cellStyle name="常规 38" xfId="19448"/>
    <cellStyle name="常规 38 2" xfId="19449"/>
    <cellStyle name="常规 38 3" xfId="19450"/>
    <cellStyle name="常规 38 4" xfId="19451"/>
    <cellStyle name="常规 39" xfId="19452"/>
    <cellStyle name="常规 4" xfId="21"/>
    <cellStyle name="常规 4 10" xfId="19453"/>
    <cellStyle name="常规 4 11" xfId="19454"/>
    <cellStyle name="常规 4 12" xfId="19455"/>
    <cellStyle name="常规 4 13" xfId="19456"/>
    <cellStyle name="常规 4 14" xfId="19457"/>
    <cellStyle name="常规 4 15" xfId="19458"/>
    <cellStyle name="常规 4 15 2" xfId="19459"/>
    <cellStyle name="常规 4 15 3" xfId="19460"/>
    <cellStyle name="常规 4 16" xfId="19461"/>
    <cellStyle name="常规 4 2" xfId="22"/>
    <cellStyle name="常规 4 2 10" xfId="19462"/>
    <cellStyle name="常规 4 2 11" xfId="19463"/>
    <cellStyle name="常规 4 2 12" xfId="19464"/>
    <cellStyle name="常规 4 2 13" xfId="19465"/>
    <cellStyle name="常规 4 2 14" xfId="19466"/>
    <cellStyle name="常规 4 2 14 2" xfId="19467"/>
    <cellStyle name="常规 4 2 14 3" xfId="19468"/>
    <cellStyle name="常规 4 2 15" xfId="19469"/>
    <cellStyle name="常规 4 2 2" xfId="19470"/>
    <cellStyle name="常规 4 2 2 10" xfId="19471"/>
    <cellStyle name="常规 4 2 2 11" xfId="19472"/>
    <cellStyle name="常规 4 2 2 2" xfId="19473"/>
    <cellStyle name="常规 4 2 2 2 2" xfId="19474"/>
    <cellStyle name="常规 4 2 2 2 2 2" xfId="19475"/>
    <cellStyle name="常规 4 2 2 2 2 2 2" xfId="19476"/>
    <cellStyle name="常规 4 2 2 2 2 2 2 2" xfId="19477"/>
    <cellStyle name="常规 4 2 2 2 2 2 2 2 2" xfId="19478"/>
    <cellStyle name="常规 4 2 2 2 2 2 2 2 2 2" xfId="19479"/>
    <cellStyle name="常规 4 2 2 2 2 2 2 2 2 2 2" xfId="19480"/>
    <cellStyle name="常规 4 2 2 2 2 2 2 2 2 2 3" xfId="19481"/>
    <cellStyle name="常规 4 2 2 2 2 2 2 2 2 2 4" xfId="19482"/>
    <cellStyle name="常规 4 2 2 2 2 2 2 2 2 2 5" xfId="19483"/>
    <cellStyle name="常规 4 2 2 2 2 2 2 2 2 3" xfId="19484"/>
    <cellStyle name="常规 4 2 2 2 2 2 2 2 2 4" xfId="19485"/>
    <cellStyle name="常规 4 2 2 2 2 2 2 2 2 5" xfId="19486"/>
    <cellStyle name="常规 4 2 2 2 2 2 2 2 2 6" xfId="19487"/>
    <cellStyle name="常规 4 2 2 2 2 2 2 2 3" xfId="19488"/>
    <cellStyle name="常规 4 2 2 2 2 2 2 2 3 2" xfId="19489"/>
    <cellStyle name="常规 4 2 2 2 2 2 2 2 3 3" xfId="19490"/>
    <cellStyle name="常规 4 2 2 2 2 2 2 2 3 4" xfId="19491"/>
    <cellStyle name="常规 4 2 2 2 2 2 2 2 3 5" xfId="19492"/>
    <cellStyle name="常规 4 2 2 2 2 2 2 2 4" xfId="19493"/>
    <cellStyle name="常规 4 2 2 2 2 2 2 2 5" xfId="19494"/>
    <cellStyle name="常规 4 2 2 2 2 2 2 2 6" xfId="19495"/>
    <cellStyle name="常规 4 2 2 2 2 2 2 2 7" xfId="19496"/>
    <cellStyle name="常规 4 2 2 2 2 2 2 3" xfId="19497"/>
    <cellStyle name="常规 4 2 2 2 2 2 2 3 2" xfId="19498"/>
    <cellStyle name="常规 4 2 2 2 2 2 2 3 3" xfId="19499"/>
    <cellStyle name="常规 4 2 2 2 2 2 2 3 4" xfId="19500"/>
    <cellStyle name="常规 4 2 2 2 2 2 2 3 5" xfId="19501"/>
    <cellStyle name="常规 4 2 2 2 2 2 2 4" xfId="19502"/>
    <cellStyle name="常规 4 2 2 2 2 2 2 5" xfId="19503"/>
    <cellStyle name="常规 4 2 2 2 2 2 2 6" xfId="19504"/>
    <cellStyle name="常规 4 2 2 2 2 2 2 7" xfId="19505"/>
    <cellStyle name="常规 4 2 2 2 2 2 3" xfId="19506"/>
    <cellStyle name="常规 4 2 2 2 2 2 3 2" xfId="19507"/>
    <cellStyle name="常规 4 2 2 2 2 2 3 3" xfId="19508"/>
    <cellStyle name="常规 4 2 2 2 2 2 3 4" xfId="19509"/>
    <cellStyle name="常规 4 2 2 2 2 2 3 5" xfId="19510"/>
    <cellStyle name="常规 4 2 2 2 2 2 4" xfId="19511"/>
    <cellStyle name="常规 4 2 2 2 2 2 5" xfId="19512"/>
    <cellStyle name="常规 4 2 2 2 2 2 6" xfId="19513"/>
    <cellStyle name="常规 4 2 2 2 2 2 7" xfId="19514"/>
    <cellStyle name="常规 4 2 2 2 2 3" xfId="19515"/>
    <cellStyle name="常规 4 2 2 2 2 3 2" xfId="19516"/>
    <cellStyle name="常规 4 2 2 2 2 3 3" xfId="19517"/>
    <cellStyle name="常规 4 2 2 2 2 3 4" xfId="19518"/>
    <cellStyle name="常规 4 2 2 2 2 3 5" xfId="19519"/>
    <cellStyle name="常规 4 2 2 2 2 4" xfId="19520"/>
    <cellStyle name="常规 4 2 2 2 2 5" xfId="19521"/>
    <cellStyle name="常规 4 2 2 2 2 6" xfId="19522"/>
    <cellStyle name="常规 4 2 2 2 2 7" xfId="19523"/>
    <cellStyle name="常规 4 2 2 2 3" xfId="19524"/>
    <cellStyle name="常规 4 2 2 2 3 2" xfId="19525"/>
    <cellStyle name="常规 4 2 2 2 3 3" xfId="19526"/>
    <cellStyle name="常规 4 2 2 2 3 4" xfId="19527"/>
    <cellStyle name="常规 4 2 2 2 3 5" xfId="19528"/>
    <cellStyle name="常规 4 2 2 2 4" xfId="19529"/>
    <cellStyle name="常规 4 2 2 2 5" xfId="19530"/>
    <cellStyle name="常规 4 2 2 2 6" xfId="19531"/>
    <cellStyle name="常规 4 2 2 2 7" xfId="19532"/>
    <cellStyle name="常规 4 2 2 2 8" xfId="19533"/>
    <cellStyle name="常规 4 2 2 3" xfId="19534"/>
    <cellStyle name="常规 4 2 2 3 2" xfId="19535"/>
    <cellStyle name="常规 4 2 2 3 2 2" xfId="19536"/>
    <cellStyle name="常规 4 2 2 3 2 2 2" xfId="19537"/>
    <cellStyle name="常规 4 2 2 3 2 2 2 2" xfId="19538"/>
    <cellStyle name="常规 4 2 2 3 2 2 2 2 2" xfId="19539"/>
    <cellStyle name="常规 4 2 2 3 2 2 2 2 2 2" xfId="19540"/>
    <cellStyle name="常规 4 2 2 3 2 2 2 2 2 3" xfId="19541"/>
    <cellStyle name="常规 4 2 2 3 2 2 2 2 2 4" xfId="19542"/>
    <cellStyle name="常规 4 2 2 3 2 2 2 2 2 5" xfId="19543"/>
    <cellStyle name="常规 4 2 2 3 2 2 2 2 3" xfId="19544"/>
    <cellStyle name="常规 4 2 2 3 2 2 2 2 4" xfId="19545"/>
    <cellStyle name="常规 4 2 2 3 2 2 2 2 5" xfId="19546"/>
    <cellStyle name="常规 4 2 2 3 2 2 2 2 6" xfId="19547"/>
    <cellStyle name="常规 4 2 2 3 2 2 2 3" xfId="19548"/>
    <cellStyle name="常规 4 2 2 3 2 2 2 3 2" xfId="19549"/>
    <cellStyle name="常规 4 2 2 3 2 2 2 3 3" xfId="19550"/>
    <cellStyle name="常规 4 2 2 3 2 2 2 3 4" xfId="19551"/>
    <cellStyle name="常规 4 2 2 3 2 2 2 3 5" xfId="19552"/>
    <cellStyle name="常规 4 2 2 3 2 2 2 4" xfId="19553"/>
    <cellStyle name="常规 4 2 2 3 2 2 2 5" xfId="19554"/>
    <cellStyle name="常规 4 2 2 3 2 2 2 6" xfId="19555"/>
    <cellStyle name="常规 4 2 2 3 2 2 2 7" xfId="19556"/>
    <cellStyle name="常规 4 2 2 3 2 2 3" xfId="19557"/>
    <cellStyle name="常规 4 2 2 3 2 2 3 2" xfId="19558"/>
    <cellStyle name="常规 4 2 2 3 2 2 3 3" xfId="19559"/>
    <cellStyle name="常规 4 2 2 3 2 2 3 4" xfId="19560"/>
    <cellStyle name="常规 4 2 2 3 2 2 3 5" xfId="19561"/>
    <cellStyle name="常规 4 2 2 3 2 2 4" xfId="19562"/>
    <cellStyle name="常规 4 2 2 3 2 2 5" xfId="19563"/>
    <cellStyle name="常规 4 2 2 3 2 2 6" xfId="19564"/>
    <cellStyle name="常规 4 2 2 3 2 2 7" xfId="19565"/>
    <cellStyle name="常规 4 2 2 3 2 3" xfId="19566"/>
    <cellStyle name="常规 4 2 2 3 2 3 2" xfId="19567"/>
    <cellStyle name="常规 4 2 2 3 2 3 3" xfId="19568"/>
    <cellStyle name="常规 4 2 2 3 2 3 4" xfId="19569"/>
    <cellStyle name="常规 4 2 2 3 2 3 5" xfId="19570"/>
    <cellStyle name="常规 4 2 2 3 2 4" xfId="19571"/>
    <cellStyle name="常规 4 2 2 3 2 5" xfId="19572"/>
    <cellStyle name="常规 4 2 2 3 2 6" xfId="19573"/>
    <cellStyle name="常规 4 2 2 3 2 7" xfId="19574"/>
    <cellStyle name="常规 4 2 2 3 3" xfId="19575"/>
    <cellStyle name="常规 4 2 2 3 3 2" xfId="19576"/>
    <cellStyle name="常规 4 2 2 3 3 3" xfId="19577"/>
    <cellStyle name="常规 4 2 2 3 3 4" xfId="19578"/>
    <cellStyle name="常规 4 2 2 3 3 5" xfId="19579"/>
    <cellStyle name="常规 4 2 2 3 4" xfId="19580"/>
    <cellStyle name="常规 4 2 2 3 5" xfId="19581"/>
    <cellStyle name="常规 4 2 2 3 6" xfId="19582"/>
    <cellStyle name="常规 4 2 2 3 7" xfId="19583"/>
    <cellStyle name="常规 4 2 2 4" xfId="19584"/>
    <cellStyle name="常规 4 2 2 4 2" xfId="19585"/>
    <cellStyle name="常规 4 2 2 4 3" xfId="19586"/>
    <cellStyle name="常规 4 2 2 4 4" xfId="19587"/>
    <cellStyle name="常规 4 2 2 4 5" xfId="19588"/>
    <cellStyle name="常规 4 2 2 5" xfId="19589"/>
    <cellStyle name="常规 4 2 2 6" xfId="19590"/>
    <cellStyle name="常规 4 2 2 7" xfId="19591"/>
    <cellStyle name="常规 4 2 2 8" xfId="19592"/>
    <cellStyle name="常规 4 2 2 9" xfId="19593"/>
    <cellStyle name="常规 4 2 3" xfId="19594"/>
    <cellStyle name="常规 4 2 3 10" xfId="19595"/>
    <cellStyle name="常规 4 2 3 2" xfId="19596"/>
    <cellStyle name="常规 4 2 3 2 2" xfId="19597"/>
    <cellStyle name="常规 4 2 3 2 2 2" xfId="19598"/>
    <cellStyle name="常规 4 2 3 2 2 2 2" xfId="19599"/>
    <cellStyle name="常规 4 2 3 2 2 2 2 2" xfId="19600"/>
    <cellStyle name="常规 4 2 3 2 2 2 2 2 2" xfId="19601"/>
    <cellStyle name="常规 4 2 3 2 2 2 2 2 2 2" xfId="19602"/>
    <cellStyle name="常规 4 2 3 2 2 2 2 2 2 3" xfId="19603"/>
    <cellStyle name="常规 4 2 3 2 2 2 2 2 2 4" xfId="19604"/>
    <cellStyle name="常规 4 2 3 2 2 2 2 2 2 5" xfId="19605"/>
    <cellStyle name="常规 4 2 3 2 2 2 2 2 3" xfId="19606"/>
    <cellStyle name="常规 4 2 3 2 2 2 2 2 4" xfId="19607"/>
    <cellStyle name="常规 4 2 3 2 2 2 2 2 5" xfId="19608"/>
    <cellStyle name="常规 4 2 3 2 2 2 2 2 6" xfId="19609"/>
    <cellStyle name="常规 4 2 3 2 2 2 2 3" xfId="19610"/>
    <cellStyle name="常规 4 2 3 2 2 2 2 3 2" xfId="19611"/>
    <cellStyle name="常规 4 2 3 2 2 2 2 3 3" xfId="19612"/>
    <cellStyle name="常规 4 2 3 2 2 2 2 3 4" xfId="19613"/>
    <cellStyle name="常规 4 2 3 2 2 2 2 3 5" xfId="19614"/>
    <cellStyle name="常规 4 2 3 2 2 2 2 4" xfId="19615"/>
    <cellStyle name="常规 4 2 3 2 2 2 2 5" xfId="19616"/>
    <cellStyle name="常规 4 2 3 2 2 2 2 6" xfId="19617"/>
    <cellStyle name="常规 4 2 3 2 2 2 2 7" xfId="19618"/>
    <cellStyle name="常规 4 2 3 2 2 2 3" xfId="19619"/>
    <cellStyle name="常规 4 2 3 2 2 2 3 2" xfId="19620"/>
    <cellStyle name="常规 4 2 3 2 2 2 3 3" xfId="19621"/>
    <cellStyle name="常规 4 2 3 2 2 2 3 4" xfId="19622"/>
    <cellStyle name="常规 4 2 3 2 2 2 3 5" xfId="19623"/>
    <cellStyle name="常规 4 2 3 2 2 2 4" xfId="19624"/>
    <cellStyle name="常规 4 2 3 2 2 2 5" xfId="19625"/>
    <cellStyle name="常规 4 2 3 2 2 2 6" xfId="19626"/>
    <cellStyle name="常规 4 2 3 2 2 2 7" xfId="19627"/>
    <cellStyle name="常规 4 2 3 2 2 3" xfId="19628"/>
    <cellStyle name="常规 4 2 3 2 2 3 2" xfId="19629"/>
    <cellStyle name="常规 4 2 3 2 2 3 3" xfId="19630"/>
    <cellStyle name="常规 4 2 3 2 2 3 4" xfId="19631"/>
    <cellStyle name="常规 4 2 3 2 2 3 5" xfId="19632"/>
    <cellStyle name="常规 4 2 3 2 2 4" xfId="19633"/>
    <cellStyle name="常规 4 2 3 2 2 5" xfId="19634"/>
    <cellStyle name="常规 4 2 3 2 2 6" xfId="19635"/>
    <cellStyle name="常规 4 2 3 2 2 7" xfId="19636"/>
    <cellStyle name="常规 4 2 3 2 3" xfId="19637"/>
    <cellStyle name="常规 4 2 3 2 3 2" xfId="19638"/>
    <cellStyle name="常规 4 2 3 2 3 3" xfId="19639"/>
    <cellStyle name="常规 4 2 3 2 3 4" xfId="19640"/>
    <cellStyle name="常规 4 2 3 2 3 5" xfId="19641"/>
    <cellStyle name="常规 4 2 3 2 4" xfId="19642"/>
    <cellStyle name="常规 4 2 3 2 5" xfId="19643"/>
    <cellStyle name="常规 4 2 3 2 6" xfId="19644"/>
    <cellStyle name="常规 4 2 3 2 7" xfId="19645"/>
    <cellStyle name="常规 4 2 3 2 8" xfId="19646"/>
    <cellStyle name="常规 4 2 3 3" xfId="19647"/>
    <cellStyle name="常规 4 2 3 3 2" xfId="19648"/>
    <cellStyle name="常规 4 2 3 3 3" xfId="19649"/>
    <cellStyle name="常规 4 2 3 3 4" xfId="19650"/>
    <cellStyle name="常规 4 2 3 3 5" xfId="19651"/>
    <cellStyle name="常规 4 2 3 4" xfId="19652"/>
    <cellStyle name="常规 4 2 3 5" xfId="19653"/>
    <cellStyle name="常规 4 2 3 6" xfId="19654"/>
    <cellStyle name="常规 4 2 3 7" xfId="19655"/>
    <cellStyle name="常规 4 2 3 8" xfId="19656"/>
    <cellStyle name="常规 4 2 3 9" xfId="19657"/>
    <cellStyle name="常规 4 2 4" xfId="19658"/>
    <cellStyle name="常规 4 2 4 2" xfId="19659"/>
    <cellStyle name="常规 4 2 4 2 2" xfId="19660"/>
    <cellStyle name="常规 4 2 4 2 2 2" xfId="19661"/>
    <cellStyle name="常规 4 2 4 2 2 2 2" xfId="19662"/>
    <cellStyle name="常规 4 2 4 2 2 2 2 2" xfId="19663"/>
    <cellStyle name="常规 4 2 4 2 2 2 2 2 2" xfId="19664"/>
    <cellStyle name="常规 4 2 4 2 2 2 2 2 3" xfId="19665"/>
    <cellStyle name="常规 4 2 4 2 2 2 2 2 4" xfId="19666"/>
    <cellStyle name="常规 4 2 4 2 2 2 2 2 5" xfId="19667"/>
    <cellStyle name="常规 4 2 4 2 2 2 2 3" xfId="19668"/>
    <cellStyle name="常规 4 2 4 2 2 2 2 4" xfId="19669"/>
    <cellStyle name="常规 4 2 4 2 2 2 2 5" xfId="19670"/>
    <cellStyle name="常规 4 2 4 2 2 2 2 6" xfId="19671"/>
    <cellStyle name="常规 4 2 4 2 2 2 3" xfId="19672"/>
    <cellStyle name="常规 4 2 4 2 2 2 3 2" xfId="19673"/>
    <cellStyle name="常规 4 2 4 2 2 2 3 3" xfId="19674"/>
    <cellStyle name="常规 4 2 4 2 2 2 3 4" xfId="19675"/>
    <cellStyle name="常规 4 2 4 2 2 2 3 5" xfId="19676"/>
    <cellStyle name="常规 4 2 4 2 2 2 4" xfId="19677"/>
    <cellStyle name="常规 4 2 4 2 2 2 5" xfId="19678"/>
    <cellStyle name="常规 4 2 4 2 2 2 6" xfId="19679"/>
    <cellStyle name="常规 4 2 4 2 2 2 7" xfId="19680"/>
    <cellStyle name="常规 4 2 4 2 2 3" xfId="19681"/>
    <cellStyle name="常规 4 2 4 2 2 3 2" xfId="19682"/>
    <cellStyle name="常规 4 2 4 2 2 3 3" xfId="19683"/>
    <cellStyle name="常规 4 2 4 2 2 3 4" xfId="19684"/>
    <cellStyle name="常规 4 2 4 2 2 3 5" xfId="19685"/>
    <cellStyle name="常规 4 2 4 2 2 4" xfId="19686"/>
    <cellStyle name="常规 4 2 4 2 2 5" xfId="19687"/>
    <cellStyle name="常规 4 2 4 2 2 6" xfId="19688"/>
    <cellStyle name="常规 4 2 4 2 2 7" xfId="19689"/>
    <cellStyle name="常规 4 2 4 2 3" xfId="19690"/>
    <cellStyle name="常规 4 2 4 2 3 2" xfId="19691"/>
    <cellStyle name="常规 4 2 4 2 3 3" xfId="19692"/>
    <cellStyle name="常规 4 2 4 2 3 4" xfId="19693"/>
    <cellStyle name="常规 4 2 4 2 3 5" xfId="19694"/>
    <cellStyle name="常规 4 2 4 2 4" xfId="19695"/>
    <cellStyle name="常规 4 2 4 2 5" xfId="19696"/>
    <cellStyle name="常规 4 2 4 2 6" xfId="19697"/>
    <cellStyle name="常规 4 2 4 2 7" xfId="19698"/>
    <cellStyle name="常规 4 2 4 3" xfId="19699"/>
    <cellStyle name="常规 4 2 4 3 2" xfId="19700"/>
    <cellStyle name="常规 4 2 4 3 3" xfId="19701"/>
    <cellStyle name="常规 4 2 4 3 4" xfId="19702"/>
    <cellStyle name="常规 4 2 4 3 5" xfId="19703"/>
    <cellStyle name="常规 4 2 4 4" xfId="19704"/>
    <cellStyle name="常规 4 2 4 5" xfId="19705"/>
    <cellStyle name="常规 4 2 4 6" xfId="19706"/>
    <cellStyle name="常规 4 2 4 7" xfId="19707"/>
    <cellStyle name="常规 4 2 4 8" xfId="19708"/>
    <cellStyle name="常规 4 2 5" xfId="19709"/>
    <cellStyle name="常规 4 2 5 2" xfId="19710"/>
    <cellStyle name="常规 4 2 5 2 2" xfId="19711"/>
    <cellStyle name="常规 4 2 5 2 3" xfId="19712"/>
    <cellStyle name="常规 4 2 5 2 4" xfId="19713"/>
    <cellStyle name="常规 4 2 5 2 5" xfId="19714"/>
    <cellStyle name="常规 4 2 5 3" xfId="19715"/>
    <cellStyle name="常规 4 2 5 4" xfId="19716"/>
    <cellStyle name="常规 4 2 5 5" xfId="19717"/>
    <cellStyle name="常规 4 2 5 6" xfId="19718"/>
    <cellStyle name="常规 4 2 6" xfId="19719"/>
    <cellStyle name="常规 4 2 6 2" xfId="19720"/>
    <cellStyle name="常规 4 2 6 3" xfId="19721"/>
    <cellStyle name="常规 4 2 6 4" xfId="19722"/>
    <cellStyle name="常规 4 2 6 5" xfId="19723"/>
    <cellStyle name="常规 4 2 7" xfId="19724"/>
    <cellStyle name="常规 4 2 8" xfId="19725"/>
    <cellStyle name="常规 4 2 9" xfId="19726"/>
    <cellStyle name="常规 4 2_voucher summary Feb 11 Media Focus" xfId="19727"/>
    <cellStyle name="常规 4 3" xfId="19728"/>
    <cellStyle name="常规 4 3 10" xfId="19729"/>
    <cellStyle name="常规 4 3 10 2" xfId="19730"/>
    <cellStyle name="常规 4 3 10 3" xfId="19731"/>
    <cellStyle name="常规 4 3 11" xfId="19732"/>
    <cellStyle name="常规 4 3 12" xfId="19733"/>
    <cellStyle name="常规 4 3 2" xfId="19734"/>
    <cellStyle name="常规 4 3 2 2" xfId="19735"/>
    <cellStyle name="常规 4 3 2 2 2" xfId="19736"/>
    <cellStyle name="常规 4 3 2 2 2 2" xfId="19737"/>
    <cellStyle name="常规 4 3 2 2 2 2 2" xfId="19738"/>
    <cellStyle name="常规 4 3 2 2 2 2 2 2" xfId="19739"/>
    <cellStyle name="常规 4 3 2 2 2 2 2 2 2" xfId="19740"/>
    <cellStyle name="常规 4 3 2 2 2 2 2 2 2 2" xfId="19741"/>
    <cellStyle name="常规 4 3 2 2 2 2 2 2 2 3" xfId="19742"/>
    <cellStyle name="常规 4 3 2 2 2 2 2 2 2 4" xfId="19743"/>
    <cellStyle name="常规 4 3 2 2 2 2 2 2 2 5" xfId="19744"/>
    <cellStyle name="常规 4 3 2 2 2 2 2 2 3" xfId="19745"/>
    <cellStyle name="常规 4 3 2 2 2 2 2 2 4" xfId="19746"/>
    <cellStyle name="常规 4 3 2 2 2 2 2 2 5" xfId="19747"/>
    <cellStyle name="常规 4 3 2 2 2 2 2 2 6" xfId="19748"/>
    <cellStyle name="常规 4 3 2 2 2 2 2 3" xfId="19749"/>
    <cellStyle name="常规 4 3 2 2 2 2 2 3 2" xfId="19750"/>
    <cellStyle name="常规 4 3 2 2 2 2 2 3 3" xfId="19751"/>
    <cellStyle name="常规 4 3 2 2 2 2 2 3 4" xfId="19752"/>
    <cellStyle name="常规 4 3 2 2 2 2 2 3 5" xfId="19753"/>
    <cellStyle name="常规 4 3 2 2 2 2 2 4" xfId="19754"/>
    <cellStyle name="常规 4 3 2 2 2 2 2 5" xfId="19755"/>
    <cellStyle name="常规 4 3 2 2 2 2 2 6" xfId="19756"/>
    <cellStyle name="常规 4 3 2 2 2 2 2 7" xfId="19757"/>
    <cellStyle name="常规 4 3 2 2 2 2 3" xfId="19758"/>
    <cellStyle name="常规 4 3 2 2 2 2 3 2" xfId="19759"/>
    <cellStyle name="常规 4 3 2 2 2 2 3 3" xfId="19760"/>
    <cellStyle name="常规 4 3 2 2 2 2 3 4" xfId="19761"/>
    <cellStyle name="常规 4 3 2 2 2 2 3 5" xfId="19762"/>
    <cellStyle name="常规 4 3 2 2 2 2 4" xfId="19763"/>
    <cellStyle name="常规 4 3 2 2 2 2 5" xfId="19764"/>
    <cellStyle name="常规 4 3 2 2 2 2 6" xfId="19765"/>
    <cellStyle name="常规 4 3 2 2 2 2 7" xfId="19766"/>
    <cellStyle name="常规 4 3 2 2 2 3" xfId="19767"/>
    <cellStyle name="常规 4 3 2 2 2 3 2" xfId="19768"/>
    <cellStyle name="常规 4 3 2 2 2 3 3" xfId="19769"/>
    <cellStyle name="常规 4 3 2 2 2 3 4" xfId="19770"/>
    <cellStyle name="常规 4 3 2 2 2 3 5" xfId="19771"/>
    <cellStyle name="常规 4 3 2 2 2 4" xfId="19772"/>
    <cellStyle name="常规 4 3 2 2 2 5" xfId="19773"/>
    <cellStyle name="常规 4 3 2 2 2 6" xfId="19774"/>
    <cellStyle name="常规 4 3 2 2 2 7" xfId="19775"/>
    <cellStyle name="常规 4 3 2 2 3" xfId="19776"/>
    <cellStyle name="常规 4 3 2 2 3 2" xfId="19777"/>
    <cellStyle name="常规 4 3 2 2 3 3" xfId="19778"/>
    <cellStyle name="常规 4 3 2 2 3 4" xfId="19779"/>
    <cellStyle name="常规 4 3 2 2 3 5" xfId="19780"/>
    <cellStyle name="常规 4 3 2 2 4" xfId="19781"/>
    <cellStyle name="常规 4 3 2 2 5" xfId="19782"/>
    <cellStyle name="常规 4 3 2 2 6" xfId="19783"/>
    <cellStyle name="常规 4 3 2 2 7" xfId="19784"/>
    <cellStyle name="常规 4 3 2 3" xfId="19785"/>
    <cellStyle name="常规 4 3 2 3 2" xfId="19786"/>
    <cellStyle name="常规 4 3 2 3 3" xfId="19787"/>
    <cellStyle name="常规 4 3 2 3 4" xfId="19788"/>
    <cellStyle name="常规 4 3 2 3 5" xfId="19789"/>
    <cellStyle name="常规 4 3 2 4" xfId="19790"/>
    <cellStyle name="常规 4 3 2 5" xfId="19791"/>
    <cellStyle name="常规 4 3 2 6" xfId="19792"/>
    <cellStyle name="常规 4 3 2 7" xfId="19793"/>
    <cellStyle name="常规 4 3 2 8" xfId="19794"/>
    <cellStyle name="常规 4 3 2 8 2" xfId="19795"/>
    <cellStyle name="常规 4 3 2 8 3" xfId="19796"/>
    <cellStyle name="常规 4 3 2 9" xfId="19797"/>
    <cellStyle name="常规 4 3 3" xfId="19798"/>
    <cellStyle name="常规 4 3 3 2" xfId="19799"/>
    <cellStyle name="常规 4 3 3 2 2" xfId="19800"/>
    <cellStyle name="常规 4 3 3 2 2 2" xfId="19801"/>
    <cellStyle name="常规 4 3 3 2 2 2 2" xfId="19802"/>
    <cellStyle name="常规 4 3 3 2 2 2 2 2" xfId="19803"/>
    <cellStyle name="常规 4 3 3 2 2 2 2 2 2" xfId="19804"/>
    <cellStyle name="常规 4 3 3 2 2 2 2 2 3" xfId="19805"/>
    <cellStyle name="常规 4 3 3 2 2 2 2 2 4" xfId="19806"/>
    <cellStyle name="常规 4 3 3 2 2 2 2 2 5" xfId="19807"/>
    <cellStyle name="常规 4 3 3 2 2 2 2 3" xfId="19808"/>
    <cellStyle name="常规 4 3 3 2 2 2 2 4" xfId="19809"/>
    <cellStyle name="常规 4 3 3 2 2 2 2 5" xfId="19810"/>
    <cellStyle name="常规 4 3 3 2 2 2 2 6" xfId="19811"/>
    <cellStyle name="常规 4 3 3 2 2 2 3" xfId="19812"/>
    <cellStyle name="常规 4 3 3 2 2 2 3 2" xfId="19813"/>
    <cellStyle name="常规 4 3 3 2 2 2 3 3" xfId="19814"/>
    <cellStyle name="常规 4 3 3 2 2 2 3 4" xfId="19815"/>
    <cellStyle name="常规 4 3 3 2 2 2 3 5" xfId="19816"/>
    <cellStyle name="常规 4 3 3 2 2 2 4" xfId="19817"/>
    <cellStyle name="常规 4 3 3 2 2 2 5" xfId="19818"/>
    <cellStyle name="常规 4 3 3 2 2 2 6" xfId="19819"/>
    <cellStyle name="常规 4 3 3 2 2 2 7" xfId="19820"/>
    <cellStyle name="常规 4 3 3 2 2 3" xfId="19821"/>
    <cellStyle name="常规 4 3 3 2 2 3 2" xfId="19822"/>
    <cellStyle name="常规 4 3 3 2 2 3 3" xfId="19823"/>
    <cellStyle name="常规 4 3 3 2 2 3 4" xfId="19824"/>
    <cellStyle name="常规 4 3 3 2 2 3 5" xfId="19825"/>
    <cellStyle name="常规 4 3 3 2 2 4" xfId="19826"/>
    <cellStyle name="常规 4 3 3 2 2 5" xfId="19827"/>
    <cellStyle name="常规 4 3 3 2 2 6" xfId="19828"/>
    <cellStyle name="常规 4 3 3 2 2 7" xfId="19829"/>
    <cellStyle name="常规 4 3 3 2 3" xfId="19830"/>
    <cellStyle name="常规 4 3 3 2 3 2" xfId="19831"/>
    <cellStyle name="常规 4 3 3 2 3 3" xfId="19832"/>
    <cellStyle name="常规 4 3 3 2 3 4" xfId="19833"/>
    <cellStyle name="常规 4 3 3 2 3 5" xfId="19834"/>
    <cellStyle name="常规 4 3 3 2 4" xfId="19835"/>
    <cellStyle name="常规 4 3 3 2 5" xfId="19836"/>
    <cellStyle name="常规 4 3 3 2 6" xfId="19837"/>
    <cellStyle name="常规 4 3 3 2 7" xfId="19838"/>
    <cellStyle name="常规 4 3 3 3" xfId="19839"/>
    <cellStyle name="常规 4 3 3 3 2" xfId="19840"/>
    <cellStyle name="常规 4 3 3 3 3" xfId="19841"/>
    <cellStyle name="常规 4 3 3 3 4" xfId="19842"/>
    <cellStyle name="常规 4 3 3 3 5" xfId="19843"/>
    <cellStyle name="常规 4 3 3 4" xfId="19844"/>
    <cellStyle name="常规 4 3 3 5" xfId="19845"/>
    <cellStyle name="常规 4 3 3 6" xfId="19846"/>
    <cellStyle name="常规 4 3 3 7" xfId="19847"/>
    <cellStyle name="常规 4 3 4" xfId="19848"/>
    <cellStyle name="常规 4 3 4 2" xfId="19849"/>
    <cellStyle name="常规 4 3 4 3" xfId="19850"/>
    <cellStyle name="常规 4 3 4 4" xfId="19851"/>
    <cellStyle name="常规 4 3 4 5" xfId="19852"/>
    <cellStyle name="常规 4 3 5" xfId="19853"/>
    <cellStyle name="常规 4 3 6" xfId="19854"/>
    <cellStyle name="常规 4 3 7" xfId="19855"/>
    <cellStyle name="常规 4 3 8" xfId="19856"/>
    <cellStyle name="常规 4 3 9" xfId="19857"/>
    <cellStyle name="常规 4 4" xfId="19858"/>
    <cellStyle name="常规 4 4 10" xfId="19859"/>
    <cellStyle name="常规 4 4 2" xfId="19860"/>
    <cellStyle name="常规 4 4 2 2" xfId="19861"/>
    <cellStyle name="常规 4 4 2 2 2" xfId="19862"/>
    <cellStyle name="常规 4 4 2 2 2 2" xfId="19863"/>
    <cellStyle name="常规 4 4 2 2 2 2 2" xfId="19864"/>
    <cellStyle name="常规 4 4 2 2 2 2 2 2" xfId="19865"/>
    <cellStyle name="常规 4 4 2 2 2 2 2 2 2" xfId="19866"/>
    <cellStyle name="常规 4 4 2 2 2 2 2 2 3" xfId="19867"/>
    <cellStyle name="常规 4 4 2 2 2 2 2 2 4" xfId="19868"/>
    <cellStyle name="常规 4 4 2 2 2 2 2 2 5" xfId="19869"/>
    <cellStyle name="常规 4 4 2 2 2 2 2 3" xfId="19870"/>
    <cellStyle name="常规 4 4 2 2 2 2 2 4" xfId="19871"/>
    <cellStyle name="常规 4 4 2 2 2 2 2 5" xfId="19872"/>
    <cellStyle name="常规 4 4 2 2 2 2 2 6" xfId="19873"/>
    <cellStyle name="常规 4 4 2 2 2 2 3" xfId="19874"/>
    <cellStyle name="常规 4 4 2 2 2 2 3 2" xfId="19875"/>
    <cellStyle name="常规 4 4 2 2 2 2 3 3" xfId="19876"/>
    <cellStyle name="常规 4 4 2 2 2 2 3 4" xfId="19877"/>
    <cellStyle name="常规 4 4 2 2 2 2 3 5" xfId="19878"/>
    <cellStyle name="常规 4 4 2 2 2 2 4" xfId="19879"/>
    <cellStyle name="常规 4 4 2 2 2 2 5" xfId="19880"/>
    <cellStyle name="常规 4 4 2 2 2 2 6" xfId="19881"/>
    <cellStyle name="常规 4 4 2 2 2 2 7" xfId="19882"/>
    <cellStyle name="常规 4 4 2 2 2 3" xfId="19883"/>
    <cellStyle name="常规 4 4 2 2 2 3 2" xfId="19884"/>
    <cellStyle name="常规 4 4 2 2 2 3 3" xfId="19885"/>
    <cellStyle name="常规 4 4 2 2 2 3 4" xfId="19886"/>
    <cellStyle name="常规 4 4 2 2 2 3 5" xfId="19887"/>
    <cellStyle name="常规 4 4 2 2 2 4" xfId="19888"/>
    <cellStyle name="常规 4 4 2 2 2 5" xfId="19889"/>
    <cellStyle name="常规 4 4 2 2 2 6" xfId="19890"/>
    <cellStyle name="常规 4 4 2 2 2 7" xfId="19891"/>
    <cellStyle name="常规 4 4 2 2 3" xfId="19892"/>
    <cellStyle name="常规 4 4 2 2 3 2" xfId="19893"/>
    <cellStyle name="常规 4 4 2 2 3 3" xfId="19894"/>
    <cellStyle name="常规 4 4 2 2 3 4" xfId="19895"/>
    <cellStyle name="常规 4 4 2 2 3 5" xfId="19896"/>
    <cellStyle name="常规 4 4 2 2 4" xfId="19897"/>
    <cellStyle name="常规 4 4 2 2 5" xfId="19898"/>
    <cellStyle name="常规 4 4 2 2 6" xfId="19899"/>
    <cellStyle name="常规 4 4 2 2 7" xfId="19900"/>
    <cellStyle name="常规 4 4 2 3" xfId="19901"/>
    <cellStyle name="常规 4 4 2 3 2" xfId="19902"/>
    <cellStyle name="常规 4 4 2 3 3" xfId="19903"/>
    <cellStyle name="常规 4 4 2 3 4" xfId="19904"/>
    <cellStyle name="常规 4 4 2 3 5" xfId="19905"/>
    <cellStyle name="常规 4 4 2 4" xfId="19906"/>
    <cellStyle name="常规 4 4 2 5" xfId="19907"/>
    <cellStyle name="常规 4 4 2 6" xfId="19908"/>
    <cellStyle name="常规 4 4 2 7" xfId="19909"/>
    <cellStyle name="常规 4 4 2 8" xfId="19910"/>
    <cellStyle name="常规 4 4 2 8 2" xfId="19911"/>
    <cellStyle name="常规 4 4 2 8 3" xfId="19912"/>
    <cellStyle name="常规 4 4 2 9" xfId="19913"/>
    <cellStyle name="常规 4 4 3" xfId="19914"/>
    <cellStyle name="常规 4 4 3 2" xfId="19915"/>
    <cellStyle name="常规 4 4 3 3" xfId="19916"/>
    <cellStyle name="常规 4 4 3 4" xfId="19917"/>
    <cellStyle name="常规 4 4 3 5" xfId="19918"/>
    <cellStyle name="常规 4 4 4" xfId="19919"/>
    <cellStyle name="常规 4 4 5" xfId="19920"/>
    <cellStyle name="常规 4 4 6" xfId="19921"/>
    <cellStyle name="常规 4 4 7" xfId="19922"/>
    <cellStyle name="常规 4 4 8" xfId="19923"/>
    <cellStyle name="常规 4 4 9" xfId="19924"/>
    <cellStyle name="常规 4 4 9 2" xfId="19925"/>
    <cellStyle name="常规 4 4 9 3" xfId="19926"/>
    <cellStyle name="常规 4 5" xfId="19927"/>
    <cellStyle name="常规 4 5 2" xfId="19928"/>
    <cellStyle name="常规 4 5 2 2" xfId="19929"/>
    <cellStyle name="常规 4 5 2 2 2" xfId="19930"/>
    <cellStyle name="常规 4 5 2 2 2 2" xfId="19931"/>
    <cellStyle name="常规 4 5 2 2 2 2 2" xfId="19932"/>
    <cellStyle name="常规 4 5 2 2 2 2 2 2" xfId="19933"/>
    <cellStyle name="常规 4 5 2 2 2 2 2 3" xfId="19934"/>
    <cellStyle name="常规 4 5 2 2 2 2 2 4" xfId="19935"/>
    <cellStyle name="常规 4 5 2 2 2 2 2 5" xfId="19936"/>
    <cellStyle name="常规 4 5 2 2 2 2 3" xfId="19937"/>
    <cellStyle name="常规 4 5 2 2 2 2 4" xfId="19938"/>
    <cellStyle name="常规 4 5 2 2 2 2 5" xfId="19939"/>
    <cellStyle name="常规 4 5 2 2 2 2 6" xfId="19940"/>
    <cellStyle name="常规 4 5 2 2 2 3" xfId="19941"/>
    <cellStyle name="常规 4 5 2 2 2 3 2" xfId="19942"/>
    <cellStyle name="常规 4 5 2 2 2 3 3" xfId="19943"/>
    <cellStyle name="常规 4 5 2 2 2 3 4" xfId="19944"/>
    <cellStyle name="常规 4 5 2 2 2 3 5" xfId="19945"/>
    <cellStyle name="常规 4 5 2 2 2 4" xfId="19946"/>
    <cellStyle name="常规 4 5 2 2 2 5" xfId="19947"/>
    <cellStyle name="常规 4 5 2 2 2 6" xfId="19948"/>
    <cellStyle name="常规 4 5 2 2 2 7" xfId="19949"/>
    <cellStyle name="常规 4 5 2 2 3" xfId="19950"/>
    <cellStyle name="常规 4 5 2 2 3 2" xfId="19951"/>
    <cellStyle name="常规 4 5 2 2 3 3" xfId="19952"/>
    <cellStyle name="常规 4 5 2 2 3 4" xfId="19953"/>
    <cellStyle name="常规 4 5 2 2 3 5" xfId="19954"/>
    <cellStyle name="常规 4 5 2 2 4" xfId="19955"/>
    <cellStyle name="常规 4 5 2 2 5" xfId="19956"/>
    <cellStyle name="常规 4 5 2 2 6" xfId="19957"/>
    <cellStyle name="常规 4 5 2 2 7" xfId="19958"/>
    <cellStyle name="常规 4 5 2 3" xfId="19959"/>
    <cellStyle name="常规 4 5 2 3 2" xfId="19960"/>
    <cellStyle name="常规 4 5 2 3 3" xfId="19961"/>
    <cellStyle name="常规 4 5 2 3 4" xfId="19962"/>
    <cellStyle name="常规 4 5 2 3 5" xfId="19963"/>
    <cellStyle name="常规 4 5 2 4" xfId="19964"/>
    <cellStyle name="常规 4 5 2 5" xfId="19965"/>
    <cellStyle name="常规 4 5 2 6" xfId="19966"/>
    <cellStyle name="常规 4 5 2 7" xfId="19967"/>
    <cellStyle name="常规 4 5 3" xfId="19968"/>
    <cellStyle name="常规 4 5 3 2" xfId="19969"/>
    <cellStyle name="常规 4 5 3 3" xfId="19970"/>
    <cellStyle name="常规 4 5 3 4" xfId="19971"/>
    <cellStyle name="常规 4 5 3 5" xfId="19972"/>
    <cellStyle name="常规 4 5 4" xfId="19973"/>
    <cellStyle name="常规 4 5 5" xfId="19974"/>
    <cellStyle name="常规 4 5 6" xfId="19975"/>
    <cellStyle name="常规 4 5 7" xfId="19976"/>
    <cellStyle name="常规 4 6" xfId="19977"/>
    <cellStyle name="常规 4 6 2" xfId="19978"/>
    <cellStyle name="常规 4 6 2 2" xfId="19979"/>
    <cellStyle name="常规 4 6 2 3" xfId="19980"/>
    <cellStyle name="常规 4 6 2 4" xfId="19981"/>
    <cellStyle name="常规 4 6 2 5" xfId="19982"/>
    <cellStyle name="常规 4 6 3" xfId="19983"/>
    <cellStyle name="常规 4 6 4" xfId="19984"/>
    <cellStyle name="常规 4 6 5" xfId="19985"/>
    <cellStyle name="常规 4 6 6" xfId="19986"/>
    <cellStyle name="常规 4 7" xfId="19987"/>
    <cellStyle name="常规 4 7 2" xfId="19988"/>
    <cellStyle name="常规 4 7 3" xfId="19989"/>
    <cellStyle name="常规 4 7 4" xfId="19990"/>
    <cellStyle name="常规 4 7 5" xfId="19991"/>
    <cellStyle name="常规 4 8" xfId="19992"/>
    <cellStyle name="常规 4 9" xfId="19993"/>
    <cellStyle name="常规 40" xfId="19994"/>
    <cellStyle name="常规 41" xfId="19995"/>
    <cellStyle name="常规 42" xfId="19996"/>
    <cellStyle name="常规 43" xfId="19997"/>
    <cellStyle name="常规 44" xfId="19998"/>
    <cellStyle name="常规 44 2" xfId="19999"/>
    <cellStyle name="常规 44 3" xfId="20000"/>
    <cellStyle name="常规 45" xfId="20001"/>
    <cellStyle name="常规 46" xfId="26420"/>
    <cellStyle name="常规 47" xfId="26419"/>
    <cellStyle name="常规 48" xfId="26806"/>
    <cellStyle name="常规 49" xfId="26413"/>
    <cellStyle name="常规 5" xfId="12"/>
    <cellStyle name="常规 5 10" xfId="20002"/>
    <cellStyle name="常规 5 10 2" xfId="20003"/>
    <cellStyle name="常规 5 10 2 2" xfId="20004"/>
    <cellStyle name="常规 5 10 2 3" xfId="20005"/>
    <cellStyle name="常规 5 10 3" xfId="20006"/>
    <cellStyle name="常规 5 10 4" xfId="20007"/>
    <cellStyle name="常规 5 11" xfId="20008"/>
    <cellStyle name="常规 5 11 2" xfId="20009"/>
    <cellStyle name="常规 5 11 2 2" xfId="20010"/>
    <cellStyle name="常规 5 11 2 3" xfId="20011"/>
    <cellStyle name="常规 5 11 3" xfId="20012"/>
    <cellStyle name="常规 5 11 4" xfId="20013"/>
    <cellStyle name="常规 5 12" xfId="20014"/>
    <cellStyle name="常规 5 13" xfId="20015"/>
    <cellStyle name="常规 5 14" xfId="20016"/>
    <cellStyle name="常规 5 15" xfId="20017"/>
    <cellStyle name="常规 5 15 2" xfId="20018"/>
    <cellStyle name="常规 5 15 3" xfId="20019"/>
    <cellStyle name="常规 5 16" xfId="20020"/>
    <cellStyle name="常规 5 2" xfId="20021"/>
    <cellStyle name="常规 5 2 10" xfId="20022"/>
    <cellStyle name="常规 5 2 10 2" xfId="20023"/>
    <cellStyle name="常规 5 2 10 2 2" xfId="20024"/>
    <cellStyle name="常规 5 2 10 2 3" xfId="20025"/>
    <cellStyle name="常规 5 2 10 3" xfId="20026"/>
    <cellStyle name="常规 5 2 10 4" xfId="20027"/>
    <cellStyle name="常规 5 2 11" xfId="20028"/>
    <cellStyle name="常规 5 2 12" xfId="20029"/>
    <cellStyle name="常规 5 2 12 2" xfId="20030"/>
    <cellStyle name="常规 5 2 12 3" xfId="20031"/>
    <cellStyle name="常规 5 2 13" xfId="20032"/>
    <cellStyle name="常规 5 2 2" xfId="20033"/>
    <cellStyle name="常规 5 2 2 10" xfId="20034"/>
    <cellStyle name="常规 5 2 2 10 2" xfId="20035"/>
    <cellStyle name="常规 5 2 2 10 3" xfId="20036"/>
    <cellStyle name="常规 5 2 2 11" xfId="20037"/>
    <cellStyle name="常规 5 2 2 2" xfId="20038"/>
    <cellStyle name="常规 5 2 2 2 10" xfId="20039"/>
    <cellStyle name="常规 5 2 2 2 2" xfId="20040"/>
    <cellStyle name="常规 5 2 2 2 2 2" xfId="20041"/>
    <cellStyle name="常规 5 2 2 2 2 2 2" xfId="20042"/>
    <cellStyle name="常规 5 2 2 2 2 2 2 2" xfId="20043"/>
    <cellStyle name="常规 5 2 2 2 2 2 2 2 2" xfId="20044"/>
    <cellStyle name="常规 5 2 2 2 2 2 2 2 2 2" xfId="20045"/>
    <cellStyle name="常规 5 2 2 2 2 2 2 2 2 3" xfId="20046"/>
    <cellStyle name="常规 5 2 2 2 2 2 2 2 2 4" xfId="20047"/>
    <cellStyle name="常规 5 2 2 2 2 2 2 2 2 5" xfId="20048"/>
    <cellStyle name="常规 5 2 2 2 2 2 2 2 2 6" xfId="20049"/>
    <cellStyle name="常规 5 2 2 2 2 2 2 2 2 6 2" xfId="20050"/>
    <cellStyle name="常规 5 2 2 2 2 2 2 2 2 6 3" xfId="20051"/>
    <cellStyle name="常规 5 2 2 2 2 2 2 2 2 7" xfId="20052"/>
    <cellStyle name="常规 5 2 2 2 2 2 2 2 3" xfId="20053"/>
    <cellStyle name="常规 5 2 2 2 2 2 2 2 3 2" xfId="20054"/>
    <cellStyle name="常规 5 2 2 2 2 2 2 2 3 2 2" xfId="20055"/>
    <cellStyle name="常规 5 2 2 2 2 2 2 2 3 2 3" xfId="20056"/>
    <cellStyle name="常规 5 2 2 2 2 2 2 2 3 3" xfId="20057"/>
    <cellStyle name="常规 5 2 2 2 2 2 2 2 3 4" xfId="20058"/>
    <cellStyle name="常规 5 2 2 2 2 2 2 2 4" xfId="20059"/>
    <cellStyle name="常规 5 2 2 2 2 2 2 2 5" xfId="20060"/>
    <cellStyle name="常规 5 2 2 2 2 2 2 2 6" xfId="20061"/>
    <cellStyle name="常规 5 2 2 2 2 2 2 2 7" xfId="20062"/>
    <cellStyle name="常规 5 2 2 2 2 2 2 2 7 2" xfId="20063"/>
    <cellStyle name="常规 5 2 2 2 2 2 2 2 7 3" xfId="20064"/>
    <cellStyle name="常规 5 2 2 2 2 2 2 2 8" xfId="20065"/>
    <cellStyle name="常规 5 2 2 2 2 2 2 3" xfId="20066"/>
    <cellStyle name="常规 5 2 2 2 2 2 2 3 2" xfId="20067"/>
    <cellStyle name="常规 5 2 2 2 2 2 2 3 3" xfId="20068"/>
    <cellStyle name="常规 5 2 2 2 2 2 2 3 4" xfId="20069"/>
    <cellStyle name="常规 5 2 2 2 2 2 2 3 5" xfId="20070"/>
    <cellStyle name="常规 5 2 2 2 2 2 2 3 6" xfId="20071"/>
    <cellStyle name="常规 5 2 2 2 2 2 2 3 6 2" xfId="20072"/>
    <cellStyle name="常规 5 2 2 2 2 2 2 3 6 3" xfId="20073"/>
    <cellStyle name="常规 5 2 2 2 2 2 2 3 7" xfId="20074"/>
    <cellStyle name="常规 5 2 2 2 2 2 2 4" xfId="20075"/>
    <cellStyle name="常规 5 2 2 2 2 2 2 4 2" xfId="20076"/>
    <cellStyle name="常规 5 2 2 2 2 2 2 4 2 2" xfId="20077"/>
    <cellStyle name="常规 5 2 2 2 2 2 2 4 2 3" xfId="20078"/>
    <cellStyle name="常规 5 2 2 2 2 2 2 4 3" xfId="20079"/>
    <cellStyle name="常规 5 2 2 2 2 2 2 4 4" xfId="20080"/>
    <cellStyle name="常规 5 2 2 2 2 2 2 5" xfId="20081"/>
    <cellStyle name="常规 5 2 2 2 2 2 2 6" xfId="20082"/>
    <cellStyle name="常规 5 2 2 2 2 2 2 7" xfId="20083"/>
    <cellStyle name="常规 5 2 2 2 2 2 2 8" xfId="20084"/>
    <cellStyle name="常规 5 2 2 2 2 2 2 8 2" xfId="20085"/>
    <cellStyle name="常规 5 2 2 2 2 2 2 8 3" xfId="20086"/>
    <cellStyle name="常规 5 2 2 2 2 2 2 9" xfId="20087"/>
    <cellStyle name="常规 5 2 2 2 2 2 3" xfId="20088"/>
    <cellStyle name="常规 5 2 2 2 2 2 3 2" xfId="20089"/>
    <cellStyle name="常规 5 2 2 2 2 2 3 2 2" xfId="20090"/>
    <cellStyle name="常规 5 2 2 2 2 2 3 2 2 2" xfId="20091"/>
    <cellStyle name="常规 5 2 2 2 2 2 3 2 2 3" xfId="20092"/>
    <cellStyle name="常规 5 2 2 2 2 2 3 2 3" xfId="20093"/>
    <cellStyle name="常规 5 2 2 2 2 2 3 2 4" xfId="20094"/>
    <cellStyle name="常规 5 2 2 2 2 2 3 3" xfId="20095"/>
    <cellStyle name="常规 5 2 2 2 2 2 3 3 2" xfId="20096"/>
    <cellStyle name="常规 5 2 2 2 2 2 3 3 2 2" xfId="20097"/>
    <cellStyle name="常规 5 2 2 2 2 2 3 3 2 3" xfId="20098"/>
    <cellStyle name="常规 5 2 2 2 2 2 3 3 3" xfId="20099"/>
    <cellStyle name="常规 5 2 2 2 2 2 3 3 4" xfId="20100"/>
    <cellStyle name="常规 5 2 2 2 2 2 3 4" xfId="20101"/>
    <cellStyle name="常规 5 2 2 2 2 2 3 5" xfId="20102"/>
    <cellStyle name="常规 5 2 2 2 2 2 3 6" xfId="20103"/>
    <cellStyle name="常规 5 2 2 2 2 2 3 6 2" xfId="20104"/>
    <cellStyle name="常规 5 2 2 2 2 2 3 6 3" xfId="20105"/>
    <cellStyle name="常规 5 2 2 2 2 2 3 7" xfId="20106"/>
    <cellStyle name="常规 5 2 2 2 2 2 4" xfId="20107"/>
    <cellStyle name="常规 5 2 2 2 2 2 4 2" xfId="20108"/>
    <cellStyle name="常规 5 2 2 2 2 2 4 2 2" xfId="20109"/>
    <cellStyle name="常规 5 2 2 2 2 2 4 2 3" xfId="20110"/>
    <cellStyle name="常规 5 2 2 2 2 2 4 3" xfId="20111"/>
    <cellStyle name="常规 5 2 2 2 2 2 4 4" xfId="20112"/>
    <cellStyle name="常规 5 2 2 2 2 2 5" xfId="20113"/>
    <cellStyle name="常规 5 2 2 2 2 2 5 2" xfId="20114"/>
    <cellStyle name="常规 5 2 2 2 2 2 5 2 2" xfId="20115"/>
    <cellStyle name="常规 5 2 2 2 2 2 5 2 3" xfId="20116"/>
    <cellStyle name="常规 5 2 2 2 2 2 5 3" xfId="20117"/>
    <cellStyle name="常规 5 2 2 2 2 2 5 4" xfId="20118"/>
    <cellStyle name="常规 5 2 2 2 2 2 6" xfId="20119"/>
    <cellStyle name="常规 5 2 2 2 2 2 7" xfId="20120"/>
    <cellStyle name="常规 5 2 2 2 2 2 8" xfId="20121"/>
    <cellStyle name="常规 5 2 2 2 2 2 8 2" xfId="20122"/>
    <cellStyle name="常规 5 2 2 2 2 2 8 3" xfId="20123"/>
    <cellStyle name="常规 5 2 2 2 2 2 9" xfId="20124"/>
    <cellStyle name="常规 5 2 2 2 2 3" xfId="20125"/>
    <cellStyle name="常规 5 2 2 2 2 3 2" xfId="20126"/>
    <cellStyle name="常规 5 2 2 2 2 3 2 2" xfId="20127"/>
    <cellStyle name="常规 5 2 2 2 2 3 2 3" xfId="20128"/>
    <cellStyle name="常规 5 2 2 2 2 3 2 4" xfId="20129"/>
    <cellStyle name="常规 5 2 2 2 2 3 2 5" xfId="20130"/>
    <cellStyle name="常规 5 2 2 2 2 3 2 6" xfId="20131"/>
    <cellStyle name="常规 5 2 2 2 2 3 3" xfId="20132"/>
    <cellStyle name="常规 5 2 2 2 2 3 3 2" xfId="20133"/>
    <cellStyle name="常规 5 2 2 2 2 3 3 2 2" xfId="20134"/>
    <cellStyle name="常规 5 2 2 2 2 3 3 2 3" xfId="20135"/>
    <cellStyle name="常规 5 2 2 2 2 3 3 3" xfId="20136"/>
    <cellStyle name="常规 5 2 2 2 2 3 3 4" xfId="20137"/>
    <cellStyle name="常规 5 2 2 2 2 3 4" xfId="20138"/>
    <cellStyle name="常规 5 2 2 2 2 3 4 2" xfId="20139"/>
    <cellStyle name="常规 5 2 2 2 2 3 4 2 2" xfId="20140"/>
    <cellStyle name="常规 5 2 2 2 2 3 4 2 3" xfId="20141"/>
    <cellStyle name="常规 5 2 2 2 2 3 4 3" xfId="20142"/>
    <cellStyle name="常规 5 2 2 2 2 3 4 4" xfId="20143"/>
    <cellStyle name="常规 5 2 2 2 2 3 5" xfId="20144"/>
    <cellStyle name="常规 5 2 2 2 2 3 6" xfId="20145"/>
    <cellStyle name="常规 5 2 2 2 2 3 6 2" xfId="20146"/>
    <cellStyle name="常规 5 2 2 2 2 3 6 3" xfId="20147"/>
    <cellStyle name="常规 5 2 2 2 2 3 7" xfId="20148"/>
    <cellStyle name="常规 5 2 2 2 2 4" xfId="20149"/>
    <cellStyle name="常规 5 2 2 2 2 4 2" xfId="20150"/>
    <cellStyle name="常规 5 2 2 2 2 4 3" xfId="20151"/>
    <cellStyle name="常规 5 2 2 2 2 4 4" xfId="20152"/>
    <cellStyle name="常规 5 2 2 2 2 4 5" xfId="20153"/>
    <cellStyle name="常规 5 2 2 2 2 4 6" xfId="20154"/>
    <cellStyle name="常规 5 2 2 2 2 5" xfId="20155"/>
    <cellStyle name="常规 5 2 2 2 2 5 2" xfId="20156"/>
    <cellStyle name="常规 5 2 2 2 2 5 2 2" xfId="20157"/>
    <cellStyle name="常规 5 2 2 2 2 5 2 3" xfId="20158"/>
    <cellStyle name="常规 5 2 2 2 2 5 3" xfId="20159"/>
    <cellStyle name="常规 5 2 2 2 2 5 4" xfId="20160"/>
    <cellStyle name="常规 5 2 2 2 2 6" xfId="20161"/>
    <cellStyle name="常规 5 2 2 2 2 6 2" xfId="20162"/>
    <cellStyle name="常规 5 2 2 2 2 6 2 2" xfId="20163"/>
    <cellStyle name="常规 5 2 2 2 2 6 2 3" xfId="20164"/>
    <cellStyle name="常规 5 2 2 2 2 6 3" xfId="20165"/>
    <cellStyle name="常规 5 2 2 2 2 6 4" xfId="20166"/>
    <cellStyle name="常规 5 2 2 2 2 7" xfId="20167"/>
    <cellStyle name="常规 5 2 2 2 2 8" xfId="20168"/>
    <cellStyle name="常规 5 2 2 2 2 8 2" xfId="20169"/>
    <cellStyle name="常规 5 2 2 2 2 8 3" xfId="20170"/>
    <cellStyle name="常规 5 2 2 2 2 9" xfId="20171"/>
    <cellStyle name="常规 5 2 2 2 3" xfId="20172"/>
    <cellStyle name="常规 5 2 2 2 3 2" xfId="20173"/>
    <cellStyle name="常规 5 2 2 2 3 2 2" xfId="20174"/>
    <cellStyle name="常规 5 2 2 2 3 2 2 2" xfId="20175"/>
    <cellStyle name="常规 5 2 2 2 3 2 2 3" xfId="20176"/>
    <cellStyle name="常规 5 2 2 2 3 2 3" xfId="20177"/>
    <cellStyle name="常规 5 2 2 2 3 2 4" xfId="20178"/>
    <cellStyle name="常规 5 2 2 2 3 2 5" xfId="20179"/>
    <cellStyle name="常规 5 2 2 2 3 2 6" xfId="20180"/>
    <cellStyle name="常规 5 2 2 2 3 2 7" xfId="20181"/>
    <cellStyle name="常规 5 2 2 2 3 3" xfId="20182"/>
    <cellStyle name="常规 5 2 2 2 3 3 2" xfId="20183"/>
    <cellStyle name="常规 5 2 2 2 3 3 3" xfId="20184"/>
    <cellStyle name="常规 5 2 2 2 3 3 4" xfId="20185"/>
    <cellStyle name="常规 5 2 2 2 3 3 5" xfId="20186"/>
    <cellStyle name="常规 5 2 2 2 3 3 6" xfId="20187"/>
    <cellStyle name="常规 5 2 2 2 3 4" xfId="20188"/>
    <cellStyle name="常规 5 2 2 2 3 4 2" xfId="20189"/>
    <cellStyle name="常规 5 2 2 2 3 4 2 2" xfId="20190"/>
    <cellStyle name="常规 5 2 2 2 3 4 2 3" xfId="20191"/>
    <cellStyle name="常规 5 2 2 2 3 4 3" xfId="20192"/>
    <cellStyle name="常规 5 2 2 2 3 4 4" xfId="20193"/>
    <cellStyle name="常规 5 2 2 2 3 5" xfId="20194"/>
    <cellStyle name="常规 5 2 2 2 3 5 2" xfId="20195"/>
    <cellStyle name="常规 5 2 2 2 3 5 2 2" xfId="20196"/>
    <cellStyle name="常规 5 2 2 2 3 5 2 3" xfId="20197"/>
    <cellStyle name="常规 5 2 2 2 3 5 3" xfId="20198"/>
    <cellStyle name="常规 5 2 2 2 3 5 4" xfId="20199"/>
    <cellStyle name="常规 5 2 2 2 3 6" xfId="20200"/>
    <cellStyle name="常规 5 2 2 2 3 6 2" xfId="20201"/>
    <cellStyle name="常规 5 2 2 2 3 6 3" xfId="20202"/>
    <cellStyle name="常规 5 2 2 2 3 7" xfId="20203"/>
    <cellStyle name="常规 5 2 2 2 3 8" xfId="20204"/>
    <cellStyle name="常规 5 2 2 2 4" xfId="20205"/>
    <cellStyle name="常规 5 2 2 2 4 2" xfId="20206"/>
    <cellStyle name="常规 5 2 2 2 4 2 2" xfId="20207"/>
    <cellStyle name="常规 5 2 2 2 4 2 3" xfId="20208"/>
    <cellStyle name="常规 5 2 2 2 4 3" xfId="20209"/>
    <cellStyle name="常规 5 2 2 2 4 4" xfId="20210"/>
    <cellStyle name="常规 5 2 2 2 4 5" xfId="20211"/>
    <cellStyle name="常规 5 2 2 2 4 6" xfId="20212"/>
    <cellStyle name="常规 5 2 2 2 4 7" xfId="20213"/>
    <cellStyle name="常规 5 2 2 2 5" xfId="20214"/>
    <cellStyle name="常规 5 2 2 2 5 2" xfId="20215"/>
    <cellStyle name="常规 5 2 2 2 5 3" xfId="20216"/>
    <cellStyle name="常规 5 2 2 2 5 4" xfId="20217"/>
    <cellStyle name="常规 5 2 2 2 5 5" xfId="20218"/>
    <cellStyle name="常规 5 2 2 2 5 6" xfId="20219"/>
    <cellStyle name="常规 5 2 2 2 6" xfId="20220"/>
    <cellStyle name="常规 5 2 2 2 6 2" xfId="20221"/>
    <cellStyle name="常规 5 2 2 2 6 2 2" xfId="20222"/>
    <cellStyle name="常规 5 2 2 2 6 2 3" xfId="20223"/>
    <cellStyle name="常规 5 2 2 2 6 3" xfId="20224"/>
    <cellStyle name="常规 5 2 2 2 6 4" xfId="20225"/>
    <cellStyle name="常规 5 2 2 2 7" xfId="20226"/>
    <cellStyle name="常规 5 2 2 2 7 2" xfId="20227"/>
    <cellStyle name="常规 5 2 2 2 7 2 2" xfId="20228"/>
    <cellStyle name="常规 5 2 2 2 7 2 3" xfId="20229"/>
    <cellStyle name="常规 5 2 2 2 7 3" xfId="20230"/>
    <cellStyle name="常规 5 2 2 2 7 4" xfId="20231"/>
    <cellStyle name="常规 5 2 2 2 8" xfId="20232"/>
    <cellStyle name="常规 5 2 2 2 8 2" xfId="20233"/>
    <cellStyle name="常规 5 2 2 2 8 3" xfId="20234"/>
    <cellStyle name="常规 5 2 2 2 9" xfId="20235"/>
    <cellStyle name="常规 5 2 2 3" xfId="20236"/>
    <cellStyle name="常规 5 2 2 3 2" xfId="20237"/>
    <cellStyle name="常规 5 2 2 3 2 2" xfId="20238"/>
    <cellStyle name="常规 5 2 2 3 2 2 2" xfId="20239"/>
    <cellStyle name="常规 5 2 2 3 2 2 2 2" xfId="20240"/>
    <cellStyle name="常规 5 2 2 3 2 2 2 3" xfId="20241"/>
    <cellStyle name="常规 5 2 2 3 2 2 3" xfId="20242"/>
    <cellStyle name="常规 5 2 2 3 2 2 4" xfId="20243"/>
    <cellStyle name="常规 5 2 2 3 2 2 5" xfId="20244"/>
    <cellStyle name="常规 5 2 2 3 2 2 6" xfId="20245"/>
    <cellStyle name="常规 5 2 2 3 2 2 7" xfId="20246"/>
    <cellStyle name="常规 5 2 2 3 2 3" xfId="20247"/>
    <cellStyle name="常规 5 2 2 3 2 3 2" xfId="20248"/>
    <cellStyle name="常规 5 2 2 3 2 3 3" xfId="20249"/>
    <cellStyle name="常规 5 2 2 3 2 3 4" xfId="20250"/>
    <cellStyle name="常规 5 2 2 3 2 3 5" xfId="20251"/>
    <cellStyle name="常规 5 2 2 3 2 3 6" xfId="20252"/>
    <cellStyle name="常规 5 2 2 3 2 4" xfId="20253"/>
    <cellStyle name="常规 5 2 2 3 2 4 2" xfId="20254"/>
    <cellStyle name="常规 5 2 2 3 2 4 2 2" xfId="20255"/>
    <cellStyle name="常规 5 2 2 3 2 4 2 3" xfId="20256"/>
    <cellStyle name="常规 5 2 2 3 2 4 3" xfId="20257"/>
    <cellStyle name="常规 5 2 2 3 2 4 4" xfId="20258"/>
    <cellStyle name="常规 5 2 2 3 2 5" xfId="20259"/>
    <cellStyle name="常规 5 2 2 3 2 5 2" xfId="20260"/>
    <cellStyle name="常规 5 2 2 3 2 5 2 2" xfId="20261"/>
    <cellStyle name="常规 5 2 2 3 2 5 2 3" xfId="20262"/>
    <cellStyle name="常规 5 2 2 3 2 5 3" xfId="20263"/>
    <cellStyle name="常规 5 2 2 3 2 5 4" xfId="20264"/>
    <cellStyle name="常规 5 2 2 3 2 6" xfId="20265"/>
    <cellStyle name="常规 5 2 2 3 2 6 2" xfId="20266"/>
    <cellStyle name="常规 5 2 2 3 2 6 3" xfId="20267"/>
    <cellStyle name="常规 5 2 2 3 2 7" xfId="20268"/>
    <cellStyle name="常规 5 2 2 3 2 8" xfId="20269"/>
    <cellStyle name="常规 5 2 2 3 3" xfId="20270"/>
    <cellStyle name="常规 5 2 2 3 3 2" xfId="20271"/>
    <cellStyle name="常规 5 2 2 3 3 2 2" xfId="20272"/>
    <cellStyle name="常规 5 2 2 3 3 2 3" xfId="20273"/>
    <cellStyle name="常规 5 2 2 3 3 3" xfId="20274"/>
    <cellStyle name="常规 5 2 2 3 3 4" xfId="20275"/>
    <cellStyle name="常规 5 2 2 3 3 5" xfId="20276"/>
    <cellStyle name="常规 5 2 2 3 3 6" xfId="20277"/>
    <cellStyle name="常规 5 2 2 3 3 7" xfId="20278"/>
    <cellStyle name="常规 5 2 2 3 4" xfId="20279"/>
    <cellStyle name="常规 5 2 2 3 4 2" xfId="20280"/>
    <cellStyle name="常规 5 2 2 3 4 3" xfId="20281"/>
    <cellStyle name="常规 5 2 2 3 4 4" xfId="20282"/>
    <cellStyle name="常规 5 2 2 3 4 5" xfId="20283"/>
    <cellStyle name="常规 5 2 2 3 4 6" xfId="20284"/>
    <cellStyle name="常规 5 2 2 3 5" xfId="20285"/>
    <cellStyle name="常规 5 2 2 3 5 2" xfId="20286"/>
    <cellStyle name="常规 5 2 2 3 5 2 2" xfId="20287"/>
    <cellStyle name="常规 5 2 2 3 5 2 3" xfId="20288"/>
    <cellStyle name="常规 5 2 2 3 5 3" xfId="20289"/>
    <cellStyle name="常规 5 2 2 3 5 4" xfId="20290"/>
    <cellStyle name="常规 5 2 2 3 6" xfId="20291"/>
    <cellStyle name="常规 5 2 2 3 6 2" xfId="20292"/>
    <cellStyle name="常规 5 2 2 3 6 2 2" xfId="20293"/>
    <cellStyle name="常规 5 2 2 3 6 2 3" xfId="20294"/>
    <cellStyle name="常规 5 2 2 3 6 3" xfId="20295"/>
    <cellStyle name="常规 5 2 2 3 6 4" xfId="20296"/>
    <cellStyle name="常规 5 2 2 3 7" xfId="20297"/>
    <cellStyle name="常规 5 2 2 3 7 2" xfId="20298"/>
    <cellStyle name="常规 5 2 2 3 7 3" xfId="20299"/>
    <cellStyle name="常规 5 2 2 3 8" xfId="20300"/>
    <cellStyle name="常规 5 2 2 3 9" xfId="20301"/>
    <cellStyle name="常规 5 2 2 4" xfId="20302"/>
    <cellStyle name="常规 5 2 2 4 2" xfId="20303"/>
    <cellStyle name="常规 5 2 2 4 2 2" xfId="20304"/>
    <cellStyle name="常规 5 2 2 4 2 2 2" xfId="20305"/>
    <cellStyle name="常规 5 2 2 4 2 2 3" xfId="20306"/>
    <cellStyle name="常规 5 2 2 4 2 3" xfId="20307"/>
    <cellStyle name="常规 5 2 2 4 2 4" xfId="20308"/>
    <cellStyle name="常规 5 2 2 4 2 5" xfId="20309"/>
    <cellStyle name="常规 5 2 2 4 2 6" xfId="20310"/>
    <cellStyle name="常规 5 2 2 4 2 7" xfId="20311"/>
    <cellStyle name="常规 5 2 2 4 3" xfId="20312"/>
    <cellStyle name="常规 5 2 2 4 3 2" xfId="20313"/>
    <cellStyle name="常规 5 2 2 4 3 3" xfId="20314"/>
    <cellStyle name="常规 5 2 2 4 3 4" xfId="20315"/>
    <cellStyle name="常规 5 2 2 4 3 5" xfId="20316"/>
    <cellStyle name="常规 5 2 2 4 3 6" xfId="20317"/>
    <cellStyle name="常规 5 2 2 4 4" xfId="20318"/>
    <cellStyle name="常规 5 2 2 4 4 2" xfId="20319"/>
    <cellStyle name="常规 5 2 2 4 4 2 2" xfId="20320"/>
    <cellStyle name="常规 5 2 2 4 4 2 3" xfId="20321"/>
    <cellStyle name="常规 5 2 2 4 4 3" xfId="20322"/>
    <cellStyle name="常规 5 2 2 4 4 4" xfId="20323"/>
    <cellStyle name="常规 5 2 2 4 5" xfId="20324"/>
    <cellStyle name="常规 5 2 2 4 5 2" xfId="20325"/>
    <cellStyle name="常规 5 2 2 4 5 2 2" xfId="20326"/>
    <cellStyle name="常规 5 2 2 4 5 2 3" xfId="20327"/>
    <cellStyle name="常规 5 2 2 4 5 3" xfId="20328"/>
    <cellStyle name="常规 5 2 2 4 5 4" xfId="20329"/>
    <cellStyle name="常规 5 2 2 4 6" xfId="20330"/>
    <cellStyle name="常规 5 2 2 4 6 2" xfId="20331"/>
    <cellStyle name="常规 5 2 2 4 6 3" xfId="20332"/>
    <cellStyle name="常规 5 2 2 4 7" xfId="20333"/>
    <cellStyle name="常规 5 2 2 4 8" xfId="20334"/>
    <cellStyle name="常规 5 2 2 5" xfId="20335"/>
    <cellStyle name="常规 5 2 2 5 2" xfId="20336"/>
    <cellStyle name="常规 5 2 2 5 2 2" xfId="20337"/>
    <cellStyle name="常规 5 2 2 5 2 3" xfId="20338"/>
    <cellStyle name="常规 5 2 2 5 3" xfId="20339"/>
    <cellStyle name="常规 5 2 2 5 4" xfId="20340"/>
    <cellStyle name="常规 5 2 2 5 5" xfId="20341"/>
    <cellStyle name="常规 5 2 2 5 6" xfId="20342"/>
    <cellStyle name="常规 5 2 2 5 7" xfId="20343"/>
    <cellStyle name="常规 5 2 2 6" xfId="20344"/>
    <cellStyle name="常规 5 2 2 6 2" xfId="20345"/>
    <cellStyle name="常规 5 2 2 6 3" xfId="20346"/>
    <cellStyle name="常规 5 2 2 6 4" xfId="20347"/>
    <cellStyle name="常规 5 2 2 6 5" xfId="20348"/>
    <cellStyle name="常规 5 2 2 6 6" xfId="20349"/>
    <cellStyle name="常规 5 2 2 7" xfId="20350"/>
    <cellStyle name="常规 5 2 2 7 2" xfId="20351"/>
    <cellStyle name="常规 5 2 2 7 2 2" xfId="20352"/>
    <cellStyle name="常规 5 2 2 7 2 3" xfId="20353"/>
    <cellStyle name="常规 5 2 2 7 3" xfId="20354"/>
    <cellStyle name="常规 5 2 2 7 4" xfId="20355"/>
    <cellStyle name="常规 5 2 2 8" xfId="20356"/>
    <cellStyle name="常规 5 2 2 8 2" xfId="20357"/>
    <cellStyle name="常规 5 2 2 8 2 2" xfId="20358"/>
    <cellStyle name="常规 5 2 2 8 2 3" xfId="20359"/>
    <cellStyle name="常规 5 2 2 8 3" xfId="20360"/>
    <cellStyle name="常规 5 2 2 8 4" xfId="20361"/>
    <cellStyle name="常规 5 2 2 9" xfId="20362"/>
    <cellStyle name="常规 5 2 2 9 2" xfId="20363"/>
    <cellStyle name="常规 5 2 2 9 2 2" xfId="20364"/>
    <cellStyle name="常规 5 2 2 9 2 3" xfId="20365"/>
    <cellStyle name="常规 5 2 2 9 3" xfId="20366"/>
    <cellStyle name="常规 5 2 2 9 4" xfId="20367"/>
    <cellStyle name="常规 5 2 3" xfId="20368"/>
    <cellStyle name="常规 5 2 3 10" xfId="20369"/>
    <cellStyle name="常规 5 2 3 2" xfId="20370"/>
    <cellStyle name="常规 5 2 3 2 2" xfId="20371"/>
    <cellStyle name="常规 5 2 3 2 2 2" xfId="20372"/>
    <cellStyle name="常规 5 2 3 2 2 2 2" xfId="20373"/>
    <cellStyle name="常规 5 2 3 2 2 2 2 2" xfId="20374"/>
    <cellStyle name="常规 5 2 3 2 2 2 2 2 2" xfId="20375"/>
    <cellStyle name="常规 5 2 3 2 2 2 2 2 3" xfId="20376"/>
    <cellStyle name="常规 5 2 3 2 2 2 2 2 4" xfId="20377"/>
    <cellStyle name="常规 5 2 3 2 2 2 2 2 5" xfId="20378"/>
    <cellStyle name="常规 5 2 3 2 2 2 2 2 6" xfId="20379"/>
    <cellStyle name="常规 5 2 3 2 2 2 2 2 6 2" xfId="20380"/>
    <cellStyle name="常规 5 2 3 2 2 2 2 2 6 3" xfId="20381"/>
    <cellStyle name="常规 5 2 3 2 2 2 2 2 7" xfId="20382"/>
    <cellStyle name="常规 5 2 3 2 2 2 2 3" xfId="20383"/>
    <cellStyle name="常规 5 2 3 2 2 2 2 3 2" xfId="20384"/>
    <cellStyle name="常规 5 2 3 2 2 2 2 3 2 2" xfId="20385"/>
    <cellStyle name="常规 5 2 3 2 2 2 2 3 2 3" xfId="20386"/>
    <cellStyle name="常规 5 2 3 2 2 2 2 3 3" xfId="20387"/>
    <cellStyle name="常规 5 2 3 2 2 2 2 3 4" xfId="20388"/>
    <cellStyle name="常规 5 2 3 2 2 2 2 4" xfId="20389"/>
    <cellStyle name="常规 5 2 3 2 2 2 2 5" xfId="20390"/>
    <cellStyle name="常规 5 2 3 2 2 2 2 6" xfId="20391"/>
    <cellStyle name="常规 5 2 3 2 2 2 2 7" xfId="20392"/>
    <cellStyle name="常规 5 2 3 2 2 2 2 7 2" xfId="20393"/>
    <cellStyle name="常规 5 2 3 2 2 2 2 7 3" xfId="20394"/>
    <cellStyle name="常规 5 2 3 2 2 2 2 8" xfId="20395"/>
    <cellStyle name="常规 5 2 3 2 2 2 3" xfId="20396"/>
    <cellStyle name="常规 5 2 3 2 2 2 3 2" xfId="20397"/>
    <cellStyle name="常规 5 2 3 2 2 2 3 3" xfId="20398"/>
    <cellStyle name="常规 5 2 3 2 2 2 3 4" xfId="20399"/>
    <cellStyle name="常规 5 2 3 2 2 2 3 5" xfId="20400"/>
    <cellStyle name="常规 5 2 3 2 2 2 3 6" xfId="20401"/>
    <cellStyle name="常规 5 2 3 2 2 2 3 6 2" xfId="20402"/>
    <cellStyle name="常规 5 2 3 2 2 2 3 6 3" xfId="20403"/>
    <cellStyle name="常规 5 2 3 2 2 2 3 7" xfId="20404"/>
    <cellStyle name="常规 5 2 3 2 2 2 4" xfId="20405"/>
    <cellStyle name="常规 5 2 3 2 2 2 4 2" xfId="20406"/>
    <cellStyle name="常规 5 2 3 2 2 2 4 2 2" xfId="20407"/>
    <cellStyle name="常规 5 2 3 2 2 2 4 2 3" xfId="20408"/>
    <cellStyle name="常规 5 2 3 2 2 2 4 3" xfId="20409"/>
    <cellStyle name="常规 5 2 3 2 2 2 4 4" xfId="20410"/>
    <cellStyle name="常规 5 2 3 2 2 2 5" xfId="20411"/>
    <cellStyle name="常规 5 2 3 2 2 2 6" xfId="20412"/>
    <cellStyle name="常规 5 2 3 2 2 2 7" xfId="20413"/>
    <cellStyle name="常规 5 2 3 2 2 2 8" xfId="20414"/>
    <cellStyle name="常规 5 2 3 2 2 2 8 2" xfId="20415"/>
    <cellStyle name="常规 5 2 3 2 2 2 8 3" xfId="20416"/>
    <cellStyle name="常规 5 2 3 2 2 2 9" xfId="20417"/>
    <cellStyle name="常规 5 2 3 2 2 3" xfId="20418"/>
    <cellStyle name="常规 5 2 3 2 2 3 2" xfId="20419"/>
    <cellStyle name="常规 5 2 3 2 2 3 2 2" xfId="20420"/>
    <cellStyle name="常规 5 2 3 2 2 3 2 2 2" xfId="20421"/>
    <cellStyle name="常规 5 2 3 2 2 3 2 2 3" xfId="20422"/>
    <cellStyle name="常规 5 2 3 2 2 3 2 3" xfId="20423"/>
    <cellStyle name="常规 5 2 3 2 2 3 2 4" xfId="20424"/>
    <cellStyle name="常规 5 2 3 2 2 3 3" xfId="20425"/>
    <cellStyle name="常规 5 2 3 2 2 3 3 2" xfId="20426"/>
    <cellStyle name="常规 5 2 3 2 2 3 3 2 2" xfId="20427"/>
    <cellStyle name="常规 5 2 3 2 2 3 3 2 3" xfId="20428"/>
    <cellStyle name="常规 5 2 3 2 2 3 3 3" xfId="20429"/>
    <cellStyle name="常规 5 2 3 2 2 3 3 4" xfId="20430"/>
    <cellStyle name="常规 5 2 3 2 2 3 4" xfId="20431"/>
    <cellStyle name="常规 5 2 3 2 2 3 5" xfId="20432"/>
    <cellStyle name="常规 5 2 3 2 2 3 6" xfId="20433"/>
    <cellStyle name="常规 5 2 3 2 2 3 6 2" xfId="20434"/>
    <cellStyle name="常规 5 2 3 2 2 3 6 3" xfId="20435"/>
    <cellStyle name="常规 5 2 3 2 2 3 7" xfId="20436"/>
    <cellStyle name="常规 5 2 3 2 2 4" xfId="20437"/>
    <cellStyle name="常规 5 2 3 2 2 4 2" xfId="20438"/>
    <cellStyle name="常规 5 2 3 2 2 4 2 2" xfId="20439"/>
    <cellStyle name="常规 5 2 3 2 2 4 2 3" xfId="20440"/>
    <cellStyle name="常规 5 2 3 2 2 4 3" xfId="20441"/>
    <cellStyle name="常规 5 2 3 2 2 4 4" xfId="20442"/>
    <cellStyle name="常规 5 2 3 2 2 5" xfId="20443"/>
    <cellStyle name="常规 5 2 3 2 2 5 2" xfId="20444"/>
    <cellStyle name="常规 5 2 3 2 2 5 2 2" xfId="20445"/>
    <cellStyle name="常规 5 2 3 2 2 5 2 3" xfId="20446"/>
    <cellStyle name="常规 5 2 3 2 2 5 3" xfId="20447"/>
    <cellStyle name="常规 5 2 3 2 2 5 4" xfId="20448"/>
    <cellStyle name="常规 5 2 3 2 2 6" xfId="20449"/>
    <cellStyle name="常规 5 2 3 2 2 7" xfId="20450"/>
    <cellStyle name="常规 5 2 3 2 2 8" xfId="20451"/>
    <cellStyle name="常规 5 2 3 2 2 8 2" xfId="20452"/>
    <cellStyle name="常规 5 2 3 2 2 8 3" xfId="20453"/>
    <cellStyle name="常规 5 2 3 2 2 9" xfId="20454"/>
    <cellStyle name="常规 5 2 3 2 3" xfId="20455"/>
    <cellStyle name="常规 5 2 3 2 3 2" xfId="20456"/>
    <cellStyle name="常规 5 2 3 2 3 2 2" xfId="20457"/>
    <cellStyle name="常规 5 2 3 2 3 2 3" xfId="20458"/>
    <cellStyle name="常规 5 2 3 2 3 2 4" xfId="20459"/>
    <cellStyle name="常规 5 2 3 2 3 2 5" xfId="20460"/>
    <cellStyle name="常规 5 2 3 2 3 2 6" xfId="20461"/>
    <cellStyle name="常规 5 2 3 2 3 3" xfId="20462"/>
    <cellStyle name="常规 5 2 3 2 3 3 2" xfId="20463"/>
    <cellStyle name="常规 5 2 3 2 3 3 2 2" xfId="20464"/>
    <cellStyle name="常规 5 2 3 2 3 3 2 3" xfId="20465"/>
    <cellStyle name="常规 5 2 3 2 3 3 3" xfId="20466"/>
    <cellStyle name="常规 5 2 3 2 3 3 4" xfId="20467"/>
    <cellStyle name="常规 5 2 3 2 3 4" xfId="20468"/>
    <cellStyle name="常规 5 2 3 2 3 4 2" xfId="20469"/>
    <cellStyle name="常规 5 2 3 2 3 4 2 2" xfId="20470"/>
    <cellStyle name="常规 5 2 3 2 3 4 2 3" xfId="20471"/>
    <cellStyle name="常规 5 2 3 2 3 4 3" xfId="20472"/>
    <cellStyle name="常规 5 2 3 2 3 4 4" xfId="20473"/>
    <cellStyle name="常规 5 2 3 2 3 5" xfId="20474"/>
    <cellStyle name="常规 5 2 3 2 3 6" xfId="20475"/>
    <cellStyle name="常规 5 2 3 2 3 6 2" xfId="20476"/>
    <cellStyle name="常规 5 2 3 2 3 6 3" xfId="20477"/>
    <cellStyle name="常规 5 2 3 2 3 7" xfId="20478"/>
    <cellStyle name="常规 5 2 3 2 4" xfId="20479"/>
    <cellStyle name="常规 5 2 3 2 4 2" xfId="20480"/>
    <cellStyle name="常规 5 2 3 2 4 3" xfId="20481"/>
    <cellStyle name="常规 5 2 3 2 4 4" xfId="20482"/>
    <cellStyle name="常规 5 2 3 2 4 5" xfId="20483"/>
    <cellStyle name="常规 5 2 3 2 4 6" xfId="20484"/>
    <cellStyle name="常规 5 2 3 2 5" xfId="20485"/>
    <cellStyle name="常规 5 2 3 2 5 2" xfId="20486"/>
    <cellStyle name="常规 5 2 3 2 5 2 2" xfId="20487"/>
    <cellStyle name="常规 5 2 3 2 5 2 3" xfId="20488"/>
    <cellStyle name="常规 5 2 3 2 5 3" xfId="20489"/>
    <cellStyle name="常规 5 2 3 2 5 4" xfId="20490"/>
    <cellStyle name="常规 5 2 3 2 6" xfId="20491"/>
    <cellStyle name="常规 5 2 3 2 6 2" xfId="20492"/>
    <cellStyle name="常规 5 2 3 2 6 2 2" xfId="20493"/>
    <cellStyle name="常规 5 2 3 2 6 2 3" xfId="20494"/>
    <cellStyle name="常规 5 2 3 2 6 3" xfId="20495"/>
    <cellStyle name="常规 5 2 3 2 6 4" xfId="20496"/>
    <cellStyle name="常规 5 2 3 2 7" xfId="20497"/>
    <cellStyle name="常规 5 2 3 2 8" xfId="20498"/>
    <cellStyle name="常规 5 2 3 2 8 2" xfId="20499"/>
    <cellStyle name="常规 5 2 3 2 8 3" xfId="20500"/>
    <cellStyle name="常规 5 2 3 2 9" xfId="20501"/>
    <cellStyle name="常规 5 2 3 3" xfId="20502"/>
    <cellStyle name="常规 5 2 3 3 2" xfId="20503"/>
    <cellStyle name="常规 5 2 3 3 2 2" xfId="20504"/>
    <cellStyle name="常规 5 2 3 3 2 2 2" xfId="20505"/>
    <cellStyle name="常规 5 2 3 3 2 2 3" xfId="20506"/>
    <cellStyle name="常规 5 2 3 3 2 3" xfId="20507"/>
    <cellStyle name="常规 5 2 3 3 2 4" xfId="20508"/>
    <cellStyle name="常规 5 2 3 3 2 5" xfId="20509"/>
    <cellStyle name="常规 5 2 3 3 2 6" xfId="20510"/>
    <cellStyle name="常规 5 2 3 3 2 7" xfId="20511"/>
    <cellStyle name="常规 5 2 3 3 3" xfId="20512"/>
    <cellStyle name="常规 5 2 3 3 3 2" xfId="20513"/>
    <cellStyle name="常规 5 2 3 3 3 3" xfId="20514"/>
    <cellStyle name="常规 5 2 3 3 3 4" xfId="20515"/>
    <cellStyle name="常规 5 2 3 3 3 5" xfId="20516"/>
    <cellStyle name="常规 5 2 3 3 3 6" xfId="20517"/>
    <cellStyle name="常规 5 2 3 3 4" xfId="20518"/>
    <cellStyle name="常规 5 2 3 3 4 2" xfId="20519"/>
    <cellStyle name="常规 5 2 3 3 4 2 2" xfId="20520"/>
    <cellStyle name="常规 5 2 3 3 4 2 3" xfId="20521"/>
    <cellStyle name="常规 5 2 3 3 4 3" xfId="20522"/>
    <cellStyle name="常规 5 2 3 3 4 4" xfId="20523"/>
    <cellStyle name="常规 5 2 3 3 5" xfId="20524"/>
    <cellStyle name="常规 5 2 3 3 5 2" xfId="20525"/>
    <cellStyle name="常规 5 2 3 3 5 2 2" xfId="20526"/>
    <cellStyle name="常规 5 2 3 3 5 2 3" xfId="20527"/>
    <cellStyle name="常规 5 2 3 3 5 3" xfId="20528"/>
    <cellStyle name="常规 5 2 3 3 5 4" xfId="20529"/>
    <cellStyle name="常规 5 2 3 3 6" xfId="20530"/>
    <cellStyle name="常规 5 2 3 3 6 2" xfId="20531"/>
    <cellStyle name="常规 5 2 3 3 6 3" xfId="20532"/>
    <cellStyle name="常规 5 2 3 3 7" xfId="20533"/>
    <cellStyle name="常规 5 2 3 3 8" xfId="20534"/>
    <cellStyle name="常规 5 2 3 4" xfId="20535"/>
    <cellStyle name="常规 5 2 3 4 2" xfId="20536"/>
    <cellStyle name="常规 5 2 3 4 2 2" xfId="20537"/>
    <cellStyle name="常规 5 2 3 4 2 3" xfId="20538"/>
    <cellStyle name="常规 5 2 3 4 3" xfId="20539"/>
    <cellStyle name="常规 5 2 3 4 4" xfId="20540"/>
    <cellStyle name="常规 5 2 3 4 5" xfId="20541"/>
    <cellStyle name="常规 5 2 3 4 6" xfId="20542"/>
    <cellStyle name="常规 5 2 3 4 7" xfId="20543"/>
    <cellStyle name="常规 5 2 3 5" xfId="20544"/>
    <cellStyle name="常规 5 2 3 5 2" xfId="20545"/>
    <cellStyle name="常规 5 2 3 5 3" xfId="20546"/>
    <cellStyle name="常规 5 2 3 5 4" xfId="20547"/>
    <cellStyle name="常规 5 2 3 5 5" xfId="20548"/>
    <cellStyle name="常规 5 2 3 5 6" xfId="20549"/>
    <cellStyle name="常规 5 2 3 6" xfId="20550"/>
    <cellStyle name="常规 5 2 3 6 2" xfId="20551"/>
    <cellStyle name="常规 5 2 3 6 2 2" xfId="20552"/>
    <cellStyle name="常规 5 2 3 6 2 3" xfId="20553"/>
    <cellStyle name="常规 5 2 3 6 3" xfId="20554"/>
    <cellStyle name="常规 5 2 3 6 4" xfId="20555"/>
    <cellStyle name="常规 5 2 3 7" xfId="20556"/>
    <cellStyle name="常规 5 2 3 7 2" xfId="20557"/>
    <cellStyle name="常规 5 2 3 7 2 2" xfId="20558"/>
    <cellStyle name="常规 5 2 3 7 2 3" xfId="20559"/>
    <cellStyle name="常规 5 2 3 7 3" xfId="20560"/>
    <cellStyle name="常规 5 2 3 7 4" xfId="20561"/>
    <cellStyle name="常规 5 2 3 8" xfId="20562"/>
    <cellStyle name="常规 5 2 3 8 2" xfId="20563"/>
    <cellStyle name="常规 5 2 3 8 3" xfId="20564"/>
    <cellStyle name="常规 5 2 3 9" xfId="20565"/>
    <cellStyle name="常规 5 2 4" xfId="20566"/>
    <cellStyle name="常规 5 2 4 2" xfId="20567"/>
    <cellStyle name="常规 5 2 4 2 2" xfId="20568"/>
    <cellStyle name="常规 5 2 4 2 2 2" xfId="20569"/>
    <cellStyle name="常规 5 2 4 2 2 2 2" xfId="20570"/>
    <cellStyle name="常规 5 2 4 2 2 2 3" xfId="20571"/>
    <cellStyle name="常规 5 2 4 2 2 3" xfId="20572"/>
    <cellStyle name="常规 5 2 4 2 2 4" xfId="20573"/>
    <cellStyle name="常规 5 2 4 2 3" xfId="20574"/>
    <cellStyle name="常规 5 2 4 2 3 2" xfId="20575"/>
    <cellStyle name="常规 5 2 4 2 3 3" xfId="20576"/>
    <cellStyle name="常规 5 2 4 2 4" xfId="20577"/>
    <cellStyle name="常规 5 2 4 2 5" xfId="20578"/>
    <cellStyle name="常规 5 2 4 2 6" xfId="20579"/>
    <cellStyle name="常规 5 2 4 2 7" xfId="20580"/>
    <cellStyle name="常规 5 2 4 2 8" xfId="20581"/>
    <cellStyle name="常规 5 2 4 3" xfId="20582"/>
    <cellStyle name="常规 5 2 4 3 2" xfId="20583"/>
    <cellStyle name="常规 5 2 4 3 2 2" xfId="20584"/>
    <cellStyle name="常规 5 2 4 3 2 3" xfId="20585"/>
    <cellStyle name="常规 5 2 4 3 3" xfId="20586"/>
    <cellStyle name="常规 5 2 4 3 4" xfId="20587"/>
    <cellStyle name="常规 5 2 4 3 5" xfId="20588"/>
    <cellStyle name="常规 5 2 4 3 6" xfId="20589"/>
    <cellStyle name="常规 5 2 4 3 7" xfId="20590"/>
    <cellStyle name="常规 5 2 4 4" xfId="20591"/>
    <cellStyle name="常规 5 2 4 4 2" xfId="20592"/>
    <cellStyle name="常规 5 2 4 4 3" xfId="20593"/>
    <cellStyle name="常规 5 2 4 4 4" xfId="20594"/>
    <cellStyle name="常规 5 2 4 4 5" xfId="20595"/>
    <cellStyle name="常规 5 2 4 4 6" xfId="20596"/>
    <cellStyle name="常规 5 2 4 5" xfId="20597"/>
    <cellStyle name="常规 5 2 4 5 2" xfId="20598"/>
    <cellStyle name="常规 5 2 4 5 2 2" xfId="20599"/>
    <cellStyle name="常规 5 2 4 5 2 3" xfId="20600"/>
    <cellStyle name="常规 5 2 4 5 3" xfId="20601"/>
    <cellStyle name="常规 5 2 4 5 4" xfId="20602"/>
    <cellStyle name="常规 5 2 4 6" xfId="20603"/>
    <cellStyle name="常规 5 2 4 7" xfId="20604"/>
    <cellStyle name="常规 5 2 4 8" xfId="20605"/>
    <cellStyle name="常规 5 2 4 9" xfId="20606"/>
    <cellStyle name="常规 5 2 5" xfId="20607"/>
    <cellStyle name="常规 5 2 5 2" xfId="20608"/>
    <cellStyle name="常规 5 2 5 2 2" xfId="20609"/>
    <cellStyle name="常规 5 2 5 2 2 2" xfId="20610"/>
    <cellStyle name="常规 5 2 5 2 2 3" xfId="20611"/>
    <cellStyle name="常规 5 2 5 2 3" xfId="20612"/>
    <cellStyle name="常规 5 2 5 2 4" xfId="20613"/>
    <cellStyle name="常规 5 2 5 3" xfId="20614"/>
    <cellStyle name="常规 5 2 5 3 2" xfId="20615"/>
    <cellStyle name="常规 5 2 5 3 3" xfId="20616"/>
    <cellStyle name="常规 5 2 5 4" xfId="20617"/>
    <cellStyle name="常规 5 2 5 5" xfId="20618"/>
    <cellStyle name="常规 5 2 5 6" xfId="20619"/>
    <cellStyle name="常规 5 2 5 7" xfId="20620"/>
    <cellStyle name="常规 5 2 5 8" xfId="20621"/>
    <cellStyle name="常规 5 2 6" xfId="20622"/>
    <cellStyle name="常规 5 2 6 2" xfId="20623"/>
    <cellStyle name="常规 5 2 6 2 2" xfId="20624"/>
    <cellStyle name="常规 5 2 6 2 3" xfId="20625"/>
    <cellStyle name="常规 5 2 6 3" xfId="20626"/>
    <cellStyle name="常规 5 2 6 4" xfId="20627"/>
    <cellStyle name="常规 5 2 6 5" xfId="20628"/>
    <cellStyle name="常规 5 2 6 6" xfId="20629"/>
    <cellStyle name="常规 5 2 6 7" xfId="20630"/>
    <cellStyle name="常规 5 2 7" xfId="20631"/>
    <cellStyle name="常规 5 2 7 2" xfId="20632"/>
    <cellStyle name="常规 5 2 7 3" xfId="20633"/>
    <cellStyle name="常规 5 2 7 4" xfId="20634"/>
    <cellStyle name="常规 5 2 7 5" xfId="20635"/>
    <cellStyle name="常规 5 2 7 6" xfId="20636"/>
    <cellStyle name="常规 5 2 8" xfId="20637"/>
    <cellStyle name="常规 5 2 8 2" xfId="20638"/>
    <cellStyle name="常规 5 2 8 2 2" xfId="20639"/>
    <cellStyle name="常规 5 2 8 2 3" xfId="20640"/>
    <cellStyle name="常规 5 2 8 3" xfId="20641"/>
    <cellStyle name="常规 5 2 8 4" xfId="20642"/>
    <cellStyle name="常规 5 2 9" xfId="20643"/>
    <cellStyle name="常规 5 2 9 2" xfId="20644"/>
    <cellStyle name="常规 5 2 9 2 2" xfId="20645"/>
    <cellStyle name="常规 5 2 9 2 3" xfId="20646"/>
    <cellStyle name="常规 5 2 9 3" xfId="20647"/>
    <cellStyle name="常规 5 2 9 4" xfId="20648"/>
    <cellStyle name="常规 5 3" xfId="20649"/>
    <cellStyle name="常规 5 3 10" xfId="20650"/>
    <cellStyle name="常规 5 3 10 2" xfId="20651"/>
    <cellStyle name="常规 5 3 10 3" xfId="20652"/>
    <cellStyle name="常规 5 3 11" xfId="20653"/>
    <cellStyle name="常规 5 3 2" xfId="20654"/>
    <cellStyle name="常规 5 3 2 10" xfId="20655"/>
    <cellStyle name="常规 5 3 2 2" xfId="20656"/>
    <cellStyle name="常规 5 3 2 2 2" xfId="20657"/>
    <cellStyle name="常规 5 3 2 2 2 2" xfId="20658"/>
    <cellStyle name="常规 5 3 2 2 2 2 2" xfId="20659"/>
    <cellStyle name="常规 5 3 2 2 2 2 2 2" xfId="20660"/>
    <cellStyle name="常规 5 3 2 2 2 2 2 2 2" xfId="20661"/>
    <cellStyle name="常规 5 3 2 2 2 2 2 2 2 2" xfId="20662"/>
    <cellStyle name="常规 5 3 2 2 2 2 2 2 2 3" xfId="20663"/>
    <cellStyle name="常规 5 3 2 2 2 2 2 2 2 4" xfId="20664"/>
    <cellStyle name="常规 5 3 2 2 2 2 2 2 2 5" xfId="20665"/>
    <cellStyle name="常规 5 3 2 2 2 2 2 2 3" xfId="20666"/>
    <cellStyle name="常规 5 3 2 2 2 2 2 2 4" xfId="20667"/>
    <cellStyle name="常规 5 3 2 2 2 2 2 2 5" xfId="20668"/>
    <cellStyle name="常规 5 3 2 2 2 2 2 2 6" xfId="20669"/>
    <cellStyle name="常规 5 3 2 2 2 2 2 2 7" xfId="20670"/>
    <cellStyle name="常规 5 3 2 2 2 2 2 2 7 2" xfId="20671"/>
    <cellStyle name="常规 5 3 2 2 2 2 2 2 7 3" xfId="20672"/>
    <cellStyle name="常规 5 3 2 2 2 2 2 2 8" xfId="20673"/>
    <cellStyle name="常规 5 3 2 2 2 2 2 3" xfId="20674"/>
    <cellStyle name="常规 5 3 2 2 2 2 2 3 2" xfId="20675"/>
    <cellStyle name="常规 5 3 2 2 2 2 2 3 3" xfId="20676"/>
    <cellStyle name="常规 5 3 2 2 2 2 2 3 4" xfId="20677"/>
    <cellStyle name="常规 5 3 2 2 2 2 2 3 5" xfId="20678"/>
    <cellStyle name="常规 5 3 2 2 2 2 2 3 6" xfId="20679"/>
    <cellStyle name="常规 5 3 2 2 2 2 2 3 6 2" xfId="20680"/>
    <cellStyle name="常规 5 3 2 2 2 2 2 3 6 3" xfId="20681"/>
    <cellStyle name="常规 5 3 2 2 2 2 2 3 7" xfId="20682"/>
    <cellStyle name="常规 5 3 2 2 2 2 2 4" xfId="20683"/>
    <cellStyle name="常规 5 3 2 2 2 2 2 5" xfId="20684"/>
    <cellStyle name="常规 5 3 2 2 2 2 2 6" xfId="20685"/>
    <cellStyle name="常规 5 3 2 2 2 2 2 7" xfId="20686"/>
    <cellStyle name="常规 5 3 2 2 2 2 2 8" xfId="20687"/>
    <cellStyle name="常规 5 3 2 2 2 2 2 8 2" xfId="20688"/>
    <cellStyle name="常规 5 3 2 2 2 2 2 8 3" xfId="20689"/>
    <cellStyle name="常规 5 3 2 2 2 2 2 9" xfId="20690"/>
    <cellStyle name="常规 5 3 2 2 2 2 3" xfId="20691"/>
    <cellStyle name="常规 5 3 2 2 2 2 3 2" xfId="20692"/>
    <cellStyle name="常规 5 3 2 2 2 2 3 3" xfId="20693"/>
    <cellStyle name="常规 5 3 2 2 2 2 3 4" xfId="20694"/>
    <cellStyle name="常规 5 3 2 2 2 2 3 5" xfId="20695"/>
    <cellStyle name="常规 5 3 2 2 2 2 3 6" xfId="20696"/>
    <cellStyle name="常规 5 3 2 2 2 2 3 6 2" xfId="20697"/>
    <cellStyle name="常规 5 3 2 2 2 2 3 6 3" xfId="20698"/>
    <cellStyle name="常规 5 3 2 2 2 2 3 7" xfId="20699"/>
    <cellStyle name="常规 5 3 2 2 2 2 4" xfId="20700"/>
    <cellStyle name="常规 5 3 2 2 2 2 4 2" xfId="20701"/>
    <cellStyle name="常规 5 3 2 2 2 2 4 2 2" xfId="20702"/>
    <cellStyle name="常规 5 3 2 2 2 2 4 2 3" xfId="20703"/>
    <cellStyle name="常规 5 3 2 2 2 2 4 3" xfId="20704"/>
    <cellStyle name="常规 5 3 2 2 2 2 4 4" xfId="20705"/>
    <cellStyle name="常规 5 3 2 2 2 2 5" xfId="20706"/>
    <cellStyle name="常规 5 3 2 2 2 2 6" xfId="20707"/>
    <cellStyle name="常规 5 3 2 2 2 2 7" xfId="20708"/>
    <cellStyle name="常规 5 3 2 2 2 2 8" xfId="20709"/>
    <cellStyle name="常规 5 3 2 2 2 2 8 2" xfId="20710"/>
    <cellStyle name="常规 5 3 2 2 2 2 8 3" xfId="20711"/>
    <cellStyle name="常规 5 3 2 2 2 2 9" xfId="20712"/>
    <cellStyle name="常规 5 3 2 2 2 3" xfId="20713"/>
    <cellStyle name="常规 5 3 2 2 2 3 2" xfId="20714"/>
    <cellStyle name="常规 5 3 2 2 2 3 2 2" xfId="20715"/>
    <cellStyle name="常规 5 3 2 2 2 3 2 2 2" xfId="20716"/>
    <cellStyle name="常规 5 3 2 2 2 3 2 2 3" xfId="20717"/>
    <cellStyle name="常规 5 3 2 2 2 3 2 3" xfId="20718"/>
    <cellStyle name="常规 5 3 2 2 2 3 2 4" xfId="20719"/>
    <cellStyle name="常规 5 3 2 2 2 3 3" xfId="20720"/>
    <cellStyle name="常规 5 3 2 2 2 3 3 2" xfId="20721"/>
    <cellStyle name="常规 5 3 2 2 2 3 3 2 2" xfId="20722"/>
    <cellStyle name="常规 5 3 2 2 2 3 3 2 3" xfId="20723"/>
    <cellStyle name="常规 5 3 2 2 2 3 3 3" xfId="20724"/>
    <cellStyle name="常规 5 3 2 2 2 3 3 4" xfId="20725"/>
    <cellStyle name="常规 5 3 2 2 2 3 4" xfId="20726"/>
    <cellStyle name="常规 5 3 2 2 2 3 5" xfId="20727"/>
    <cellStyle name="常规 5 3 2 2 2 3 6" xfId="20728"/>
    <cellStyle name="常规 5 3 2 2 2 3 6 2" xfId="20729"/>
    <cellStyle name="常规 5 3 2 2 2 3 6 3" xfId="20730"/>
    <cellStyle name="常规 5 3 2 2 2 3 7" xfId="20731"/>
    <cellStyle name="常规 5 3 2 2 2 4" xfId="20732"/>
    <cellStyle name="常规 5 3 2 2 2 4 2" xfId="20733"/>
    <cellStyle name="常规 5 3 2 2 2 4 2 2" xfId="20734"/>
    <cellStyle name="常规 5 3 2 2 2 4 2 3" xfId="20735"/>
    <cellStyle name="常规 5 3 2 2 2 4 3" xfId="20736"/>
    <cellStyle name="常规 5 3 2 2 2 4 4" xfId="20737"/>
    <cellStyle name="常规 5 3 2 2 2 5" xfId="20738"/>
    <cellStyle name="常规 5 3 2 2 2 5 2" xfId="20739"/>
    <cellStyle name="常规 5 3 2 2 2 5 2 2" xfId="20740"/>
    <cellStyle name="常规 5 3 2 2 2 5 2 3" xfId="20741"/>
    <cellStyle name="常规 5 3 2 2 2 5 3" xfId="20742"/>
    <cellStyle name="常规 5 3 2 2 2 5 4" xfId="20743"/>
    <cellStyle name="常规 5 3 2 2 2 6" xfId="20744"/>
    <cellStyle name="常规 5 3 2 2 2 7" xfId="20745"/>
    <cellStyle name="常规 5 3 2 2 2 8" xfId="20746"/>
    <cellStyle name="常规 5 3 2 2 2 8 2" xfId="20747"/>
    <cellStyle name="常规 5 3 2 2 2 8 3" xfId="20748"/>
    <cellStyle name="常规 5 3 2 2 2 9" xfId="20749"/>
    <cellStyle name="常规 5 3 2 2 3" xfId="20750"/>
    <cellStyle name="常规 5 3 2 2 3 2" xfId="20751"/>
    <cellStyle name="常规 5 3 2 2 3 2 2" xfId="20752"/>
    <cellStyle name="常规 5 3 2 2 3 2 3" xfId="20753"/>
    <cellStyle name="常规 5 3 2 2 3 2 4" xfId="20754"/>
    <cellStyle name="常规 5 3 2 2 3 2 5" xfId="20755"/>
    <cellStyle name="常规 5 3 2 2 3 2 6" xfId="20756"/>
    <cellStyle name="常规 5 3 2 2 3 3" xfId="20757"/>
    <cellStyle name="常规 5 3 2 2 3 3 2" xfId="20758"/>
    <cellStyle name="常规 5 3 2 2 3 3 2 2" xfId="20759"/>
    <cellStyle name="常规 5 3 2 2 3 3 2 3" xfId="20760"/>
    <cellStyle name="常规 5 3 2 2 3 3 3" xfId="20761"/>
    <cellStyle name="常规 5 3 2 2 3 3 4" xfId="20762"/>
    <cellStyle name="常规 5 3 2 2 3 4" xfId="20763"/>
    <cellStyle name="常规 5 3 2 2 3 4 2" xfId="20764"/>
    <cellStyle name="常规 5 3 2 2 3 4 2 2" xfId="20765"/>
    <cellStyle name="常规 5 3 2 2 3 4 2 3" xfId="20766"/>
    <cellStyle name="常规 5 3 2 2 3 4 3" xfId="20767"/>
    <cellStyle name="常规 5 3 2 2 3 4 4" xfId="20768"/>
    <cellStyle name="常规 5 3 2 2 3 5" xfId="20769"/>
    <cellStyle name="常规 5 3 2 2 3 6" xfId="20770"/>
    <cellStyle name="常规 5 3 2 2 3 6 2" xfId="20771"/>
    <cellStyle name="常规 5 3 2 2 3 6 3" xfId="20772"/>
    <cellStyle name="常规 5 3 2 2 3 7" xfId="20773"/>
    <cellStyle name="常规 5 3 2 2 4" xfId="20774"/>
    <cellStyle name="常规 5 3 2 2 4 2" xfId="20775"/>
    <cellStyle name="常规 5 3 2 2 4 3" xfId="20776"/>
    <cellStyle name="常规 5 3 2 2 4 4" xfId="20777"/>
    <cellStyle name="常规 5 3 2 2 4 5" xfId="20778"/>
    <cellStyle name="常规 5 3 2 2 4 6" xfId="20779"/>
    <cellStyle name="常规 5 3 2 2 5" xfId="20780"/>
    <cellStyle name="常规 5 3 2 2 5 2" xfId="20781"/>
    <cellStyle name="常规 5 3 2 2 5 2 2" xfId="20782"/>
    <cellStyle name="常规 5 3 2 2 5 2 3" xfId="20783"/>
    <cellStyle name="常规 5 3 2 2 5 3" xfId="20784"/>
    <cellStyle name="常规 5 3 2 2 5 4" xfId="20785"/>
    <cellStyle name="常规 5 3 2 2 6" xfId="20786"/>
    <cellStyle name="常规 5 3 2 2 6 2" xfId="20787"/>
    <cellStyle name="常规 5 3 2 2 6 2 2" xfId="20788"/>
    <cellStyle name="常规 5 3 2 2 6 2 3" xfId="20789"/>
    <cellStyle name="常规 5 3 2 2 6 3" xfId="20790"/>
    <cellStyle name="常规 5 3 2 2 6 4" xfId="20791"/>
    <cellStyle name="常规 5 3 2 2 7" xfId="20792"/>
    <cellStyle name="常规 5 3 2 2 8" xfId="20793"/>
    <cellStyle name="常规 5 3 2 2 8 2" xfId="20794"/>
    <cellStyle name="常规 5 3 2 2 8 3" xfId="20795"/>
    <cellStyle name="常规 5 3 2 2 9" xfId="20796"/>
    <cellStyle name="常规 5 3 2 3" xfId="20797"/>
    <cellStyle name="常规 5 3 2 3 2" xfId="20798"/>
    <cellStyle name="常规 5 3 2 3 2 2" xfId="20799"/>
    <cellStyle name="常规 5 3 2 3 2 2 2" xfId="20800"/>
    <cellStyle name="常规 5 3 2 3 2 2 3" xfId="20801"/>
    <cellStyle name="常规 5 3 2 3 2 3" xfId="20802"/>
    <cellStyle name="常规 5 3 2 3 2 4" xfId="20803"/>
    <cellStyle name="常规 5 3 2 3 2 5" xfId="20804"/>
    <cellStyle name="常规 5 3 2 3 2 6" xfId="20805"/>
    <cellStyle name="常规 5 3 2 3 2 7" xfId="20806"/>
    <cellStyle name="常规 5 3 2 3 3" xfId="20807"/>
    <cellStyle name="常规 5 3 2 3 3 2" xfId="20808"/>
    <cellStyle name="常规 5 3 2 3 3 3" xfId="20809"/>
    <cellStyle name="常规 5 3 2 3 3 4" xfId="20810"/>
    <cellStyle name="常规 5 3 2 3 3 5" xfId="20811"/>
    <cellStyle name="常规 5 3 2 3 3 6" xfId="20812"/>
    <cellStyle name="常规 5 3 2 3 4" xfId="20813"/>
    <cellStyle name="常规 5 3 2 3 4 2" xfId="20814"/>
    <cellStyle name="常规 5 3 2 3 4 2 2" xfId="20815"/>
    <cellStyle name="常规 5 3 2 3 4 2 3" xfId="20816"/>
    <cellStyle name="常规 5 3 2 3 4 3" xfId="20817"/>
    <cellStyle name="常规 5 3 2 3 4 4" xfId="20818"/>
    <cellStyle name="常规 5 3 2 3 5" xfId="20819"/>
    <cellStyle name="常规 5 3 2 3 5 2" xfId="20820"/>
    <cellStyle name="常规 5 3 2 3 5 2 2" xfId="20821"/>
    <cellStyle name="常规 5 3 2 3 5 2 3" xfId="20822"/>
    <cellStyle name="常规 5 3 2 3 5 3" xfId="20823"/>
    <cellStyle name="常规 5 3 2 3 5 4" xfId="20824"/>
    <cellStyle name="常规 5 3 2 3 6" xfId="20825"/>
    <cellStyle name="常规 5 3 2 3 6 2" xfId="20826"/>
    <cellStyle name="常规 5 3 2 3 6 3" xfId="20827"/>
    <cellStyle name="常规 5 3 2 3 7" xfId="20828"/>
    <cellStyle name="常规 5 3 2 3 8" xfId="20829"/>
    <cellStyle name="常规 5 3 2 4" xfId="20830"/>
    <cellStyle name="常规 5 3 2 4 2" xfId="20831"/>
    <cellStyle name="常规 5 3 2 4 2 2" xfId="20832"/>
    <cellStyle name="常规 5 3 2 4 2 3" xfId="20833"/>
    <cellStyle name="常规 5 3 2 4 3" xfId="20834"/>
    <cellStyle name="常规 5 3 2 4 4" xfId="20835"/>
    <cellStyle name="常规 5 3 2 4 5" xfId="20836"/>
    <cellStyle name="常规 5 3 2 4 6" xfId="20837"/>
    <cellStyle name="常规 5 3 2 4 7" xfId="20838"/>
    <cellStyle name="常规 5 3 2 5" xfId="20839"/>
    <cellStyle name="常规 5 3 2 5 2" xfId="20840"/>
    <cellStyle name="常规 5 3 2 5 3" xfId="20841"/>
    <cellStyle name="常规 5 3 2 5 4" xfId="20842"/>
    <cellStyle name="常规 5 3 2 5 5" xfId="20843"/>
    <cellStyle name="常规 5 3 2 5 6" xfId="20844"/>
    <cellStyle name="常规 5 3 2 6" xfId="20845"/>
    <cellStyle name="常规 5 3 2 6 2" xfId="20846"/>
    <cellStyle name="常规 5 3 2 6 2 2" xfId="20847"/>
    <cellStyle name="常规 5 3 2 6 2 3" xfId="20848"/>
    <cellStyle name="常规 5 3 2 6 3" xfId="20849"/>
    <cellStyle name="常规 5 3 2 6 4" xfId="20850"/>
    <cellStyle name="常规 5 3 2 7" xfId="20851"/>
    <cellStyle name="常规 5 3 2 7 2" xfId="20852"/>
    <cellStyle name="常规 5 3 2 7 2 2" xfId="20853"/>
    <cellStyle name="常规 5 3 2 7 2 3" xfId="20854"/>
    <cellStyle name="常规 5 3 2 7 3" xfId="20855"/>
    <cellStyle name="常规 5 3 2 7 4" xfId="20856"/>
    <cellStyle name="常规 5 3 2 8" xfId="20857"/>
    <cellStyle name="常规 5 3 2 8 2" xfId="20858"/>
    <cellStyle name="常规 5 3 2 8 3" xfId="20859"/>
    <cellStyle name="常规 5 3 2 9" xfId="20860"/>
    <cellStyle name="常规 5 3 3" xfId="20861"/>
    <cellStyle name="常规 5 3 3 2" xfId="20862"/>
    <cellStyle name="常规 5 3 3 2 2" xfId="20863"/>
    <cellStyle name="常规 5 3 3 2 2 2" xfId="20864"/>
    <cellStyle name="常规 5 3 3 2 2 2 2" xfId="20865"/>
    <cellStyle name="常规 5 3 3 2 2 2 2 2" xfId="20866"/>
    <cellStyle name="常规 5 3 3 2 2 2 2 2 2" xfId="20867"/>
    <cellStyle name="常规 5 3 3 2 2 2 2 2 3" xfId="20868"/>
    <cellStyle name="常规 5 3 3 2 2 2 2 2 4" xfId="20869"/>
    <cellStyle name="常规 5 3 3 2 2 2 2 2 5" xfId="20870"/>
    <cellStyle name="常规 5 3 3 2 2 2 2 3" xfId="20871"/>
    <cellStyle name="常规 5 3 3 2 2 2 2 4" xfId="20872"/>
    <cellStyle name="常规 5 3 3 2 2 2 2 5" xfId="20873"/>
    <cellStyle name="常规 5 3 3 2 2 2 2 6" xfId="20874"/>
    <cellStyle name="常规 5 3 3 2 2 2 2 7" xfId="20875"/>
    <cellStyle name="常规 5 3 3 2 2 2 2 7 2" xfId="20876"/>
    <cellStyle name="常规 5 3 3 2 2 2 2 7 3" xfId="20877"/>
    <cellStyle name="常规 5 3 3 2 2 2 2 8" xfId="20878"/>
    <cellStyle name="常规 5 3 3 2 2 2 3" xfId="20879"/>
    <cellStyle name="常规 5 3 3 2 2 2 3 2" xfId="20880"/>
    <cellStyle name="常规 5 3 3 2 2 2 3 3" xfId="20881"/>
    <cellStyle name="常规 5 3 3 2 2 2 3 4" xfId="20882"/>
    <cellStyle name="常规 5 3 3 2 2 2 3 5" xfId="20883"/>
    <cellStyle name="常规 5 3 3 2 2 2 3 6" xfId="20884"/>
    <cellStyle name="常规 5 3 3 2 2 2 3 6 2" xfId="20885"/>
    <cellStyle name="常规 5 3 3 2 2 2 3 6 3" xfId="20886"/>
    <cellStyle name="常规 5 3 3 2 2 2 3 7" xfId="20887"/>
    <cellStyle name="常规 5 3 3 2 2 2 4" xfId="20888"/>
    <cellStyle name="常规 5 3 3 2 2 2 5" xfId="20889"/>
    <cellStyle name="常规 5 3 3 2 2 2 6" xfId="20890"/>
    <cellStyle name="常规 5 3 3 2 2 2 7" xfId="20891"/>
    <cellStyle name="常规 5 3 3 2 2 2 8" xfId="20892"/>
    <cellStyle name="常规 5 3 3 2 2 2 8 2" xfId="20893"/>
    <cellStyle name="常规 5 3 3 2 2 2 8 3" xfId="20894"/>
    <cellStyle name="常规 5 3 3 2 2 2 9" xfId="20895"/>
    <cellStyle name="常规 5 3 3 2 2 3" xfId="20896"/>
    <cellStyle name="常规 5 3 3 2 2 3 2" xfId="20897"/>
    <cellStyle name="常规 5 3 3 2 2 3 3" xfId="20898"/>
    <cellStyle name="常规 5 3 3 2 2 3 4" xfId="20899"/>
    <cellStyle name="常规 5 3 3 2 2 3 5" xfId="20900"/>
    <cellStyle name="常规 5 3 3 2 2 3 6" xfId="20901"/>
    <cellStyle name="常规 5 3 3 2 2 3 6 2" xfId="20902"/>
    <cellStyle name="常规 5 3 3 2 2 3 6 3" xfId="20903"/>
    <cellStyle name="常规 5 3 3 2 2 3 7" xfId="20904"/>
    <cellStyle name="常规 5 3 3 2 2 4" xfId="20905"/>
    <cellStyle name="常规 5 3 3 2 2 4 2" xfId="20906"/>
    <cellStyle name="常规 5 3 3 2 2 4 2 2" xfId="20907"/>
    <cellStyle name="常规 5 3 3 2 2 4 2 3" xfId="20908"/>
    <cellStyle name="常规 5 3 3 2 2 4 3" xfId="20909"/>
    <cellStyle name="常规 5 3 3 2 2 4 4" xfId="20910"/>
    <cellStyle name="常规 5 3 3 2 2 5" xfId="20911"/>
    <cellStyle name="常规 5 3 3 2 2 6" xfId="20912"/>
    <cellStyle name="常规 5 3 3 2 2 7" xfId="20913"/>
    <cellStyle name="常规 5 3 3 2 2 8" xfId="20914"/>
    <cellStyle name="常规 5 3 3 2 2 8 2" xfId="20915"/>
    <cellStyle name="常规 5 3 3 2 2 8 3" xfId="20916"/>
    <cellStyle name="常规 5 3 3 2 2 9" xfId="20917"/>
    <cellStyle name="常规 5 3 3 2 3" xfId="20918"/>
    <cellStyle name="常规 5 3 3 2 3 2" xfId="20919"/>
    <cellStyle name="常规 5 3 3 2 3 2 2" xfId="20920"/>
    <cellStyle name="常规 5 3 3 2 3 2 2 2" xfId="20921"/>
    <cellStyle name="常规 5 3 3 2 3 2 2 3" xfId="20922"/>
    <cellStyle name="常规 5 3 3 2 3 2 3" xfId="20923"/>
    <cellStyle name="常规 5 3 3 2 3 2 4" xfId="20924"/>
    <cellStyle name="常规 5 3 3 2 3 3" xfId="20925"/>
    <cellStyle name="常规 5 3 3 2 3 3 2" xfId="20926"/>
    <cellStyle name="常规 5 3 3 2 3 3 2 2" xfId="20927"/>
    <cellStyle name="常规 5 3 3 2 3 3 2 3" xfId="20928"/>
    <cellStyle name="常规 5 3 3 2 3 3 3" xfId="20929"/>
    <cellStyle name="常规 5 3 3 2 3 3 4" xfId="20930"/>
    <cellStyle name="常规 5 3 3 2 3 4" xfId="20931"/>
    <cellStyle name="常规 5 3 3 2 3 5" xfId="20932"/>
    <cellStyle name="常规 5 3 3 2 3 6" xfId="20933"/>
    <cellStyle name="常规 5 3 3 2 3 6 2" xfId="20934"/>
    <cellStyle name="常规 5 3 3 2 3 6 3" xfId="20935"/>
    <cellStyle name="常规 5 3 3 2 3 7" xfId="20936"/>
    <cellStyle name="常规 5 3 3 2 4" xfId="20937"/>
    <cellStyle name="常规 5 3 3 2 4 2" xfId="20938"/>
    <cellStyle name="常规 5 3 3 2 4 2 2" xfId="20939"/>
    <cellStyle name="常规 5 3 3 2 4 2 3" xfId="20940"/>
    <cellStyle name="常规 5 3 3 2 4 3" xfId="20941"/>
    <cellStyle name="常规 5 3 3 2 4 4" xfId="20942"/>
    <cellStyle name="常规 5 3 3 2 5" xfId="20943"/>
    <cellStyle name="常规 5 3 3 2 5 2" xfId="20944"/>
    <cellStyle name="常规 5 3 3 2 5 2 2" xfId="20945"/>
    <cellStyle name="常规 5 3 3 2 5 2 3" xfId="20946"/>
    <cellStyle name="常规 5 3 3 2 5 3" xfId="20947"/>
    <cellStyle name="常规 5 3 3 2 5 4" xfId="20948"/>
    <cellStyle name="常规 5 3 3 2 6" xfId="20949"/>
    <cellStyle name="常规 5 3 3 2 7" xfId="20950"/>
    <cellStyle name="常规 5 3 3 2 8" xfId="20951"/>
    <cellStyle name="常规 5 3 3 2 8 2" xfId="20952"/>
    <cellStyle name="常规 5 3 3 2 8 3" xfId="20953"/>
    <cellStyle name="常规 5 3 3 2 9" xfId="20954"/>
    <cellStyle name="常规 5 3 3 3" xfId="20955"/>
    <cellStyle name="常规 5 3 3 3 2" xfId="20956"/>
    <cellStyle name="常规 5 3 3 3 2 2" xfId="20957"/>
    <cellStyle name="常规 5 3 3 3 2 3" xfId="20958"/>
    <cellStyle name="常规 5 3 3 3 2 4" xfId="20959"/>
    <cellStyle name="常规 5 3 3 3 2 5" xfId="20960"/>
    <cellStyle name="常规 5 3 3 3 2 6" xfId="20961"/>
    <cellStyle name="常规 5 3 3 3 3" xfId="20962"/>
    <cellStyle name="常规 5 3 3 3 3 2" xfId="20963"/>
    <cellStyle name="常规 5 3 3 3 3 2 2" xfId="20964"/>
    <cellStyle name="常规 5 3 3 3 3 2 3" xfId="20965"/>
    <cellStyle name="常规 5 3 3 3 3 3" xfId="20966"/>
    <cellStyle name="常规 5 3 3 3 3 4" xfId="20967"/>
    <cellStyle name="常规 5 3 3 3 4" xfId="20968"/>
    <cellStyle name="常规 5 3 3 3 4 2" xfId="20969"/>
    <cellStyle name="常规 5 3 3 3 4 2 2" xfId="20970"/>
    <cellStyle name="常规 5 3 3 3 4 2 3" xfId="20971"/>
    <cellStyle name="常规 5 3 3 3 4 3" xfId="20972"/>
    <cellStyle name="常规 5 3 3 3 4 4" xfId="20973"/>
    <cellStyle name="常规 5 3 3 3 5" xfId="20974"/>
    <cellStyle name="常规 5 3 3 3 6" xfId="20975"/>
    <cellStyle name="常规 5 3 3 3 6 2" xfId="20976"/>
    <cellStyle name="常规 5 3 3 3 6 3" xfId="20977"/>
    <cellStyle name="常规 5 3 3 3 7" xfId="20978"/>
    <cellStyle name="常规 5 3 3 4" xfId="20979"/>
    <cellStyle name="常规 5 3 3 4 2" xfId="20980"/>
    <cellStyle name="常规 5 3 3 4 3" xfId="20981"/>
    <cellStyle name="常规 5 3 3 4 4" xfId="20982"/>
    <cellStyle name="常规 5 3 3 4 5" xfId="20983"/>
    <cellStyle name="常规 5 3 3 4 6" xfId="20984"/>
    <cellStyle name="常规 5 3 3 5" xfId="20985"/>
    <cellStyle name="常规 5 3 3 5 2" xfId="20986"/>
    <cellStyle name="常规 5 3 3 5 2 2" xfId="20987"/>
    <cellStyle name="常规 5 3 3 5 2 3" xfId="20988"/>
    <cellStyle name="常规 5 3 3 5 3" xfId="20989"/>
    <cellStyle name="常规 5 3 3 5 4" xfId="20990"/>
    <cellStyle name="常规 5 3 3 6" xfId="20991"/>
    <cellStyle name="常规 5 3 3 6 2" xfId="20992"/>
    <cellStyle name="常规 5 3 3 6 2 2" xfId="20993"/>
    <cellStyle name="常规 5 3 3 6 2 3" xfId="20994"/>
    <cellStyle name="常规 5 3 3 6 3" xfId="20995"/>
    <cellStyle name="常规 5 3 3 6 4" xfId="20996"/>
    <cellStyle name="常规 5 3 3 7" xfId="20997"/>
    <cellStyle name="常规 5 3 3 8" xfId="20998"/>
    <cellStyle name="常规 5 3 3 8 2" xfId="20999"/>
    <cellStyle name="常规 5 3 3 8 3" xfId="21000"/>
    <cellStyle name="常规 5 3 3 9" xfId="21001"/>
    <cellStyle name="常规 5 3 4" xfId="21002"/>
    <cellStyle name="常规 5 3 4 2" xfId="21003"/>
    <cellStyle name="常规 5 3 4 2 2" xfId="21004"/>
    <cellStyle name="常规 5 3 4 2 2 2" xfId="21005"/>
    <cellStyle name="常规 5 3 4 2 2 3" xfId="21006"/>
    <cellStyle name="常规 5 3 4 2 3" xfId="21007"/>
    <cellStyle name="常规 5 3 4 2 4" xfId="21008"/>
    <cellStyle name="常规 5 3 4 2 5" xfId="21009"/>
    <cellStyle name="常规 5 3 4 2 6" xfId="21010"/>
    <cellStyle name="常规 5 3 4 2 7" xfId="21011"/>
    <cellStyle name="常规 5 3 4 3" xfId="21012"/>
    <cellStyle name="常规 5 3 4 3 2" xfId="21013"/>
    <cellStyle name="常规 5 3 4 3 3" xfId="21014"/>
    <cellStyle name="常规 5 3 4 3 4" xfId="21015"/>
    <cellStyle name="常规 5 3 4 3 5" xfId="21016"/>
    <cellStyle name="常规 5 3 4 3 6" xfId="21017"/>
    <cellStyle name="常规 5 3 4 4" xfId="21018"/>
    <cellStyle name="常规 5 3 4 4 2" xfId="21019"/>
    <cellStyle name="常规 5 3 4 4 2 2" xfId="21020"/>
    <cellStyle name="常规 5 3 4 4 2 3" xfId="21021"/>
    <cellStyle name="常规 5 3 4 4 3" xfId="21022"/>
    <cellStyle name="常规 5 3 4 4 4" xfId="21023"/>
    <cellStyle name="常规 5 3 4 5" xfId="21024"/>
    <cellStyle name="常规 5 3 4 5 2" xfId="21025"/>
    <cellStyle name="常规 5 3 4 5 2 2" xfId="21026"/>
    <cellStyle name="常规 5 3 4 5 2 3" xfId="21027"/>
    <cellStyle name="常规 5 3 4 5 3" xfId="21028"/>
    <cellStyle name="常规 5 3 4 5 4" xfId="21029"/>
    <cellStyle name="常规 5 3 4 6" xfId="21030"/>
    <cellStyle name="常规 5 3 4 6 2" xfId="21031"/>
    <cellStyle name="常规 5 3 4 6 3" xfId="21032"/>
    <cellStyle name="常规 5 3 4 7" xfId="21033"/>
    <cellStyle name="常规 5 3 4 8" xfId="21034"/>
    <cellStyle name="常规 5 3 5" xfId="21035"/>
    <cellStyle name="常规 5 3 5 2" xfId="21036"/>
    <cellStyle name="常规 5 3 5 2 2" xfId="21037"/>
    <cellStyle name="常规 5 3 5 2 3" xfId="21038"/>
    <cellStyle name="常规 5 3 5 3" xfId="21039"/>
    <cellStyle name="常规 5 3 5 4" xfId="21040"/>
    <cellStyle name="常规 5 3 5 5" xfId="21041"/>
    <cellStyle name="常规 5 3 5 6" xfId="21042"/>
    <cellStyle name="常规 5 3 5 7" xfId="21043"/>
    <cellStyle name="常规 5 3 6" xfId="21044"/>
    <cellStyle name="常规 5 3 6 2" xfId="21045"/>
    <cellStyle name="常规 5 3 6 3" xfId="21046"/>
    <cellStyle name="常规 5 3 6 4" xfId="21047"/>
    <cellStyle name="常规 5 3 6 5" xfId="21048"/>
    <cellStyle name="常规 5 3 6 6" xfId="21049"/>
    <cellStyle name="常规 5 3 7" xfId="21050"/>
    <cellStyle name="常规 5 3 7 2" xfId="21051"/>
    <cellStyle name="常规 5 3 7 2 2" xfId="21052"/>
    <cellStyle name="常规 5 3 7 2 3" xfId="21053"/>
    <cellStyle name="常规 5 3 7 3" xfId="21054"/>
    <cellStyle name="常规 5 3 7 4" xfId="21055"/>
    <cellStyle name="常规 5 3 8" xfId="21056"/>
    <cellStyle name="常规 5 3 8 2" xfId="21057"/>
    <cellStyle name="常规 5 3 8 2 2" xfId="21058"/>
    <cellStyle name="常规 5 3 8 2 3" xfId="21059"/>
    <cellStyle name="常规 5 3 8 3" xfId="21060"/>
    <cellStyle name="常规 5 3 8 4" xfId="21061"/>
    <cellStyle name="常规 5 3 9" xfId="21062"/>
    <cellStyle name="常规 5 3 9 2" xfId="21063"/>
    <cellStyle name="常规 5 3 9 2 2" xfId="21064"/>
    <cellStyle name="常规 5 3 9 2 3" xfId="21065"/>
    <cellStyle name="常规 5 3 9 3" xfId="21066"/>
    <cellStyle name="常规 5 3 9 4" xfId="21067"/>
    <cellStyle name="常规 5 4" xfId="21068"/>
    <cellStyle name="常规 5 4 10" xfId="21069"/>
    <cellStyle name="常规 5 4 2" xfId="21070"/>
    <cellStyle name="常规 5 4 2 2" xfId="21071"/>
    <cellStyle name="常规 5 4 2 2 2" xfId="21072"/>
    <cellStyle name="常规 5 4 2 2 2 2" xfId="21073"/>
    <cellStyle name="常规 5 4 2 2 2 2 2" xfId="21074"/>
    <cellStyle name="常规 5 4 2 2 2 2 2 2" xfId="21075"/>
    <cellStyle name="常规 5 4 2 2 2 2 2 2 2" xfId="21076"/>
    <cellStyle name="常规 5 4 2 2 2 2 2 2 3" xfId="21077"/>
    <cellStyle name="常规 5 4 2 2 2 2 2 2 4" xfId="21078"/>
    <cellStyle name="常规 5 4 2 2 2 2 2 2 5" xfId="21079"/>
    <cellStyle name="常规 5 4 2 2 2 2 2 3" xfId="21080"/>
    <cellStyle name="常规 5 4 2 2 2 2 2 4" xfId="21081"/>
    <cellStyle name="常规 5 4 2 2 2 2 2 5" xfId="21082"/>
    <cellStyle name="常规 5 4 2 2 2 2 2 6" xfId="21083"/>
    <cellStyle name="常规 5 4 2 2 2 2 2 7" xfId="21084"/>
    <cellStyle name="常规 5 4 2 2 2 2 2 7 2" xfId="21085"/>
    <cellStyle name="常规 5 4 2 2 2 2 2 7 3" xfId="21086"/>
    <cellStyle name="常规 5 4 2 2 2 2 2 8" xfId="21087"/>
    <cellStyle name="常规 5 4 2 2 2 2 3" xfId="21088"/>
    <cellStyle name="常规 5 4 2 2 2 2 3 2" xfId="21089"/>
    <cellStyle name="常规 5 4 2 2 2 2 3 3" xfId="21090"/>
    <cellStyle name="常规 5 4 2 2 2 2 3 4" xfId="21091"/>
    <cellStyle name="常规 5 4 2 2 2 2 3 5" xfId="21092"/>
    <cellStyle name="常规 5 4 2 2 2 2 3 6" xfId="21093"/>
    <cellStyle name="常规 5 4 2 2 2 2 3 6 2" xfId="21094"/>
    <cellStyle name="常规 5 4 2 2 2 2 3 6 3" xfId="21095"/>
    <cellStyle name="常规 5 4 2 2 2 2 3 7" xfId="21096"/>
    <cellStyle name="常规 5 4 2 2 2 2 4" xfId="21097"/>
    <cellStyle name="常规 5 4 2 2 2 2 5" xfId="21098"/>
    <cellStyle name="常规 5 4 2 2 2 2 6" xfId="21099"/>
    <cellStyle name="常规 5 4 2 2 2 2 7" xfId="21100"/>
    <cellStyle name="常规 5 4 2 2 2 2 8" xfId="21101"/>
    <cellStyle name="常规 5 4 2 2 2 2 8 2" xfId="21102"/>
    <cellStyle name="常规 5 4 2 2 2 2 8 3" xfId="21103"/>
    <cellStyle name="常规 5 4 2 2 2 2 9" xfId="21104"/>
    <cellStyle name="常规 5 4 2 2 2 3" xfId="21105"/>
    <cellStyle name="常规 5 4 2 2 2 3 2" xfId="21106"/>
    <cellStyle name="常规 5 4 2 2 2 3 3" xfId="21107"/>
    <cellStyle name="常规 5 4 2 2 2 3 4" xfId="21108"/>
    <cellStyle name="常规 5 4 2 2 2 3 5" xfId="21109"/>
    <cellStyle name="常规 5 4 2 2 2 3 6" xfId="21110"/>
    <cellStyle name="常规 5 4 2 2 2 3 6 2" xfId="21111"/>
    <cellStyle name="常规 5 4 2 2 2 3 6 3" xfId="21112"/>
    <cellStyle name="常规 5 4 2 2 2 3 7" xfId="21113"/>
    <cellStyle name="常规 5 4 2 2 2 4" xfId="21114"/>
    <cellStyle name="常规 5 4 2 2 2 4 2" xfId="21115"/>
    <cellStyle name="常规 5 4 2 2 2 4 2 2" xfId="21116"/>
    <cellStyle name="常规 5 4 2 2 2 4 2 3" xfId="21117"/>
    <cellStyle name="常规 5 4 2 2 2 4 3" xfId="21118"/>
    <cellStyle name="常规 5 4 2 2 2 4 4" xfId="21119"/>
    <cellStyle name="常规 5 4 2 2 2 5" xfId="21120"/>
    <cellStyle name="常规 5 4 2 2 2 6" xfId="21121"/>
    <cellStyle name="常规 5 4 2 2 2 7" xfId="21122"/>
    <cellStyle name="常规 5 4 2 2 2 8" xfId="21123"/>
    <cellStyle name="常规 5 4 2 2 2 8 2" xfId="21124"/>
    <cellStyle name="常规 5 4 2 2 2 8 3" xfId="21125"/>
    <cellStyle name="常规 5 4 2 2 2 9" xfId="21126"/>
    <cellStyle name="常规 5 4 2 2 3" xfId="21127"/>
    <cellStyle name="常规 5 4 2 2 3 2" xfId="21128"/>
    <cellStyle name="常规 5 4 2 2 3 2 2" xfId="21129"/>
    <cellStyle name="常规 5 4 2 2 3 2 2 2" xfId="21130"/>
    <cellStyle name="常规 5 4 2 2 3 2 2 3" xfId="21131"/>
    <cellStyle name="常规 5 4 2 2 3 2 3" xfId="21132"/>
    <cellStyle name="常规 5 4 2 2 3 2 4" xfId="21133"/>
    <cellStyle name="常规 5 4 2 2 3 3" xfId="21134"/>
    <cellStyle name="常规 5 4 2 2 3 3 2" xfId="21135"/>
    <cellStyle name="常规 5 4 2 2 3 3 2 2" xfId="21136"/>
    <cellStyle name="常规 5 4 2 2 3 3 2 3" xfId="21137"/>
    <cellStyle name="常规 5 4 2 2 3 3 3" xfId="21138"/>
    <cellStyle name="常规 5 4 2 2 3 3 4" xfId="21139"/>
    <cellStyle name="常规 5 4 2 2 3 4" xfId="21140"/>
    <cellStyle name="常规 5 4 2 2 3 5" xfId="21141"/>
    <cellStyle name="常规 5 4 2 2 3 6" xfId="21142"/>
    <cellStyle name="常规 5 4 2 2 3 6 2" xfId="21143"/>
    <cellStyle name="常规 5 4 2 2 3 6 3" xfId="21144"/>
    <cellStyle name="常规 5 4 2 2 3 7" xfId="21145"/>
    <cellStyle name="常规 5 4 2 2 4" xfId="21146"/>
    <cellStyle name="常规 5 4 2 2 4 2" xfId="21147"/>
    <cellStyle name="常规 5 4 2 2 4 2 2" xfId="21148"/>
    <cellStyle name="常规 5 4 2 2 4 2 3" xfId="21149"/>
    <cellStyle name="常规 5 4 2 2 4 3" xfId="21150"/>
    <cellStyle name="常规 5 4 2 2 4 4" xfId="21151"/>
    <cellStyle name="常规 5 4 2 2 5" xfId="21152"/>
    <cellStyle name="常规 5 4 2 2 5 2" xfId="21153"/>
    <cellStyle name="常规 5 4 2 2 5 2 2" xfId="21154"/>
    <cellStyle name="常规 5 4 2 2 5 2 3" xfId="21155"/>
    <cellStyle name="常规 5 4 2 2 5 3" xfId="21156"/>
    <cellStyle name="常规 5 4 2 2 5 4" xfId="21157"/>
    <cellStyle name="常规 5 4 2 2 6" xfId="21158"/>
    <cellStyle name="常规 5 4 2 2 7" xfId="21159"/>
    <cellStyle name="常规 5 4 2 2 8" xfId="21160"/>
    <cellStyle name="常规 5 4 2 2 8 2" xfId="21161"/>
    <cellStyle name="常规 5 4 2 2 8 3" xfId="21162"/>
    <cellStyle name="常规 5 4 2 2 9" xfId="21163"/>
    <cellStyle name="常规 5 4 2 3" xfId="21164"/>
    <cellStyle name="常规 5 4 2 3 2" xfId="21165"/>
    <cellStyle name="常规 5 4 2 3 2 2" xfId="21166"/>
    <cellStyle name="常规 5 4 2 3 2 3" xfId="21167"/>
    <cellStyle name="常规 5 4 2 3 2 4" xfId="21168"/>
    <cellStyle name="常规 5 4 2 3 2 5" xfId="21169"/>
    <cellStyle name="常规 5 4 2 3 2 6" xfId="21170"/>
    <cellStyle name="常规 5 4 2 3 3" xfId="21171"/>
    <cellStyle name="常规 5 4 2 3 3 2" xfId="21172"/>
    <cellStyle name="常规 5 4 2 3 3 2 2" xfId="21173"/>
    <cellStyle name="常规 5 4 2 3 3 2 3" xfId="21174"/>
    <cellStyle name="常规 5 4 2 3 3 3" xfId="21175"/>
    <cellStyle name="常规 5 4 2 3 3 4" xfId="21176"/>
    <cellStyle name="常规 5 4 2 3 4" xfId="21177"/>
    <cellStyle name="常规 5 4 2 3 4 2" xfId="21178"/>
    <cellStyle name="常规 5 4 2 3 4 2 2" xfId="21179"/>
    <cellStyle name="常规 5 4 2 3 4 2 3" xfId="21180"/>
    <cellStyle name="常规 5 4 2 3 4 3" xfId="21181"/>
    <cellStyle name="常规 5 4 2 3 4 4" xfId="21182"/>
    <cellStyle name="常规 5 4 2 3 5" xfId="21183"/>
    <cellStyle name="常规 5 4 2 3 6" xfId="21184"/>
    <cellStyle name="常规 5 4 2 3 6 2" xfId="21185"/>
    <cellStyle name="常规 5 4 2 3 6 3" xfId="21186"/>
    <cellStyle name="常规 5 4 2 3 7" xfId="21187"/>
    <cellStyle name="常规 5 4 2 4" xfId="21188"/>
    <cellStyle name="常规 5 4 2 4 2" xfId="21189"/>
    <cellStyle name="常规 5 4 2 4 3" xfId="21190"/>
    <cellStyle name="常规 5 4 2 4 4" xfId="21191"/>
    <cellStyle name="常规 5 4 2 4 5" xfId="21192"/>
    <cellStyle name="常规 5 4 2 4 6" xfId="21193"/>
    <cellStyle name="常规 5 4 2 5" xfId="21194"/>
    <cellStyle name="常规 5 4 2 5 2" xfId="21195"/>
    <cellStyle name="常规 5 4 2 5 2 2" xfId="21196"/>
    <cellStyle name="常规 5 4 2 5 2 3" xfId="21197"/>
    <cellStyle name="常规 5 4 2 5 3" xfId="21198"/>
    <cellStyle name="常规 5 4 2 5 4" xfId="21199"/>
    <cellStyle name="常规 5 4 2 6" xfId="21200"/>
    <cellStyle name="常规 5 4 2 6 2" xfId="21201"/>
    <cellStyle name="常规 5 4 2 6 2 2" xfId="21202"/>
    <cellStyle name="常规 5 4 2 6 2 3" xfId="21203"/>
    <cellStyle name="常规 5 4 2 6 3" xfId="21204"/>
    <cellStyle name="常规 5 4 2 6 4" xfId="21205"/>
    <cellStyle name="常规 5 4 2 7" xfId="21206"/>
    <cellStyle name="常规 5 4 2 8" xfId="21207"/>
    <cellStyle name="常规 5 4 2 8 2" xfId="21208"/>
    <cellStyle name="常规 5 4 2 8 3" xfId="21209"/>
    <cellStyle name="常规 5 4 2 9" xfId="21210"/>
    <cellStyle name="常规 5 4 3" xfId="21211"/>
    <cellStyle name="常规 5 4 3 2" xfId="21212"/>
    <cellStyle name="常规 5 4 3 2 2" xfId="21213"/>
    <cellStyle name="常规 5 4 3 2 2 2" xfId="21214"/>
    <cellStyle name="常规 5 4 3 2 2 3" xfId="21215"/>
    <cellStyle name="常规 5 4 3 2 3" xfId="21216"/>
    <cellStyle name="常规 5 4 3 2 4" xfId="21217"/>
    <cellStyle name="常规 5 4 3 2 5" xfId="21218"/>
    <cellStyle name="常规 5 4 3 2 6" xfId="21219"/>
    <cellStyle name="常规 5 4 3 2 7" xfId="21220"/>
    <cellStyle name="常规 5 4 3 3" xfId="21221"/>
    <cellStyle name="常规 5 4 3 3 2" xfId="21222"/>
    <cellStyle name="常规 5 4 3 3 3" xfId="21223"/>
    <cellStyle name="常规 5 4 3 3 4" xfId="21224"/>
    <cellStyle name="常规 5 4 3 3 5" xfId="21225"/>
    <cellStyle name="常规 5 4 3 3 6" xfId="21226"/>
    <cellStyle name="常规 5 4 3 4" xfId="21227"/>
    <cellStyle name="常规 5 4 3 4 2" xfId="21228"/>
    <cellStyle name="常规 5 4 3 4 2 2" xfId="21229"/>
    <cellStyle name="常规 5 4 3 4 2 3" xfId="21230"/>
    <cellStyle name="常规 5 4 3 4 3" xfId="21231"/>
    <cellStyle name="常规 5 4 3 4 4" xfId="21232"/>
    <cellStyle name="常规 5 4 3 5" xfId="21233"/>
    <cellStyle name="常规 5 4 3 5 2" xfId="21234"/>
    <cellStyle name="常规 5 4 3 5 2 2" xfId="21235"/>
    <cellStyle name="常规 5 4 3 5 2 3" xfId="21236"/>
    <cellStyle name="常规 5 4 3 5 3" xfId="21237"/>
    <cellStyle name="常规 5 4 3 5 4" xfId="21238"/>
    <cellStyle name="常规 5 4 3 6" xfId="21239"/>
    <cellStyle name="常规 5 4 3 6 2" xfId="21240"/>
    <cellStyle name="常规 5 4 3 6 3" xfId="21241"/>
    <cellStyle name="常规 5 4 3 7" xfId="21242"/>
    <cellStyle name="常规 5 4 3 8" xfId="21243"/>
    <cellStyle name="常规 5 4 4" xfId="21244"/>
    <cellStyle name="常规 5 4 4 2" xfId="21245"/>
    <cellStyle name="常规 5 4 4 2 2" xfId="21246"/>
    <cellStyle name="常规 5 4 4 2 3" xfId="21247"/>
    <cellStyle name="常规 5 4 4 3" xfId="21248"/>
    <cellStyle name="常规 5 4 4 4" xfId="21249"/>
    <cellStyle name="常规 5 4 4 5" xfId="21250"/>
    <cellStyle name="常规 5 4 4 6" xfId="21251"/>
    <cellStyle name="常规 5 4 4 7" xfId="21252"/>
    <cellStyle name="常规 5 4 5" xfId="21253"/>
    <cellStyle name="常规 5 4 5 2" xfId="21254"/>
    <cellStyle name="常规 5 4 5 3" xfId="21255"/>
    <cellStyle name="常规 5 4 5 4" xfId="21256"/>
    <cellStyle name="常规 5 4 5 5" xfId="21257"/>
    <cellStyle name="常规 5 4 5 6" xfId="21258"/>
    <cellStyle name="常规 5 4 6" xfId="21259"/>
    <cellStyle name="常规 5 4 6 2" xfId="21260"/>
    <cellStyle name="常规 5 4 6 2 2" xfId="21261"/>
    <cellStyle name="常规 5 4 6 2 3" xfId="21262"/>
    <cellStyle name="常规 5 4 6 3" xfId="21263"/>
    <cellStyle name="常规 5 4 6 4" xfId="21264"/>
    <cellStyle name="常规 5 4 7" xfId="21265"/>
    <cellStyle name="常规 5 4 7 2" xfId="21266"/>
    <cellStyle name="常规 5 4 7 2 2" xfId="21267"/>
    <cellStyle name="常规 5 4 7 2 3" xfId="21268"/>
    <cellStyle name="常规 5 4 7 3" xfId="21269"/>
    <cellStyle name="常规 5 4 7 4" xfId="21270"/>
    <cellStyle name="常规 5 4 8" xfId="21271"/>
    <cellStyle name="常规 5 4 8 2" xfId="21272"/>
    <cellStyle name="常规 5 4 8 3" xfId="21273"/>
    <cellStyle name="常规 5 4 9" xfId="21274"/>
    <cellStyle name="常规 5 5" xfId="21275"/>
    <cellStyle name="常规 5 5 2" xfId="21276"/>
    <cellStyle name="常规 5 5 2 2" xfId="21277"/>
    <cellStyle name="常规 5 5 2 2 2" xfId="21278"/>
    <cellStyle name="常规 5 5 2 2 2 2" xfId="21279"/>
    <cellStyle name="常规 5 5 2 2 2 2 2" xfId="21280"/>
    <cellStyle name="常规 5 5 2 2 2 2 2 2" xfId="21281"/>
    <cellStyle name="常规 5 5 2 2 2 2 2 3" xfId="21282"/>
    <cellStyle name="常规 5 5 2 2 2 2 2 4" xfId="21283"/>
    <cellStyle name="常规 5 5 2 2 2 2 2 5" xfId="21284"/>
    <cellStyle name="常规 5 5 2 2 2 2 3" xfId="21285"/>
    <cellStyle name="常规 5 5 2 2 2 2 4" xfId="21286"/>
    <cellStyle name="常规 5 5 2 2 2 2 5" xfId="21287"/>
    <cellStyle name="常规 5 5 2 2 2 2 6" xfId="21288"/>
    <cellStyle name="常规 5 5 2 2 2 2 7" xfId="21289"/>
    <cellStyle name="常规 5 5 2 2 2 2 7 2" xfId="21290"/>
    <cellStyle name="常规 5 5 2 2 2 2 7 3" xfId="21291"/>
    <cellStyle name="常规 5 5 2 2 2 2 8" xfId="21292"/>
    <cellStyle name="常规 5 5 2 2 2 3" xfId="21293"/>
    <cellStyle name="常规 5 5 2 2 2 3 2" xfId="21294"/>
    <cellStyle name="常规 5 5 2 2 2 3 3" xfId="21295"/>
    <cellStyle name="常规 5 5 2 2 2 3 4" xfId="21296"/>
    <cellStyle name="常规 5 5 2 2 2 3 5" xfId="21297"/>
    <cellStyle name="常规 5 5 2 2 2 3 6" xfId="21298"/>
    <cellStyle name="常规 5 5 2 2 2 3 6 2" xfId="21299"/>
    <cellStyle name="常规 5 5 2 2 2 3 6 3" xfId="21300"/>
    <cellStyle name="常规 5 5 2 2 2 3 7" xfId="21301"/>
    <cellStyle name="常规 5 5 2 2 2 4" xfId="21302"/>
    <cellStyle name="常规 5 5 2 2 2 5" xfId="21303"/>
    <cellStyle name="常规 5 5 2 2 2 6" xfId="21304"/>
    <cellStyle name="常规 5 5 2 2 2 7" xfId="21305"/>
    <cellStyle name="常规 5 5 2 2 2 8" xfId="21306"/>
    <cellStyle name="常规 5 5 2 2 2 8 2" xfId="21307"/>
    <cellStyle name="常规 5 5 2 2 2 8 3" xfId="21308"/>
    <cellStyle name="常规 5 5 2 2 2 9" xfId="21309"/>
    <cellStyle name="常规 5 5 2 2 3" xfId="21310"/>
    <cellStyle name="常规 5 5 2 2 3 2" xfId="21311"/>
    <cellStyle name="常规 5 5 2 2 3 3" xfId="21312"/>
    <cellStyle name="常规 5 5 2 2 3 4" xfId="21313"/>
    <cellStyle name="常规 5 5 2 2 3 5" xfId="21314"/>
    <cellStyle name="常规 5 5 2 2 3 6" xfId="21315"/>
    <cellStyle name="常规 5 5 2 2 3 6 2" xfId="21316"/>
    <cellStyle name="常规 5 5 2 2 3 6 3" xfId="21317"/>
    <cellStyle name="常规 5 5 2 2 3 7" xfId="21318"/>
    <cellStyle name="常规 5 5 2 2 4" xfId="21319"/>
    <cellStyle name="常规 5 5 2 2 4 2" xfId="21320"/>
    <cellStyle name="常规 5 5 2 2 4 2 2" xfId="21321"/>
    <cellStyle name="常规 5 5 2 2 4 2 3" xfId="21322"/>
    <cellStyle name="常规 5 5 2 2 4 3" xfId="21323"/>
    <cellStyle name="常规 5 5 2 2 4 4" xfId="21324"/>
    <cellStyle name="常规 5 5 2 2 5" xfId="21325"/>
    <cellStyle name="常规 5 5 2 2 6" xfId="21326"/>
    <cellStyle name="常规 5 5 2 2 7" xfId="21327"/>
    <cellStyle name="常规 5 5 2 2 8" xfId="21328"/>
    <cellStyle name="常规 5 5 2 2 8 2" xfId="21329"/>
    <cellStyle name="常规 5 5 2 2 8 3" xfId="21330"/>
    <cellStyle name="常规 5 5 2 2 9" xfId="21331"/>
    <cellStyle name="常规 5 5 2 3" xfId="21332"/>
    <cellStyle name="常规 5 5 2 3 2" xfId="21333"/>
    <cellStyle name="常规 5 5 2 3 2 2" xfId="21334"/>
    <cellStyle name="常规 5 5 2 3 2 2 2" xfId="21335"/>
    <cellStyle name="常规 5 5 2 3 2 2 3" xfId="21336"/>
    <cellStyle name="常规 5 5 2 3 2 3" xfId="21337"/>
    <cellStyle name="常规 5 5 2 3 2 4" xfId="21338"/>
    <cellStyle name="常规 5 5 2 3 3" xfId="21339"/>
    <cellStyle name="常规 5 5 2 3 3 2" xfId="21340"/>
    <cellStyle name="常规 5 5 2 3 3 2 2" xfId="21341"/>
    <cellStyle name="常规 5 5 2 3 3 2 3" xfId="21342"/>
    <cellStyle name="常规 5 5 2 3 3 3" xfId="21343"/>
    <cellStyle name="常规 5 5 2 3 3 4" xfId="21344"/>
    <cellStyle name="常规 5 5 2 3 4" xfId="21345"/>
    <cellStyle name="常规 5 5 2 3 5" xfId="21346"/>
    <cellStyle name="常规 5 5 2 3 6" xfId="21347"/>
    <cellStyle name="常规 5 5 2 3 6 2" xfId="21348"/>
    <cellStyle name="常规 5 5 2 3 6 3" xfId="21349"/>
    <cellStyle name="常规 5 5 2 3 7" xfId="21350"/>
    <cellStyle name="常规 5 5 2 4" xfId="21351"/>
    <cellStyle name="常规 5 5 2 4 2" xfId="21352"/>
    <cellStyle name="常规 5 5 2 4 2 2" xfId="21353"/>
    <cellStyle name="常规 5 5 2 4 2 3" xfId="21354"/>
    <cellStyle name="常规 5 5 2 4 3" xfId="21355"/>
    <cellStyle name="常规 5 5 2 4 4" xfId="21356"/>
    <cellStyle name="常规 5 5 2 5" xfId="21357"/>
    <cellStyle name="常规 5 5 2 5 2" xfId="21358"/>
    <cellStyle name="常规 5 5 2 5 2 2" xfId="21359"/>
    <cellStyle name="常规 5 5 2 5 2 3" xfId="21360"/>
    <cellStyle name="常规 5 5 2 5 3" xfId="21361"/>
    <cellStyle name="常规 5 5 2 5 4" xfId="21362"/>
    <cellStyle name="常规 5 5 2 6" xfId="21363"/>
    <cellStyle name="常规 5 5 2 7" xfId="21364"/>
    <cellStyle name="常规 5 5 2 8" xfId="21365"/>
    <cellStyle name="常规 5 5 2 8 2" xfId="21366"/>
    <cellStyle name="常规 5 5 2 8 3" xfId="21367"/>
    <cellStyle name="常规 5 5 2 9" xfId="21368"/>
    <cellStyle name="常规 5 5 3" xfId="21369"/>
    <cellStyle name="常规 5 5 3 2" xfId="21370"/>
    <cellStyle name="常规 5 5 3 2 2" xfId="21371"/>
    <cellStyle name="常规 5 5 3 2 3" xfId="21372"/>
    <cellStyle name="常规 5 5 3 2 4" xfId="21373"/>
    <cellStyle name="常规 5 5 3 2 5" xfId="21374"/>
    <cellStyle name="常规 5 5 3 2 6" xfId="21375"/>
    <cellStyle name="常规 5 5 3 3" xfId="21376"/>
    <cellStyle name="常规 5 5 3 3 2" xfId="21377"/>
    <cellStyle name="常规 5 5 3 3 2 2" xfId="21378"/>
    <cellStyle name="常规 5 5 3 3 2 3" xfId="21379"/>
    <cellStyle name="常规 5 5 3 3 3" xfId="21380"/>
    <cellStyle name="常规 5 5 3 3 4" xfId="21381"/>
    <cellStyle name="常规 5 5 3 4" xfId="21382"/>
    <cellStyle name="常规 5 5 3 4 2" xfId="21383"/>
    <cellStyle name="常规 5 5 3 4 2 2" xfId="21384"/>
    <cellStyle name="常规 5 5 3 4 2 3" xfId="21385"/>
    <cellStyle name="常规 5 5 3 4 3" xfId="21386"/>
    <cellStyle name="常规 5 5 3 4 4" xfId="21387"/>
    <cellStyle name="常规 5 5 3 5" xfId="21388"/>
    <cellStyle name="常规 5 5 3 6" xfId="21389"/>
    <cellStyle name="常规 5 5 3 6 2" xfId="21390"/>
    <cellStyle name="常规 5 5 3 6 3" xfId="21391"/>
    <cellStyle name="常规 5 5 3 7" xfId="21392"/>
    <cellStyle name="常规 5 5 4" xfId="21393"/>
    <cellStyle name="常规 5 5 4 2" xfId="21394"/>
    <cellStyle name="常规 5 5 4 3" xfId="21395"/>
    <cellStyle name="常规 5 5 4 4" xfId="21396"/>
    <cellStyle name="常规 5 5 4 5" xfId="21397"/>
    <cellStyle name="常规 5 5 4 6" xfId="21398"/>
    <cellStyle name="常规 5 5 5" xfId="21399"/>
    <cellStyle name="常规 5 5 5 2" xfId="21400"/>
    <cellStyle name="常规 5 5 5 2 2" xfId="21401"/>
    <cellStyle name="常规 5 5 5 2 3" xfId="21402"/>
    <cellStyle name="常规 5 5 5 3" xfId="21403"/>
    <cellStyle name="常规 5 5 5 4" xfId="21404"/>
    <cellStyle name="常规 5 5 6" xfId="21405"/>
    <cellStyle name="常规 5 5 6 2" xfId="21406"/>
    <cellStyle name="常规 5 5 6 2 2" xfId="21407"/>
    <cellStyle name="常规 5 5 6 2 3" xfId="21408"/>
    <cellStyle name="常规 5 5 6 3" xfId="21409"/>
    <cellStyle name="常规 5 5 6 4" xfId="21410"/>
    <cellStyle name="常规 5 5 7" xfId="21411"/>
    <cellStyle name="常规 5 5 8" xfId="21412"/>
    <cellStyle name="常规 5 5 8 2" xfId="21413"/>
    <cellStyle name="常规 5 5 8 3" xfId="21414"/>
    <cellStyle name="常规 5 5 9" xfId="21415"/>
    <cellStyle name="常规 5 6" xfId="21416"/>
    <cellStyle name="常规 5 6 2" xfId="21417"/>
    <cellStyle name="常规 5 6 2 2" xfId="21418"/>
    <cellStyle name="常规 5 6 2 2 2" xfId="21419"/>
    <cellStyle name="常规 5 6 2 2 3" xfId="21420"/>
    <cellStyle name="常规 5 6 2 2 4" xfId="21421"/>
    <cellStyle name="常规 5 6 2 2 5" xfId="21422"/>
    <cellStyle name="常规 5 6 2 2 6" xfId="21423"/>
    <cellStyle name="常规 5 6 2 3" xfId="21424"/>
    <cellStyle name="常规 5 6 2 3 2" xfId="21425"/>
    <cellStyle name="常规 5 6 2 3 2 2" xfId="21426"/>
    <cellStyle name="常规 5 6 2 3 2 3" xfId="21427"/>
    <cellStyle name="常规 5 6 2 3 3" xfId="21428"/>
    <cellStyle name="常规 5 6 2 3 4" xfId="21429"/>
    <cellStyle name="常规 5 6 2 4" xfId="21430"/>
    <cellStyle name="常规 5 6 2 4 2" xfId="21431"/>
    <cellStyle name="常规 5 6 2 4 2 2" xfId="21432"/>
    <cellStyle name="常规 5 6 2 4 2 3" xfId="21433"/>
    <cellStyle name="常规 5 6 2 4 3" xfId="21434"/>
    <cellStyle name="常规 5 6 2 4 4" xfId="21435"/>
    <cellStyle name="常规 5 6 2 5" xfId="21436"/>
    <cellStyle name="常规 5 6 2 6" xfId="21437"/>
    <cellStyle name="常规 5 6 2 6 2" xfId="21438"/>
    <cellStyle name="常规 5 6 2 6 3" xfId="21439"/>
    <cellStyle name="常规 5 6 2 7" xfId="21440"/>
    <cellStyle name="常规 5 6 3" xfId="21441"/>
    <cellStyle name="常规 5 6 3 2" xfId="21442"/>
    <cellStyle name="常规 5 6 3 3" xfId="21443"/>
    <cellStyle name="常规 5 6 3 4" xfId="21444"/>
    <cellStyle name="常规 5 6 3 5" xfId="21445"/>
    <cellStyle name="常规 5 6 3 6" xfId="21446"/>
    <cellStyle name="常规 5 6 4" xfId="21447"/>
    <cellStyle name="常规 5 6 4 2" xfId="21448"/>
    <cellStyle name="常规 5 6 4 2 2" xfId="21449"/>
    <cellStyle name="常规 5 6 4 2 3" xfId="21450"/>
    <cellStyle name="常规 5 6 4 3" xfId="21451"/>
    <cellStyle name="常规 5 6 4 4" xfId="21452"/>
    <cellStyle name="常规 5 6 5" xfId="21453"/>
    <cellStyle name="常规 5 6 5 2" xfId="21454"/>
    <cellStyle name="常规 5 6 5 2 2" xfId="21455"/>
    <cellStyle name="常规 5 6 5 2 3" xfId="21456"/>
    <cellStyle name="常规 5 6 5 3" xfId="21457"/>
    <cellStyle name="常规 5 6 5 4" xfId="21458"/>
    <cellStyle name="常规 5 6 6" xfId="21459"/>
    <cellStyle name="常规 5 6 7" xfId="21460"/>
    <cellStyle name="常规 5 6 7 2" xfId="21461"/>
    <cellStyle name="常规 5 6 7 3" xfId="21462"/>
    <cellStyle name="常规 5 6 8" xfId="21463"/>
    <cellStyle name="常规 5 7" xfId="21464"/>
    <cellStyle name="常规 5 7 2" xfId="21465"/>
    <cellStyle name="常规 5 7 2 2" xfId="21466"/>
    <cellStyle name="常规 5 7 2 3" xfId="21467"/>
    <cellStyle name="常规 5 7 2 4" xfId="21468"/>
    <cellStyle name="常规 5 7 2 5" xfId="21469"/>
    <cellStyle name="常规 5 7 2 6" xfId="21470"/>
    <cellStyle name="常规 5 7 3" xfId="21471"/>
    <cellStyle name="常规 5 7 3 2" xfId="21472"/>
    <cellStyle name="常规 5 7 3 2 2" xfId="21473"/>
    <cellStyle name="常规 5 7 3 2 3" xfId="21474"/>
    <cellStyle name="常规 5 7 3 3" xfId="21475"/>
    <cellStyle name="常规 5 7 3 4" xfId="21476"/>
    <cellStyle name="常规 5 7 4" xfId="21477"/>
    <cellStyle name="常规 5 7 4 2" xfId="21478"/>
    <cellStyle name="常规 5 7 4 2 2" xfId="21479"/>
    <cellStyle name="常规 5 7 4 2 3" xfId="21480"/>
    <cellStyle name="常规 5 7 4 3" xfId="21481"/>
    <cellStyle name="常规 5 7 4 4" xfId="21482"/>
    <cellStyle name="常规 5 7 5" xfId="21483"/>
    <cellStyle name="常规 5 7 6" xfId="21484"/>
    <cellStyle name="常规 5 7 6 2" xfId="21485"/>
    <cellStyle name="常规 5 7 6 3" xfId="21486"/>
    <cellStyle name="常规 5 7 7" xfId="21487"/>
    <cellStyle name="常规 5 8" xfId="21488"/>
    <cellStyle name="常规 5 8 2" xfId="21489"/>
    <cellStyle name="常规 5 8 3" xfId="21490"/>
    <cellStyle name="常规 5 8 4" xfId="21491"/>
    <cellStyle name="常规 5 8 5" xfId="21492"/>
    <cellStyle name="常规 5 8 6" xfId="21493"/>
    <cellStyle name="常规 5 9" xfId="21494"/>
    <cellStyle name="常规 5 9 2" xfId="21495"/>
    <cellStyle name="常规 5 9 2 2" xfId="21496"/>
    <cellStyle name="常规 5 9 2 3" xfId="21497"/>
    <cellStyle name="常规 5 9 3" xfId="21498"/>
    <cellStyle name="常规 5 9 4" xfId="21499"/>
    <cellStyle name="常规 5_voucher summary Feb 11 Media Focus" xfId="21500"/>
    <cellStyle name="常规 50" xfId="26414"/>
    <cellStyle name="常规 51" xfId="26415"/>
    <cellStyle name="常规 52" xfId="26805"/>
    <cellStyle name="常规 55" xfId="26416"/>
    <cellStyle name="常规 56" xfId="26417"/>
    <cellStyle name="常规 57" xfId="26418"/>
    <cellStyle name="常规 6" xfId="23"/>
    <cellStyle name="常规 6 10" xfId="21501"/>
    <cellStyle name="常规 6 11" xfId="21502"/>
    <cellStyle name="常规 6 12" xfId="21503"/>
    <cellStyle name="常规 6 13" xfId="21504"/>
    <cellStyle name="常规 6 2" xfId="21505"/>
    <cellStyle name="常规 6 2 10" xfId="21506"/>
    <cellStyle name="常规 6 2 11" xfId="21507"/>
    <cellStyle name="常规 6 2 11 2" xfId="21508"/>
    <cellStyle name="常规 6 2 11 3" xfId="21509"/>
    <cellStyle name="常规 6 2 12" xfId="21510"/>
    <cellStyle name="常规 6 2 2" xfId="21511"/>
    <cellStyle name="常规 6 2 2 10" xfId="21512"/>
    <cellStyle name="常规 6 2 2 2" xfId="21513"/>
    <cellStyle name="常规 6 2 2 2 2" xfId="21514"/>
    <cellStyle name="常规 6 2 2 2 2 2" xfId="21515"/>
    <cellStyle name="常规 6 2 2 2 2 2 2" xfId="21516"/>
    <cellStyle name="常规 6 2 2 2 2 2 2 2" xfId="21517"/>
    <cellStyle name="常规 6 2 2 2 2 2 2 2 2" xfId="21518"/>
    <cellStyle name="常规 6 2 2 2 2 2 2 2 3" xfId="21519"/>
    <cellStyle name="常规 6 2 2 2 2 2 2 2 4" xfId="21520"/>
    <cellStyle name="常规 6 2 2 2 2 2 2 2 5" xfId="21521"/>
    <cellStyle name="常规 6 2 2 2 2 2 2 3" xfId="21522"/>
    <cellStyle name="常规 6 2 2 2 2 2 2 4" xfId="21523"/>
    <cellStyle name="常规 6 2 2 2 2 2 2 5" xfId="21524"/>
    <cellStyle name="常规 6 2 2 2 2 2 2 6" xfId="21525"/>
    <cellStyle name="常规 6 2 2 2 2 2 3" xfId="21526"/>
    <cellStyle name="常规 6 2 2 2 2 2 3 2" xfId="21527"/>
    <cellStyle name="常规 6 2 2 2 2 2 3 3" xfId="21528"/>
    <cellStyle name="常规 6 2 2 2 2 2 3 4" xfId="21529"/>
    <cellStyle name="常规 6 2 2 2 2 2 3 5" xfId="21530"/>
    <cellStyle name="常规 6 2 2 2 2 2 4" xfId="21531"/>
    <cellStyle name="常规 6 2 2 2 2 2 5" xfId="21532"/>
    <cellStyle name="常规 6 2 2 2 2 2 6" xfId="21533"/>
    <cellStyle name="常规 6 2 2 2 2 2 7" xfId="21534"/>
    <cellStyle name="常规 6 2 2 2 2 3" xfId="21535"/>
    <cellStyle name="常规 6 2 2 2 2 3 2" xfId="21536"/>
    <cellStyle name="常规 6 2 2 2 2 3 3" xfId="21537"/>
    <cellStyle name="常规 6 2 2 2 2 3 4" xfId="21538"/>
    <cellStyle name="常规 6 2 2 2 2 3 5" xfId="21539"/>
    <cellStyle name="常规 6 2 2 2 2 4" xfId="21540"/>
    <cellStyle name="常规 6 2 2 2 2 5" xfId="21541"/>
    <cellStyle name="常规 6 2 2 2 2 6" xfId="21542"/>
    <cellStyle name="常规 6 2 2 2 2 7" xfId="21543"/>
    <cellStyle name="常规 6 2 2 2 3" xfId="21544"/>
    <cellStyle name="常规 6 2 2 2 3 2" xfId="21545"/>
    <cellStyle name="常规 6 2 2 2 3 3" xfId="21546"/>
    <cellStyle name="常规 6 2 2 2 3 4" xfId="21547"/>
    <cellStyle name="常规 6 2 2 2 3 5" xfId="21548"/>
    <cellStyle name="常规 6 2 2 2 4" xfId="21549"/>
    <cellStyle name="常规 6 2 2 2 5" xfId="21550"/>
    <cellStyle name="常规 6 2 2 2 6" xfId="21551"/>
    <cellStyle name="常规 6 2 2 2 7" xfId="21552"/>
    <cellStyle name="常规 6 2 2 2 8" xfId="21553"/>
    <cellStyle name="常规 6 2 2 2 8 2" xfId="21554"/>
    <cellStyle name="常规 6 2 2 2 8 3" xfId="21555"/>
    <cellStyle name="常规 6 2 2 2 9" xfId="21556"/>
    <cellStyle name="常规 6 2 2 3" xfId="21557"/>
    <cellStyle name="常规 6 2 2 3 2" xfId="21558"/>
    <cellStyle name="常规 6 2 2 3 3" xfId="21559"/>
    <cellStyle name="常规 6 2 2 3 4" xfId="21560"/>
    <cellStyle name="常规 6 2 2 3 5" xfId="21561"/>
    <cellStyle name="常规 6 2 2 4" xfId="21562"/>
    <cellStyle name="常规 6 2 2 5" xfId="21563"/>
    <cellStyle name="常规 6 2 2 6" xfId="21564"/>
    <cellStyle name="常规 6 2 2 7" xfId="21565"/>
    <cellStyle name="常规 6 2 2 8" xfId="21566"/>
    <cellStyle name="常规 6 2 2 9" xfId="21567"/>
    <cellStyle name="常规 6 2 2 9 2" xfId="21568"/>
    <cellStyle name="常规 6 2 2 9 3" xfId="21569"/>
    <cellStyle name="常规 6 2 3" xfId="21570"/>
    <cellStyle name="常规 6 2 3 2" xfId="21571"/>
    <cellStyle name="常规 6 2 3 3" xfId="21572"/>
    <cellStyle name="常规 6 2 3 4" xfId="21573"/>
    <cellStyle name="常规 6 2 3 5" xfId="21574"/>
    <cellStyle name="常规 6 2 4" xfId="21575"/>
    <cellStyle name="常规 6 2 5" xfId="21576"/>
    <cellStyle name="常规 6 2 6" xfId="21577"/>
    <cellStyle name="常规 6 2 7" xfId="21578"/>
    <cellStyle name="常规 6 2 8" xfId="21579"/>
    <cellStyle name="常规 6 2 9" xfId="21580"/>
    <cellStyle name="常规 6 3" xfId="21581"/>
    <cellStyle name="常规 6 3 2" xfId="21582"/>
    <cellStyle name="常规 6 3 2 2" xfId="21583"/>
    <cellStyle name="常规 6 3 2 2 2" xfId="21584"/>
    <cellStyle name="常规 6 3 2 2 2 2" xfId="21585"/>
    <cellStyle name="常规 6 3 2 2 2 2 2" xfId="21586"/>
    <cellStyle name="常规 6 3 2 2 2 2 2 2" xfId="21587"/>
    <cellStyle name="常规 6 3 2 2 2 2 2 3" xfId="21588"/>
    <cellStyle name="常规 6 3 2 2 2 2 2 4" xfId="21589"/>
    <cellStyle name="常规 6 3 2 2 2 2 2 5" xfId="21590"/>
    <cellStyle name="常规 6 3 2 2 2 2 3" xfId="21591"/>
    <cellStyle name="常规 6 3 2 2 2 2 4" xfId="21592"/>
    <cellStyle name="常规 6 3 2 2 2 2 5" xfId="21593"/>
    <cellStyle name="常规 6 3 2 2 2 2 6" xfId="21594"/>
    <cellStyle name="常规 6 3 2 2 2 3" xfId="21595"/>
    <cellStyle name="常规 6 3 2 2 2 3 2" xfId="21596"/>
    <cellStyle name="常规 6 3 2 2 2 3 3" xfId="21597"/>
    <cellStyle name="常规 6 3 2 2 2 3 4" xfId="21598"/>
    <cellStyle name="常规 6 3 2 2 2 3 5" xfId="21599"/>
    <cellStyle name="常规 6 3 2 2 2 4" xfId="21600"/>
    <cellStyle name="常规 6 3 2 2 2 5" xfId="21601"/>
    <cellStyle name="常规 6 3 2 2 2 6" xfId="21602"/>
    <cellStyle name="常规 6 3 2 2 2 7" xfId="21603"/>
    <cellStyle name="常规 6 3 2 2 3" xfId="21604"/>
    <cellStyle name="常规 6 3 2 2 3 2" xfId="21605"/>
    <cellStyle name="常规 6 3 2 2 3 3" xfId="21606"/>
    <cellStyle name="常规 6 3 2 2 3 4" xfId="21607"/>
    <cellStyle name="常规 6 3 2 2 3 5" xfId="21608"/>
    <cellStyle name="常规 6 3 2 2 4" xfId="21609"/>
    <cellStyle name="常规 6 3 2 2 5" xfId="21610"/>
    <cellStyle name="常规 6 3 2 2 6" xfId="21611"/>
    <cellStyle name="常规 6 3 2 2 7" xfId="21612"/>
    <cellStyle name="常规 6 3 2 3" xfId="21613"/>
    <cellStyle name="常规 6 3 2 3 2" xfId="21614"/>
    <cellStyle name="常规 6 3 2 3 3" xfId="21615"/>
    <cellStyle name="常规 6 3 2 3 4" xfId="21616"/>
    <cellStyle name="常规 6 3 2 3 5" xfId="21617"/>
    <cellStyle name="常规 6 3 2 4" xfId="21618"/>
    <cellStyle name="常规 6 3 2 5" xfId="21619"/>
    <cellStyle name="常规 6 3 2 6" xfId="21620"/>
    <cellStyle name="常规 6 3 2 7" xfId="21621"/>
    <cellStyle name="常规 6 3 3" xfId="21622"/>
    <cellStyle name="常规 6 3 3 2" xfId="21623"/>
    <cellStyle name="常规 6 3 3 3" xfId="21624"/>
    <cellStyle name="常规 6 3 3 4" xfId="21625"/>
    <cellStyle name="常规 6 3 3 5" xfId="21626"/>
    <cellStyle name="常规 6 3 4" xfId="21627"/>
    <cellStyle name="常规 6 3 5" xfId="21628"/>
    <cellStyle name="常规 6 3 6" xfId="21629"/>
    <cellStyle name="常规 6 3 7" xfId="21630"/>
    <cellStyle name="常规 6 3 8" xfId="21631"/>
    <cellStyle name="常规 6 4" xfId="21632"/>
    <cellStyle name="常规 6 4 2" xfId="21633"/>
    <cellStyle name="常规 6 4 2 2" xfId="21634"/>
    <cellStyle name="常规 6 4 2 3" xfId="21635"/>
    <cellStyle name="常规 6 4 2 4" xfId="21636"/>
    <cellStyle name="常规 6 4 2 5" xfId="21637"/>
    <cellStyle name="常规 6 4 3" xfId="21638"/>
    <cellStyle name="常规 6 4 4" xfId="21639"/>
    <cellStyle name="常规 6 4 5" xfId="21640"/>
    <cellStyle name="常规 6 4 6" xfId="21641"/>
    <cellStyle name="常规 6 5" xfId="21642"/>
    <cellStyle name="常规 6 5 2" xfId="21643"/>
    <cellStyle name="常规 6 5 3" xfId="21644"/>
    <cellStyle name="常规 6 5 4" xfId="21645"/>
    <cellStyle name="常规 6 5 5" xfId="21646"/>
    <cellStyle name="常规 6 6" xfId="21647"/>
    <cellStyle name="常规 6 7" xfId="21648"/>
    <cellStyle name="常规 6 8" xfId="21649"/>
    <cellStyle name="常规 6 9" xfId="21650"/>
    <cellStyle name="常规 7" xfId="8"/>
    <cellStyle name="常规 7 10" xfId="21651"/>
    <cellStyle name="常规 7 11" xfId="21652"/>
    <cellStyle name="常规 7 12" xfId="21653"/>
    <cellStyle name="常规 7 2" xfId="21654"/>
    <cellStyle name="常规 7 2 10" xfId="21655"/>
    <cellStyle name="常规 7 2 2" xfId="21656"/>
    <cellStyle name="常规 7 2 2 2" xfId="21657"/>
    <cellStyle name="常规 7 2 2 2 2" xfId="21658"/>
    <cellStyle name="常规 7 2 2 2 2 2" xfId="21659"/>
    <cellStyle name="常规 7 2 2 2 2 2 2" xfId="21660"/>
    <cellStyle name="常规 7 2 2 2 2 2 2 2" xfId="21661"/>
    <cellStyle name="常规 7 2 2 2 2 2 2 2 2" xfId="21662"/>
    <cellStyle name="常规 7 2 2 2 2 2 2 2 3" xfId="21663"/>
    <cellStyle name="常规 7 2 2 2 2 2 2 2 4" xfId="21664"/>
    <cellStyle name="常规 7 2 2 2 2 2 2 2 5" xfId="21665"/>
    <cellStyle name="常规 7 2 2 2 2 2 2 3" xfId="21666"/>
    <cellStyle name="常规 7 2 2 2 2 2 2 4" xfId="21667"/>
    <cellStyle name="常规 7 2 2 2 2 2 2 5" xfId="21668"/>
    <cellStyle name="常规 7 2 2 2 2 2 2 6" xfId="21669"/>
    <cellStyle name="常规 7 2 2 2 2 2 3" xfId="21670"/>
    <cellStyle name="常规 7 2 2 2 2 2 3 2" xfId="21671"/>
    <cellStyle name="常规 7 2 2 2 2 2 3 3" xfId="21672"/>
    <cellStyle name="常规 7 2 2 2 2 2 3 4" xfId="21673"/>
    <cellStyle name="常规 7 2 2 2 2 2 3 5" xfId="21674"/>
    <cellStyle name="常规 7 2 2 2 2 2 4" xfId="21675"/>
    <cellStyle name="常规 7 2 2 2 2 2 5" xfId="21676"/>
    <cellStyle name="常规 7 2 2 2 2 2 6" xfId="21677"/>
    <cellStyle name="常规 7 2 2 2 2 2 7" xfId="21678"/>
    <cellStyle name="常规 7 2 2 2 2 3" xfId="21679"/>
    <cellStyle name="常规 7 2 2 2 2 3 2" xfId="21680"/>
    <cellStyle name="常规 7 2 2 2 2 3 3" xfId="21681"/>
    <cellStyle name="常规 7 2 2 2 2 3 4" xfId="21682"/>
    <cellStyle name="常规 7 2 2 2 2 3 5" xfId="21683"/>
    <cellStyle name="常规 7 2 2 2 2 4" xfId="21684"/>
    <cellStyle name="常规 7 2 2 2 2 5" xfId="21685"/>
    <cellStyle name="常规 7 2 2 2 2 6" xfId="21686"/>
    <cellStyle name="常规 7 2 2 2 2 7" xfId="21687"/>
    <cellStyle name="常规 7 2 2 2 3" xfId="21688"/>
    <cellStyle name="常规 7 2 2 2 3 2" xfId="21689"/>
    <cellStyle name="常规 7 2 2 2 3 3" xfId="21690"/>
    <cellStyle name="常规 7 2 2 2 3 4" xfId="21691"/>
    <cellStyle name="常规 7 2 2 2 3 5" xfId="21692"/>
    <cellStyle name="常规 7 2 2 2 4" xfId="21693"/>
    <cellStyle name="常规 7 2 2 2 5" xfId="21694"/>
    <cellStyle name="常规 7 2 2 2 6" xfId="21695"/>
    <cellStyle name="常规 7 2 2 2 7" xfId="21696"/>
    <cellStyle name="常规 7 2 2 3" xfId="21697"/>
    <cellStyle name="常规 7 2 2 3 2" xfId="21698"/>
    <cellStyle name="常规 7 2 2 3 3" xfId="21699"/>
    <cellStyle name="常规 7 2 2 3 4" xfId="21700"/>
    <cellStyle name="常规 7 2 2 3 5" xfId="21701"/>
    <cellStyle name="常规 7 2 2 4" xfId="21702"/>
    <cellStyle name="常规 7 2 2 5" xfId="21703"/>
    <cellStyle name="常规 7 2 2 6" xfId="21704"/>
    <cellStyle name="常规 7 2 2 7" xfId="21705"/>
    <cellStyle name="常规 7 2 2 8" xfId="21706"/>
    <cellStyle name="常规 7 2 3" xfId="21707"/>
    <cellStyle name="常规 7 2 3 2" xfId="21708"/>
    <cellStyle name="常规 7 2 3 3" xfId="21709"/>
    <cellStyle name="常规 7 2 3 4" xfId="21710"/>
    <cellStyle name="常规 7 2 3 5" xfId="21711"/>
    <cellStyle name="常规 7 2 4" xfId="21712"/>
    <cellStyle name="常规 7 2 5" xfId="21713"/>
    <cellStyle name="常规 7 2 6" xfId="21714"/>
    <cellStyle name="常规 7 2 7" xfId="21715"/>
    <cellStyle name="常规 7 2 8" xfId="21716"/>
    <cellStyle name="常规 7 2 9" xfId="21717"/>
    <cellStyle name="常规 7 3" xfId="21718"/>
    <cellStyle name="常规 7 3 2" xfId="21719"/>
    <cellStyle name="常规 7 3 2 2" xfId="21720"/>
    <cellStyle name="常规 7 3 2 2 2" xfId="21721"/>
    <cellStyle name="常规 7 3 2 2 2 2" xfId="21722"/>
    <cellStyle name="常规 7 3 2 2 2 2 2" xfId="21723"/>
    <cellStyle name="常规 7 3 2 2 2 2 2 2" xfId="21724"/>
    <cellStyle name="常规 7 3 2 2 2 2 2 3" xfId="21725"/>
    <cellStyle name="常规 7 3 2 2 2 2 2 4" xfId="21726"/>
    <cellStyle name="常规 7 3 2 2 2 2 2 5" xfId="21727"/>
    <cellStyle name="常规 7 3 2 2 2 2 3" xfId="21728"/>
    <cellStyle name="常规 7 3 2 2 2 2 4" xfId="21729"/>
    <cellStyle name="常规 7 3 2 2 2 2 5" xfId="21730"/>
    <cellStyle name="常规 7 3 2 2 2 2 6" xfId="21731"/>
    <cellStyle name="常规 7 3 2 2 2 3" xfId="21732"/>
    <cellStyle name="常规 7 3 2 2 2 3 2" xfId="21733"/>
    <cellStyle name="常规 7 3 2 2 2 3 3" xfId="21734"/>
    <cellStyle name="常规 7 3 2 2 2 3 4" xfId="21735"/>
    <cellStyle name="常规 7 3 2 2 2 3 5" xfId="21736"/>
    <cellStyle name="常规 7 3 2 2 2 4" xfId="21737"/>
    <cellStyle name="常规 7 3 2 2 2 5" xfId="21738"/>
    <cellStyle name="常规 7 3 2 2 2 6" xfId="21739"/>
    <cellStyle name="常规 7 3 2 2 2 7" xfId="21740"/>
    <cellStyle name="常规 7 3 2 2 3" xfId="21741"/>
    <cellStyle name="常规 7 3 2 2 3 2" xfId="21742"/>
    <cellStyle name="常规 7 3 2 2 3 3" xfId="21743"/>
    <cellStyle name="常规 7 3 2 2 3 4" xfId="21744"/>
    <cellStyle name="常规 7 3 2 2 3 5" xfId="21745"/>
    <cellStyle name="常规 7 3 2 2 4" xfId="21746"/>
    <cellStyle name="常规 7 3 2 2 5" xfId="21747"/>
    <cellStyle name="常规 7 3 2 2 6" xfId="21748"/>
    <cellStyle name="常规 7 3 2 2 7" xfId="21749"/>
    <cellStyle name="常规 7 3 2 3" xfId="21750"/>
    <cellStyle name="常规 7 3 2 3 2" xfId="21751"/>
    <cellStyle name="常规 7 3 2 3 3" xfId="21752"/>
    <cellStyle name="常规 7 3 2 3 4" xfId="21753"/>
    <cellStyle name="常规 7 3 2 3 5" xfId="21754"/>
    <cellStyle name="常规 7 3 2 4" xfId="21755"/>
    <cellStyle name="常规 7 3 2 5" xfId="21756"/>
    <cellStyle name="常规 7 3 2 6" xfId="21757"/>
    <cellStyle name="常规 7 3 2 7" xfId="21758"/>
    <cellStyle name="常规 7 3 3" xfId="21759"/>
    <cellStyle name="常规 7 3 3 2" xfId="21760"/>
    <cellStyle name="常规 7 3 3 3" xfId="21761"/>
    <cellStyle name="常规 7 3 3 4" xfId="21762"/>
    <cellStyle name="常规 7 3 3 5" xfId="21763"/>
    <cellStyle name="常规 7 3 4" xfId="21764"/>
    <cellStyle name="常规 7 3 5" xfId="21765"/>
    <cellStyle name="常规 7 3 6" xfId="21766"/>
    <cellStyle name="常规 7 3 7" xfId="21767"/>
    <cellStyle name="常规 7 4" xfId="21768"/>
    <cellStyle name="常规 7 4 2" xfId="21769"/>
    <cellStyle name="常规 7 4 2 2" xfId="21770"/>
    <cellStyle name="常规 7 4 2 3" xfId="21771"/>
    <cellStyle name="常规 7 4 2 4" xfId="21772"/>
    <cellStyle name="常规 7 4 2 5" xfId="21773"/>
    <cellStyle name="常规 7 4 3" xfId="21774"/>
    <cellStyle name="常规 7 4 4" xfId="21775"/>
    <cellStyle name="常规 7 4 5" xfId="21776"/>
    <cellStyle name="常规 7 4 6" xfId="21777"/>
    <cellStyle name="常规 7 5" xfId="21778"/>
    <cellStyle name="常规 7 5 2" xfId="21779"/>
    <cellStyle name="常规 7 5 3" xfId="21780"/>
    <cellStyle name="常规 7 5 4" xfId="21781"/>
    <cellStyle name="常规 7 5 5" xfId="21782"/>
    <cellStyle name="常规 7 6" xfId="21783"/>
    <cellStyle name="常规 7 7" xfId="21784"/>
    <cellStyle name="常规 7 8" xfId="21785"/>
    <cellStyle name="常规 7 9" xfId="21786"/>
    <cellStyle name="常规 7_2011  PRC Breakdown New media focus" xfId="21787"/>
    <cellStyle name="常规 8" xfId="68"/>
    <cellStyle name="常规 8 10" xfId="21788"/>
    <cellStyle name="常规 8 11" xfId="21789"/>
    <cellStyle name="常规 8 2" xfId="21790"/>
    <cellStyle name="常规 8 2 2" xfId="21791"/>
    <cellStyle name="常规 8 2 2 2" xfId="21792"/>
    <cellStyle name="常规 8 2 2 3" xfId="21793"/>
    <cellStyle name="常规 8 2 3" xfId="21794"/>
    <cellStyle name="常规 8 2 4" xfId="21795"/>
    <cellStyle name="常规 8 2 5" xfId="21796"/>
    <cellStyle name="常规 8 2 6" xfId="21797"/>
    <cellStyle name="常规 8 2 7" xfId="21798"/>
    <cellStyle name="常规 8 2 8" xfId="21799"/>
    <cellStyle name="常规 8 3" xfId="21800"/>
    <cellStyle name="常规 8 3 2" xfId="21801"/>
    <cellStyle name="常规 8 3 2 2" xfId="21802"/>
    <cellStyle name="常规 8 3 2 3" xfId="21803"/>
    <cellStyle name="常规 8 3 3" xfId="21804"/>
    <cellStyle name="常规 8 3 4" xfId="21805"/>
    <cellStyle name="常规 8 3 5" xfId="21806"/>
    <cellStyle name="常规 8 4" xfId="21807"/>
    <cellStyle name="常规 8 4 10" xfId="21808"/>
    <cellStyle name="常规 8 4 10 2" xfId="21809"/>
    <cellStyle name="常规 8 4 10 2 2" xfId="21810"/>
    <cellStyle name="常规 8 4 10 2 3" xfId="21811"/>
    <cellStyle name="常规 8 4 10 3" xfId="21812"/>
    <cellStyle name="常规 8 4 10 4" xfId="21813"/>
    <cellStyle name="常规 8 4 11" xfId="21814"/>
    <cellStyle name="常规 8 4 11 2" xfId="21815"/>
    <cellStyle name="常规 8 4 11 3" xfId="21816"/>
    <cellStyle name="常规 8 4 12" xfId="21817"/>
    <cellStyle name="常规 8 4 13" xfId="21818"/>
    <cellStyle name="常规 8 4 14" xfId="21819"/>
    <cellStyle name="常规 8 4 15" xfId="21820"/>
    <cellStyle name="常规 8 4 16" xfId="21821"/>
    <cellStyle name="常规 8 4 2" xfId="21822"/>
    <cellStyle name="常规 8 4 2 10" xfId="21823"/>
    <cellStyle name="常规 8 4 2 10 2" xfId="21824"/>
    <cellStyle name="常规 8 4 2 10 3" xfId="21825"/>
    <cellStyle name="常规 8 4 2 11" xfId="21826"/>
    <cellStyle name="常规 8 4 2 12" xfId="21827"/>
    <cellStyle name="常规 8 4 2 13" xfId="21828"/>
    <cellStyle name="常规 8 4 2 14" xfId="21829"/>
    <cellStyle name="常规 8 4 2 15" xfId="21830"/>
    <cellStyle name="常规 8 4 2 2" xfId="21831"/>
    <cellStyle name="常规 8 4 2 2 10" xfId="21832"/>
    <cellStyle name="常规 8 4 2 2 11" xfId="21833"/>
    <cellStyle name="常规 8 4 2 2 12" xfId="21834"/>
    <cellStyle name="常规 8 4 2 2 13" xfId="21835"/>
    <cellStyle name="常规 8 4 2 2 14" xfId="21836"/>
    <cellStyle name="常规 8 4 2 2 2" xfId="21837"/>
    <cellStyle name="常规 8 4 2 2 2 10" xfId="21838"/>
    <cellStyle name="常规 8 4 2 2 2 2" xfId="21839"/>
    <cellStyle name="常规 8 4 2 2 2 2 2" xfId="21840"/>
    <cellStyle name="常规 8 4 2 2 2 2 2 2" xfId="21841"/>
    <cellStyle name="常规 8 4 2 2 2 2 2 2 2" xfId="21842"/>
    <cellStyle name="常规 8 4 2 2 2 2 2 2 2 2" xfId="21843"/>
    <cellStyle name="常规 8 4 2 2 2 2 2 2 2 2 2" xfId="21844"/>
    <cellStyle name="常规 8 4 2 2 2 2 2 2 2 2 2 2" xfId="21845"/>
    <cellStyle name="常规 8 4 2 2 2 2 2 2 2 2 2 2 2" xfId="21846"/>
    <cellStyle name="常规 8 4 2 2 2 2 2 2 2 2 2 2 3" xfId="21847"/>
    <cellStyle name="常规 8 4 2 2 2 2 2 2 2 2 2 3" xfId="21848"/>
    <cellStyle name="常规 8 4 2 2 2 2 2 2 2 2 2 4" xfId="21849"/>
    <cellStyle name="常规 8 4 2 2 2 2 2 2 2 2 3" xfId="21850"/>
    <cellStyle name="常规 8 4 2 2 2 2 2 2 2 2 3 2" xfId="21851"/>
    <cellStyle name="常规 8 4 2 2 2 2 2 2 2 2 3 3" xfId="21852"/>
    <cellStyle name="常规 8 4 2 2 2 2 2 2 2 2 4" xfId="21853"/>
    <cellStyle name="常规 8 4 2 2 2 2 2 2 2 2 5" xfId="21854"/>
    <cellStyle name="常规 8 4 2 2 2 2 2 2 2 3" xfId="21855"/>
    <cellStyle name="常规 8 4 2 2 2 2 2 2 2 3 2" xfId="21856"/>
    <cellStyle name="常规 8 4 2 2 2 2 2 2 2 3 2 2" xfId="21857"/>
    <cellStyle name="常规 8 4 2 2 2 2 2 2 2 3 2 3" xfId="21858"/>
    <cellStyle name="常规 8 4 2 2 2 2 2 2 2 3 3" xfId="21859"/>
    <cellStyle name="常规 8 4 2 2 2 2 2 2 2 3 4" xfId="21860"/>
    <cellStyle name="常规 8 4 2 2 2 2 2 2 2 4" xfId="21861"/>
    <cellStyle name="常规 8 4 2 2 2 2 2 2 2 4 2" xfId="21862"/>
    <cellStyle name="常规 8 4 2 2 2 2 2 2 2 4 3" xfId="21863"/>
    <cellStyle name="常规 8 4 2 2 2 2 2 2 2 5" xfId="21864"/>
    <cellStyle name="常规 8 4 2 2 2 2 2 2 2 6" xfId="21865"/>
    <cellStyle name="常规 8 4 2 2 2 2 2 2 3" xfId="21866"/>
    <cellStyle name="常规 8 4 2 2 2 2 2 2 3 2" xfId="21867"/>
    <cellStyle name="常规 8 4 2 2 2 2 2 2 3 2 2" xfId="21868"/>
    <cellStyle name="常规 8 4 2 2 2 2 2 2 3 2 2 2" xfId="21869"/>
    <cellStyle name="常规 8 4 2 2 2 2 2 2 3 2 2 3" xfId="21870"/>
    <cellStyle name="常规 8 4 2 2 2 2 2 2 3 2 3" xfId="21871"/>
    <cellStyle name="常规 8 4 2 2 2 2 2 2 3 2 4" xfId="21872"/>
    <cellStyle name="常规 8 4 2 2 2 2 2 2 3 3" xfId="21873"/>
    <cellStyle name="常规 8 4 2 2 2 2 2 2 3 3 2" xfId="21874"/>
    <cellStyle name="常规 8 4 2 2 2 2 2 2 3 3 3" xfId="21875"/>
    <cellStyle name="常规 8 4 2 2 2 2 2 2 3 4" xfId="21876"/>
    <cellStyle name="常规 8 4 2 2 2 2 2 2 3 5" xfId="21877"/>
    <cellStyle name="常规 8 4 2 2 2 2 2 2 4" xfId="21878"/>
    <cellStyle name="常规 8 4 2 2 2 2 2 2 4 2" xfId="21879"/>
    <cellStyle name="常规 8 4 2 2 2 2 2 2 4 2 2" xfId="21880"/>
    <cellStyle name="常规 8 4 2 2 2 2 2 2 4 2 3" xfId="21881"/>
    <cellStyle name="常规 8 4 2 2 2 2 2 2 4 3" xfId="21882"/>
    <cellStyle name="常规 8 4 2 2 2 2 2 2 4 4" xfId="21883"/>
    <cellStyle name="常规 8 4 2 2 2 2 2 2 5" xfId="21884"/>
    <cellStyle name="常规 8 4 2 2 2 2 2 2 5 2" xfId="21885"/>
    <cellStyle name="常规 8 4 2 2 2 2 2 2 5 3" xfId="21886"/>
    <cellStyle name="常规 8 4 2 2 2 2 2 2 6" xfId="21887"/>
    <cellStyle name="常规 8 4 2 2 2 2 2 2 7" xfId="21888"/>
    <cellStyle name="常规 8 4 2 2 2 2 2 3" xfId="21889"/>
    <cellStyle name="常规 8 4 2 2 2 2 2 3 2" xfId="21890"/>
    <cellStyle name="常规 8 4 2 2 2 2 2 3 2 2" xfId="21891"/>
    <cellStyle name="常规 8 4 2 2 2 2 2 3 2 2 2" xfId="21892"/>
    <cellStyle name="常规 8 4 2 2 2 2 2 3 2 2 2 2" xfId="21893"/>
    <cellStyle name="常规 8 4 2 2 2 2 2 3 2 2 2 3" xfId="21894"/>
    <cellStyle name="常规 8 4 2 2 2 2 2 3 2 2 3" xfId="21895"/>
    <cellStyle name="常规 8 4 2 2 2 2 2 3 2 2 4" xfId="21896"/>
    <cellStyle name="常规 8 4 2 2 2 2 2 3 2 3" xfId="21897"/>
    <cellStyle name="常规 8 4 2 2 2 2 2 3 2 3 2" xfId="21898"/>
    <cellStyle name="常规 8 4 2 2 2 2 2 3 2 3 3" xfId="21899"/>
    <cellStyle name="常规 8 4 2 2 2 2 2 3 2 4" xfId="21900"/>
    <cellStyle name="常规 8 4 2 2 2 2 2 3 2 5" xfId="21901"/>
    <cellStyle name="常规 8 4 2 2 2 2 2 3 3" xfId="21902"/>
    <cellStyle name="常规 8 4 2 2 2 2 2 3 3 2" xfId="21903"/>
    <cellStyle name="常规 8 4 2 2 2 2 2 3 3 2 2" xfId="21904"/>
    <cellStyle name="常规 8 4 2 2 2 2 2 3 3 2 3" xfId="21905"/>
    <cellStyle name="常规 8 4 2 2 2 2 2 3 3 3" xfId="21906"/>
    <cellStyle name="常规 8 4 2 2 2 2 2 3 3 4" xfId="21907"/>
    <cellStyle name="常规 8 4 2 2 2 2 2 3 4" xfId="21908"/>
    <cellStyle name="常规 8 4 2 2 2 2 2 3 4 2" xfId="21909"/>
    <cellStyle name="常规 8 4 2 2 2 2 2 3 4 3" xfId="21910"/>
    <cellStyle name="常规 8 4 2 2 2 2 2 3 5" xfId="21911"/>
    <cellStyle name="常规 8 4 2 2 2 2 2 3 6" xfId="21912"/>
    <cellStyle name="常规 8 4 2 2 2 2 2 4" xfId="21913"/>
    <cellStyle name="常规 8 4 2 2 2 2 2 4 2" xfId="21914"/>
    <cellStyle name="常规 8 4 2 2 2 2 2 4 2 2" xfId="21915"/>
    <cellStyle name="常规 8 4 2 2 2 2 2 4 2 2 2" xfId="21916"/>
    <cellStyle name="常规 8 4 2 2 2 2 2 4 2 2 3" xfId="21917"/>
    <cellStyle name="常规 8 4 2 2 2 2 2 4 2 3" xfId="21918"/>
    <cellStyle name="常规 8 4 2 2 2 2 2 4 2 4" xfId="21919"/>
    <cellStyle name="常规 8 4 2 2 2 2 2 4 3" xfId="21920"/>
    <cellStyle name="常规 8 4 2 2 2 2 2 4 3 2" xfId="21921"/>
    <cellStyle name="常规 8 4 2 2 2 2 2 4 3 3" xfId="21922"/>
    <cellStyle name="常规 8 4 2 2 2 2 2 4 4" xfId="21923"/>
    <cellStyle name="常规 8 4 2 2 2 2 2 4 5" xfId="21924"/>
    <cellStyle name="常规 8 4 2 2 2 2 2 5" xfId="21925"/>
    <cellStyle name="常规 8 4 2 2 2 2 2 5 2" xfId="21926"/>
    <cellStyle name="常规 8 4 2 2 2 2 2 5 2 2" xfId="21927"/>
    <cellStyle name="常规 8 4 2 2 2 2 2 5 2 3" xfId="21928"/>
    <cellStyle name="常规 8 4 2 2 2 2 2 5 3" xfId="21929"/>
    <cellStyle name="常规 8 4 2 2 2 2 2 5 4" xfId="21930"/>
    <cellStyle name="常规 8 4 2 2 2 2 2 6" xfId="21931"/>
    <cellStyle name="常规 8 4 2 2 2 2 2 6 2" xfId="21932"/>
    <cellStyle name="常规 8 4 2 2 2 2 2 6 3" xfId="21933"/>
    <cellStyle name="常规 8 4 2 2 2 2 2 7" xfId="21934"/>
    <cellStyle name="常规 8 4 2 2 2 2 2 8" xfId="21935"/>
    <cellStyle name="常规 8 4 2 2 2 2 3" xfId="21936"/>
    <cellStyle name="常规 8 4 2 2 2 2 3 2" xfId="21937"/>
    <cellStyle name="常规 8 4 2 2 2 2 3 2 2" xfId="21938"/>
    <cellStyle name="常规 8 4 2 2 2 2 3 2 2 2" xfId="21939"/>
    <cellStyle name="常规 8 4 2 2 2 2 3 2 2 2 2" xfId="21940"/>
    <cellStyle name="常规 8 4 2 2 2 2 3 2 2 2 2 2" xfId="21941"/>
    <cellStyle name="常规 8 4 2 2 2 2 3 2 2 2 2 3" xfId="21942"/>
    <cellStyle name="常规 8 4 2 2 2 2 3 2 2 2 3" xfId="21943"/>
    <cellStyle name="常规 8 4 2 2 2 2 3 2 2 2 4" xfId="21944"/>
    <cellStyle name="常规 8 4 2 2 2 2 3 2 2 3" xfId="21945"/>
    <cellStyle name="常规 8 4 2 2 2 2 3 2 2 3 2" xfId="21946"/>
    <cellStyle name="常规 8 4 2 2 2 2 3 2 2 3 3" xfId="21947"/>
    <cellStyle name="常规 8 4 2 2 2 2 3 2 2 4" xfId="21948"/>
    <cellStyle name="常规 8 4 2 2 2 2 3 2 2 5" xfId="21949"/>
    <cellStyle name="常规 8 4 2 2 2 2 3 2 3" xfId="21950"/>
    <cellStyle name="常规 8 4 2 2 2 2 3 2 3 2" xfId="21951"/>
    <cellStyle name="常规 8 4 2 2 2 2 3 2 3 2 2" xfId="21952"/>
    <cellStyle name="常规 8 4 2 2 2 2 3 2 3 2 3" xfId="21953"/>
    <cellStyle name="常规 8 4 2 2 2 2 3 2 3 3" xfId="21954"/>
    <cellStyle name="常规 8 4 2 2 2 2 3 2 3 4" xfId="21955"/>
    <cellStyle name="常规 8 4 2 2 2 2 3 2 4" xfId="21956"/>
    <cellStyle name="常规 8 4 2 2 2 2 3 2 4 2" xfId="21957"/>
    <cellStyle name="常规 8 4 2 2 2 2 3 2 4 3" xfId="21958"/>
    <cellStyle name="常规 8 4 2 2 2 2 3 2 5" xfId="21959"/>
    <cellStyle name="常规 8 4 2 2 2 2 3 2 6" xfId="21960"/>
    <cellStyle name="常规 8 4 2 2 2 2 3 3" xfId="21961"/>
    <cellStyle name="常规 8 4 2 2 2 2 3 3 2" xfId="21962"/>
    <cellStyle name="常规 8 4 2 2 2 2 3 3 2 2" xfId="21963"/>
    <cellStyle name="常规 8 4 2 2 2 2 3 3 2 2 2" xfId="21964"/>
    <cellStyle name="常规 8 4 2 2 2 2 3 3 2 2 3" xfId="21965"/>
    <cellStyle name="常规 8 4 2 2 2 2 3 3 2 3" xfId="21966"/>
    <cellStyle name="常规 8 4 2 2 2 2 3 3 2 4" xfId="21967"/>
    <cellStyle name="常规 8 4 2 2 2 2 3 3 3" xfId="21968"/>
    <cellStyle name="常规 8 4 2 2 2 2 3 3 3 2" xfId="21969"/>
    <cellStyle name="常规 8 4 2 2 2 2 3 3 3 3" xfId="21970"/>
    <cellStyle name="常规 8 4 2 2 2 2 3 3 4" xfId="21971"/>
    <cellStyle name="常规 8 4 2 2 2 2 3 3 5" xfId="21972"/>
    <cellStyle name="常规 8 4 2 2 2 2 3 4" xfId="21973"/>
    <cellStyle name="常规 8 4 2 2 2 2 3 4 2" xfId="21974"/>
    <cellStyle name="常规 8 4 2 2 2 2 3 4 2 2" xfId="21975"/>
    <cellStyle name="常规 8 4 2 2 2 2 3 4 2 3" xfId="21976"/>
    <cellStyle name="常规 8 4 2 2 2 2 3 4 3" xfId="21977"/>
    <cellStyle name="常规 8 4 2 2 2 2 3 4 4" xfId="21978"/>
    <cellStyle name="常规 8 4 2 2 2 2 3 5" xfId="21979"/>
    <cellStyle name="常规 8 4 2 2 2 2 3 5 2" xfId="21980"/>
    <cellStyle name="常规 8 4 2 2 2 2 3 5 3" xfId="21981"/>
    <cellStyle name="常规 8 4 2 2 2 2 3 6" xfId="21982"/>
    <cellStyle name="常规 8 4 2 2 2 2 3 7" xfId="21983"/>
    <cellStyle name="常规 8 4 2 2 2 2 4" xfId="21984"/>
    <cellStyle name="常规 8 4 2 2 2 2 4 2" xfId="21985"/>
    <cellStyle name="常规 8 4 2 2 2 2 4 2 2" xfId="21986"/>
    <cellStyle name="常规 8 4 2 2 2 2 4 2 2 2" xfId="21987"/>
    <cellStyle name="常规 8 4 2 2 2 2 4 2 2 2 2" xfId="21988"/>
    <cellStyle name="常规 8 4 2 2 2 2 4 2 2 2 3" xfId="21989"/>
    <cellStyle name="常规 8 4 2 2 2 2 4 2 2 3" xfId="21990"/>
    <cellStyle name="常规 8 4 2 2 2 2 4 2 2 4" xfId="21991"/>
    <cellStyle name="常规 8 4 2 2 2 2 4 2 3" xfId="21992"/>
    <cellStyle name="常规 8 4 2 2 2 2 4 2 3 2" xfId="21993"/>
    <cellStyle name="常规 8 4 2 2 2 2 4 2 3 3" xfId="21994"/>
    <cellStyle name="常规 8 4 2 2 2 2 4 2 4" xfId="21995"/>
    <cellStyle name="常规 8 4 2 2 2 2 4 2 5" xfId="21996"/>
    <cellStyle name="常规 8 4 2 2 2 2 4 3" xfId="21997"/>
    <cellStyle name="常规 8 4 2 2 2 2 4 3 2" xfId="21998"/>
    <cellStyle name="常规 8 4 2 2 2 2 4 3 2 2" xfId="21999"/>
    <cellStyle name="常规 8 4 2 2 2 2 4 3 2 3" xfId="22000"/>
    <cellStyle name="常规 8 4 2 2 2 2 4 3 3" xfId="22001"/>
    <cellStyle name="常规 8 4 2 2 2 2 4 3 4" xfId="22002"/>
    <cellStyle name="常规 8 4 2 2 2 2 4 4" xfId="22003"/>
    <cellStyle name="常规 8 4 2 2 2 2 4 4 2" xfId="22004"/>
    <cellStyle name="常规 8 4 2 2 2 2 4 4 3" xfId="22005"/>
    <cellStyle name="常规 8 4 2 2 2 2 4 5" xfId="22006"/>
    <cellStyle name="常规 8 4 2 2 2 2 4 6" xfId="22007"/>
    <cellStyle name="常规 8 4 2 2 2 2 5" xfId="22008"/>
    <cellStyle name="常规 8 4 2 2 2 2 5 2" xfId="22009"/>
    <cellStyle name="常规 8 4 2 2 2 2 5 2 2" xfId="22010"/>
    <cellStyle name="常规 8 4 2 2 2 2 5 2 2 2" xfId="22011"/>
    <cellStyle name="常规 8 4 2 2 2 2 5 2 2 3" xfId="22012"/>
    <cellStyle name="常规 8 4 2 2 2 2 5 2 3" xfId="22013"/>
    <cellStyle name="常规 8 4 2 2 2 2 5 2 4" xfId="22014"/>
    <cellStyle name="常规 8 4 2 2 2 2 5 3" xfId="22015"/>
    <cellStyle name="常规 8 4 2 2 2 2 5 3 2" xfId="22016"/>
    <cellStyle name="常规 8 4 2 2 2 2 5 3 3" xfId="22017"/>
    <cellStyle name="常规 8 4 2 2 2 2 5 4" xfId="22018"/>
    <cellStyle name="常规 8 4 2 2 2 2 5 5" xfId="22019"/>
    <cellStyle name="常规 8 4 2 2 2 2 6" xfId="22020"/>
    <cellStyle name="常规 8 4 2 2 2 2 6 2" xfId="22021"/>
    <cellStyle name="常规 8 4 2 2 2 2 6 2 2" xfId="22022"/>
    <cellStyle name="常规 8 4 2 2 2 2 6 2 3" xfId="22023"/>
    <cellStyle name="常规 8 4 2 2 2 2 6 3" xfId="22024"/>
    <cellStyle name="常规 8 4 2 2 2 2 6 4" xfId="22025"/>
    <cellStyle name="常规 8 4 2 2 2 2 7" xfId="22026"/>
    <cellStyle name="常规 8 4 2 2 2 2 7 2" xfId="22027"/>
    <cellStyle name="常规 8 4 2 2 2 2 7 3" xfId="22028"/>
    <cellStyle name="常规 8 4 2 2 2 2 8" xfId="22029"/>
    <cellStyle name="常规 8 4 2 2 2 2 9" xfId="22030"/>
    <cellStyle name="常规 8 4 2 2 2 3" xfId="22031"/>
    <cellStyle name="常规 8 4 2 2 2 3 2" xfId="22032"/>
    <cellStyle name="常规 8 4 2 2 2 3 2 2" xfId="22033"/>
    <cellStyle name="常规 8 4 2 2 2 3 2 2 2" xfId="22034"/>
    <cellStyle name="常规 8 4 2 2 2 3 2 2 2 2" xfId="22035"/>
    <cellStyle name="常规 8 4 2 2 2 3 2 2 2 2 2" xfId="22036"/>
    <cellStyle name="常规 8 4 2 2 2 3 2 2 2 2 2 2" xfId="22037"/>
    <cellStyle name="常规 8 4 2 2 2 3 2 2 2 2 2 3" xfId="22038"/>
    <cellStyle name="常规 8 4 2 2 2 3 2 2 2 2 3" xfId="22039"/>
    <cellStyle name="常规 8 4 2 2 2 3 2 2 2 2 4" xfId="22040"/>
    <cellStyle name="常规 8 4 2 2 2 3 2 2 2 3" xfId="22041"/>
    <cellStyle name="常规 8 4 2 2 2 3 2 2 2 3 2" xfId="22042"/>
    <cellStyle name="常规 8 4 2 2 2 3 2 2 2 3 3" xfId="22043"/>
    <cellStyle name="常规 8 4 2 2 2 3 2 2 2 4" xfId="22044"/>
    <cellStyle name="常规 8 4 2 2 2 3 2 2 2 5" xfId="22045"/>
    <cellStyle name="常规 8 4 2 2 2 3 2 2 3" xfId="22046"/>
    <cellStyle name="常规 8 4 2 2 2 3 2 2 3 2" xfId="22047"/>
    <cellStyle name="常规 8 4 2 2 2 3 2 2 3 2 2" xfId="22048"/>
    <cellStyle name="常规 8 4 2 2 2 3 2 2 3 2 3" xfId="22049"/>
    <cellStyle name="常规 8 4 2 2 2 3 2 2 3 3" xfId="22050"/>
    <cellStyle name="常规 8 4 2 2 2 3 2 2 3 4" xfId="22051"/>
    <cellStyle name="常规 8 4 2 2 2 3 2 2 4" xfId="22052"/>
    <cellStyle name="常规 8 4 2 2 2 3 2 2 4 2" xfId="22053"/>
    <cellStyle name="常规 8 4 2 2 2 3 2 2 4 3" xfId="22054"/>
    <cellStyle name="常规 8 4 2 2 2 3 2 2 5" xfId="22055"/>
    <cellStyle name="常规 8 4 2 2 2 3 2 2 6" xfId="22056"/>
    <cellStyle name="常规 8 4 2 2 2 3 2 3" xfId="22057"/>
    <cellStyle name="常规 8 4 2 2 2 3 2 3 2" xfId="22058"/>
    <cellStyle name="常规 8 4 2 2 2 3 2 3 2 2" xfId="22059"/>
    <cellStyle name="常规 8 4 2 2 2 3 2 3 2 2 2" xfId="22060"/>
    <cellStyle name="常规 8 4 2 2 2 3 2 3 2 2 3" xfId="22061"/>
    <cellStyle name="常规 8 4 2 2 2 3 2 3 2 3" xfId="22062"/>
    <cellStyle name="常规 8 4 2 2 2 3 2 3 2 4" xfId="22063"/>
    <cellStyle name="常规 8 4 2 2 2 3 2 3 3" xfId="22064"/>
    <cellStyle name="常规 8 4 2 2 2 3 2 3 3 2" xfId="22065"/>
    <cellStyle name="常规 8 4 2 2 2 3 2 3 3 3" xfId="22066"/>
    <cellStyle name="常规 8 4 2 2 2 3 2 3 4" xfId="22067"/>
    <cellStyle name="常规 8 4 2 2 2 3 2 3 5" xfId="22068"/>
    <cellStyle name="常规 8 4 2 2 2 3 2 4" xfId="22069"/>
    <cellStyle name="常规 8 4 2 2 2 3 2 4 2" xfId="22070"/>
    <cellStyle name="常规 8 4 2 2 2 3 2 4 2 2" xfId="22071"/>
    <cellStyle name="常规 8 4 2 2 2 3 2 4 2 3" xfId="22072"/>
    <cellStyle name="常规 8 4 2 2 2 3 2 4 3" xfId="22073"/>
    <cellStyle name="常规 8 4 2 2 2 3 2 4 4" xfId="22074"/>
    <cellStyle name="常规 8 4 2 2 2 3 2 5" xfId="22075"/>
    <cellStyle name="常规 8 4 2 2 2 3 2 5 2" xfId="22076"/>
    <cellStyle name="常规 8 4 2 2 2 3 2 5 3" xfId="22077"/>
    <cellStyle name="常规 8 4 2 2 2 3 2 6" xfId="22078"/>
    <cellStyle name="常规 8 4 2 2 2 3 2 7" xfId="22079"/>
    <cellStyle name="常规 8 4 2 2 2 3 3" xfId="22080"/>
    <cellStyle name="常规 8 4 2 2 2 3 3 2" xfId="22081"/>
    <cellStyle name="常规 8 4 2 2 2 3 3 2 2" xfId="22082"/>
    <cellStyle name="常规 8 4 2 2 2 3 3 2 2 2" xfId="22083"/>
    <cellStyle name="常规 8 4 2 2 2 3 3 2 2 2 2" xfId="22084"/>
    <cellStyle name="常规 8 4 2 2 2 3 3 2 2 2 3" xfId="22085"/>
    <cellStyle name="常规 8 4 2 2 2 3 3 2 2 3" xfId="22086"/>
    <cellStyle name="常规 8 4 2 2 2 3 3 2 2 4" xfId="22087"/>
    <cellStyle name="常规 8 4 2 2 2 3 3 2 3" xfId="22088"/>
    <cellStyle name="常规 8 4 2 2 2 3 3 2 3 2" xfId="22089"/>
    <cellStyle name="常规 8 4 2 2 2 3 3 2 3 3" xfId="22090"/>
    <cellStyle name="常规 8 4 2 2 2 3 3 2 4" xfId="22091"/>
    <cellStyle name="常规 8 4 2 2 2 3 3 2 5" xfId="22092"/>
    <cellStyle name="常规 8 4 2 2 2 3 3 3" xfId="22093"/>
    <cellStyle name="常规 8 4 2 2 2 3 3 3 2" xfId="22094"/>
    <cellStyle name="常规 8 4 2 2 2 3 3 3 2 2" xfId="22095"/>
    <cellStyle name="常规 8 4 2 2 2 3 3 3 2 3" xfId="22096"/>
    <cellStyle name="常规 8 4 2 2 2 3 3 3 3" xfId="22097"/>
    <cellStyle name="常规 8 4 2 2 2 3 3 3 4" xfId="22098"/>
    <cellStyle name="常规 8 4 2 2 2 3 3 4" xfId="22099"/>
    <cellStyle name="常规 8 4 2 2 2 3 3 4 2" xfId="22100"/>
    <cellStyle name="常规 8 4 2 2 2 3 3 4 3" xfId="22101"/>
    <cellStyle name="常规 8 4 2 2 2 3 3 5" xfId="22102"/>
    <cellStyle name="常规 8 4 2 2 2 3 3 6" xfId="22103"/>
    <cellStyle name="常规 8 4 2 2 2 3 4" xfId="22104"/>
    <cellStyle name="常规 8 4 2 2 2 3 4 2" xfId="22105"/>
    <cellStyle name="常规 8 4 2 2 2 3 4 2 2" xfId="22106"/>
    <cellStyle name="常规 8 4 2 2 2 3 4 2 2 2" xfId="22107"/>
    <cellStyle name="常规 8 4 2 2 2 3 4 2 2 3" xfId="22108"/>
    <cellStyle name="常规 8 4 2 2 2 3 4 2 3" xfId="22109"/>
    <cellStyle name="常规 8 4 2 2 2 3 4 2 4" xfId="22110"/>
    <cellStyle name="常规 8 4 2 2 2 3 4 3" xfId="22111"/>
    <cellStyle name="常规 8 4 2 2 2 3 4 3 2" xfId="22112"/>
    <cellStyle name="常规 8 4 2 2 2 3 4 3 3" xfId="22113"/>
    <cellStyle name="常规 8 4 2 2 2 3 4 4" xfId="22114"/>
    <cellStyle name="常规 8 4 2 2 2 3 4 5" xfId="22115"/>
    <cellStyle name="常规 8 4 2 2 2 3 5" xfId="22116"/>
    <cellStyle name="常规 8 4 2 2 2 3 5 2" xfId="22117"/>
    <cellStyle name="常规 8 4 2 2 2 3 5 2 2" xfId="22118"/>
    <cellStyle name="常规 8 4 2 2 2 3 5 2 3" xfId="22119"/>
    <cellStyle name="常规 8 4 2 2 2 3 5 3" xfId="22120"/>
    <cellStyle name="常规 8 4 2 2 2 3 5 4" xfId="22121"/>
    <cellStyle name="常规 8 4 2 2 2 3 6" xfId="22122"/>
    <cellStyle name="常规 8 4 2 2 2 3 6 2" xfId="22123"/>
    <cellStyle name="常规 8 4 2 2 2 3 6 3" xfId="22124"/>
    <cellStyle name="常规 8 4 2 2 2 3 7" xfId="22125"/>
    <cellStyle name="常规 8 4 2 2 2 3 8" xfId="22126"/>
    <cellStyle name="常规 8 4 2 2 2 4" xfId="22127"/>
    <cellStyle name="常规 8 4 2 2 2 4 2" xfId="22128"/>
    <cellStyle name="常规 8 4 2 2 2 4 2 2" xfId="22129"/>
    <cellStyle name="常规 8 4 2 2 2 4 2 2 2" xfId="22130"/>
    <cellStyle name="常规 8 4 2 2 2 4 2 2 2 2" xfId="22131"/>
    <cellStyle name="常规 8 4 2 2 2 4 2 2 2 2 2" xfId="22132"/>
    <cellStyle name="常规 8 4 2 2 2 4 2 2 2 2 3" xfId="22133"/>
    <cellStyle name="常规 8 4 2 2 2 4 2 2 2 3" xfId="22134"/>
    <cellStyle name="常规 8 4 2 2 2 4 2 2 2 4" xfId="22135"/>
    <cellStyle name="常规 8 4 2 2 2 4 2 2 3" xfId="22136"/>
    <cellStyle name="常规 8 4 2 2 2 4 2 2 3 2" xfId="22137"/>
    <cellStyle name="常规 8 4 2 2 2 4 2 2 3 3" xfId="22138"/>
    <cellStyle name="常规 8 4 2 2 2 4 2 2 4" xfId="22139"/>
    <cellStyle name="常规 8 4 2 2 2 4 2 2 5" xfId="22140"/>
    <cellStyle name="常规 8 4 2 2 2 4 2 3" xfId="22141"/>
    <cellStyle name="常规 8 4 2 2 2 4 2 3 2" xfId="22142"/>
    <cellStyle name="常规 8 4 2 2 2 4 2 3 2 2" xfId="22143"/>
    <cellStyle name="常规 8 4 2 2 2 4 2 3 2 3" xfId="22144"/>
    <cellStyle name="常规 8 4 2 2 2 4 2 3 3" xfId="22145"/>
    <cellStyle name="常规 8 4 2 2 2 4 2 3 4" xfId="22146"/>
    <cellStyle name="常规 8 4 2 2 2 4 2 4" xfId="22147"/>
    <cellStyle name="常规 8 4 2 2 2 4 2 4 2" xfId="22148"/>
    <cellStyle name="常规 8 4 2 2 2 4 2 4 3" xfId="22149"/>
    <cellStyle name="常规 8 4 2 2 2 4 2 5" xfId="22150"/>
    <cellStyle name="常规 8 4 2 2 2 4 2 6" xfId="22151"/>
    <cellStyle name="常规 8 4 2 2 2 4 3" xfId="22152"/>
    <cellStyle name="常规 8 4 2 2 2 4 3 2" xfId="22153"/>
    <cellStyle name="常规 8 4 2 2 2 4 3 2 2" xfId="22154"/>
    <cellStyle name="常规 8 4 2 2 2 4 3 2 2 2" xfId="22155"/>
    <cellStyle name="常规 8 4 2 2 2 4 3 2 2 3" xfId="22156"/>
    <cellStyle name="常规 8 4 2 2 2 4 3 2 3" xfId="22157"/>
    <cellStyle name="常规 8 4 2 2 2 4 3 2 4" xfId="22158"/>
    <cellStyle name="常规 8 4 2 2 2 4 3 3" xfId="22159"/>
    <cellStyle name="常规 8 4 2 2 2 4 3 3 2" xfId="22160"/>
    <cellStyle name="常规 8 4 2 2 2 4 3 3 3" xfId="22161"/>
    <cellStyle name="常规 8 4 2 2 2 4 3 4" xfId="22162"/>
    <cellStyle name="常规 8 4 2 2 2 4 3 5" xfId="22163"/>
    <cellStyle name="常规 8 4 2 2 2 4 4" xfId="22164"/>
    <cellStyle name="常规 8 4 2 2 2 4 4 2" xfId="22165"/>
    <cellStyle name="常规 8 4 2 2 2 4 4 2 2" xfId="22166"/>
    <cellStyle name="常规 8 4 2 2 2 4 4 2 3" xfId="22167"/>
    <cellStyle name="常规 8 4 2 2 2 4 4 3" xfId="22168"/>
    <cellStyle name="常规 8 4 2 2 2 4 4 4" xfId="22169"/>
    <cellStyle name="常规 8 4 2 2 2 4 5" xfId="22170"/>
    <cellStyle name="常规 8 4 2 2 2 4 5 2" xfId="22171"/>
    <cellStyle name="常规 8 4 2 2 2 4 5 3" xfId="22172"/>
    <cellStyle name="常规 8 4 2 2 2 4 6" xfId="22173"/>
    <cellStyle name="常规 8 4 2 2 2 4 7" xfId="22174"/>
    <cellStyle name="常规 8 4 2 2 2 5" xfId="22175"/>
    <cellStyle name="常规 8 4 2 2 2 5 2" xfId="22176"/>
    <cellStyle name="常规 8 4 2 2 2 5 2 2" xfId="22177"/>
    <cellStyle name="常规 8 4 2 2 2 5 2 2 2" xfId="22178"/>
    <cellStyle name="常规 8 4 2 2 2 5 2 2 2 2" xfId="22179"/>
    <cellStyle name="常规 8 4 2 2 2 5 2 2 2 3" xfId="22180"/>
    <cellStyle name="常规 8 4 2 2 2 5 2 2 3" xfId="22181"/>
    <cellStyle name="常规 8 4 2 2 2 5 2 2 4" xfId="22182"/>
    <cellStyle name="常规 8 4 2 2 2 5 2 3" xfId="22183"/>
    <cellStyle name="常规 8 4 2 2 2 5 2 3 2" xfId="22184"/>
    <cellStyle name="常规 8 4 2 2 2 5 2 3 3" xfId="22185"/>
    <cellStyle name="常规 8 4 2 2 2 5 2 4" xfId="22186"/>
    <cellStyle name="常规 8 4 2 2 2 5 2 5" xfId="22187"/>
    <cellStyle name="常规 8 4 2 2 2 5 3" xfId="22188"/>
    <cellStyle name="常规 8 4 2 2 2 5 3 2" xfId="22189"/>
    <cellStyle name="常规 8 4 2 2 2 5 3 2 2" xfId="22190"/>
    <cellStyle name="常规 8 4 2 2 2 5 3 2 3" xfId="22191"/>
    <cellStyle name="常规 8 4 2 2 2 5 3 3" xfId="22192"/>
    <cellStyle name="常规 8 4 2 2 2 5 3 4" xfId="22193"/>
    <cellStyle name="常规 8 4 2 2 2 5 4" xfId="22194"/>
    <cellStyle name="常规 8 4 2 2 2 5 4 2" xfId="22195"/>
    <cellStyle name="常规 8 4 2 2 2 5 4 3" xfId="22196"/>
    <cellStyle name="常规 8 4 2 2 2 5 5" xfId="22197"/>
    <cellStyle name="常规 8 4 2 2 2 5 6" xfId="22198"/>
    <cellStyle name="常规 8 4 2 2 2 6" xfId="22199"/>
    <cellStyle name="常规 8 4 2 2 2 6 2" xfId="22200"/>
    <cellStyle name="常规 8 4 2 2 2 6 2 2" xfId="22201"/>
    <cellStyle name="常规 8 4 2 2 2 6 2 2 2" xfId="22202"/>
    <cellStyle name="常规 8 4 2 2 2 6 2 2 3" xfId="22203"/>
    <cellStyle name="常规 8 4 2 2 2 6 2 3" xfId="22204"/>
    <cellStyle name="常规 8 4 2 2 2 6 2 4" xfId="22205"/>
    <cellStyle name="常规 8 4 2 2 2 6 3" xfId="22206"/>
    <cellStyle name="常规 8 4 2 2 2 6 3 2" xfId="22207"/>
    <cellStyle name="常规 8 4 2 2 2 6 3 3" xfId="22208"/>
    <cellStyle name="常规 8 4 2 2 2 6 4" xfId="22209"/>
    <cellStyle name="常规 8 4 2 2 2 6 5" xfId="22210"/>
    <cellStyle name="常规 8 4 2 2 2 7" xfId="22211"/>
    <cellStyle name="常规 8 4 2 2 2 7 2" xfId="22212"/>
    <cellStyle name="常规 8 4 2 2 2 7 2 2" xfId="22213"/>
    <cellStyle name="常规 8 4 2 2 2 7 2 3" xfId="22214"/>
    <cellStyle name="常规 8 4 2 2 2 7 3" xfId="22215"/>
    <cellStyle name="常规 8 4 2 2 2 7 4" xfId="22216"/>
    <cellStyle name="常规 8 4 2 2 2 8" xfId="22217"/>
    <cellStyle name="常规 8 4 2 2 2 8 2" xfId="22218"/>
    <cellStyle name="常规 8 4 2 2 2 8 3" xfId="22219"/>
    <cellStyle name="常规 8 4 2 2 2 9" xfId="22220"/>
    <cellStyle name="常规 8 4 2 2 3" xfId="22221"/>
    <cellStyle name="常规 8 4 2 2 3 2" xfId="22222"/>
    <cellStyle name="常规 8 4 2 2 3 2 2" xfId="22223"/>
    <cellStyle name="常规 8 4 2 2 3 2 2 2" xfId="22224"/>
    <cellStyle name="常规 8 4 2 2 3 2 2 2 2" xfId="22225"/>
    <cellStyle name="常规 8 4 2 2 3 2 2 2 2 2" xfId="22226"/>
    <cellStyle name="常规 8 4 2 2 3 2 2 2 2 2 2" xfId="22227"/>
    <cellStyle name="常规 8 4 2 2 3 2 2 2 2 2 2 2" xfId="22228"/>
    <cellStyle name="常规 8 4 2 2 3 2 2 2 2 2 2 3" xfId="22229"/>
    <cellStyle name="常规 8 4 2 2 3 2 2 2 2 2 3" xfId="22230"/>
    <cellStyle name="常规 8 4 2 2 3 2 2 2 2 2 4" xfId="22231"/>
    <cellStyle name="常规 8 4 2 2 3 2 2 2 2 3" xfId="22232"/>
    <cellStyle name="常规 8 4 2 2 3 2 2 2 2 3 2" xfId="22233"/>
    <cellStyle name="常规 8 4 2 2 3 2 2 2 2 3 3" xfId="22234"/>
    <cellStyle name="常规 8 4 2 2 3 2 2 2 2 4" xfId="22235"/>
    <cellStyle name="常规 8 4 2 2 3 2 2 2 2 5" xfId="22236"/>
    <cellStyle name="常规 8 4 2 2 3 2 2 2 3" xfId="22237"/>
    <cellStyle name="常规 8 4 2 2 3 2 2 2 3 2" xfId="22238"/>
    <cellStyle name="常规 8 4 2 2 3 2 2 2 3 2 2" xfId="22239"/>
    <cellStyle name="常规 8 4 2 2 3 2 2 2 3 2 3" xfId="22240"/>
    <cellStyle name="常规 8 4 2 2 3 2 2 2 3 3" xfId="22241"/>
    <cellStyle name="常规 8 4 2 2 3 2 2 2 3 4" xfId="22242"/>
    <cellStyle name="常规 8 4 2 2 3 2 2 2 4" xfId="22243"/>
    <cellStyle name="常规 8 4 2 2 3 2 2 2 4 2" xfId="22244"/>
    <cellStyle name="常规 8 4 2 2 3 2 2 2 4 3" xfId="22245"/>
    <cellStyle name="常规 8 4 2 2 3 2 2 2 5" xfId="22246"/>
    <cellStyle name="常规 8 4 2 2 3 2 2 2 6" xfId="22247"/>
    <cellStyle name="常规 8 4 2 2 3 2 2 3" xfId="22248"/>
    <cellStyle name="常规 8 4 2 2 3 2 2 3 2" xfId="22249"/>
    <cellStyle name="常规 8 4 2 2 3 2 2 3 2 2" xfId="22250"/>
    <cellStyle name="常规 8 4 2 2 3 2 2 3 2 2 2" xfId="22251"/>
    <cellStyle name="常规 8 4 2 2 3 2 2 3 2 2 3" xfId="22252"/>
    <cellStyle name="常规 8 4 2 2 3 2 2 3 2 3" xfId="22253"/>
    <cellStyle name="常规 8 4 2 2 3 2 2 3 2 4" xfId="22254"/>
    <cellStyle name="常规 8 4 2 2 3 2 2 3 3" xfId="22255"/>
    <cellStyle name="常规 8 4 2 2 3 2 2 3 3 2" xfId="22256"/>
    <cellStyle name="常规 8 4 2 2 3 2 2 3 3 3" xfId="22257"/>
    <cellStyle name="常规 8 4 2 2 3 2 2 3 4" xfId="22258"/>
    <cellStyle name="常规 8 4 2 2 3 2 2 3 5" xfId="22259"/>
    <cellStyle name="常规 8 4 2 2 3 2 2 4" xfId="22260"/>
    <cellStyle name="常规 8 4 2 2 3 2 2 4 2" xfId="22261"/>
    <cellStyle name="常规 8 4 2 2 3 2 2 4 2 2" xfId="22262"/>
    <cellStyle name="常规 8 4 2 2 3 2 2 4 2 3" xfId="22263"/>
    <cellStyle name="常规 8 4 2 2 3 2 2 4 3" xfId="22264"/>
    <cellStyle name="常规 8 4 2 2 3 2 2 4 4" xfId="22265"/>
    <cellStyle name="常规 8 4 2 2 3 2 2 5" xfId="22266"/>
    <cellStyle name="常规 8 4 2 2 3 2 2 5 2" xfId="22267"/>
    <cellStyle name="常规 8 4 2 2 3 2 2 5 3" xfId="22268"/>
    <cellStyle name="常规 8 4 2 2 3 2 2 6" xfId="22269"/>
    <cellStyle name="常规 8 4 2 2 3 2 2 7" xfId="22270"/>
    <cellStyle name="常规 8 4 2 2 3 2 3" xfId="22271"/>
    <cellStyle name="常规 8 4 2 2 3 2 3 2" xfId="22272"/>
    <cellStyle name="常规 8 4 2 2 3 2 3 2 2" xfId="22273"/>
    <cellStyle name="常规 8 4 2 2 3 2 3 2 2 2" xfId="22274"/>
    <cellStyle name="常规 8 4 2 2 3 2 3 2 2 2 2" xfId="22275"/>
    <cellStyle name="常规 8 4 2 2 3 2 3 2 2 2 3" xfId="22276"/>
    <cellStyle name="常规 8 4 2 2 3 2 3 2 2 3" xfId="22277"/>
    <cellStyle name="常规 8 4 2 2 3 2 3 2 2 4" xfId="22278"/>
    <cellStyle name="常规 8 4 2 2 3 2 3 2 3" xfId="22279"/>
    <cellStyle name="常规 8 4 2 2 3 2 3 2 3 2" xfId="22280"/>
    <cellStyle name="常规 8 4 2 2 3 2 3 2 3 3" xfId="22281"/>
    <cellStyle name="常规 8 4 2 2 3 2 3 2 4" xfId="22282"/>
    <cellStyle name="常规 8 4 2 2 3 2 3 2 5" xfId="22283"/>
    <cellStyle name="常规 8 4 2 2 3 2 3 3" xfId="22284"/>
    <cellStyle name="常规 8 4 2 2 3 2 3 3 2" xfId="22285"/>
    <cellStyle name="常规 8 4 2 2 3 2 3 3 2 2" xfId="22286"/>
    <cellStyle name="常规 8 4 2 2 3 2 3 3 2 3" xfId="22287"/>
    <cellStyle name="常规 8 4 2 2 3 2 3 3 3" xfId="22288"/>
    <cellStyle name="常规 8 4 2 2 3 2 3 3 4" xfId="22289"/>
    <cellStyle name="常规 8 4 2 2 3 2 3 4" xfId="22290"/>
    <cellStyle name="常规 8 4 2 2 3 2 3 4 2" xfId="22291"/>
    <cellStyle name="常规 8 4 2 2 3 2 3 4 3" xfId="22292"/>
    <cellStyle name="常规 8 4 2 2 3 2 3 5" xfId="22293"/>
    <cellStyle name="常规 8 4 2 2 3 2 3 6" xfId="22294"/>
    <cellStyle name="常规 8 4 2 2 3 2 4" xfId="22295"/>
    <cellStyle name="常规 8 4 2 2 3 2 4 2" xfId="22296"/>
    <cellStyle name="常规 8 4 2 2 3 2 4 2 2" xfId="22297"/>
    <cellStyle name="常规 8 4 2 2 3 2 4 2 2 2" xfId="22298"/>
    <cellStyle name="常规 8 4 2 2 3 2 4 2 2 3" xfId="22299"/>
    <cellStyle name="常规 8 4 2 2 3 2 4 2 3" xfId="22300"/>
    <cellStyle name="常规 8 4 2 2 3 2 4 2 4" xfId="22301"/>
    <cellStyle name="常规 8 4 2 2 3 2 4 3" xfId="22302"/>
    <cellStyle name="常规 8 4 2 2 3 2 4 3 2" xfId="22303"/>
    <cellStyle name="常规 8 4 2 2 3 2 4 3 3" xfId="22304"/>
    <cellStyle name="常规 8 4 2 2 3 2 4 4" xfId="22305"/>
    <cellStyle name="常规 8 4 2 2 3 2 4 5" xfId="22306"/>
    <cellStyle name="常规 8 4 2 2 3 2 5" xfId="22307"/>
    <cellStyle name="常规 8 4 2 2 3 2 5 2" xfId="22308"/>
    <cellStyle name="常规 8 4 2 2 3 2 5 2 2" xfId="22309"/>
    <cellStyle name="常规 8 4 2 2 3 2 5 2 3" xfId="22310"/>
    <cellStyle name="常规 8 4 2 2 3 2 5 3" xfId="22311"/>
    <cellStyle name="常规 8 4 2 2 3 2 5 4" xfId="22312"/>
    <cellStyle name="常规 8 4 2 2 3 2 6" xfId="22313"/>
    <cellStyle name="常规 8 4 2 2 3 2 6 2" xfId="22314"/>
    <cellStyle name="常规 8 4 2 2 3 2 6 3" xfId="22315"/>
    <cellStyle name="常规 8 4 2 2 3 2 7" xfId="22316"/>
    <cellStyle name="常规 8 4 2 2 3 2 8" xfId="22317"/>
    <cellStyle name="常规 8 4 2 2 3 3" xfId="22318"/>
    <cellStyle name="常规 8 4 2 2 3 3 2" xfId="22319"/>
    <cellStyle name="常规 8 4 2 2 3 3 2 2" xfId="22320"/>
    <cellStyle name="常规 8 4 2 2 3 3 2 2 2" xfId="22321"/>
    <cellStyle name="常规 8 4 2 2 3 3 2 2 2 2" xfId="22322"/>
    <cellStyle name="常规 8 4 2 2 3 3 2 2 2 2 2" xfId="22323"/>
    <cellStyle name="常规 8 4 2 2 3 3 2 2 2 2 3" xfId="22324"/>
    <cellStyle name="常规 8 4 2 2 3 3 2 2 2 3" xfId="22325"/>
    <cellStyle name="常规 8 4 2 2 3 3 2 2 2 4" xfId="22326"/>
    <cellStyle name="常规 8 4 2 2 3 3 2 2 3" xfId="22327"/>
    <cellStyle name="常规 8 4 2 2 3 3 2 2 3 2" xfId="22328"/>
    <cellStyle name="常规 8 4 2 2 3 3 2 2 3 3" xfId="22329"/>
    <cellStyle name="常规 8 4 2 2 3 3 2 2 4" xfId="22330"/>
    <cellStyle name="常规 8 4 2 2 3 3 2 2 5" xfId="22331"/>
    <cellStyle name="常规 8 4 2 2 3 3 2 3" xfId="22332"/>
    <cellStyle name="常规 8 4 2 2 3 3 2 3 2" xfId="22333"/>
    <cellStyle name="常规 8 4 2 2 3 3 2 3 2 2" xfId="22334"/>
    <cellStyle name="常规 8 4 2 2 3 3 2 3 2 3" xfId="22335"/>
    <cellStyle name="常规 8 4 2 2 3 3 2 3 3" xfId="22336"/>
    <cellStyle name="常规 8 4 2 2 3 3 2 3 4" xfId="22337"/>
    <cellStyle name="常规 8 4 2 2 3 3 2 4" xfId="22338"/>
    <cellStyle name="常规 8 4 2 2 3 3 2 4 2" xfId="22339"/>
    <cellStyle name="常规 8 4 2 2 3 3 2 4 3" xfId="22340"/>
    <cellStyle name="常规 8 4 2 2 3 3 2 5" xfId="22341"/>
    <cellStyle name="常规 8 4 2 2 3 3 2 6" xfId="22342"/>
    <cellStyle name="常规 8 4 2 2 3 3 3" xfId="22343"/>
    <cellStyle name="常规 8 4 2 2 3 3 3 2" xfId="22344"/>
    <cellStyle name="常规 8 4 2 2 3 3 3 2 2" xfId="22345"/>
    <cellStyle name="常规 8 4 2 2 3 3 3 2 2 2" xfId="22346"/>
    <cellStyle name="常规 8 4 2 2 3 3 3 2 2 3" xfId="22347"/>
    <cellStyle name="常规 8 4 2 2 3 3 3 2 3" xfId="22348"/>
    <cellStyle name="常规 8 4 2 2 3 3 3 2 4" xfId="22349"/>
    <cellStyle name="常规 8 4 2 2 3 3 3 3" xfId="22350"/>
    <cellStyle name="常规 8 4 2 2 3 3 3 3 2" xfId="22351"/>
    <cellStyle name="常规 8 4 2 2 3 3 3 3 3" xfId="22352"/>
    <cellStyle name="常规 8 4 2 2 3 3 3 4" xfId="22353"/>
    <cellStyle name="常规 8 4 2 2 3 3 3 5" xfId="22354"/>
    <cellStyle name="常规 8 4 2 2 3 3 4" xfId="22355"/>
    <cellStyle name="常规 8 4 2 2 3 3 4 2" xfId="22356"/>
    <cellStyle name="常规 8 4 2 2 3 3 4 2 2" xfId="22357"/>
    <cellStyle name="常规 8 4 2 2 3 3 4 2 3" xfId="22358"/>
    <cellStyle name="常规 8 4 2 2 3 3 4 3" xfId="22359"/>
    <cellStyle name="常规 8 4 2 2 3 3 4 4" xfId="22360"/>
    <cellStyle name="常规 8 4 2 2 3 3 5" xfId="22361"/>
    <cellStyle name="常规 8 4 2 2 3 3 5 2" xfId="22362"/>
    <cellStyle name="常规 8 4 2 2 3 3 5 3" xfId="22363"/>
    <cellStyle name="常规 8 4 2 2 3 3 6" xfId="22364"/>
    <cellStyle name="常规 8 4 2 2 3 3 7" xfId="22365"/>
    <cellStyle name="常规 8 4 2 2 3 4" xfId="22366"/>
    <cellStyle name="常规 8 4 2 2 3 4 2" xfId="22367"/>
    <cellStyle name="常规 8 4 2 2 3 4 2 2" xfId="22368"/>
    <cellStyle name="常规 8 4 2 2 3 4 2 2 2" xfId="22369"/>
    <cellStyle name="常规 8 4 2 2 3 4 2 2 2 2" xfId="22370"/>
    <cellStyle name="常规 8 4 2 2 3 4 2 2 2 3" xfId="22371"/>
    <cellStyle name="常规 8 4 2 2 3 4 2 2 3" xfId="22372"/>
    <cellStyle name="常规 8 4 2 2 3 4 2 2 4" xfId="22373"/>
    <cellStyle name="常规 8 4 2 2 3 4 2 3" xfId="22374"/>
    <cellStyle name="常规 8 4 2 2 3 4 2 3 2" xfId="22375"/>
    <cellStyle name="常规 8 4 2 2 3 4 2 3 3" xfId="22376"/>
    <cellStyle name="常规 8 4 2 2 3 4 2 4" xfId="22377"/>
    <cellStyle name="常规 8 4 2 2 3 4 2 5" xfId="22378"/>
    <cellStyle name="常规 8 4 2 2 3 4 3" xfId="22379"/>
    <cellStyle name="常规 8 4 2 2 3 4 3 2" xfId="22380"/>
    <cellStyle name="常规 8 4 2 2 3 4 3 2 2" xfId="22381"/>
    <cellStyle name="常规 8 4 2 2 3 4 3 2 3" xfId="22382"/>
    <cellStyle name="常规 8 4 2 2 3 4 3 3" xfId="22383"/>
    <cellStyle name="常规 8 4 2 2 3 4 3 4" xfId="22384"/>
    <cellStyle name="常规 8 4 2 2 3 4 4" xfId="22385"/>
    <cellStyle name="常规 8 4 2 2 3 4 4 2" xfId="22386"/>
    <cellStyle name="常规 8 4 2 2 3 4 4 3" xfId="22387"/>
    <cellStyle name="常规 8 4 2 2 3 4 5" xfId="22388"/>
    <cellStyle name="常规 8 4 2 2 3 4 6" xfId="22389"/>
    <cellStyle name="常规 8 4 2 2 3 5" xfId="22390"/>
    <cellStyle name="常规 8 4 2 2 3 5 2" xfId="22391"/>
    <cellStyle name="常规 8 4 2 2 3 5 2 2" xfId="22392"/>
    <cellStyle name="常规 8 4 2 2 3 5 2 2 2" xfId="22393"/>
    <cellStyle name="常规 8 4 2 2 3 5 2 2 3" xfId="22394"/>
    <cellStyle name="常规 8 4 2 2 3 5 2 3" xfId="22395"/>
    <cellStyle name="常规 8 4 2 2 3 5 2 4" xfId="22396"/>
    <cellStyle name="常规 8 4 2 2 3 5 3" xfId="22397"/>
    <cellStyle name="常规 8 4 2 2 3 5 3 2" xfId="22398"/>
    <cellStyle name="常规 8 4 2 2 3 5 3 3" xfId="22399"/>
    <cellStyle name="常规 8 4 2 2 3 5 4" xfId="22400"/>
    <cellStyle name="常规 8 4 2 2 3 5 5" xfId="22401"/>
    <cellStyle name="常规 8 4 2 2 3 6" xfId="22402"/>
    <cellStyle name="常规 8 4 2 2 3 6 2" xfId="22403"/>
    <cellStyle name="常规 8 4 2 2 3 6 2 2" xfId="22404"/>
    <cellStyle name="常规 8 4 2 2 3 6 2 3" xfId="22405"/>
    <cellStyle name="常规 8 4 2 2 3 6 3" xfId="22406"/>
    <cellStyle name="常规 8 4 2 2 3 6 4" xfId="22407"/>
    <cellStyle name="常规 8 4 2 2 3 7" xfId="22408"/>
    <cellStyle name="常规 8 4 2 2 3 7 2" xfId="22409"/>
    <cellStyle name="常规 8 4 2 2 3 7 3" xfId="22410"/>
    <cellStyle name="常规 8 4 2 2 3 8" xfId="22411"/>
    <cellStyle name="常规 8 4 2 2 3 9" xfId="22412"/>
    <cellStyle name="常规 8 4 2 2 4" xfId="22413"/>
    <cellStyle name="常规 8 4 2 2 4 2" xfId="22414"/>
    <cellStyle name="常规 8 4 2 2 4 2 2" xfId="22415"/>
    <cellStyle name="常规 8 4 2 2 4 2 2 2" xfId="22416"/>
    <cellStyle name="常规 8 4 2 2 4 2 2 2 2" xfId="22417"/>
    <cellStyle name="常规 8 4 2 2 4 2 2 2 2 2" xfId="22418"/>
    <cellStyle name="常规 8 4 2 2 4 2 2 2 2 2 2" xfId="22419"/>
    <cellStyle name="常规 8 4 2 2 4 2 2 2 2 2 3" xfId="22420"/>
    <cellStyle name="常规 8 4 2 2 4 2 2 2 2 3" xfId="22421"/>
    <cellStyle name="常规 8 4 2 2 4 2 2 2 2 4" xfId="22422"/>
    <cellStyle name="常规 8 4 2 2 4 2 2 2 3" xfId="22423"/>
    <cellStyle name="常规 8 4 2 2 4 2 2 2 3 2" xfId="22424"/>
    <cellStyle name="常规 8 4 2 2 4 2 2 2 3 3" xfId="22425"/>
    <cellStyle name="常规 8 4 2 2 4 2 2 2 4" xfId="22426"/>
    <cellStyle name="常规 8 4 2 2 4 2 2 2 5" xfId="22427"/>
    <cellStyle name="常规 8 4 2 2 4 2 2 3" xfId="22428"/>
    <cellStyle name="常规 8 4 2 2 4 2 2 3 2" xfId="22429"/>
    <cellStyle name="常规 8 4 2 2 4 2 2 3 2 2" xfId="22430"/>
    <cellStyle name="常规 8 4 2 2 4 2 2 3 2 3" xfId="22431"/>
    <cellStyle name="常规 8 4 2 2 4 2 2 3 3" xfId="22432"/>
    <cellStyle name="常规 8 4 2 2 4 2 2 3 4" xfId="22433"/>
    <cellStyle name="常规 8 4 2 2 4 2 2 4" xfId="22434"/>
    <cellStyle name="常规 8 4 2 2 4 2 2 4 2" xfId="22435"/>
    <cellStyle name="常规 8 4 2 2 4 2 2 4 3" xfId="22436"/>
    <cellStyle name="常规 8 4 2 2 4 2 2 5" xfId="22437"/>
    <cellStyle name="常规 8 4 2 2 4 2 2 6" xfId="22438"/>
    <cellStyle name="常规 8 4 2 2 4 2 3" xfId="22439"/>
    <cellStyle name="常规 8 4 2 2 4 2 3 2" xfId="22440"/>
    <cellStyle name="常规 8 4 2 2 4 2 3 2 2" xfId="22441"/>
    <cellStyle name="常规 8 4 2 2 4 2 3 2 2 2" xfId="22442"/>
    <cellStyle name="常规 8 4 2 2 4 2 3 2 2 3" xfId="22443"/>
    <cellStyle name="常规 8 4 2 2 4 2 3 2 3" xfId="22444"/>
    <cellStyle name="常规 8 4 2 2 4 2 3 2 4" xfId="22445"/>
    <cellStyle name="常规 8 4 2 2 4 2 3 3" xfId="22446"/>
    <cellStyle name="常规 8 4 2 2 4 2 3 3 2" xfId="22447"/>
    <cellStyle name="常规 8 4 2 2 4 2 3 3 3" xfId="22448"/>
    <cellStyle name="常规 8 4 2 2 4 2 3 4" xfId="22449"/>
    <cellStyle name="常规 8 4 2 2 4 2 3 5" xfId="22450"/>
    <cellStyle name="常规 8 4 2 2 4 2 4" xfId="22451"/>
    <cellStyle name="常规 8 4 2 2 4 2 4 2" xfId="22452"/>
    <cellStyle name="常规 8 4 2 2 4 2 4 2 2" xfId="22453"/>
    <cellStyle name="常规 8 4 2 2 4 2 4 2 3" xfId="22454"/>
    <cellStyle name="常规 8 4 2 2 4 2 4 3" xfId="22455"/>
    <cellStyle name="常规 8 4 2 2 4 2 4 4" xfId="22456"/>
    <cellStyle name="常规 8 4 2 2 4 2 5" xfId="22457"/>
    <cellStyle name="常规 8 4 2 2 4 2 5 2" xfId="22458"/>
    <cellStyle name="常规 8 4 2 2 4 2 5 3" xfId="22459"/>
    <cellStyle name="常规 8 4 2 2 4 2 6" xfId="22460"/>
    <cellStyle name="常规 8 4 2 2 4 2 7" xfId="22461"/>
    <cellStyle name="常规 8 4 2 2 4 3" xfId="22462"/>
    <cellStyle name="常规 8 4 2 2 4 3 2" xfId="22463"/>
    <cellStyle name="常规 8 4 2 2 4 3 2 2" xfId="22464"/>
    <cellStyle name="常规 8 4 2 2 4 3 2 2 2" xfId="22465"/>
    <cellStyle name="常规 8 4 2 2 4 3 2 2 2 2" xfId="22466"/>
    <cellStyle name="常规 8 4 2 2 4 3 2 2 2 3" xfId="22467"/>
    <cellStyle name="常规 8 4 2 2 4 3 2 2 3" xfId="22468"/>
    <cellStyle name="常规 8 4 2 2 4 3 2 2 4" xfId="22469"/>
    <cellStyle name="常规 8 4 2 2 4 3 2 3" xfId="22470"/>
    <cellStyle name="常规 8 4 2 2 4 3 2 3 2" xfId="22471"/>
    <cellStyle name="常规 8 4 2 2 4 3 2 3 3" xfId="22472"/>
    <cellStyle name="常规 8 4 2 2 4 3 2 4" xfId="22473"/>
    <cellStyle name="常规 8 4 2 2 4 3 2 5" xfId="22474"/>
    <cellStyle name="常规 8 4 2 2 4 3 3" xfId="22475"/>
    <cellStyle name="常规 8 4 2 2 4 3 3 2" xfId="22476"/>
    <cellStyle name="常规 8 4 2 2 4 3 3 2 2" xfId="22477"/>
    <cellStyle name="常规 8 4 2 2 4 3 3 2 3" xfId="22478"/>
    <cellStyle name="常规 8 4 2 2 4 3 3 3" xfId="22479"/>
    <cellStyle name="常规 8 4 2 2 4 3 3 4" xfId="22480"/>
    <cellStyle name="常规 8 4 2 2 4 3 4" xfId="22481"/>
    <cellStyle name="常规 8 4 2 2 4 3 4 2" xfId="22482"/>
    <cellStyle name="常规 8 4 2 2 4 3 4 3" xfId="22483"/>
    <cellStyle name="常规 8 4 2 2 4 3 5" xfId="22484"/>
    <cellStyle name="常规 8 4 2 2 4 3 6" xfId="22485"/>
    <cellStyle name="常规 8 4 2 2 4 4" xfId="22486"/>
    <cellStyle name="常规 8 4 2 2 4 4 2" xfId="22487"/>
    <cellStyle name="常规 8 4 2 2 4 4 2 2" xfId="22488"/>
    <cellStyle name="常规 8 4 2 2 4 4 2 2 2" xfId="22489"/>
    <cellStyle name="常规 8 4 2 2 4 4 2 2 3" xfId="22490"/>
    <cellStyle name="常规 8 4 2 2 4 4 2 3" xfId="22491"/>
    <cellStyle name="常规 8 4 2 2 4 4 2 4" xfId="22492"/>
    <cellStyle name="常规 8 4 2 2 4 4 3" xfId="22493"/>
    <cellStyle name="常规 8 4 2 2 4 4 3 2" xfId="22494"/>
    <cellStyle name="常规 8 4 2 2 4 4 3 3" xfId="22495"/>
    <cellStyle name="常规 8 4 2 2 4 4 4" xfId="22496"/>
    <cellStyle name="常规 8 4 2 2 4 4 5" xfId="22497"/>
    <cellStyle name="常规 8 4 2 2 4 5" xfId="22498"/>
    <cellStyle name="常规 8 4 2 2 4 5 2" xfId="22499"/>
    <cellStyle name="常规 8 4 2 2 4 5 2 2" xfId="22500"/>
    <cellStyle name="常规 8 4 2 2 4 5 2 3" xfId="22501"/>
    <cellStyle name="常规 8 4 2 2 4 5 3" xfId="22502"/>
    <cellStyle name="常规 8 4 2 2 4 5 4" xfId="22503"/>
    <cellStyle name="常规 8 4 2 2 4 6" xfId="22504"/>
    <cellStyle name="常规 8 4 2 2 4 6 2" xfId="22505"/>
    <cellStyle name="常规 8 4 2 2 4 6 3" xfId="22506"/>
    <cellStyle name="常规 8 4 2 2 4 7" xfId="22507"/>
    <cellStyle name="常规 8 4 2 2 4 8" xfId="22508"/>
    <cellStyle name="常规 8 4 2 2 5" xfId="22509"/>
    <cellStyle name="常规 8 4 2 2 5 2" xfId="22510"/>
    <cellStyle name="常规 8 4 2 2 5 2 2" xfId="22511"/>
    <cellStyle name="常规 8 4 2 2 5 2 2 2" xfId="22512"/>
    <cellStyle name="常规 8 4 2 2 5 2 2 2 2" xfId="22513"/>
    <cellStyle name="常规 8 4 2 2 5 2 2 2 2 2" xfId="22514"/>
    <cellStyle name="常规 8 4 2 2 5 2 2 2 2 3" xfId="22515"/>
    <cellStyle name="常规 8 4 2 2 5 2 2 2 3" xfId="22516"/>
    <cellStyle name="常规 8 4 2 2 5 2 2 2 4" xfId="22517"/>
    <cellStyle name="常规 8 4 2 2 5 2 2 3" xfId="22518"/>
    <cellStyle name="常规 8 4 2 2 5 2 2 3 2" xfId="22519"/>
    <cellStyle name="常规 8 4 2 2 5 2 2 3 3" xfId="22520"/>
    <cellStyle name="常规 8 4 2 2 5 2 2 4" xfId="22521"/>
    <cellStyle name="常规 8 4 2 2 5 2 2 5" xfId="22522"/>
    <cellStyle name="常规 8 4 2 2 5 2 3" xfId="22523"/>
    <cellStyle name="常规 8 4 2 2 5 2 3 2" xfId="22524"/>
    <cellStyle name="常规 8 4 2 2 5 2 3 2 2" xfId="22525"/>
    <cellStyle name="常规 8 4 2 2 5 2 3 2 3" xfId="22526"/>
    <cellStyle name="常规 8 4 2 2 5 2 3 3" xfId="22527"/>
    <cellStyle name="常规 8 4 2 2 5 2 3 4" xfId="22528"/>
    <cellStyle name="常规 8 4 2 2 5 2 4" xfId="22529"/>
    <cellStyle name="常规 8 4 2 2 5 2 4 2" xfId="22530"/>
    <cellStyle name="常规 8 4 2 2 5 2 4 3" xfId="22531"/>
    <cellStyle name="常规 8 4 2 2 5 2 5" xfId="22532"/>
    <cellStyle name="常规 8 4 2 2 5 2 6" xfId="22533"/>
    <cellStyle name="常规 8 4 2 2 5 3" xfId="22534"/>
    <cellStyle name="常规 8 4 2 2 5 3 2" xfId="22535"/>
    <cellStyle name="常规 8 4 2 2 5 3 2 2" xfId="22536"/>
    <cellStyle name="常规 8 4 2 2 5 3 2 2 2" xfId="22537"/>
    <cellStyle name="常规 8 4 2 2 5 3 2 2 3" xfId="22538"/>
    <cellStyle name="常规 8 4 2 2 5 3 2 3" xfId="22539"/>
    <cellStyle name="常规 8 4 2 2 5 3 2 4" xfId="22540"/>
    <cellStyle name="常规 8 4 2 2 5 3 3" xfId="22541"/>
    <cellStyle name="常规 8 4 2 2 5 3 3 2" xfId="22542"/>
    <cellStyle name="常规 8 4 2 2 5 3 3 3" xfId="22543"/>
    <cellStyle name="常规 8 4 2 2 5 3 4" xfId="22544"/>
    <cellStyle name="常规 8 4 2 2 5 3 5" xfId="22545"/>
    <cellStyle name="常规 8 4 2 2 5 4" xfId="22546"/>
    <cellStyle name="常规 8 4 2 2 5 4 2" xfId="22547"/>
    <cellStyle name="常规 8 4 2 2 5 4 2 2" xfId="22548"/>
    <cellStyle name="常规 8 4 2 2 5 4 2 3" xfId="22549"/>
    <cellStyle name="常规 8 4 2 2 5 4 3" xfId="22550"/>
    <cellStyle name="常规 8 4 2 2 5 4 4" xfId="22551"/>
    <cellStyle name="常规 8 4 2 2 5 5" xfId="22552"/>
    <cellStyle name="常规 8 4 2 2 5 5 2" xfId="22553"/>
    <cellStyle name="常规 8 4 2 2 5 5 3" xfId="22554"/>
    <cellStyle name="常规 8 4 2 2 5 6" xfId="22555"/>
    <cellStyle name="常规 8 4 2 2 5 7" xfId="22556"/>
    <cellStyle name="常规 8 4 2 2 6" xfId="22557"/>
    <cellStyle name="常规 8 4 2 2 6 2" xfId="22558"/>
    <cellStyle name="常规 8 4 2 2 6 2 2" xfId="22559"/>
    <cellStyle name="常规 8 4 2 2 6 2 2 2" xfId="22560"/>
    <cellStyle name="常规 8 4 2 2 6 2 2 2 2" xfId="22561"/>
    <cellStyle name="常规 8 4 2 2 6 2 2 2 3" xfId="22562"/>
    <cellStyle name="常规 8 4 2 2 6 2 2 3" xfId="22563"/>
    <cellStyle name="常规 8 4 2 2 6 2 2 4" xfId="22564"/>
    <cellStyle name="常规 8 4 2 2 6 2 3" xfId="22565"/>
    <cellStyle name="常规 8 4 2 2 6 2 3 2" xfId="22566"/>
    <cellStyle name="常规 8 4 2 2 6 2 3 3" xfId="22567"/>
    <cellStyle name="常规 8 4 2 2 6 2 4" xfId="22568"/>
    <cellStyle name="常规 8 4 2 2 6 2 5" xfId="22569"/>
    <cellStyle name="常规 8 4 2 2 6 3" xfId="22570"/>
    <cellStyle name="常规 8 4 2 2 6 3 2" xfId="22571"/>
    <cellStyle name="常规 8 4 2 2 6 3 2 2" xfId="22572"/>
    <cellStyle name="常规 8 4 2 2 6 3 2 3" xfId="22573"/>
    <cellStyle name="常规 8 4 2 2 6 3 3" xfId="22574"/>
    <cellStyle name="常规 8 4 2 2 6 3 4" xfId="22575"/>
    <cellStyle name="常规 8 4 2 2 6 4" xfId="22576"/>
    <cellStyle name="常规 8 4 2 2 6 4 2" xfId="22577"/>
    <cellStyle name="常规 8 4 2 2 6 4 3" xfId="22578"/>
    <cellStyle name="常规 8 4 2 2 6 5" xfId="22579"/>
    <cellStyle name="常规 8 4 2 2 6 6" xfId="22580"/>
    <cellStyle name="常规 8 4 2 2 7" xfId="22581"/>
    <cellStyle name="常规 8 4 2 2 7 2" xfId="22582"/>
    <cellStyle name="常规 8 4 2 2 7 2 2" xfId="22583"/>
    <cellStyle name="常规 8 4 2 2 7 2 2 2" xfId="22584"/>
    <cellStyle name="常规 8 4 2 2 7 2 2 3" xfId="22585"/>
    <cellStyle name="常规 8 4 2 2 7 2 3" xfId="22586"/>
    <cellStyle name="常规 8 4 2 2 7 2 4" xfId="22587"/>
    <cellStyle name="常规 8 4 2 2 7 3" xfId="22588"/>
    <cellStyle name="常规 8 4 2 2 7 3 2" xfId="22589"/>
    <cellStyle name="常规 8 4 2 2 7 3 3" xfId="22590"/>
    <cellStyle name="常规 8 4 2 2 7 4" xfId="22591"/>
    <cellStyle name="常规 8 4 2 2 7 5" xfId="22592"/>
    <cellStyle name="常规 8 4 2 2 8" xfId="22593"/>
    <cellStyle name="常规 8 4 2 2 8 2" xfId="22594"/>
    <cellStyle name="常规 8 4 2 2 8 2 2" xfId="22595"/>
    <cellStyle name="常规 8 4 2 2 8 2 3" xfId="22596"/>
    <cellStyle name="常规 8 4 2 2 8 3" xfId="22597"/>
    <cellStyle name="常规 8 4 2 2 8 4" xfId="22598"/>
    <cellStyle name="常规 8 4 2 2 9" xfId="22599"/>
    <cellStyle name="常规 8 4 2 2 9 2" xfId="22600"/>
    <cellStyle name="常规 8 4 2 2 9 3" xfId="22601"/>
    <cellStyle name="常规 8 4 2 3" xfId="22602"/>
    <cellStyle name="常规 8 4 2 3 10" xfId="22603"/>
    <cellStyle name="常规 8 4 2 3 11" xfId="22604"/>
    <cellStyle name="常规 8 4 2 3 12" xfId="22605"/>
    <cellStyle name="常规 8 4 2 3 13" xfId="22606"/>
    <cellStyle name="常规 8 4 2 3 2" xfId="22607"/>
    <cellStyle name="常规 8 4 2 3 2 2" xfId="22608"/>
    <cellStyle name="常规 8 4 2 3 2 2 2" xfId="22609"/>
    <cellStyle name="常规 8 4 2 3 2 2 2 2" xfId="22610"/>
    <cellStyle name="常规 8 4 2 3 2 2 2 2 2" xfId="22611"/>
    <cellStyle name="常规 8 4 2 3 2 2 2 2 2 2" xfId="22612"/>
    <cellStyle name="常规 8 4 2 3 2 2 2 2 2 2 2" xfId="22613"/>
    <cellStyle name="常规 8 4 2 3 2 2 2 2 2 2 2 2" xfId="22614"/>
    <cellStyle name="常规 8 4 2 3 2 2 2 2 2 2 2 3" xfId="22615"/>
    <cellStyle name="常规 8 4 2 3 2 2 2 2 2 2 3" xfId="22616"/>
    <cellStyle name="常规 8 4 2 3 2 2 2 2 2 2 4" xfId="22617"/>
    <cellStyle name="常规 8 4 2 3 2 2 2 2 2 3" xfId="22618"/>
    <cellStyle name="常规 8 4 2 3 2 2 2 2 2 3 2" xfId="22619"/>
    <cellStyle name="常规 8 4 2 3 2 2 2 2 2 3 3" xfId="22620"/>
    <cellStyle name="常规 8 4 2 3 2 2 2 2 2 4" xfId="22621"/>
    <cellStyle name="常规 8 4 2 3 2 2 2 2 2 5" xfId="22622"/>
    <cellStyle name="常规 8 4 2 3 2 2 2 2 3" xfId="22623"/>
    <cellStyle name="常规 8 4 2 3 2 2 2 2 3 2" xfId="22624"/>
    <cellStyle name="常规 8 4 2 3 2 2 2 2 3 2 2" xfId="22625"/>
    <cellStyle name="常规 8 4 2 3 2 2 2 2 3 2 3" xfId="22626"/>
    <cellStyle name="常规 8 4 2 3 2 2 2 2 3 3" xfId="22627"/>
    <cellStyle name="常规 8 4 2 3 2 2 2 2 3 4" xfId="22628"/>
    <cellStyle name="常规 8 4 2 3 2 2 2 2 4" xfId="22629"/>
    <cellStyle name="常规 8 4 2 3 2 2 2 2 4 2" xfId="22630"/>
    <cellStyle name="常规 8 4 2 3 2 2 2 2 4 3" xfId="22631"/>
    <cellStyle name="常规 8 4 2 3 2 2 2 2 5" xfId="22632"/>
    <cellStyle name="常规 8 4 2 3 2 2 2 2 6" xfId="22633"/>
    <cellStyle name="常规 8 4 2 3 2 2 2 3" xfId="22634"/>
    <cellStyle name="常规 8 4 2 3 2 2 2 3 2" xfId="22635"/>
    <cellStyle name="常规 8 4 2 3 2 2 2 3 2 2" xfId="22636"/>
    <cellStyle name="常规 8 4 2 3 2 2 2 3 2 2 2" xfId="22637"/>
    <cellStyle name="常规 8 4 2 3 2 2 2 3 2 2 3" xfId="22638"/>
    <cellStyle name="常规 8 4 2 3 2 2 2 3 2 3" xfId="22639"/>
    <cellStyle name="常规 8 4 2 3 2 2 2 3 2 4" xfId="22640"/>
    <cellStyle name="常规 8 4 2 3 2 2 2 3 3" xfId="22641"/>
    <cellStyle name="常规 8 4 2 3 2 2 2 3 3 2" xfId="22642"/>
    <cellStyle name="常规 8 4 2 3 2 2 2 3 3 3" xfId="22643"/>
    <cellStyle name="常规 8 4 2 3 2 2 2 3 4" xfId="22644"/>
    <cellStyle name="常规 8 4 2 3 2 2 2 3 5" xfId="22645"/>
    <cellStyle name="常规 8 4 2 3 2 2 2 4" xfId="22646"/>
    <cellStyle name="常规 8 4 2 3 2 2 2 4 2" xfId="22647"/>
    <cellStyle name="常规 8 4 2 3 2 2 2 4 2 2" xfId="22648"/>
    <cellStyle name="常规 8 4 2 3 2 2 2 4 2 3" xfId="22649"/>
    <cellStyle name="常规 8 4 2 3 2 2 2 4 3" xfId="22650"/>
    <cellStyle name="常规 8 4 2 3 2 2 2 4 4" xfId="22651"/>
    <cellStyle name="常规 8 4 2 3 2 2 2 5" xfId="22652"/>
    <cellStyle name="常规 8 4 2 3 2 2 2 5 2" xfId="22653"/>
    <cellStyle name="常规 8 4 2 3 2 2 2 5 3" xfId="22654"/>
    <cellStyle name="常规 8 4 2 3 2 2 2 6" xfId="22655"/>
    <cellStyle name="常规 8 4 2 3 2 2 2 7" xfId="22656"/>
    <cellStyle name="常规 8 4 2 3 2 2 3" xfId="22657"/>
    <cellStyle name="常规 8 4 2 3 2 2 3 2" xfId="22658"/>
    <cellStyle name="常规 8 4 2 3 2 2 3 2 2" xfId="22659"/>
    <cellStyle name="常规 8 4 2 3 2 2 3 2 2 2" xfId="22660"/>
    <cellStyle name="常规 8 4 2 3 2 2 3 2 2 2 2" xfId="22661"/>
    <cellStyle name="常规 8 4 2 3 2 2 3 2 2 2 3" xfId="22662"/>
    <cellStyle name="常规 8 4 2 3 2 2 3 2 2 3" xfId="22663"/>
    <cellStyle name="常规 8 4 2 3 2 2 3 2 2 4" xfId="22664"/>
    <cellStyle name="常规 8 4 2 3 2 2 3 2 3" xfId="22665"/>
    <cellStyle name="常规 8 4 2 3 2 2 3 2 3 2" xfId="22666"/>
    <cellStyle name="常规 8 4 2 3 2 2 3 2 3 3" xfId="22667"/>
    <cellStyle name="常规 8 4 2 3 2 2 3 2 4" xfId="22668"/>
    <cellStyle name="常规 8 4 2 3 2 2 3 2 5" xfId="22669"/>
    <cellStyle name="常规 8 4 2 3 2 2 3 3" xfId="22670"/>
    <cellStyle name="常规 8 4 2 3 2 2 3 3 2" xfId="22671"/>
    <cellStyle name="常规 8 4 2 3 2 2 3 3 2 2" xfId="22672"/>
    <cellStyle name="常规 8 4 2 3 2 2 3 3 2 3" xfId="22673"/>
    <cellStyle name="常规 8 4 2 3 2 2 3 3 3" xfId="22674"/>
    <cellStyle name="常规 8 4 2 3 2 2 3 3 4" xfId="22675"/>
    <cellStyle name="常规 8 4 2 3 2 2 3 4" xfId="22676"/>
    <cellStyle name="常规 8 4 2 3 2 2 3 4 2" xfId="22677"/>
    <cellStyle name="常规 8 4 2 3 2 2 3 4 3" xfId="22678"/>
    <cellStyle name="常规 8 4 2 3 2 2 3 5" xfId="22679"/>
    <cellStyle name="常规 8 4 2 3 2 2 3 6" xfId="22680"/>
    <cellStyle name="常规 8 4 2 3 2 2 4" xfId="22681"/>
    <cellStyle name="常规 8 4 2 3 2 2 4 2" xfId="22682"/>
    <cellStyle name="常规 8 4 2 3 2 2 4 2 2" xfId="22683"/>
    <cellStyle name="常规 8 4 2 3 2 2 4 2 2 2" xfId="22684"/>
    <cellStyle name="常规 8 4 2 3 2 2 4 2 2 3" xfId="22685"/>
    <cellStyle name="常规 8 4 2 3 2 2 4 2 3" xfId="22686"/>
    <cellStyle name="常规 8 4 2 3 2 2 4 2 4" xfId="22687"/>
    <cellStyle name="常规 8 4 2 3 2 2 4 3" xfId="22688"/>
    <cellStyle name="常规 8 4 2 3 2 2 4 3 2" xfId="22689"/>
    <cellStyle name="常规 8 4 2 3 2 2 4 3 3" xfId="22690"/>
    <cellStyle name="常规 8 4 2 3 2 2 4 4" xfId="22691"/>
    <cellStyle name="常规 8 4 2 3 2 2 4 5" xfId="22692"/>
    <cellStyle name="常规 8 4 2 3 2 2 5" xfId="22693"/>
    <cellStyle name="常规 8 4 2 3 2 2 5 2" xfId="22694"/>
    <cellStyle name="常规 8 4 2 3 2 2 5 2 2" xfId="22695"/>
    <cellStyle name="常规 8 4 2 3 2 2 5 2 3" xfId="22696"/>
    <cellStyle name="常规 8 4 2 3 2 2 5 3" xfId="22697"/>
    <cellStyle name="常规 8 4 2 3 2 2 5 4" xfId="22698"/>
    <cellStyle name="常规 8 4 2 3 2 2 6" xfId="22699"/>
    <cellStyle name="常规 8 4 2 3 2 2 6 2" xfId="22700"/>
    <cellStyle name="常规 8 4 2 3 2 2 6 3" xfId="22701"/>
    <cellStyle name="常规 8 4 2 3 2 2 7" xfId="22702"/>
    <cellStyle name="常规 8 4 2 3 2 2 8" xfId="22703"/>
    <cellStyle name="常规 8 4 2 3 2 3" xfId="22704"/>
    <cellStyle name="常规 8 4 2 3 2 3 2" xfId="22705"/>
    <cellStyle name="常规 8 4 2 3 2 3 2 2" xfId="22706"/>
    <cellStyle name="常规 8 4 2 3 2 3 2 2 2" xfId="22707"/>
    <cellStyle name="常规 8 4 2 3 2 3 2 2 2 2" xfId="22708"/>
    <cellStyle name="常规 8 4 2 3 2 3 2 2 2 2 2" xfId="22709"/>
    <cellStyle name="常规 8 4 2 3 2 3 2 2 2 2 3" xfId="22710"/>
    <cellStyle name="常规 8 4 2 3 2 3 2 2 2 3" xfId="22711"/>
    <cellStyle name="常规 8 4 2 3 2 3 2 2 2 4" xfId="22712"/>
    <cellStyle name="常规 8 4 2 3 2 3 2 2 3" xfId="22713"/>
    <cellStyle name="常规 8 4 2 3 2 3 2 2 3 2" xfId="22714"/>
    <cellStyle name="常规 8 4 2 3 2 3 2 2 3 3" xfId="22715"/>
    <cellStyle name="常规 8 4 2 3 2 3 2 2 4" xfId="22716"/>
    <cellStyle name="常规 8 4 2 3 2 3 2 2 5" xfId="22717"/>
    <cellStyle name="常规 8 4 2 3 2 3 2 3" xfId="22718"/>
    <cellStyle name="常规 8 4 2 3 2 3 2 3 2" xfId="22719"/>
    <cellStyle name="常规 8 4 2 3 2 3 2 3 2 2" xfId="22720"/>
    <cellStyle name="常规 8 4 2 3 2 3 2 3 2 3" xfId="22721"/>
    <cellStyle name="常规 8 4 2 3 2 3 2 3 3" xfId="22722"/>
    <cellStyle name="常规 8 4 2 3 2 3 2 3 4" xfId="22723"/>
    <cellStyle name="常规 8 4 2 3 2 3 2 4" xfId="22724"/>
    <cellStyle name="常规 8 4 2 3 2 3 2 4 2" xfId="22725"/>
    <cellStyle name="常规 8 4 2 3 2 3 2 4 3" xfId="22726"/>
    <cellStyle name="常规 8 4 2 3 2 3 2 5" xfId="22727"/>
    <cellStyle name="常规 8 4 2 3 2 3 2 6" xfId="22728"/>
    <cellStyle name="常规 8 4 2 3 2 3 3" xfId="22729"/>
    <cellStyle name="常规 8 4 2 3 2 3 3 2" xfId="22730"/>
    <cellStyle name="常规 8 4 2 3 2 3 3 2 2" xfId="22731"/>
    <cellStyle name="常规 8 4 2 3 2 3 3 2 2 2" xfId="22732"/>
    <cellStyle name="常规 8 4 2 3 2 3 3 2 2 3" xfId="22733"/>
    <cellStyle name="常规 8 4 2 3 2 3 3 2 3" xfId="22734"/>
    <cellStyle name="常规 8 4 2 3 2 3 3 2 4" xfId="22735"/>
    <cellStyle name="常规 8 4 2 3 2 3 3 3" xfId="22736"/>
    <cellStyle name="常规 8 4 2 3 2 3 3 3 2" xfId="22737"/>
    <cellStyle name="常规 8 4 2 3 2 3 3 3 3" xfId="22738"/>
    <cellStyle name="常规 8 4 2 3 2 3 3 4" xfId="22739"/>
    <cellStyle name="常规 8 4 2 3 2 3 3 5" xfId="22740"/>
    <cellStyle name="常规 8 4 2 3 2 3 4" xfId="22741"/>
    <cellStyle name="常规 8 4 2 3 2 3 4 2" xfId="22742"/>
    <cellStyle name="常规 8 4 2 3 2 3 4 2 2" xfId="22743"/>
    <cellStyle name="常规 8 4 2 3 2 3 4 2 3" xfId="22744"/>
    <cellStyle name="常规 8 4 2 3 2 3 4 3" xfId="22745"/>
    <cellStyle name="常规 8 4 2 3 2 3 4 4" xfId="22746"/>
    <cellStyle name="常规 8 4 2 3 2 3 5" xfId="22747"/>
    <cellStyle name="常规 8 4 2 3 2 3 5 2" xfId="22748"/>
    <cellStyle name="常规 8 4 2 3 2 3 5 3" xfId="22749"/>
    <cellStyle name="常规 8 4 2 3 2 3 6" xfId="22750"/>
    <cellStyle name="常规 8 4 2 3 2 3 7" xfId="22751"/>
    <cellStyle name="常规 8 4 2 3 2 4" xfId="22752"/>
    <cellStyle name="常规 8 4 2 3 2 4 2" xfId="22753"/>
    <cellStyle name="常规 8 4 2 3 2 4 2 2" xfId="22754"/>
    <cellStyle name="常规 8 4 2 3 2 4 2 2 2" xfId="22755"/>
    <cellStyle name="常规 8 4 2 3 2 4 2 2 2 2" xfId="22756"/>
    <cellStyle name="常规 8 4 2 3 2 4 2 2 2 3" xfId="22757"/>
    <cellStyle name="常规 8 4 2 3 2 4 2 2 3" xfId="22758"/>
    <cellStyle name="常规 8 4 2 3 2 4 2 2 4" xfId="22759"/>
    <cellStyle name="常规 8 4 2 3 2 4 2 3" xfId="22760"/>
    <cellStyle name="常规 8 4 2 3 2 4 2 3 2" xfId="22761"/>
    <cellStyle name="常规 8 4 2 3 2 4 2 3 3" xfId="22762"/>
    <cellStyle name="常规 8 4 2 3 2 4 2 4" xfId="22763"/>
    <cellStyle name="常规 8 4 2 3 2 4 2 5" xfId="22764"/>
    <cellStyle name="常规 8 4 2 3 2 4 3" xfId="22765"/>
    <cellStyle name="常规 8 4 2 3 2 4 3 2" xfId="22766"/>
    <cellStyle name="常规 8 4 2 3 2 4 3 2 2" xfId="22767"/>
    <cellStyle name="常规 8 4 2 3 2 4 3 2 3" xfId="22768"/>
    <cellStyle name="常规 8 4 2 3 2 4 3 3" xfId="22769"/>
    <cellStyle name="常规 8 4 2 3 2 4 3 4" xfId="22770"/>
    <cellStyle name="常规 8 4 2 3 2 4 4" xfId="22771"/>
    <cellStyle name="常规 8 4 2 3 2 4 4 2" xfId="22772"/>
    <cellStyle name="常规 8 4 2 3 2 4 4 3" xfId="22773"/>
    <cellStyle name="常规 8 4 2 3 2 4 5" xfId="22774"/>
    <cellStyle name="常规 8 4 2 3 2 4 6" xfId="22775"/>
    <cellStyle name="常规 8 4 2 3 2 5" xfId="22776"/>
    <cellStyle name="常规 8 4 2 3 2 5 2" xfId="22777"/>
    <cellStyle name="常规 8 4 2 3 2 5 2 2" xfId="22778"/>
    <cellStyle name="常规 8 4 2 3 2 5 2 2 2" xfId="22779"/>
    <cellStyle name="常规 8 4 2 3 2 5 2 2 3" xfId="22780"/>
    <cellStyle name="常规 8 4 2 3 2 5 2 3" xfId="22781"/>
    <cellStyle name="常规 8 4 2 3 2 5 2 4" xfId="22782"/>
    <cellStyle name="常规 8 4 2 3 2 5 3" xfId="22783"/>
    <cellStyle name="常规 8 4 2 3 2 5 3 2" xfId="22784"/>
    <cellStyle name="常规 8 4 2 3 2 5 3 3" xfId="22785"/>
    <cellStyle name="常规 8 4 2 3 2 5 4" xfId="22786"/>
    <cellStyle name="常规 8 4 2 3 2 5 5" xfId="22787"/>
    <cellStyle name="常规 8 4 2 3 2 6" xfId="22788"/>
    <cellStyle name="常规 8 4 2 3 2 6 2" xfId="22789"/>
    <cellStyle name="常规 8 4 2 3 2 6 2 2" xfId="22790"/>
    <cellStyle name="常规 8 4 2 3 2 6 2 3" xfId="22791"/>
    <cellStyle name="常规 8 4 2 3 2 6 3" xfId="22792"/>
    <cellStyle name="常规 8 4 2 3 2 6 4" xfId="22793"/>
    <cellStyle name="常规 8 4 2 3 2 7" xfId="22794"/>
    <cellStyle name="常规 8 4 2 3 2 7 2" xfId="22795"/>
    <cellStyle name="常规 8 4 2 3 2 7 3" xfId="22796"/>
    <cellStyle name="常规 8 4 2 3 2 8" xfId="22797"/>
    <cellStyle name="常规 8 4 2 3 2 9" xfId="22798"/>
    <cellStyle name="常规 8 4 2 3 3" xfId="22799"/>
    <cellStyle name="常规 8 4 2 3 3 2" xfId="22800"/>
    <cellStyle name="常规 8 4 2 3 3 2 2" xfId="22801"/>
    <cellStyle name="常规 8 4 2 3 3 2 2 2" xfId="22802"/>
    <cellStyle name="常规 8 4 2 3 3 2 2 2 2" xfId="22803"/>
    <cellStyle name="常规 8 4 2 3 3 2 2 2 2 2" xfId="22804"/>
    <cellStyle name="常规 8 4 2 3 3 2 2 2 2 2 2" xfId="22805"/>
    <cellStyle name="常规 8 4 2 3 3 2 2 2 2 2 3" xfId="22806"/>
    <cellStyle name="常规 8 4 2 3 3 2 2 2 2 3" xfId="22807"/>
    <cellStyle name="常规 8 4 2 3 3 2 2 2 2 4" xfId="22808"/>
    <cellStyle name="常规 8 4 2 3 3 2 2 2 3" xfId="22809"/>
    <cellStyle name="常规 8 4 2 3 3 2 2 2 3 2" xfId="22810"/>
    <cellStyle name="常规 8 4 2 3 3 2 2 2 3 3" xfId="22811"/>
    <cellStyle name="常规 8 4 2 3 3 2 2 2 4" xfId="22812"/>
    <cellStyle name="常规 8 4 2 3 3 2 2 2 5" xfId="22813"/>
    <cellStyle name="常规 8 4 2 3 3 2 2 3" xfId="22814"/>
    <cellStyle name="常规 8 4 2 3 3 2 2 3 2" xfId="22815"/>
    <cellStyle name="常规 8 4 2 3 3 2 2 3 2 2" xfId="22816"/>
    <cellStyle name="常规 8 4 2 3 3 2 2 3 2 3" xfId="22817"/>
    <cellStyle name="常规 8 4 2 3 3 2 2 3 3" xfId="22818"/>
    <cellStyle name="常规 8 4 2 3 3 2 2 3 4" xfId="22819"/>
    <cellStyle name="常规 8 4 2 3 3 2 2 4" xfId="22820"/>
    <cellStyle name="常规 8 4 2 3 3 2 2 4 2" xfId="22821"/>
    <cellStyle name="常规 8 4 2 3 3 2 2 4 3" xfId="22822"/>
    <cellStyle name="常规 8 4 2 3 3 2 2 5" xfId="22823"/>
    <cellStyle name="常规 8 4 2 3 3 2 2 6" xfId="22824"/>
    <cellStyle name="常规 8 4 2 3 3 2 3" xfId="22825"/>
    <cellStyle name="常规 8 4 2 3 3 2 3 2" xfId="22826"/>
    <cellStyle name="常规 8 4 2 3 3 2 3 2 2" xfId="22827"/>
    <cellStyle name="常规 8 4 2 3 3 2 3 2 2 2" xfId="22828"/>
    <cellStyle name="常规 8 4 2 3 3 2 3 2 2 3" xfId="22829"/>
    <cellStyle name="常规 8 4 2 3 3 2 3 2 3" xfId="22830"/>
    <cellStyle name="常规 8 4 2 3 3 2 3 2 4" xfId="22831"/>
    <cellStyle name="常规 8 4 2 3 3 2 3 3" xfId="22832"/>
    <cellStyle name="常规 8 4 2 3 3 2 3 3 2" xfId="22833"/>
    <cellStyle name="常规 8 4 2 3 3 2 3 3 3" xfId="22834"/>
    <cellStyle name="常规 8 4 2 3 3 2 3 4" xfId="22835"/>
    <cellStyle name="常规 8 4 2 3 3 2 3 5" xfId="22836"/>
    <cellStyle name="常规 8 4 2 3 3 2 4" xfId="22837"/>
    <cellStyle name="常规 8 4 2 3 3 2 4 2" xfId="22838"/>
    <cellStyle name="常规 8 4 2 3 3 2 4 2 2" xfId="22839"/>
    <cellStyle name="常规 8 4 2 3 3 2 4 2 3" xfId="22840"/>
    <cellStyle name="常规 8 4 2 3 3 2 4 3" xfId="22841"/>
    <cellStyle name="常规 8 4 2 3 3 2 4 4" xfId="22842"/>
    <cellStyle name="常规 8 4 2 3 3 2 5" xfId="22843"/>
    <cellStyle name="常规 8 4 2 3 3 2 5 2" xfId="22844"/>
    <cellStyle name="常规 8 4 2 3 3 2 5 3" xfId="22845"/>
    <cellStyle name="常规 8 4 2 3 3 2 6" xfId="22846"/>
    <cellStyle name="常规 8 4 2 3 3 2 7" xfId="22847"/>
    <cellStyle name="常规 8 4 2 3 3 3" xfId="22848"/>
    <cellStyle name="常规 8 4 2 3 3 3 2" xfId="22849"/>
    <cellStyle name="常规 8 4 2 3 3 3 2 2" xfId="22850"/>
    <cellStyle name="常规 8 4 2 3 3 3 2 2 2" xfId="22851"/>
    <cellStyle name="常规 8 4 2 3 3 3 2 2 2 2" xfId="22852"/>
    <cellStyle name="常规 8 4 2 3 3 3 2 2 2 3" xfId="22853"/>
    <cellStyle name="常规 8 4 2 3 3 3 2 2 3" xfId="22854"/>
    <cellStyle name="常规 8 4 2 3 3 3 2 2 4" xfId="22855"/>
    <cellStyle name="常规 8 4 2 3 3 3 2 3" xfId="22856"/>
    <cellStyle name="常规 8 4 2 3 3 3 2 3 2" xfId="22857"/>
    <cellStyle name="常规 8 4 2 3 3 3 2 3 3" xfId="22858"/>
    <cellStyle name="常规 8 4 2 3 3 3 2 4" xfId="22859"/>
    <cellStyle name="常规 8 4 2 3 3 3 2 5" xfId="22860"/>
    <cellStyle name="常规 8 4 2 3 3 3 3" xfId="22861"/>
    <cellStyle name="常规 8 4 2 3 3 3 3 2" xfId="22862"/>
    <cellStyle name="常规 8 4 2 3 3 3 3 2 2" xfId="22863"/>
    <cellStyle name="常规 8 4 2 3 3 3 3 2 3" xfId="22864"/>
    <cellStyle name="常规 8 4 2 3 3 3 3 3" xfId="22865"/>
    <cellStyle name="常规 8 4 2 3 3 3 3 4" xfId="22866"/>
    <cellStyle name="常规 8 4 2 3 3 3 4" xfId="22867"/>
    <cellStyle name="常规 8 4 2 3 3 3 4 2" xfId="22868"/>
    <cellStyle name="常规 8 4 2 3 3 3 4 3" xfId="22869"/>
    <cellStyle name="常规 8 4 2 3 3 3 5" xfId="22870"/>
    <cellStyle name="常规 8 4 2 3 3 3 6" xfId="22871"/>
    <cellStyle name="常规 8 4 2 3 3 4" xfId="22872"/>
    <cellStyle name="常规 8 4 2 3 3 4 2" xfId="22873"/>
    <cellStyle name="常规 8 4 2 3 3 4 2 2" xfId="22874"/>
    <cellStyle name="常规 8 4 2 3 3 4 2 2 2" xfId="22875"/>
    <cellStyle name="常规 8 4 2 3 3 4 2 2 3" xfId="22876"/>
    <cellStyle name="常规 8 4 2 3 3 4 2 3" xfId="22877"/>
    <cellStyle name="常规 8 4 2 3 3 4 2 4" xfId="22878"/>
    <cellStyle name="常规 8 4 2 3 3 4 3" xfId="22879"/>
    <cellStyle name="常规 8 4 2 3 3 4 3 2" xfId="22880"/>
    <cellStyle name="常规 8 4 2 3 3 4 3 3" xfId="22881"/>
    <cellStyle name="常规 8 4 2 3 3 4 4" xfId="22882"/>
    <cellStyle name="常规 8 4 2 3 3 4 5" xfId="22883"/>
    <cellStyle name="常规 8 4 2 3 3 5" xfId="22884"/>
    <cellStyle name="常规 8 4 2 3 3 5 2" xfId="22885"/>
    <cellStyle name="常规 8 4 2 3 3 5 2 2" xfId="22886"/>
    <cellStyle name="常规 8 4 2 3 3 5 2 3" xfId="22887"/>
    <cellStyle name="常规 8 4 2 3 3 5 3" xfId="22888"/>
    <cellStyle name="常规 8 4 2 3 3 5 4" xfId="22889"/>
    <cellStyle name="常规 8 4 2 3 3 6" xfId="22890"/>
    <cellStyle name="常规 8 4 2 3 3 6 2" xfId="22891"/>
    <cellStyle name="常规 8 4 2 3 3 6 3" xfId="22892"/>
    <cellStyle name="常规 8 4 2 3 3 7" xfId="22893"/>
    <cellStyle name="常规 8 4 2 3 3 8" xfId="22894"/>
    <cellStyle name="常规 8 4 2 3 4" xfId="22895"/>
    <cellStyle name="常规 8 4 2 3 4 2" xfId="22896"/>
    <cellStyle name="常规 8 4 2 3 4 2 2" xfId="22897"/>
    <cellStyle name="常规 8 4 2 3 4 2 2 2" xfId="22898"/>
    <cellStyle name="常规 8 4 2 3 4 2 2 2 2" xfId="22899"/>
    <cellStyle name="常规 8 4 2 3 4 2 2 2 2 2" xfId="22900"/>
    <cellStyle name="常规 8 4 2 3 4 2 2 2 2 3" xfId="22901"/>
    <cellStyle name="常规 8 4 2 3 4 2 2 2 3" xfId="22902"/>
    <cellStyle name="常规 8 4 2 3 4 2 2 2 4" xfId="22903"/>
    <cellStyle name="常规 8 4 2 3 4 2 2 3" xfId="22904"/>
    <cellStyle name="常规 8 4 2 3 4 2 2 3 2" xfId="22905"/>
    <cellStyle name="常规 8 4 2 3 4 2 2 3 3" xfId="22906"/>
    <cellStyle name="常规 8 4 2 3 4 2 2 4" xfId="22907"/>
    <cellStyle name="常规 8 4 2 3 4 2 2 5" xfId="22908"/>
    <cellStyle name="常规 8 4 2 3 4 2 3" xfId="22909"/>
    <cellStyle name="常规 8 4 2 3 4 2 3 2" xfId="22910"/>
    <cellStyle name="常规 8 4 2 3 4 2 3 2 2" xfId="22911"/>
    <cellStyle name="常规 8 4 2 3 4 2 3 2 3" xfId="22912"/>
    <cellStyle name="常规 8 4 2 3 4 2 3 3" xfId="22913"/>
    <cellStyle name="常规 8 4 2 3 4 2 3 4" xfId="22914"/>
    <cellStyle name="常规 8 4 2 3 4 2 4" xfId="22915"/>
    <cellStyle name="常规 8 4 2 3 4 2 4 2" xfId="22916"/>
    <cellStyle name="常规 8 4 2 3 4 2 4 3" xfId="22917"/>
    <cellStyle name="常规 8 4 2 3 4 2 5" xfId="22918"/>
    <cellStyle name="常规 8 4 2 3 4 2 6" xfId="22919"/>
    <cellStyle name="常规 8 4 2 3 4 3" xfId="22920"/>
    <cellStyle name="常规 8 4 2 3 4 3 2" xfId="22921"/>
    <cellStyle name="常规 8 4 2 3 4 3 2 2" xfId="22922"/>
    <cellStyle name="常规 8 4 2 3 4 3 2 2 2" xfId="22923"/>
    <cellStyle name="常规 8 4 2 3 4 3 2 2 3" xfId="22924"/>
    <cellStyle name="常规 8 4 2 3 4 3 2 3" xfId="22925"/>
    <cellStyle name="常规 8 4 2 3 4 3 2 4" xfId="22926"/>
    <cellStyle name="常规 8 4 2 3 4 3 3" xfId="22927"/>
    <cellStyle name="常规 8 4 2 3 4 3 3 2" xfId="22928"/>
    <cellStyle name="常规 8 4 2 3 4 3 3 3" xfId="22929"/>
    <cellStyle name="常规 8 4 2 3 4 3 4" xfId="22930"/>
    <cellStyle name="常规 8 4 2 3 4 3 5" xfId="22931"/>
    <cellStyle name="常规 8 4 2 3 4 4" xfId="22932"/>
    <cellStyle name="常规 8 4 2 3 4 4 2" xfId="22933"/>
    <cellStyle name="常规 8 4 2 3 4 4 2 2" xfId="22934"/>
    <cellStyle name="常规 8 4 2 3 4 4 2 3" xfId="22935"/>
    <cellStyle name="常规 8 4 2 3 4 4 3" xfId="22936"/>
    <cellStyle name="常规 8 4 2 3 4 4 4" xfId="22937"/>
    <cellStyle name="常规 8 4 2 3 4 5" xfId="22938"/>
    <cellStyle name="常规 8 4 2 3 4 5 2" xfId="22939"/>
    <cellStyle name="常规 8 4 2 3 4 5 3" xfId="22940"/>
    <cellStyle name="常规 8 4 2 3 4 6" xfId="22941"/>
    <cellStyle name="常规 8 4 2 3 4 7" xfId="22942"/>
    <cellStyle name="常规 8 4 2 3 5" xfId="22943"/>
    <cellStyle name="常规 8 4 2 3 5 2" xfId="22944"/>
    <cellStyle name="常规 8 4 2 3 5 2 2" xfId="22945"/>
    <cellStyle name="常规 8 4 2 3 5 2 2 2" xfId="22946"/>
    <cellStyle name="常规 8 4 2 3 5 2 2 2 2" xfId="22947"/>
    <cellStyle name="常规 8 4 2 3 5 2 2 2 3" xfId="22948"/>
    <cellStyle name="常规 8 4 2 3 5 2 2 3" xfId="22949"/>
    <cellStyle name="常规 8 4 2 3 5 2 2 4" xfId="22950"/>
    <cellStyle name="常规 8 4 2 3 5 2 3" xfId="22951"/>
    <cellStyle name="常规 8 4 2 3 5 2 3 2" xfId="22952"/>
    <cellStyle name="常规 8 4 2 3 5 2 3 3" xfId="22953"/>
    <cellStyle name="常规 8 4 2 3 5 2 4" xfId="22954"/>
    <cellStyle name="常规 8 4 2 3 5 2 5" xfId="22955"/>
    <cellStyle name="常规 8 4 2 3 5 3" xfId="22956"/>
    <cellStyle name="常规 8 4 2 3 5 3 2" xfId="22957"/>
    <cellStyle name="常规 8 4 2 3 5 3 2 2" xfId="22958"/>
    <cellStyle name="常规 8 4 2 3 5 3 2 3" xfId="22959"/>
    <cellStyle name="常规 8 4 2 3 5 3 3" xfId="22960"/>
    <cellStyle name="常规 8 4 2 3 5 3 4" xfId="22961"/>
    <cellStyle name="常规 8 4 2 3 5 4" xfId="22962"/>
    <cellStyle name="常规 8 4 2 3 5 4 2" xfId="22963"/>
    <cellStyle name="常规 8 4 2 3 5 4 3" xfId="22964"/>
    <cellStyle name="常规 8 4 2 3 5 5" xfId="22965"/>
    <cellStyle name="常规 8 4 2 3 5 6" xfId="22966"/>
    <cellStyle name="常规 8 4 2 3 6" xfId="22967"/>
    <cellStyle name="常规 8 4 2 3 6 2" xfId="22968"/>
    <cellStyle name="常规 8 4 2 3 6 2 2" xfId="22969"/>
    <cellStyle name="常规 8 4 2 3 6 2 2 2" xfId="22970"/>
    <cellStyle name="常规 8 4 2 3 6 2 2 3" xfId="22971"/>
    <cellStyle name="常规 8 4 2 3 6 2 3" xfId="22972"/>
    <cellStyle name="常规 8 4 2 3 6 2 4" xfId="22973"/>
    <cellStyle name="常规 8 4 2 3 6 3" xfId="22974"/>
    <cellStyle name="常规 8 4 2 3 6 3 2" xfId="22975"/>
    <cellStyle name="常规 8 4 2 3 6 3 3" xfId="22976"/>
    <cellStyle name="常规 8 4 2 3 6 4" xfId="22977"/>
    <cellStyle name="常规 8 4 2 3 6 5" xfId="22978"/>
    <cellStyle name="常规 8 4 2 3 7" xfId="22979"/>
    <cellStyle name="常规 8 4 2 3 7 2" xfId="22980"/>
    <cellStyle name="常规 8 4 2 3 7 2 2" xfId="22981"/>
    <cellStyle name="常规 8 4 2 3 7 2 3" xfId="22982"/>
    <cellStyle name="常规 8 4 2 3 7 3" xfId="22983"/>
    <cellStyle name="常规 8 4 2 3 7 4" xfId="22984"/>
    <cellStyle name="常规 8 4 2 3 8" xfId="22985"/>
    <cellStyle name="常规 8 4 2 3 8 2" xfId="22986"/>
    <cellStyle name="常规 8 4 2 3 8 3" xfId="22987"/>
    <cellStyle name="常规 8 4 2 3 9" xfId="22988"/>
    <cellStyle name="常规 8 4 2 4" xfId="22989"/>
    <cellStyle name="常规 8 4 2 4 2" xfId="22990"/>
    <cellStyle name="常规 8 4 2 4 2 2" xfId="22991"/>
    <cellStyle name="常规 8 4 2 4 2 2 2" xfId="22992"/>
    <cellStyle name="常规 8 4 2 4 2 2 2 2" xfId="22993"/>
    <cellStyle name="常规 8 4 2 4 2 2 2 2 2" xfId="22994"/>
    <cellStyle name="常规 8 4 2 4 2 2 2 2 2 2" xfId="22995"/>
    <cellStyle name="常规 8 4 2 4 2 2 2 2 2 2 2" xfId="22996"/>
    <cellStyle name="常规 8 4 2 4 2 2 2 2 2 2 3" xfId="22997"/>
    <cellStyle name="常规 8 4 2 4 2 2 2 2 2 3" xfId="22998"/>
    <cellStyle name="常规 8 4 2 4 2 2 2 2 2 4" xfId="22999"/>
    <cellStyle name="常规 8 4 2 4 2 2 2 2 3" xfId="23000"/>
    <cellStyle name="常规 8 4 2 4 2 2 2 2 3 2" xfId="23001"/>
    <cellStyle name="常规 8 4 2 4 2 2 2 2 3 3" xfId="23002"/>
    <cellStyle name="常规 8 4 2 4 2 2 2 2 4" xfId="23003"/>
    <cellStyle name="常规 8 4 2 4 2 2 2 2 5" xfId="23004"/>
    <cellStyle name="常规 8 4 2 4 2 2 2 3" xfId="23005"/>
    <cellStyle name="常规 8 4 2 4 2 2 2 3 2" xfId="23006"/>
    <cellStyle name="常规 8 4 2 4 2 2 2 3 2 2" xfId="23007"/>
    <cellStyle name="常规 8 4 2 4 2 2 2 3 2 3" xfId="23008"/>
    <cellStyle name="常规 8 4 2 4 2 2 2 3 3" xfId="23009"/>
    <cellStyle name="常规 8 4 2 4 2 2 2 3 4" xfId="23010"/>
    <cellStyle name="常规 8 4 2 4 2 2 2 4" xfId="23011"/>
    <cellStyle name="常规 8 4 2 4 2 2 2 4 2" xfId="23012"/>
    <cellStyle name="常规 8 4 2 4 2 2 2 4 3" xfId="23013"/>
    <cellStyle name="常规 8 4 2 4 2 2 2 5" xfId="23014"/>
    <cellStyle name="常规 8 4 2 4 2 2 2 6" xfId="23015"/>
    <cellStyle name="常规 8 4 2 4 2 2 3" xfId="23016"/>
    <cellStyle name="常规 8 4 2 4 2 2 3 2" xfId="23017"/>
    <cellStyle name="常规 8 4 2 4 2 2 3 2 2" xfId="23018"/>
    <cellStyle name="常规 8 4 2 4 2 2 3 2 2 2" xfId="23019"/>
    <cellStyle name="常规 8 4 2 4 2 2 3 2 2 3" xfId="23020"/>
    <cellStyle name="常规 8 4 2 4 2 2 3 2 3" xfId="23021"/>
    <cellStyle name="常规 8 4 2 4 2 2 3 2 4" xfId="23022"/>
    <cellStyle name="常规 8 4 2 4 2 2 3 3" xfId="23023"/>
    <cellStyle name="常规 8 4 2 4 2 2 3 3 2" xfId="23024"/>
    <cellStyle name="常规 8 4 2 4 2 2 3 3 3" xfId="23025"/>
    <cellStyle name="常规 8 4 2 4 2 2 3 4" xfId="23026"/>
    <cellStyle name="常规 8 4 2 4 2 2 3 5" xfId="23027"/>
    <cellStyle name="常规 8 4 2 4 2 2 4" xfId="23028"/>
    <cellStyle name="常规 8 4 2 4 2 2 4 2" xfId="23029"/>
    <cellStyle name="常规 8 4 2 4 2 2 4 2 2" xfId="23030"/>
    <cellStyle name="常规 8 4 2 4 2 2 4 2 3" xfId="23031"/>
    <cellStyle name="常规 8 4 2 4 2 2 4 3" xfId="23032"/>
    <cellStyle name="常规 8 4 2 4 2 2 4 4" xfId="23033"/>
    <cellStyle name="常规 8 4 2 4 2 2 5" xfId="23034"/>
    <cellStyle name="常规 8 4 2 4 2 2 5 2" xfId="23035"/>
    <cellStyle name="常规 8 4 2 4 2 2 5 3" xfId="23036"/>
    <cellStyle name="常规 8 4 2 4 2 2 6" xfId="23037"/>
    <cellStyle name="常规 8 4 2 4 2 2 7" xfId="23038"/>
    <cellStyle name="常规 8 4 2 4 2 3" xfId="23039"/>
    <cellStyle name="常规 8 4 2 4 2 3 2" xfId="23040"/>
    <cellStyle name="常规 8 4 2 4 2 3 2 2" xfId="23041"/>
    <cellStyle name="常规 8 4 2 4 2 3 2 2 2" xfId="23042"/>
    <cellStyle name="常规 8 4 2 4 2 3 2 2 2 2" xfId="23043"/>
    <cellStyle name="常规 8 4 2 4 2 3 2 2 2 3" xfId="23044"/>
    <cellStyle name="常规 8 4 2 4 2 3 2 2 3" xfId="23045"/>
    <cellStyle name="常规 8 4 2 4 2 3 2 2 4" xfId="23046"/>
    <cellStyle name="常规 8 4 2 4 2 3 2 3" xfId="23047"/>
    <cellStyle name="常规 8 4 2 4 2 3 2 3 2" xfId="23048"/>
    <cellStyle name="常规 8 4 2 4 2 3 2 3 3" xfId="23049"/>
    <cellStyle name="常规 8 4 2 4 2 3 2 4" xfId="23050"/>
    <cellStyle name="常规 8 4 2 4 2 3 2 5" xfId="23051"/>
    <cellStyle name="常规 8 4 2 4 2 3 3" xfId="23052"/>
    <cellStyle name="常规 8 4 2 4 2 3 3 2" xfId="23053"/>
    <cellStyle name="常规 8 4 2 4 2 3 3 2 2" xfId="23054"/>
    <cellStyle name="常规 8 4 2 4 2 3 3 2 3" xfId="23055"/>
    <cellStyle name="常规 8 4 2 4 2 3 3 3" xfId="23056"/>
    <cellStyle name="常规 8 4 2 4 2 3 3 4" xfId="23057"/>
    <cellStyle name="常规 8 4 2 4 2 3 4" xfId="23058"/>
    <cellStyle name="常规 8 4 2 4 2 3 4 2" xfId="23059"/>
    <cellStyle name="常规 8 4 2 4 2 3 4 3" xfId="23060"/>
    <cellStyle name="常规 8 4 2 4 2 3 5" xfId="23061"/>
    <cellStyle name="常规 8 4 2 4 2 3 6" xfId="23062"/>
    <cellStyle name="常规 8 4 2 4 2 4" xfId="23063"/>
    <cellStyle name="常规 8 4 2 4 2 4 2" xfId="23064"/>
    <cellStyle name="常规 8 4 2 4 2 4 2 2" xfId="23065"/>
    <cellStyle name="常规 8 4 2 4 2 4 2 2 2" xfId="23066"/>
    <cellStyle name="常规 8 4 2 4 2 4 2 2 3" xfId="23067"/>
    <cellStyle name="常规 8 4 2 4 2 4 2 3" xfId="23068"/>
    <cellStyle name="常规 8 4 2 4 2 4 2 4" xfId="23069"/>
    <cellStyle name="常规 8 4 2 4 2 4 3" xfId="23070"/>
    <cellStyle name="常规 8 4 2 4 2 4 3 2" xfId="23071"/>
    <cellStyle name="常规 8 4 2 4 2 4 3 3" xfId="23072"/>
    <cellStyle name="常规 8 4 2 4 2 4 4" xfId="23073"/>
    <cellStyle name="常规 8 4 2 4 2 4 5" xfId="23074"/>
    <cellStyle name="常规 8 4 2 4 2 5" xfId="23075"/>
    <cellStyle name="常规 8 4 2 4 2 5 2" xfId="23076"/>
    <cellStyle name="常规 8 4 2 4 2 5 2 2" xfId="23077"/>
    <cellStyle name="常规 8 4 2 4 2 5 2 3" xfId="23078"/>
    <cellStyle name="常规 8 4 2 4 2 5 3" xfId="23079"/>
    <cellStyle name="常规 8 4 2 4 2 5 4" xfId="23080"/>
    <cellStyle name="常规 8 4 2 4 2 6" xfId="23081"/>
    <cellStyle name="常规 8 4 2 4 2 6 2" xfId="23082"/>
    <cellStyle name="常规 8 4 2 4 2 6 3" xfId="23083"/>
    <cellStyle name="常规 8 4 2 4 2 7" xfId="23084"/>
    <cellStyle name="常规 8 4 2 4 2 8" xfId="23085"/>
    <cellStyle name="常规 8 4 2 4 3" xfId="23086"/>
    <cellStyle name="常规 8 4 2 4 3 2" xfId="23087"/>
    <cellStyle name="常规 8 4 2 4 3 2 2" xfId="23088"/>
    <cellStyle name="常规 8 4 2 4 3 2 2 2" xfId="23089"/>
    <cellStyle name="常规 8 4 2 4 3 2 2 2 2" xfId="23090"/>
    <cellStyle name="常规 8 4 2 4 3 2 2 2 2 2" xfId="23091"/>
    <cellStyle name="常规 8 4 2 4 3 2 2 2 2 3" xfId="23092"/>
    <cellStyle name="常规 8 4 2 4 3 2 2 2 3" xfId="23093"/>
    <cellStyle name="常规 8 4 2 4 3 2 2 2 4" xfId="23094"/>
    <cellStyle name="常规 8 4 2 4 3 2 2 3" xfId="23095"/>
    <cellStyle name="常规 8 4 2 4 3 2 2 3 2" xfId="23096"/>
    <cellStyle name="常规 8 4 2 4 3 2 2 3 3" xfId="23097"/>
    <cellStyle name="常规 8 4 2 4 3 2 2 4" xfId="23098"/>
    <cellStyle name="常规 8 4 2 4 3 2 2 5" xfId="23099"/>
    <cellStyle name="常规 8 4 2 4 3 2 3" xfId="23100"/>
    <cellStyle name="常规 8 4 2 4 3 2 3 2" xfId="23101"/>
    <cellStyle name="常规 8 4 2 4 3 2 3 2 2" xfId="23102"/>
    <cellStyle name="常规 8 4 2 4 3 2 3 2 3" xfId="23103"/>
    <cellStyle name="常规 8 4 2 4 3 2 3 3" xfId="23104"/>
    <cellStyle name="常规 8 4 2 4 3 2 3 4" xfId="23105"/>
    <cellStyle name="常规 8 4 2 4 3 2 4" xfId="23106"/>
    <cellStyle name="常规 8 4 2 4 3 2 4 2" xfId="23107"/>
    <cellStyle name="常规 8 4 2 4 3 2 4 3" xfId="23108"/>
    <cellStyle name="常规 8 4 2 4 3 2 5" xfId="23109"/>
    <cellStyle name="常规 8 4 2 4 3 2 6" xfId="23110"/>
    <cellStyle name="常规 8 4 2 4 3 3" xfId="23111"/>
    <cellStyle name="常规 8 4 2 4 3 3 2" xfId="23112"/>
    <cellStyle name="常规 8 4 2 4 3 3 2 2" xfId="23113"/>
    <cellStyle name="常规 8 4 2 4 3 3 2 2 2" xfId="23114"/>
    <cellStyle name="常规 8 4 2 4 3 3 2 2 3" xfId="23115"/>
    <cellStyle name="常规 8 4 2 4 3 3 2 3" xfId="23116"/>
    <cellStyle name="常规 8 4 2 4 3 3 2 4" xfId="23117"/>
    <cellStyle name="常规 8 4 2 4 3 3 3" xfId="23118"/>
    <cellStyle name="常规 8 4 2 4 3 3 3 2" xfId="23119"/>
    <cellStyle name="常规 8 4 2 4 3 3 3 3" xfId="23120"/>
    <cellStyle name="常规 8 4 2 4 3 3 4" xfId="23121"/>
    <cellStyle name="常规 8 4 2 4 3 3 5" xfId="23122"/>
    <cellStyle name="常规 8 4 2 4 3 4" xfId="23123"/>
    <cellStyle name="常规 8 4 2 4 3 4 2" xfId="23124"/>
    <cellStyle name="常规 8 4 2 4 3 4 2 2" xfId="23125"/>
    <cellStyle name="常规 8 4 2 4 3 4 2 3" xfId="23126"/>
    <cellStyle name="常规 8 4 2 4 3 4 3" xfId="23127"/>
    <cellStyle name="常规 8 4 2 4 3 4 4" xfId="23128"/>
    <cellStyle name="常规 8 4 2 4 3 5" xfId="23129"/>
    <cellStyle name="常规 8 4 2 4 3 5 2" xfId="23130"/>
    <cellStyle name="常规 8 4 2 4 3 5 3" xfId="23131"/>
    <cellStyle name="常规 8 4 2 4 3 6" xfId="23132"/>
    <cellStyle name="常规 8 4 2 4 3 7" xfId="23133"/>
    <cellStyle name="常规 8 4 2 4 4" xfId="23134"/>
    <cellStyle name="常规 8 4 2 4 4 2" xfId="23135"/>
    <cellStyle name="常规 8 4 2 4 4 2 2" xfId="23136"/>
    <cellStyle name="常规 8 4 2 4 4 2 2 2" xfId="23137"/>
    <cellStyle name="常规 8 4 2 4 4 2 2 2 2" xfId="23138"/>
    <cellStyle name="常规 8 4 2 4 4 2 2 2 3" xfId="23139"/>
    <cellStyle name="常规 8 4 2 4 4 2 2 3" xfId="23140"/>
    <cellStyle name="常规 8 4 2 4 4 2 2 4" xfId="23141"/>
    <cellStyle name="常规 8 4 2 4 4 2 3" xfId="23142"/>
    <cellStyle name="常规 8 4 2 4 4 2 3 2" xfId="23143"/>
    <cellStyle name="常规 8 4 2 4 4 2 3 3" xfId="23144"/>
    <cellStyle name="常规 8 4 2 4 4 2 4" xfId="23145"/>
    <cellStyle name="常规 8 4 2 4 4 2 5" xfId="23146"/>
    <cellStyle name="常规 8 4 2 4 4 3" xfId="23147"/>
    <cellStyle name="常规 8 4 2 4 4 3 2" xfId="23148"/>
    <cellStyle name="常规 8 4 2 4 4 3 2 2" xfId="23149"/>
    <cellStyle name="常规 8 4 2 4 4 3 2 3" xfId="23150"/>
    <cellStyle name="常规 8 4 2 4 4 3 3" xfId="23151"/>
    <cellStyle name="常规 8 4 2 4 4 3 4" xfId="23152"/>
    <cellStyle name="常规 8 4 2 4 4 4" xfId="23153"/>
    <cellStyle name="常规 8 4 2 4 4 4 2" xfId="23154"/>
    <cellStyle name="常规 8 4 2 4 4 4 3" xfId="23155"/>
    <cellStyle name="常规 8 4 2 4 4 5" xfId="23156"/>
    <cellStyle name="常规 8 4 2 4 4 6" xfId="23157"/>
    <cellStyle name="常规 8 4 2 4 5" xfId="23158"/>
    <cellStyle name="常规 8 4 2 4 5 2" xfId="23159"/>
    <cellStyle name="常规 8 4 2 4 5 2 2" xfId="23160"/>
    <cellStyle name="常规 8 4 2 4 5 2 2 2" xfId="23161"/>
    <cellStyle name="常规 8 4 2 4 5 2 2 3" xfId="23162"/>
    <cellStyle name="常规 8 4 2 4 5 2 3" xfId="23163"/>
    <cellStyle name="常规 8 4 2 4 5 2 4" xfId="23164"/>
    <cellStyle name="常规 8 4 2 4 5 3" xfId="23165"/>
    <cellStyle name="常规 8 4 2 4 5 3 2" xfId="23166"/>
    <cellStyle name="常规 8 4 2 4 5 3 3" xfId="23167"/>
    <cellStyle name="常规 8 4 2 4 5 4" xfId="23168"/>
    <cellStyle name="常规 8 4 2 4 5 5" xfId="23169"/>
    <cellStyle name="常规 8 4 2 4 6" xfId="23170"/>
    <cellStyle name="常规 8 4 2 4 6 2" xfId="23171"/>
    <cellStyle name="常规 8 4 2 4 6 2 2" xfId="23172"/>
    <cellStyle name="常规 8 4 2 4 6 2 3" xfId="23173"/>
    <cellStyle name="常规 8 4 2 4 6 3" xfId="23174"/>
    <cellStyle name="常规 8 4 2 4 6 4" xfId="23175"/>
    <cellStyle name="常规 8 4 2 4 7" xfId="23176"/>
    <cellStyle name="常规 8 4 2 4 7 2" xfId="23177"/>
    <cellStyle name="常规 8 4 2 4 7 3" xfId="23178"/>
    <cellStyle name="常规 8 4 2 4 8" xfId="23179"/>
    <cellStyle name="常规 8 4 2 4 9" xfId="23180"/>
    <cellStyle name="常规 8 4 2 5" xfId="23181"/>
    <cellStyle name="常规 8 4 2 5 2" xfId="23182"/>
    <cellStyle name="常规 8 4 2 5 2 2" xfId="23183"/>
    <cellStyle name="常规 8 4 2 5 2 2 2" xfId="23184"/>
    <cellStyle name="常规 8 4 2 5 2 2 2 2" xfId="23185"/>
    <cellStyle name="常规 8 4 2 5 2 2 2 2 2" xfId="23186"/>
    <cellStyle name="常规 8 4 2 5 2 2 2 2 2 2" xfId="23187"/>
    <cellStyle name="常规 8 4 2 5 2 2 2 2 2 3" xfId="23188"/>
    <cellStyle name="常规 8 4 2 5 2 2 2 2 3" xfId="23189"/>
    <cellStyle name="常规 8 4 2 5 2 2 2 2 4" xfId="23190"/>
    <cellStyle name="常规 8 4 2 5 2 2 2 3" xfId="23191"/>
    <cellStyle name="常规 8 4 2 5 2 2 2 3 2" xfId="23192"/>
    <cellStyle name="常规 8 4 2 5 2 2 2 3 3" xfId="23193"/>
    <cellStyle name="常规 8 4 2 5 2 2 2 4" xfId="23194"/>
    <cellStyle name="常规 8 4 2 5 2 2 2 5" xfId="23195"/>
    <cellStyle name="常规 8 4 2 5 2 2 3" xfId="23196"/>
    <cellStyle name="常规 8 4 2 5 2 2 3 2" xfId="23197"/>
    <cellStyle name="常规 8 4 2 5 2 2 3 2 2" xfId="23198"/>
    <cellStyle name="常规 8 4 2 5 2 2 3 2 3" xfId="23199"/>
    <cellStyle name="常规 8 4 2 5 2 2 3 3" xfId="23200"/>
    <cellStyle name="常规 8 4 2 5 2 2 3 4" xfId="23201"/>
    <cellStyle name="常规 8 4 2 5 2 2 4" xfId="23202"/>
    <cellStyle name="常规 8 4 2 5 2 2 4 2" xfId="23203"/>
    <cellStyle name="常规 8 4 2 5 2 2 4 3" xfId="23204"/>
    <cellStyle name="常规 8 4 2 5 2 2 5" xfId="23205"/>
    <cellStyle name="常规 8 4 2 5 2 2 6" xfId="23206"/>
    <cellStyle name="常规 8 4 2 5 2 3" xfId="23207"/>
    <cellStyle name="常规 8 4 2 5 2 3 2" xfId="23208"/>
    <cellStyle name="常规 8 4 2 5 2 3 2 2" xfId="23209"/>
    <cellStyle name="常规 8 4 2 5 2 3 2 2 2" xfId="23210"/>
    <cellStyle name="常规 8 4 2 5 2 3 2 2 3" xfId="23211"/>
    <cellStyle name="常规 8 4 2 5 2 3 2 3" xfId="23212"/>
    <cellStyle name="常规 8 4 2 5 2 3 2 4" xfId="23213"/>
    <cellStyle name="常规 8 4 2 5 2 3 3" xfId="23214"/>
    <cellStyle name="常规 8 4 2 5 2 3 3 2" xfId="23215"/>
    <cellStyle name="常规 8 4 2 5 2 3 3 3" xfId="23216"/>
    <cellStyle name="常规 8 4 2 5 2 3 4" xfId="23217"/>
    <cellStyle name="常规 8 4 2 5 2 3 5" xfId="23218"/>
    <cellStyle name="常规 8 4 2 5 2 4" xfId="23219"/>
    <cellStyle name="常规 8 4 2 5 2 4 2" xfId="23220"/>
    <cellStyle name="常规 8 4 2 5 2 4 2 2" xfId="23221"/>
    <cellStyle name="常规 8 4 2 5 2 4 2 3" xfId="23222"/>
    <cellStyle name="常规 8 4 2 5 2 4 3" xfId="23223"/>
    <cellStyle name="常规 8 4 2 5 2 4 4" xfId="23224"/>
    <cellStyle name="常规 8 4 2 5 2 5" xfId="23225"/>
    <cellStyle name="常规 8 4 2 5 2 5 2" xfId="23226"/>
    <cellStyle name="常规 8 4 2 5 2 5 3" xfId="23227"/>
    <cellStyle name="常规 8 4 2 5 2 6" xfId="23228"/>
    <cellStyle name="常规 8 4 2 5 2 7" xfId="23229"/>
    <cellStyle name="常规 8 4 2 5 3" xfId="23230"/>
    <cellStyle name="常规 8 4 2 5 3 2" xfId="23231"/>
    <cellStyle name="常规 8 4 2 5 3 2 2" xfId="23232"/>
    <cellStyle name="常规 8 4 2 5 3 2 2 2" xfId="23233"/>
    <cellStyle name="常规 8 4 2 5 3 2 2 2 2" xfId="23234"/>
    <cellStyle name="常规 8 4 2 5 3 2 2 2 3" xfId="23235"/>
    <cellStyle name="常规 8 4 2 5 3 2 2 3" xfId="23236"/>
    <cellStyle name="常规 8 4 2 5 3 2 2 4" xfId="23237"/>
    <cellStyle name="常规 8 4 2 5 3 2 3" xfId="23238"/>
    <cellStyle name="常规 8 4 2 5 3 2 3 2" xfId="23239"/>
    <cellStyle name="常规 8 4 2 5 3 2 3 3" xfId="23240"/>
    <cellStyle name="常规 8 4 2 5 3 2 4" xfId="23241"/>
    <cellStyle name="常规 8 4 2 5 3 2 5" xfId="23242"/>
    <cellStyle name="常规 8 4 2 5 3 3" xfId="23243"/>
    <cellStyle name="常规 8 4 2 5 3 3 2" xfId="23244"/>
    <cellStyle name="常规 8 4 2 5 3 3 2 2" xfId="23245"/>
    <cellStyle name="常规 8 4 2 5 3 3 2 3" xfId="23246"/>
    <cellStyle name="常规 8 4 2 5 3 3 3" xfId="23247"/>
    <cellStyle name="常规 8 4 2 5 3 3 4" xfId="23248"/>
    <cellStyle name="常规 8 4 2 5 3 4" xfId="23249"/>
    <cellStyle name="常规 8 4 2 5 3 4 2" xfId="23250"/>
    <cellStyle name="常规 8 4 2 5 3 4 3" xfId="23251"/>
    <cellStyle name="常规 8 4 2 5 3 5" xfId="23252"/>
    <cellStyle name="常规 8 4 2 5 3 6" xfId="23253"/>
    <cellStyle name="常规 8 4 2 5 4" xfId="23254"/>
    <cellStyle name="常规 8 4 2 5 4 2" xfId="23255"/>
    <cellStyle name="常规 8 4 2 5 4 2 2" xfId="23256"/>
    <cellStyle name="常规 8 4 2 5 4 2 2 2" xfId="23257"/>
    <cellStyle name="常规 8 4 2 5 4 2 2 3" xfId="23258"/>
    <cellStyle name="常规 8 4 2 5 4 2 3" xfId="23259"/>
    <cellStyle name="常规 8 4 2 5 4 2 4" xfId="23260"/>
    <cellStyle name="常规 8 4 2 5 4 3" xfId="23261"/>
    <cellStyle name="常规 8 4 2 5 4 3 2" xfId="23262"/>
    <cellStyle name="常规 8 4 2 5 4 3 3" xfId="23263"/>
    <cellStyle name="常规 8 4 2 5 4 4" xfId="23264"/>
    <cellStyle name="常规 8 4 2 5 4 5" xfId="23265"/>
    <cellStyle name="常规 8 4 2 5 5" xfId="23266"/>
    <cellStyle name="常规 8 4 2 5 5 2" xfId="23267"/>
    <cellStyle name="常规 8 4 2 5 5 2 2" xfId="23268"/>
    <cellStyle name="常规 8 4 2 5 5 2 3" xfId="23269"/>
    <cellStyle name="常规 8 4 2 5 5 3" xfId="23270"/>
    <cellStyle name="常规 8 4 2 5 5 4" xfId="23271"/>
    <cellStyle name="常规 8 4 2 5 6" xfId="23272"/>
    <cellStyle name="常规 8 4 2 5 6 2" xfId="23273"/>
    <cellStyle name="常规 8 4 2 5 6 3" xfId="23274"/>
    <cellStyle name="常规 8 4 2 5 7" xfId="23275"/>
    <cellStyle name="常规 8 4 2 5 8" xfId="23276"/>
    <cellStyle name="常规 8 4 2 6" xfId="23277"/>
    <cellStyle name="常规 8 4 2 6 2" xfId="23278"/>
    <cellStyle name="常规 8 4 2 6 2 2" xfId="23279"/>
    <cellStyle name="常规 8 4 2 6 2 2 2" xfId="23280"/>
    <cellStyle name="常规 8 4 2 6 2 2 2 2" xfId="23281"/>
    <cellStyle name="常规 8 4 2 6 2 2 2 2 2" xfId="23282"/>
    <cellStyle name="常规 8 4 2 6 2 2 2 2 3" xfId="23283"/>
    <cellStyle name="常规 8 4 2 6 2 2 2 3" xfId="23284"/>
    <cellStyle name="常规 8 4 2 6 2 2 2 4" xfId="23285"/>
    <cellStyle name="常规 8 4 2 6 2 2 3" xfId="23286"/>
    <cellStyle name="常规 8 4 2 6 2 2 3 2" xfId="23287"/>
    <cellStyle name="常规 8 4 2 6 2 2 3 3" xfId="23288"/>
    <cellStyle name="常规 8 4 2 6 2 2 4" xfId="23289"/>
    <cellStyle name="常规 8 4 2 6 2 2 5" xfId="23290"/>
    <cellStyle name="常规 8 4 2 6 2 3" xfId="23291"/>
    <cellStyle name="常规 8 4 2 6 2 3 2" xfId="23292"/>
    <cellStyle name="常规 8 4 2 6 2 3 2 2" xfId="23293"/>
    <cellStyle name="常规 8 4 2 6 2 3 2 3" xfId="23294"/>
    <cellStyle name="常规 8 4 2 6 2 3 3" xfId="23295"/>
    <cellStyle name="常规 8 4 2 6 2 3 4" xfId="23296"/>
    <cellStyle name="常规 8 4 2 6 2 4" xfId="23297"/>
    <cellStyle name="常规 8 4 2 6 2 4 2" xfId="23298"/>
    <cellStyle name="常规 8 4 2 6 2 4 3" xfId="23299"/>
    <cellStyle name="常规 8 4 2 6 2 5" xfId="23300"/>
    <cellStyle name="常规 8 4 2 6 2 6" xfId="23301"/>
    <cellStyle name="常规 8 4 2 6 3" xfId="23302"/>
    <cellStyle name="常规 8 4 2 6 3 2" xfId="23303"/>
    <cellStyle name="常规 8 4 2 6 3 2 2" xfId="23304"/>
    <cellStyle name="常规 8 4 2 6 3 2 2 2" xfId="23305"/>
    <cellStyle name="常规 8 4 2 6 3 2 2 3" xfId="23306"/>
    <cellStyle name="常规 8 4 2 6 3 2 3" xfId="23307"/>
    <cellStyle name="常规 8 4 2 6 3 2 4" xfId="23308"/>
    <cellStyle name="常规 8 4 2 6 3 3" xfId="23309"/>
    <cellStyle name="常规 8 4 2 6 3 3 2" xfId="23310"/>
    <cellStyle name="常规 8 4 2 6 3 3 3" xfId="23311"/>
    <cellStyle name="常规 8 4 2 6 3 4" xfId="23312"/>
    <cellStyle name="常规 8 4 2 6 3 5" xfId="23313"/>
    <cellStyle name="常规 8 4 2 6 4" xfId="23314"/>
    <cellStyle name="常规 8 4 2 6 4 2" xfId="23315"/>
    <cellStyle name="常规 8 4 2 6 4 2 2" xfId="23316"/>
    <cellStyle name="常规 8 4 2 6 4 2 3" xfId="23317"/>
    <cellStyle name="常规 8 4 2 6 4 3" xfId="23318"/>
    <cellStyle name="常规 8 4 2 6 4 4" xfId="23319"/>
    <cellStyle name="常规 8 4 2 6 5" xfId="23320"/>
    <cellStyle name="常规 8 4 2 6 5 2" xfId="23321"/>
    <cellStyle name="常规 8 4 2 6 5 3" xfId="23322"/>
    <cellStyle name="常规 8 4 2 6 6" xfId="23323"/>
    <cellStyle name="常规 8 4 2 6 7" xfId="23324"/>
    <cellStyle name="常规 8 4 2 7" xfId="23325"/>
    <cellStyle name="常规 8 4 2 7 2" xfId="23326"/>
    <cellStyle name="常规 8 4 2 7 2 2" xfId="23327"/>
    <cellStyle name="常规 8 4 2 7 2 2 2" xfId="23328"/>
    <cellStyle name="常规 8 4 2 7 2 2 2 2" xfId="23329"/>
    <cellStyle name="常规 8 4 2 7 2 2 2 3" xfId="23330"/>
    <cellStyle name="常规 8 4 2 7 2 2 3" xfId="23331"/>
    <cellStyle name="常规 8 4 2 7 2 2 4" xfId="23332"/>
    <cellStyle name="常规 8 4 2 7 2 3" xfId="23333"/>
    <cellStyle name="常规 8 4 2 7 2 3 2" xfId="23334"/>
    <cellStyle name="常规 8 4 2 7 2 3 3" xfId="23335"/>
    <cellStyle name="常规 8 4 2 7 2 4" xfId="23336"/>
    <cellStyle name="常规 8 4 2 7 2 5" xfId="23337"/>
    <cellStyle name="常规 8 4 2 7 3" xfId="23338"/>
    <cellStyle name="常规 8 4 2 7 3 2" xfId="23339"/>
    <cellStyle name="常规 8 4 2 7 3 2 2" xfId="23340"/>
    <cellStyle name="常规 8 4 2 7 3 2 3" xfId="23341"/>
    <cellStyle name="常规 8 4 2 7 3 3" xfId="23342"/>
    <cellStyle name="常规 8 4 2 7 3 4" xfId="23343"/>
    <cellStyle name="常规 8 4 2 7 4" xfId="23344"/>
    <cellStyle name="常规 8 4 2 7 4 2" xfId="23345"/>
    <cellStyle name="常规 8 4 2 7 4 3" xfId="23346"/>
    <cellStyle name="常规 8 4 2 7 5" xfId="23347"/>
    <cellStyle name="常规 8 4 2 7 6" xfId="23348"/>
    <cellStyle name="常规 8 4 2 8" xfId="23349"/>
    <cellStyle name="常规 8 4 2 8 2" xfId="23350"/>
    <cellStyle name="常规 8 4 2 8 2 2" xfId="23351"/>
    <cellStyle name="常规 8 4 2 8 2 2 2" xfId="23352"/>
    <cellStyle name="常规 8 4 2 8 2 2 3" xfId="23353"/>
    <cellStyle name="常规 8 4 2 8 2 3" xfId="23354"/>
    <cellStyle name="常规 8 4 2 8 2 4" xfId="23355"/>
    <cellStyle name="常规 8 4 2 8 3" xfId="23356"/>
    <cellStyle name="常规 8 4 2 8 3 2" xfId="23357"/>
    <cellStyle name="常规 8 4 2 8 3 3" xfId="23358"/>
    <cellStyle name="常规 8 4 2 8 4" xfId="23359"/>
    <cellStyle name="常规 8 4 2 8 5" xfId="23360"/>
    <cellStyle name="常规 8 4 2 9" xfId="23361"/>
    <cellStyle name="常规 8 4 2 9 2" xfId="23362"/>
    <cellStyle name="常规 8 4 2 9 2 2" xfId="23363"/>
    <cellStyle name="常规 8 4 2 9 2 3" xfId="23364"/>
    <cellStyle name="常规 8 4 2 9 3" xfId="23365"/>
    <cellStyle name="常规 8 4 2 9 4" xfId="23366"/>
    <cellStyle name="常规 8 4 3" xfId="23367"/>
    <cellStyle name="常规 8 4 3 10" xfId="23368"/>
    <cellStyle name="常规 8 4 3 11" xfId="23369"/>
    <cellStyle name="常规 8 4 3 12" xfId="23370"/>
    <cellStyle name="常规 8 4 3 13" xfId="23371"/>
    <cellStyle name="常规 8 4 3 14" xfId="23372"/>
    <cellStyle name="常规 8 4 3 2" xfId="23373"/>
    <cellStyle name="常规 8 4 3 2 10" xfId="23374"/>
    <cellStyle name="常规 8 4 3 2 2" xfId="23375"/>
    <cellStyle name="常规 8 4 3 2 2 2" xfId="23376"/>
    <cellStyle name="常规 8 4 3 2 2 2 2" xfId="23377"/>
    <cellStyle name="常规 8 4 3 2 2 2 2 2" xfId="23378"/>
    <cellStyle name="常规 8 4 3 2 2 2 2 2 2" xfId="23379"/>
    <cellStyle name="常规 8 4 3 2 2 2 2 2 2 2" xfId="23380"/>
    <cellStyle name="常规 8 4 3 2 2 2 2 2 2 2 2" xfId="23381"/>
    <cellStyle name="常规 8 4 3 2 2 2 2 2 2 2 2 2" xfId="23382"/>
    <cellStyle name="常规 8 4 3 2 2 2 2 2 2 2 2 3" xfId="23383"/>
    <cellStyle name="常规 8 4 3 2 2 2 2 2 2 2 3" xfId="23384"/>
    <cellStyle name="常规 8 4 3 2 2 2 2 2 2 2 4" xfId="23385"/>
    <cellStyle name="常规 8 4 3 2 2 2 2 2 2 3" xfId="23386"/>
    <cellStyle name="常规 8 4 3 2 2 2 2 2 2 3 2" xfId="23387"/>
    <cellStyle name="常规 8 4 3 2 2 2 2 2 2 3 3" xfId="23388"/>
    <cellStyle name="常规 8 4 3 2 2 2 2 2 2 4" xfId="23389"/>
    <cellStyle name="常规 8 4 3 2 2 2 2 2 2 5" xfId="23390"/>
    <cellStyle name="常规 8 4 3 2 2 2 2 2 3" xfId="23391"/>
    <cellStyle name="常规 8 4 3 2 2 2 2 2 3 2" xfId="23392"/>
    <cellStyle name="常规 8 4 3 2 2 2 2 2 3 2 2" xfId="23393"/>
    <cellStyle name="常规 8 4 3 2 2 2 2 2 3 2 3" xfId="23394"/>
    <cellStyle name="常规 8 4 3 2 2 2 2 2 3 3" xfId="23395"/>
    <cellStyle name="常规 8 4 3 2 2 2 2 2 3 4" xfId="23396"/>
    <cellStyle name="常规 8 4 3 2 2 2 2 2 4" xfId="23397"/>
    <cellStyle name="常规 8 4 3 2 2 2 2 2 4 2" xfId="23398"/>
    <cellStyle name="常规 8 4 3 2 2 2 2 2 4 3" xfId="23399"/>
    <cellStyle name="常规 8 4 3 2 2 2 2 2 5" xfId="23400"/>
    <cellStyle name="常规 8 4 3 2 2 2 2 2 6" xfId="23401"/>
    <cellStyle name="常规 8 4 3 2 2 2 2 3" xfId="23402"/>
    <cellStyle name="常规 8 4 3 2 2 2 2 3 2" xfId="23403"/>
    <cellStyle name="常规 8 4 3 2 2 2 2 3 2 2" xfId="23404"/>
    <cellStyle name="常规 8 4 3 2 2 2 2 3 2 2 2" xfId="23405"/>
    <cellStyle name="常规 8 4 3 2 2 2 2 3 2 2 3" xfId="23406"/>
    <cellStyle name="常规 8 4 3 2 2 2 2 3 2 3" xfId="23407"/>
    <cellStyle name="常规 8 4 3 2 2 2 2 3 2 4" xfId="23408"/>
    <cellStyle name="常规 8 4 3 2 2 2 2 3 3" xfId="23409"/>
    <cellStyle name="常规 8 4 3 2 2 2 2 3 3 2" xfId="23410"/>
    <cellStyle name="常规 8 4 3 2 2 2 2 3 3 3" xfId="23411"/>
    <cellStyle name="常规 8 4 3 2 2 2 2 3 4" xfId="23412"/>
    <cellStyle name="常规 8 4 3 2 2 2 2 3 5" xfId="23413"/>
    <cellStyle name="常规 8 4 3 2 2 2 2 4" xfId="23414"/>
    <cellStyle name="常规 8 4 3 2 2 2 2 4 2" xfId="23415"/>
    <cellStyle name="常规 8 4 3 2 2 2 2 4 2 2" xfId="23416"/>
    <cellStyle name="常规 8 4 3 2 2 2 2 4 2 3" xfId="23417"/>
    <cellStyle name="常规 8 4 3 2 2 2 2 4 3" xfId="23418"/>
    <cellStyle name="常规 8 4 3 2 2 2 2 4 4" xfId="23419"/>
    <cellStyle name="常规 8 4 3 2 2 2 2 5" xfId="23420"/>
    <cellStyle name="常规 8 4 3 2 2 2 2 5 2" xfId="23421"/>
    <cellStyle name="常规 8 4 3 2 2 2 2 5 3" xfId="23422"/>
    <cellStyle name="常规 8 4 3 2 2 2 2 6" xfId="23423"/>
    <cellStyle name="常规 8 4 3 2 2 2 2 7" xfId="23424"/>
    <cellStyle name="常规 8 4 3 2 2 2 3" xfId="23425"/>
    <cellStyle name="常规 8 4 3 2 2 2 3 2" xfId="23426"/>
    <cellStyle name="常规 8 4 3 2 2 2 3 2 2" xfId="23427"/>
    <cellStyle name="常规 8 4 3 2 2 2 3 2 2 2" xfId="23428"/>
    <cellStyle name="常规 8 4 3 2 2 2 3 2 2 2 2" xfId="23429"/>
    <cellStyle name="常规 8 4 3 2 2 2 3 2 2 2 3" xfId="23430"/>
    <cellStyle name="常规 8 4 3 2 2 2 3 2 2 3" xfId="23431"/>
    <cellStyle name="常规 8 4 3 2 2 2 3 2 2 4" xfId="23432"/>
    <cellStyle name="常规 8 4 3 2 2 2 3 2 3" xfId="23433"/>
    <cellStyle name="常规 8 4 3 2 2 2 3 2 3 2" xfId="23434"/>
    <cellStyle name="常规 8 4 3 2 2 2 3 2 3 3" xfId="23435"/>
    <cellStyle name="常规 8 4 3 2 2 2 3 2 4" xfId="23436"/>
    <cellStyle name="常规 8 4 3 2 2 2 3 2 5" xfId="23437"/>
    <cellStyle name="常规 8 4 3 2 2 2 3 3" xfId="23438"/>
    <cellStyle name="常规 8 4 3 2 2 2 3 3 2" xfId="23439"/>
    <cellStyle name="常规 8 4 3 2 2 2 3 3 2 2" xfId="23440"/>
    <cellStyle name="常规 8 4 3 2 2 2 3 3 2 3" xfId="23441"/>
    <cellStyle name="常规 8 4 3 2 2 2 3 3 3" xfId="23442"/>
    <cellStyle name="常规 8 4 3 2 2 2 3 3 4" xfId="23443"/>
    <cellStyle name="常规 8 4 3 2 2 2 3 4" xfId="23444"/>
    <cellStyle name="常规 8 4 3 2 2 2 3 4 2" xfId="23445"/>
    <cellStyle name="常规 8 4 3 2 2 2 3 4 3" xfId="23446"/>
    <cellStyle name="常规 8 4 3 2 2 2 3 5" xfId="23447"/>
    <cellStyle name="常规 8 4 3 2 2 2 3 6" xfId="23448"/>
    <cellStyle name="常规 8 4 3 2 2 2 4" xfId="23449"/>
    <cellStyle name="常规 8 4 3 2 2 2 4 2" xfId="23450"/>
    <cellStyle name="常规 8 4 3 2 2 2 4 2 2" xfId="23451"/>
    <cellStyle name="常规 8 4 3 2 2 2 4 2 2 2" xfId="23452"/>
    <cellStyle name="常规 8 4 3 2 2 2 4 2 2 3" xfId="23453"/>
    <cellStyle name="常规 8 4 3 2 2 2 4 2 3" xfId="23454"/>
    <cellStyle name="常规 8 4 3 2 2 2 4 2 4" xfId="23455"/>
    <cellStyle name="常规 8 4 3 2 2 2 4 3" xfId="23456"/>
    <cellStyle name="常规 8 4 3 2 2 2 4 3 2" xfId="23457"/>
    <cellStyle name="常规 8 4 3 2 2 2 4 3 3" xfId="23458"/>
    <cellStyle name="常规 8 4 3 2 2 2 4 4" xfId="23459"/>
    <cellStyle name="常规 8 4 3 2 2 2 4 5" xfId="23460"/>
    <cellStyle name="常规 8 4 3 2 2 2 5" xfId="23461"/>
    <cellStyle name="常规 8 4 3 2 2 2 5 2" xfId="23462"/>
    <cellStyle name="常规 8 4 3 2 2 2 5 2 2" xfId="23463"/>
    <cellStyle name="常规 8 4 3 2 2 2 5 2 3" xfId="23464"/>
    <cellStyle name="常规 8 4 3 2 2 2 5 3" xfId="23465"/>
    <cellStyle name="常规 8 4 3 2 2 2 5 4" xfId="23466"/>
    <cellStyle name="常规 8 4 3 2 2 2 6" xfId="23467"/>
    <cellStyle name="常规 8 4 3 2 2 2 6 2" xfId="23468"/>
    <cellStyle name="常规 8 4 3 2 2 2 6 3" xfId="23469"/>
    <cellStyle name="常规 8 4 3 2 2 2 7" xfId="23470"/>
    <cellStyle name="常规 8 4 3 2 2 2 8" xfId="23471"/>
    <cellStyle name="常规 8 4 3 2 2 3" xfId="23472"/>
    <cellStyle name="常规 8 4 3 2 2 3 2" xfId="23473"/>
    <cellStyle name="常规 8 4 3 2 2 3 2 2" xfId="23474"/>
    <cellStyle name="常规 8 4 3 2 2 3 2 2 2" xfId="23475"/>
    <cellStyle name="常规 8 4 3 2 2 3 2 2 2 2" xfId="23476"/>
    <cellStyle name="常规 8 4 3 2 2 3 2 2 2 2 2" xfId="23477"/>
    <cellStyle name="常规 8 4 3 2 2 3 2 2 2 2 3" xfId="23478"/>
    <cellStyle name="常规 8 4 3 2 2 3 2 2 2 3" xfId="23479"/>
    <cellStyle name="常规 8 4 3 2 2 3 2 2 2 4" xfId="23480"/>
    <cellStyle name="常规 8 4 3 2 2 3 2 2 3" xfId="23481"/>
    <cellStyle name="常规 8 4 3 2 2 3 2 2 3 2" xfId="23482"/>
    <cellStyle name="常规 8 4 3 2 2 3 2 2 3 3" xfId="23483"/>
    <cellStyle name="常规 8 4 3 2 2 3 2 2 4" xfId="23484"/>
    <cellStyle name="常规 8 4 3 2 2 3 2 2 5" xfId="23485"/>
    <cellStyle name="常规 8 4 3 2 2 3 2 3" xfId="23486"/>
    <cellStyle name="常规 8 4 3 2 2 3 2 3 2" xfId="23487"/>
    <cellStyle name="常规 8 4 3 2 2 3 2 3 2 2" xfId="23488"/>
    <cellStyle name="常规 8 4 3 2 2 3 2 3 2 3" xfId="23489"/>
    <cellStyle name="常规 8 4 3 2 2 3 2 3 3" xfId="23490"/>
    <cellStyle name="常规 8 4 3 2 2 3 2 3 4" xfId="23491"/>
    <cellStyle name="常规 8 4 3 2 2 3 2 4" xfId="23492"/>
    <cellStyle name="常规 8 4 3 2 2 3 2 4 2" xfId="23493"/>
    <cellStyle name="常规 8 4 3 2 2 3 2 4 3" xfId="23494"/>
    <cellStyle name="常规 8 4 3 2 2 3 2 5" xfId="23495"/>
    <cellStyle name="常规 8 4 3 2 2 3 2 6" xfId="23496"/>
    <cellStyle name="常规 8 4 3 2 2 3 3" xfId="23497"/>
    <cellStyle name="常规 8 4 3 2 2 3 3 2" xfId="23498"/>
    <cellStyle name="常规 8 4 3 2 2 3 3 2 2" xfId="23499"/>
    <cellStyle name="常规 8 4 3 2 2 3 3 2 2 2" xfId="23500"/>
    <cellStyle name="常规 8 4 3 2 2 3 3 2 2 3" xfId="23501"/>
    <cellStyle name="常规 8 4 3 2 2 3 3 2 3" xfId="23502"/>
    <cellStyle name="常规 8 4 3 2 2 3 3 2 4" xfId="23503"/>
    <cellStyle name="常规 8 4 3 2 2 3 3 3" xfId="23504"/>
    <cellStyle name="常规 8 4 3 2 2 3 3 3 2" xfId="23505"/>
    <cellStyle name="常规 8 4 3 2 2 3 3 3 3" xfId="23506"/>
    <cellStyle name="常规 8 4 3 2 2 3 3 4" xfId="23507"/>
    <cellStyle name="常规 8 4 3 2 2 3 3 5" xfId="23508"/>
    <cellStyle name="常规 8 4 3 2 2 3 4" xfId="23509"/>
    <cellStyle name="常规 8 4 3 2 2 3 4 2" xfId="23510"/>
    <cellStyle name="常规 8 4 3 2 2 3 4 2 2" xfId="23511"/>
    <cellStyle name="常规 8 4 3 2 2 3 4 2 3" xfId="23512"/>
    <cellStyle name="常规 8 4 3 2 2 3 4 3" xfId="23513"/>
    <cellStyle name="常规 8 4 3 2 2 3 4 4" xfId="23514"/>
    <cellStyle name="常规 8 4 3 2 2 3 5" xfId="23515"/>
    <cellStyle name="常规 8 4 3 2 2 3 5 2" xfId="23516"/>
    <cellStyle name="常规 8 4 3 2 2 3 5 3" xfId="23517"/>
    <cellStyle name="常规 8 4 3 2 2 3 6" xfId="23518"/>
    <cellStyle name="常规 8 4 3 2 2 3 7" xfId="23519"/>
    <cellStyle name="常规 8 4 3 2 2 4" xfId="23520"/>
    <cellStyle name="常规 8 4 3 2 2 4 2" xfId="23521"/>
    <cellStyle name="常规 8 4 3 2 2 4 2 2" xfId="23522"/>
    <cellStyle name="常规 8 4 3 2 2 4 2 2 2" xfId="23523"/>
    <cellStyle name="常规 8 4 3 2 2 4 2 2 2 2" xfId="23524"/>
    <cellStyle name="常规 8 4 3 2 2 4 2 2 2 3" xfId="23525"/>
    <cellStyle name="常规 8 4 3 2 2 4 2 2 3" xfId="23526"/>
    <cellStyle name="常规 8 4 3 2 2 4 2 2 4" xfId="23527"/>
    <cellStyle name="常规 8 4 3 2 2 4 2 3" xfId="23528"/>
    <cellStyle name="常规 8 4 3 2 2 4 2 3 2" xfId="23529"/>
    <cellStyle name="常规 8 4 3 2 2 4 2 3 3" xfId="23530"/>
    <cellStyle name="常规 8 4 3 2 2 4 2 4" xfId="23531"/>
    <cellStyle name="常规 8 4 3 2 2 4 2 5" xfId="23532"/>
    <cellStyle name="常规 8 4 3 2 2 4 3" xfId="23533"/>
    <cellStyle name="常规 8 4 3 2 2 4 3 2" xfId="23534"/>
    <cellStyle name="常规 8 4 3 2 2 4 3 2 2" xfId="23535"/>
    <cellStyle name="常规 8 4 3 2 2 4 3 2 3" xfId="23536"/>
    <cellStyle name="常规 8 4 3 2 2 4 3 3" xfId="23537"/>
    <cellStyle name="常规 8 4 3 2 2 4 3 4" xfId="23538"/>
    <cellStyle name="常规 8 4 3 2 2 4 4" xfId="23539"/>
    <cellStyle name="常规 8 4 3 2 2 4 4 2" xfId="23540"/>
    <cellStyle name="常规 8 4 3 2 2 4 4 3" xfId="23541"/>
    <cellStyle name="常规 8 4 3 2 2 4 5" xfId="23542"/>
    <cellStyle name="常规 8 4 3 2 2 4 6" xfId="23543"/>
    <cellStyle name="常规 8 4 3 2 2 5" xfId="23544"/>
    <cellStyle name="常规 8 4 3 2 2 5 2" xfId="23545"/>
    <cellStyle name="常规 8 4 3 2 2 5 2 2" xfId="23546"/>
    <cellStyle name="常规 8 4 3 2 2 5 2 2 2" xfId="23547"/>
    <cellStyle name="常规 8 4 3 2 2 5 2 2 3" xfId="23548"/>
    <cellStyle name="常规 8 4 3 2 2 5 2 3" xfId="23549"/>
    <cellStyle name="常规 8 4 3 2 2 5 2 4" xfId="23550"/>
    <cellStyle name="常规 8 4 3 2 2 5 3" xfId="23551"/>
    <cellStyle name="常规 8 4 3 2 2 5 3 2" xfId="23552"/>
    <cellStyle name="常规 8 4 3 2 2 5 3 3" xfId="23553"/>
    <cellStyle name="常规 8 4 3 2 2 5 4" xfId="23554"/>
    <cellStyle name="常规 8 4 3 2 2 5 5" xfId="23555"/>
    <cellStyle name="常规 8 4 3 2 2 6" xfId="23556"/>
    <cellStyle name="常规 8 4 3 2 2 6 2" xfId="23557"/>
    <cellStyle name="常规 8 4 3 2 2 6 2 2" xfId="23558"/>
    <cellStyle name="常规 8 4 3 2 2 6 2 3" xfId="23559"/>
    <cellStyle name="常规 8 4 3 2 2 6 3" xfId="23560"/>
    <cellStyle name="常规 8 4 3 2 2 6 4" xfId="23561"/>
    <cellStyle name="常规 8 4 3 2 2 7" xfId="23562"/>
    <cellStyle name="常规 8 4 3 2 2 7 2" xfId="23563"/>
    <cellStyle name="常规 8 4 3 2 2 7 3" xfId="23564"/>
    <cellStyle name="常规 8 4 3 2 2 8" xfId="23565"/>
    <cellStyle name="常规 8 4 3 2 2 9" xfId="23566"/>
    <cellStyle name="常规 8 4 3 2 3" xfId="23567"/>
    <cellStyle name="常规 8 4 3 2 3 2" xfId="23568"/>
    <cellStyle name="常规 8 4 3 2 3 2 2" xfId="23569"/>
    <cellStyle name="常规 8 4 3 2 3 2 2 2" xfId="23570"/>
    <cellStyle name="常规 8 4 3 2 3 2 2 2 2" xfId="23571"/>
    <cellStyle name="常规 8 4 3 2 3 2 2 2 2 2" xfId="23572"/>
    <cellStyle name="常规 8 4 3 2 3 2 2 2 2 2 2" xfId="23573"/>
    <cellStyle name="常规 8 4 3 2 3 2 2 2 2 2 3" xfId="23574"/>
    <cellStyle name="常规 8 4 3 2 3 2 2 2 2 3" xfId="23575"/>
    <cellStyle name="常规 8 4 3 2 3 2 2 2 2 4" xfId="23576"/>
    <cellStyle name="常规 8 4 3 2 3 2 2 2 3" xfId="23577"/>
    <cellStyle name="常规 8 4 3 2 3 2 2 2 3 2" xfId="23578"/>
    <cellStyle name="常规 8 4 3 2 3 2 2 2 3 3" xfId="23579"/>
    <cellStyle name="常规 8 4 3 2 3 2 2 2 4" xfId="23580"/>
    <cellStyle name="常规 8 4 3 2 3 2 2 2 5" xfId="23581"/>
    <cellStyle name="常规 8 4 3 2 3 2 2 3" xfId="23582"/>
    <cellStyle name="常规 8 4 3 2 3 2 2 3 2" xfId="23583"/>
    <cellStyle name="常规 8 4 3 2 3 2 2 3 2 2" xfId="23584"/>
    <cellStyle name="常规 8 4 3 2 3 2 2 3 2 3" xfId="23585"/>
    <cellStyle name="常规 8 4 3 2 3 2 2 3 3" xfId="23586"/>
    <cellStyle name="常规 8 4 3 2 3 2 2 3 4" xfId="23587"/>
    <cellStyle name="常规 8 4 3 2 3 2 2 4" xfId="23588"/>
    <cellStyle name="常规 8 4 3 2 3 2 2 4 2" xfId="23589"/>
    <cellStyle name="常规 8 4 3 2 3 2 2 4 3" xfId="23590"/>
    <cellStyle name="常规 8 4 3 2 3 2 2 5" xfId="23591"/>
    <cellStyle name="常规 8 4 3 2 3 2 2 6" xfId="23592"/>
    <cellStyle name="常规 8 4 3 2 3 2 3" xfId="23593"/>
    <cellStyle name="常规 8 4 3 2 3 2 3 2" xfId="23594"/>
    <cellStyle name="常规 8 4 3 2 3 2 3 2 2" xfId="23595"/>
    <cellStyle name="常规 8 4 3 2 3 2 3 2 2 2" xfId="23596"/>
    <cellStyle name="常规 8 4 3 2 3 2 3 2 2 3" xfId="23597"/>
    <cellStyle name="常规 8 4 3 2 3 2 3 2 3" xfId="23598"/>
    <cellStyle name="常规 8 4 3 2 3 2 3 2 4" xfId="23599"/>
    <cellStyle name="常规 8 4 3 2 3 2 3 3" xfId="23600"/>
    <cellStyle name="常规 8 4 3 2 3 2 3 3 2" xfId="23601"/>
    <cellStyle name="常规 8 4 3 2 3 2 3 3 3" xfId="23602"/>
    <cellStyle name="常规 8 4 3 2 3 2 3 4" xfId="23603"/>
    <cellStyle name="常规 8 4 3 2 3 2 3 5" xfId="23604"/>
    <cellStyle name="常规 8 4 3 2 3 2 4" xfId="23605"/>
    <cellStyle name="常规 8 4 3 2 3 2 4 2" xfId="23606"/>
    <cellStyle name="常规 8 4 3 2 3 2 4 2 2" xfId="23607"/>
    <cellStyle name="常规 8 4 3 2 3 2 4 2 3" xfId="23608"/>
    <cellStyle name="常规 8 4 3 2 3 2 4 3" xfId="23609"/>
    <cellStyle name="常规 8 4 3 2 3 2 4 4" xfId="23610"/>
    <cellStyle name="常规 8 4 3 2 3 2 5" xfId="23611"/>
    <cellStyle name="常规 8 4 3 2 3 2 5 2" xfId="23612"/>
    <cellStyle name="常规 8 4 3 2 3 2 5 3" xfId="23613"/>
    <cellStyle name="常规 8 4 3 2 3 2 6" xfId="23614"/>
    <cellStyle name="常规 8 4 3 2 3 2 7" xfId="23615"/>
    <cellStyle name="常规 8 4 3 2 3 3" xfId="23616"/>
    <cellStyle name="常规 8 4 3 2 3 3 2" xfId="23617"/>
    <cellStyle name="常规 8 4 3 2 3 3 2 2" xfId="23618"/>
    <cellStyle name="常规 8 4 3 2 3 3 2 2 2" xfId="23619"/>
    <cellStyle name="常规 8 4 3 2 3 3 2 2 2 2" xfId="23620"/>
    <cellStyle name="常规 8 4 3 2 3 3 2 2 2 3" xfId="23621"/>
    <cellStyle name="常规 8 4 3 2 3 3 2 2 3" xfId="23622"/>
    <cellStyle name="常规 8 4 3 2 3 3 2 2 4" xfId="23623"/>
    <cellStyle name="常规 8 4 3 2 3 3 2 3" xfId="23624"/>
    <cellStyle name="常规 8 4 3 2 3 3 2 3 2" xfId="23625"/>
    <cellStyle name="常规 8 4 3 2 3 3 2 3 3" xfId="23626"/>
    <cellStyle name="常规 8 4 3 2 3 3 2 4" xfId="23627"/>
    <cellStyle name="常规 8 4 3 2 3 3 2 5" xfId="23628"/>
    <cellStyle name="常规 8 4 3 2 3 3 3" xfId="23629"/>
    <cellStyle name="常规 8 4 3 2 3 3 3 2" xfId="23630"/>
    <cellStyle name="常规 8 4 3 2 3 3 3 2 2" xfId="23631"/>
    <cellStyle name="常规 8 4 3 2 3 3 3 2 3" xfId="23632"/>
    <cellStyle name="常规 8 4 3 2 3 3 3 3" xfId="23633"/>
    <cellStyle name="常规 8 4 3 2 3 3 3 4" xfId="23634"/>
    <cellStyle name="常规 8 4 3 2 3 3 4" xfId="23635"/>
    <cellStyle name="常规 8 4 3 2 3 3 4 2" xfId="23636"/>
    <cellStyle name="常规 8 4 3 2 3 3 4 3" xfId="23637"/>
    <cellStyle name="常规 8 4 3 2 3 3 5" xfId="23638"/>
    <cellStyle name="常规 8 4 3 2 3 3 6" xfId="23639"/>
    <cellStyle name="常规 8 4 3 2 3 4" xfId="23640"/>
    <cellStyle name="常规 8 4 3 2 3 4 2" xfId="23641"/>
    <cellStyle name="常规 8 4 3 2 3 4 2 2" xfId="23642"/>
    <cellStyle name="常规 8 4 3 2 3 4 2 2 2" xfId="23643"/>
    <cellStyle name="常规 8 4 3 2 3 4 2 2 3" xfId="23644"/>
    <cellStyle name="常规 8 4 3 2 3 4 2 3" xfId="23645"/>
    <cellStyle name="常规 8 4 3 2 3 4 2 4" xfId="23646"/>
    <cellStyle name="常规 8 4 3 2 3 4 3" xfId="23647"/>
    <cellStyle name="常规 8 4 3 2 3 4 3 2" xfId="23648"/>
    <cellStyle name="常规 8 4 3 2 3 4 3 3" xfId="23649"/>
    <cellStyle name="常规 8 4 3 2 3 4 4" xfId="23650"/>
    <cellStyle name="常规 8 4 3 2 3 4 5" xfId="23651"/>
    <cellStyle name="常规 8 4 3 2 3 5" xfId="23652"/>
    <cellStyle name="常规 8 4 3 2 3 5 2" xfId="23653"/>
    <cellStyle name="常规 8 4 3 2 3 5 2 2" xfId="23654"/>
    <cellStyle name="常规 8 4 3 2 3 5 2 3" xfId="23655"/>
    <cellStyle name="常规 8 4 3 2 3 5 3" xfId="23656"/>
    <cellStyle name="常规 8 4 3 2 3 5 4" xfId="23657"/>
    <cellStyle name="常规 8 4 3 2 3 6" xfId="23658"/>
    <cellStyle name="常规 8 4 3 2 3 6 2" xfId="23659"/>
    <cellStyle name="常规 8 4 3 2 3 6 3" xfId="23660"/>
    <cellStyle name="常规 8 4 3 2 3 7" xfId="23661"/>
    <cellStyle name="常规 8 4 3 2 3 8" xfId="23662"/>
    <cellStyle name="常规 8 4 3 2 4" xfId="23663"/>
    <cellStyle name="常规 8 4 3 2 4 2" xfId="23664"/>
    <cellStyle name="常规 8 4 3 2 4 2 2" xfId="23665"/>
    <cellStyle name="常规 8 4 3 2 4 2 2 2" xfId="23666"/>
    <cellStyle name="常规 8 4 3 2 4 2 2 2 2" xfId="23667"/>
    <cellStyle name="常规 8 4 3 2 4 2 2 2 2 2" xfId="23668"/>
    <cellStyle name="常规 8 4 3 2 4 2 2 2 2 3" xfId="23669"/>
    <cellStyle name="常规 8 4 3 2 4 2 2 2 3" xfId="23670"/>
    <cellStyle name="常规 8 4 3 2 4 2 2 2 4" xfId="23671"/>
    <cellStyle name="常规 8 4 3 2 4 2 2 3" xfId="23672"/>
    <cellStyle name="常规 8 4 3 2 4 2 2 3 2" xfId="23673"/>
    <cellStyle name="常规 8 4 3 2 4 2 2 3 3" xfId="23674"/>
    <cellStyle name="常规 8 4 3 2 4 2 2 4" xfId="23675"/>
    <cellStyle name="常规 8 4 3 2 4 2 2 5" xfId="23676"/>
    <cellStyle name="常规 8 4 3 2 4 2 3" xfId="23677"/>
    <cellStyle name="常规 8 4 3 2 4 2 3 2" xfId="23678"/>
    <cellStyle name="常规 8 4 3 2 4 2 3 2 2" xfId="23679"/>
    <cellStyle name="常规 8 4 3 2 4 2 3 2 3" xfId="23680"/>
    <cellStyle name="常规 8 4 3 2 4 2 3 3" xfId="23681"/>
    <cellStyle name="常规 8 4 3 2 4 2 3 4" xfId="23682"/>
    <cellStyle name="常规 8 4 3 2 4 2 4" xfId="23683"/>
    <cellStyle name="常规 8 4 3 2 4 2 4 2" xfId="23684"/>
    <cellStyle name="常规 8 4 3 2 4 2 4 3" xfId="23685"/>
    <cellStyle name="常规 8 4 3 2 4 2 5" xfId="23686"/>
    <cellStyle name="常规 8 4 3 2 4 2 6" xfId="23687"/>
    <cellStyle name="常规 8 4 3 2 4 3" xfId="23688"/>
    <cellStyle name="常规 8 4 3 2 4 3 2" xfId="23689"/>
    <cellStyle name="常规 8 4 3 2 4 3 2 2" xfId="23690"/>
    <cellStyle name="常规 8 4 3 2 4 3 2 2 2" xfId="23691"/>
    <cellStyle name="常规 8 4 3 2 4 3 2 2 3" xfId="23692"/>
    <cellStyle name="常规 8 4 3 2 4 3 2 3" xfId="23693"/>
    <cellStyle name="常规 8 4 3 2 4 3 2 4" xfId="23694"/>
    <cellStyle name="常规 8 4 3 2 4 3 3" xfId="23695"/>
    <cellStyle name="常规 8 4 3 2 4 3 3 2" xfId="23696"/>
    <cellStyle name="常规 8 4 3 2 4 3 3 3" xfId="23697"/>
    <cellStyle name="常规 8 4 3 2 4 3 4" xfId="23698"/>
    <cellStyle name="常规 8 4 3 2 4 3 5" xfId="23699"/>
    <cellStyle name="常规 8 4 3 2 4 4" xfId="23700"/>
    <cellStyle name="常规 8 4 3 2 4 4 2" xfId="23701"/>
    <cellStyle name="常规 8 4 3 2 4 4 2 2" xfId="23702"/>
    <cellStyle name="常规 8 4 3 2 4 4 2 3" xfId="23703"/>
    <cellStyle name="常规 8 4 3 2 4 4 3" xfId="23704"/>
    <cellStyle name="常规 8 4 3 2 4 4 4" xfId="23705"/>
    <cellStyle name="常规 8 4 3 2 4 5" xfId="23706"/>
    <cellStyle name="常规 8 4 3 2 4 5 2" xfId="23707"/>
    <cellStyle name="常规 8 4 3 2 4 5 3" xfId="23708"/>
    <cellStyle name="常规 8 4 3 2 4 6" xfId="23709"/>
    <cellStyle name="常规 8 4 3 2 4 7" xfId="23710"/>
    <cellStyle name="常规 8 4 3 2 5" xfId="23711"/>
    <cellStyle name="常规 8 4 3 2 5 2" xfId="23712"/>
    <cellStyle name="常规 8 4 3 2 5 2 2" xfId="23713"/>
    <cellStyle name="常规 8 4 3 2 5 2 2 2" xfId="23714"/>
    <cellStyle name="常规 8 4 3 2 5 2 2 2 2" xfId="23715"/>
    <cellStyle name="常规 8 4 3 2 5 2 2 2 3" xfId="23716"/>
    <cellStyle name="常规 8 4 3 2 5 2 2 3" xfId="23717"/>
    <cellStyle name="常规 8 4 3 2 5 2 2 4" xfId="23718"/>
    <cellStyle name="常规 8 4 3 2 5 2 3" xfId="23719"/>
    <cellStyle name="常规 8 4 3 2 5 2 3 2" xfId="23720"/>
    <cellStyle name="常规 8 4 3 2 5 2 3 3" xfId="23721"/>
    <cellStyle name="常规 8 4 3 2 5 2 4" xfId="23722"/>
    <cellStyle name="常规 8 4 3 2 5 2 5" xfId="23723"/>
    <cellStyle name="常规 8 4 3 2 5 3" xfId="23724"/>
    <cellStyle name="常规 8 4 3 2 5 3 2" xfId="23725"/>
    <cellStyle name="常规 8 4 3 2 5 3 2 2" xfId="23726"/>
    <cellStyle name="常规 8 4 3 2 5 3 2 3" xfId="23727"/>
    <cellStyle name="常规 8 4 3 2 5 3 3" xfId="23728"/>
    <cellStyle name="常规 8 4 3 2 5 3 4" xfId="23729"/>
    <cellStyle name="常规 8 4 3 2 5 4" xfId="23730"/>
    <cellStyle name="常规 8 4 3 2 5 4 2" xfId="23731"/>
    <cellStyle name="常规 8 4 3 2 5 4 3" xfId="23732"/>
    <cellStyle name="常规 8 4 3 2 5 5" xfId="23733"/>
    <cellStyle name="常规 8 4 3 2 5 6" xfId="23734"/>
    <cellStyle name="常规 8 4 3 2 6" xfId="23735"/>
    <cellStyle name="常规 8 4 3 2 6 2" xfId="23736"/>
    <cellStyle name="常规 8 4 3 2 6 2 2" xfId="23737"/>
    <cellStyle name="常规 8 4 3 2 6 2 2 2" xfId="23738"/>
    <cellStyle name="常规 8 4 3 2 6 2 2 3" xfId="23739"/>
    <cellStyle name="常规 8 4 3 2 6 2 3" xfId="23740"/>
    <cellStyle name="常规 8 4 3 2 6 2 4" xfId="23741"/>
    <cellStyle name="常规 8 4 3 2 6 3" xfId="23742"/>
    <cellStyle name="常规 8 4 3 2 6 3 2" xfId="23743"/>
    <cellStyle name="常规 8 4 3 2 6 3 3" xfId="23744"/>
    <cellStyle name="常规 8 4 3 2 6 4" xfId="23745"/>
    <cellStyle name="常规 8 4 3 2 6 5" xfId="23746"/>
    <cellStyle name="常规 8 4 3 2 7" xfId="23747"/>
    <cellStyle name="常规 8 4 3 2 7 2" xfId="23748"/>
    <cellStyle name="常规 8 4 3 2 7 2 2" xfId="23749"/>
    <cellStyle name="常规 8 4 3 2 7 2 3" xfId="23750"/>
    <cellStyle name="常规 8 4 3 2 7 3" xfId="23751"/>
    <cellStyle name="常规 8 4 3 2 7 4" xfId="23752"/>
    <cellStyle name="常规 8 4 3 2 8" xfId="23753"/>
    <cellStyle name="常规 8 4 3 2 8 2" xfId="23754"/>
    <cellStyle name="常规 8 4 3 2 8 3" xfId="23755"/>
    <cellStyle name="常规 8 4 3 2 9" xfId="23756"/>
    <cellStyle name="常规 8 4 3 3" xfId="23757"/>
    <cellStyle name="常规 8 4 3 3 2" xfId="23758"/>
    <cellStyle name="常规 8 4 3 3 2 2" xfId="23759"/>
    <cellStyle name="常规 8 4 3 3 2 2 2" xfId="23760"/>
    <cellStyle name="常规 8 4 3 3 2 2 2 2" xfId="23761"/>
    <cellStyle name="常规 8 4 3 3 2 2 2 2 2" xfId="23762"/>
    <cellStyle name="常规 8 4 3 3 2 2 2 2 2 2" xfId="23763"/>
    <cellStyle name="常规 8 4 3 3 2 2 2 2 2 2 2" xfId="23764"/>
    <cellStyle name="常规 8 4 3 3 2 2 2 2 2 2 3" xfId="23765"/>
    <cellStyle name="常规 8 4 3 3 2 2 2 2 2 3" xfId="23766"/>
    <cellStyle name="常规 8 4 3 3 2 2 2 2 2 4" xfId="23767"/>
    <cellStyle name="常规 8 4 3 3 2 2 2 2 3" xfId="23768"/>
    <cellStyle name="常规 8 4 3 3 2 2 2 2 3 2" xfId="23769"/>
    <cellStyle name="常规 8 4 3 3 2 2 2 2 3 3" xfId="23770"/>
    <cellStyle name="常规 8 4 3 3 2 2 2 2 4" xfId="23771"/>
    <cellStyle name="常规 8 4 3 3 2 2 2 2 5" xfId="23772"/>
    <cellStyle name="常规 8 4 3 3 2 2 2 3" xfId="23773"/>
    <cellStyle name="常规 8 4 3 3 2 2 2 3 2" xfId="23774"/>
    <cellStyle name="常规 8 4 3 3 2 2 2 3 2 2" xfId="23775"/>
    <cellStyle name="常规 8 4 3 3 2 2 2 3 2 3" xfId="23776"/>
    <cellStyle name="常规 8 4 3 3 2 2 2 3 3" xfId="23777"/>
    <cellStyle name="常规 8 4 3 3 2 2 2 3 4" xfId="23778"/>
    <cellStyle name="常规 8 4 3 3 2 2 2 4" xfId="23779"/>
    <cellStyle name="常规 8 4 3 3 2 2 2 4 2" xfId="23780"/>
    <cellStyle name="常规 8 4 3 3 2 2 2 4 3" xfId="23781"/>
    <cellStyle name="常规 8 4 3 3 2 2 2 5" xfId="23782"/>
    <cellStyle name="常规 8 4 3 3 2 2 2 6" xfId="23783"/>
    <cellStyle name="常规 8 4 3 3 2 2 3" xfId="23784"/>
    <cellStyle name="常规 8 4 3 3 2 2 3 2" xfId="23785"/>
    <cellStyle name="常规 8 4 3 3 2 2 3 2 2" xfId="23786"/>
    <cellStyle name="常规 8 4 3 3 2 2 3 2 2 2" xfId="23787"/>
    <cellStyle name="常规 8 4 3 3 2 2 3 2 2 3" xfId="23788"/>
    <cellStyle name="常规 8 4 3 3 2 2 3 2 3" xfId="23789"/>
    <cellStyle name="常规 8 4 3 3 2 2 3 2 4" xfId="23790"/>
    <cellStyle name="常规 8 4 3 3 2 2 3 3" xfId="23791"/>
    <cellStyle name="常规 8 4 3 3 2 2 3 3 2" xfId="23792"/>
    <cellStyle name="常规 8 4 3 3 2 2 3 3 3" xfId="23793"/>
    <cellStyle name="常规 8 4 3 3 2 2 3 4" xfId="23794"/>
    <cellStyle name="常规 8 4 3 3 2 2 3 5" xfId="23795"/>
    <cellStyle name="常规 8 4 3 3 2 2 4" xfId="23796"/>
    <cellStyle name="常规 8 4 3 3 2 2 4 2" xfId="23797"/>
    <cellStyle name="常规 8 4 3 3 2 2 4 2 2" xfId="23798"/>
    <cellStyle name="常规 8 4 3 3 2 2 4 2 3" xfId="23799"/>
    <cellStyle name="常规 8 4 3 3 2 2 4 3" xfId="23800"/>
    <cellStyle name="常规 8 4 3 3 2 2 4 4" xfId="23801"/>
    <cellStyle name="常规 8 4 3 3 2 2 5" xfId="23802"/>
    <cellStyle name="常规 8 4 3 3 2 2 5 2" xfId="23803"/>
    <cellStyle name="常规 8 4 3 3 2 2 5 3" xfId="23804"/>
    <cellStyle name="常规 8 4 3 3 2 2 6" xfId="23805"/>
    <cellStyle name="常规 8 4 3 3 2 2 7" xfId="23806"/>
    <cellStyle name="常规 8 4 3 3 2 3" xfId="23807"/>
    <cellStyle name="常规 8 4 3 3 2 3 2" xfId="23808"/>
    <cellStyle name="常规 8 4 3 3 2 3 2 2" xfId="23809"/>
    <cellStyle name="常规 8 4 3 3 2 3 2 2 2" xfId="23810"/>
    <cellStyle name="常规 8 4 3 3 2 3 2 2 2 2" xfId="23811"/>
    <cellStyle name="常规 8 4 3 3 2 3 2 2 2 3" xfId="23812"/>
    <cellStyle name="常规 8 4 3 3 2 3 2 2 3" xfId="23813"/>
    <cellStyle name="常规 8 4 3 3 2 3 2 2 4" xfId="23814"/>
    <cellStyle name="常规 8 4 3 3 2 3 2 3" xfId="23815"/>
    <cellStyle name="常规 8 4 3 3 2 3 2 3 2" xfId="23816"/>
    <cellStyle name="常规 8 4 3 3 2 3 2 3 3" xfId="23817"/>
    <cellStyle name="常规 8 4 3 3 2 3 2 4" xfId="23818"/>
    <cellStyle name="常规 8 4 3 3 2 3 2 5" xfId="23819"/>
    <cellStyle name="常规 8 4 3 3 2 3 3" xfId="23820"/>
    <cellStyle name="常规 8 4 3 3 2 3 3 2" xfId="23821"/>
    <cellStyle name="常规 8 4 3 3 2 3 3 2 2" xfId="23822"/>
    <cellStyle name="常规 8 4 3 3 2 3 3 2 3" xfId="23823"/>
    <cellStyle name="常规 8 4 3 3 2 3 3 3" xfId="23824"/>
    <cellStyle name="常规 8 4 3 3 2 3 3 4" xfId="23825"/>
    <cellStyle name="常规 8 4 3 3 2 3 4" xfId="23826"/>
    <cellStyle name="常规 8 4 3 3 2 3 4 2" xfId="23827"/>
    <cellStyle name="常规 8 4 3 3 2 3 4 3" xfId="23828"/>
    <cellStyle name="常规 8 4 3 3 2 3 5" xfId="23829"/>
    <cellStyle name="常规 8 4 3 3 2 3 6" xfId="23830"/>
    <cellStyle name="常规 8 4 3 3 2 4" xfId="23831"/>
    <cellStyle name="常规 8 4 3 3 2 4 2" xfId="23832"/>
    <cellStyle name="常规 8 4 3 3 2 4 2 2" xfId="23833"/>
    <cellStyle name="常规 8 4 3 3 2 4 2 2 2" xfId="23834"/>
    <cellStyle name="常规 8 4 3 3 2 4 2 2 3" xfId="23835"/>
    <cellStyle name="常规 8 4 3 3 2 4 2 3" xfId="23836"/>
    <cellStyle name="常规 8 4 3 3 2 4 2 4" xfId="23837"/>
    <cellStyle name="常规 8 4 3 3 2 4 3" xfId="23838"/>
    <cellStyle name="常规 8 4 3 3 2 4 3 2" xfId="23839"/>
    <cellStyle name="常规 8 4 3 3 2 4 3 3" xfId="23840"/>
    <cellStyle name="常规 8 4 3 3 2 4 4" xfId="23841"/>
    <cellStyle name="常规 8 4 3 3 2 4 5" xfId="23842"/>
    <cellStyle name="常规 8 4 3 3 2 5" xfId="23843"/>
    <cellStyle name="常规 8 4 3 3 2 5 2" xfId="23844"/>
    <cellStyle name="常规 8 4 3 3 2 5 2 2" xfId="23845"/>
    <cellStyle name="常规 8 4 3 3 2 5 2 3" xfId="23846"/>
    <cellStyle name="常规 8 4 3 3 2 5 3" xfId="23847"/>
    <cellStyle name="常规 8 4 3 3 2 5 4" xfId="23848"/>
    <cellStyle name="常规 8 4 3 3 2 6" xfId="23849"/>
    <cellStyle name="常规 8 4 3 3 2 6 2" xfId="23850"/>
    <cellStyle name="常规 8 4 3 3 2 6 3" xfId="23851"/>
    <cellStyle name="常规 8 4 3 3 2 7" xfId="23852"/>
    <cellStyle name="常规 8 4 3 3 2 8" xfId="23853"/>
    <cellStyle name="常规 8 4 3 3 3" xfId="23854"/>
    <cellStyle name="常规 8 4 3 3 3 2" xfId="23855"/>
    <cellStyle name="常规 8 4 3 3 3 2 2" xfId="23856"/>
    <cellStyle name="常规 8 4 3 3 3 2 2 2" xfId="23857"/>
    <cellStyle name="常规 8 4 3 3 3 2 2 2 2" xfId="23858"/>
    <cellStyle name="常规 8 4 3 3 3 2 2 2 2 2" xfId="23859"/>
    <cellStyle name="常规 8 4 3 3 3 2 2 2 2 3" xfId="23860"/>
    <cellStyle name="常规 8 4 3 3 3 2 2 2 3" xfId="23861"/>
    <cellStyle name="常规 8 4 3 3 3 2 2 2 4" xfId="23862"/>
    <cellStyle name="常规 8 4 3 3 3 2 2 3" xfId="23863"/>
    <cellStyle name="常规 8 4 3 3 3 2 2 3 2" xfId="23864"/>
    <cellStyle name="常规 8 4 3 3 3 2 2 3 3" xfId="23865"/>
    <cellStyle name="常规 8 4 3 3 3 2 2 4" xfId="23866"/>
    <cellStyle name="常规 8 4 3 3 3 2 2 5" xfId="23867"/>
    <cellStyle name="常规 8 4 3 3 3 2 3" xfId="23868"/>
    <cellStyle name="常规 8 4 3 3 3 2 3 2" xfId="23869"/>
    <cellStyle name="常规 8 4 3 3 3 2 3 2 2" xfId="23870"/>
    <cellStyle name="常规 8 4 3 3 3 2 3 2 3" xfId="23871"/>
    <cellStyle name="常规 8 4 3 3 3 2 3 3" xfId="23872"/>
    <cellStyle name="常规 8 4 3 3 3 2 3 4" xfId="23873"/>
    <cellStyle name="常规 8 4 3 3 3 2 4" xfId="23874"/>
    <cellStyle name="常规 8 4 3 3 3 2 4 2" xfId="23875"/>
    <cellStyle name="常规 8 4 3 3 3 2 4 3" xfId="23876"/>
    <cellStyle name="常规 8 4 3 3 3 2 5" xfId="23877"/>
    <cellStyle name="常规 8 4 3 3 3 2 6" xfId="23878"/>
    <cellStyle name="常规 8 4 3 3 3 3" xfId="23879"/>
    <cellStyle name="常规 8 4 3 3 3 3 2" xfId="23880"/>
    <cellStyle name="常规 8 4 3 3 3 3 2 2" xfId="23881"/>
    <cellStyle name="常规 8 4 3 3 3 3 2 2 2" xfId="23882"/>
    <cellStyle name="常规 8 4 3 3 3 3 2 2 3" xfId="23883"/>
    <cellStyle name="常规 8 4 3 3 3 3 2 3" xfId="23884"/>
    <cellStyle name="常规 8 4 3 3 3 3 2 4" xfId="23885"/>
    <cellStyle name="常规 8 4 3 3 3 3 3" xfId="23886"/>
    <cellStyle name="常规 8 4 3 3 3 3 3 2" xfId="23887"/>
    <cellStyle name="常规 8 4 3 3 3 3 3 3" xfId="23888"/>
    <cellStyle name="常规 8 4 3 3 3 3 4" xfId="23889"/>
    <cellStyle name="常规 8 4 3 3 3 3 5" xfId="23890"/>
    <cellStyle name="常规 8 4 3 3 3 4" xfId="23891"/>
    <cellStyle name="常规 8 4 3 3 3 4 2" xfId="23892"/>
    <cellStyle name="常规 8 4 3 3 3 4 2 2" xfId="23893"/>
    <cellStyle name="常规 8 4 3 3 3 4 2 3" xfId="23894"/>
    <cellStyle name="常规 8 4 3 3 3 4 3" xfId="23895"/>
    <cellStyle name="常规 8 4 3 3 3 4 4" xfId="23896"/>
    <cellStyle name="常规 8 4 3 3 3 5" xfId="23897"/>
    <cellStyle name="常规 8 4 3 3 3 5 2" xfId="23898"/>
    <cellStyle name="常规 8 4 3 3 3 5 3" xfId="23899"/>
    <cellStyle name="常规 8 4 3 3 3 6" xfId="23900"/>
    <cellStyle name="常规 8 4 3 3 3 7" xfId="23901"/>
    <cellStyle name="常规 8 4 3 3 4" xfId="23902"/>
    <cellStyle name="常规 8 4 3 3 4 2" xfId="23903"/>
    <cellStyle name="常规 8 4 3 3 4 2 2" xfId="23904"/>
    <cellStyle name="常规 8 4 3 3 4 2 2 2" xfId="23905"/>
    <cellStyle name="常规 8 4 3 3 4 2 2 2 2" xfId="23906"/>
    <cellStyle name="常规 8 4 3 3 4 2 2 2 3" xfId="23907"/>
    <cellStyle name="常规 8 4 3 3 4 2 2 3" xfId="23908"/>
    <cellStyle name="常规 8 4 3 3 4 2 2 4" xfId="23909"/>
    <cellStyle name="常规 8 4 3 3 4 2 3" xfId="23910"/>
    <cellStyle name="常规 8 4 3 3 4 2 3 2" xfId="23911"/>
    <cellStyle name="常规 8 4 3 3 4 2 3 3" xfId="23912"/>
    <cellStyle name="常规 8 4 3 3 4 2 4" xfId="23913"/>
    <cellStyle name="常规 8 4 3 3 4 2 5" xfId="23914"/>
    <cellStyle name="常规 8 4 3 3 4 3" xfId="23915"/>
    <cellStyle name="常规 8 4 3 3 4 3 2" xfId="23916"/>
    <cellStyle name="常规 8 4 3 3 4 3 2 2" xfId="23917"/>
    <cellStyle name="常规 8 4 3 3 4 3 2 3" xfId="23918"/>
    <cellStyle name="常规 8 4 3 3 4 3 3" xfId="23919"/>
    <cellStyle name="常规 8 4 3 3 4 3 4" xfId="23920"/>
    <cellStyle name="常规 8 4 3 3 4 4" xfId="23921"/>
    <cellStyle name="常规 8 4 3 3 4 4 2" xfId="23922"/>
    <cellStyle name="常规 8 4 3 3 4 4 3" xfId="23923"/>
    <cellStyle name="常规 8 4 3 3 4 5" xfId="23924"/>
    <cellStyle name="常规 8 4 3 3 4 6" xfId="23925"/>
    <cellStyle name="常规 8 4 3 3 5" xfId="23926"/>
    <cellStyle name="常规 8 4 3 3 5 2" xfId="23927"/>
    <cellStyle name="常规 8 4 3 3 5 2 2" xfId="23928"/>
    <cellStyle name="常规 8 4 3 3 5 2 2 2" xfId="23929"/>
    <cellStyle name="常规 8 4 3 3 5 2 2 3" xfId="23930"/>
    <cellStyle name="常规 8 4 3 3 5 2 3" xfId="23931"/>
    <cellStyle name="常规 8 4 3 3 5 2 4" xfId="23932"/>
    <cellStyle name="常规 8 4 3 3 5 3" xfId="23933"/>
    <cellStyle name="常规 8 4 3 3 5 3 2" xfId="23934"/>
    <cellStyle name="常规 8 4 3 3 5 3 3" xfId="23935"/>
    <cellStyle name="常规 8 4 3 3 5 4" xfId="23936"/>
    <cellStyle name="常规 8 4 3 3 5 5" xfId="23937"/>
    <cellStyle name="常规 8 4 3 3 6" xfId="23938"/>
    <cellStyle name="常规 8 4 3 3 6 2" xfId="23939"/>
    <cellStyle name="常规 8 4 3 3 6 2 2" xfId="23940"/>
    <cellStyle name="常规 8 4 3 3 6 2 3" xfId="23941"/>
    <cellStyle name="常规 8 4 3 3 6 3" xfId="23942"/>
    <cellStyle name="常规 8 4 3 3 6 4" xfId="23943"/>
    <cellStyle name="常规 8 4 3 3 7" xfId="23944"/>
    <cellStyle name="常规 8 4 3 3 7 2" xfId="23945"/>
    <cellStyle name="常规 8 4 3 3 7 3" xfId="23946"/>
    <cellStyle name="常规 8 4 3 3 8" xfId="23947"/>
    <cellStyle name="常规 8 4 3 3 9" xfId="23948"/>
    <cellStyle name="常规 8 4 3 4" xfId="23949"/>
    <cellStyle name="常规 8 4 3 4 2" xfId="23950"/>
    <cellStyle name="常规 8 4 3 4 2 2" xfId="23951"/>
    <cellStyle name="常规 8 4 3 4 2 2 2" xfId="23952"/>
    <cellStyle name="常规 8 4 3 4 2 2 2 2" xfId="23953"/>
    <cellStyle name="常规 8 4 3 4 2 2 2 2 2" xfId="23954"/>
    <cellStyle name="常规 8 4 3 4 2 2 2 2 2 2" xfId="23955"/>
    <cellStyle name="常规 8 4 3 4 2 2 2 2 2 3" xfId="23956"/>
    <cellStyle name="常规 8 4 3 4 2 2 2 2 3" xfId="23957"/>
    <cellStyle name="常规 8 4 3 4 2 2 2 2 4" xfId="23958"/>
    <cellStyle name="常规 8 4 3 4 2 2 2 3" xfId="23959"/>
    <cellStyle name="常规 8 4 3 4 2 2 2 3 2" xfId="23960"/>
    <cellStyle name="常规 8 4 3 4 2 2 2 3 3" xfId="23961"/>
    <cellStyle name="常规 8 4 3 4 2 2 2 4" xfId="23962"/>
    <cellStyle name="常规 8 4 3 4 2 2 2 5" xfId="23963"/>
    <cellStyle name="常规 8 4 3 4 2 2 3" xfId="23964"/>
    <cellStyle name="常规 8 4 3 4 2 2 3 2" xfId="23965"/>
    <cellStyle name="常规 8 4 3 4 2 2 3 2 2" xfId="23966"/>
    <cellStyle name="常规 8 4 3 4 2 2 3 2 3" xfId="23967"/>
    <cellStyle name="常规 8 4 3 4 2 2 3 3" xfId="23968"/>
    <cellStyle name="常规 8 4 3 4 2 2 3 4" xfId="23969"/>
    <cellStyle name="常规 8 4 3 4 2 2 4" xfId="23970"/>
    <cellStyle name="常规 8 4 3 4 2 2 4 2" xfId="23971"/>
    <cellStyle name="常规 8 4 3 4 2 2 4 3" xfId="23972"/>
    <cellStyle name="常规 8 4 3 4 2 2 5" xfId="23973"/>
    <cellStyle name="常规 8 4 3 4 2 2 6" xfId="23974"/>
    <cellStyle name="常规 8 4 3 4 2 3" xfId="23975"/>
    <cellStyle name="常规 8 4 3 4 2 3 2" xfId="23976"/>
    <cellStyle name="常规 8 4 3 4 2 3 2 2" xfId="23977"/>
    <cellStyle name="常规 8 4 3 4 2 3 2 2 2" xfId="23978"/>
    <cellStyle name="常规 8 4 3 4 2 3 2 2 3" xfId="23979"/>
    <cellStyle name="常规 8 4 3 4 2 3 2 3" xfId="23980"/>
    <cellStyle name="常规 8 4 3 4 2 3 2 4" xfId="23981"/>
    <cellStyle name="常规 8 4 3 4 2 3 3" xfId="23982"/>
    <cellStyle name="常规 8 4 3 4 2 3 3 2" xfId="23983"/>
    <cellStyle name="常规 8 4 3 4 2 3 3 3" xfId="23984"/>
    <cellStyle name="常规 8 4 3 4 2 3 4" xfId="23985"/>
    <cellStyle name="常规 8 4 3 4 2 3 5" xfId="23986"/>
    <cellStyle name="常规 8 4 3 4 2 4" xfId="23987"/>
    <cellStyle name="常规 8 4 3 4 2 4 2" xfId="23988"/>
    <cellStyle name="常规 8 4 3 4 2 4 2 2" xfId="23989"/>
    <cellStyle name="常规 8 4 3 4 2 4 2 3" xfId="23990"/>
    <cellStyle name="常规 8 4 3 4 2 4 3" xfId="23991"/>
    <cellStyle name="常规 8 4 3 4 2 4 4" xfId="23992"/>
    <cellStyle name="常规 8 4 3 4 2 5" xfId="23993"/>
    <cellStyle name="常规 8 4 3 4 2 5 2" xfId="23994"/>
    <cellStyle name="常规 8 4 3 4 2 5 3" xfId="23995"/>
    <cellStyle name="常规 8 4 3 4 2 6" xfId="23996"/>
    <cellStyle name="常规 8 4 3 4 2 7" xfId="23997"/>
    <cellStyle name="常规 8 4 3 4 3" xfId="23998"/>
    <cellStyle name="常规 8 4 3 4 3 2" xfId="23999"/>
    <cellStyle name="常规 8 4 3 4 3 2 2" xfId="24000"/>
    <cellStyle name="常规 8 4 3 4 3 2 2 2" xfId="24001"/>
    <cellStyle name="常规 8 4 3 4 3 2 2 2 2" xfId="24002"/>
    <cellStyle name="常规 8 4 3 4 3 2 2 2 3" xfId="24003"/>
    <cellStyle name="常规 8 4 3 4 3 2 2 3" xfId="24004"/>
    <cellStyle name="常规 8 4 3 4 3 2 2 4" xfId="24005"/>
    <cellStyle name="常规 8 4 3 4 3 2 3" xfId="24006"/>
    <cellStyle name="常规 8 4 3 4 3 2 3 2" xfId="24007"/>
    <cellStyle name="常规 8 4 3 4 3 2 3 3" xfId="24008"/>
    <cellStyle name="常规 8 4 3 4 3 2 4" xfId="24009"/>
    <cellStyle name="常规 8 4 3 4 3 2 5" xfId="24010"/>
    <cellStyle name="常规 8 4 3 4 3 3" xfId="24011"/>
    <cellStyle name="常规 8 4 3 4 3 3 2" xfId="24012"/>
    <cellStyle name="常规 8 4 3 4 3 3 2 2" xfId="24013"/>
    <cellStyle name="常规 8 4 3 4 3 3 2 3" xfId="24014"/>
    <cellStyle name="常规 8 4 3 4 3 3 3" xfId="24015"/>
    <cellStyle name="常规 8 4 3 4 3 3 4" xfId="24016"/>
    <cellStyle name="常规 8 4 3 4 3 4" xfId="24017"/>
    <cellStyle name="常规 8 4 3 4 3 4 2" xfId="24018"/>
    <cellStyle name="常规 8 4 3 4 3 4 3" xfId="24019"/>
    <cellStyle name="常规 8 4 3 4 3 5" xfId="24020"/>
    <cellStyle name="常规 8 4 3 4 3 6" xfId="24021"/>
    <cellStyle name="常规 8 4 3 4 4" xfId="24022"/>
    <cellStyle name="常规 8 4 3 4 4 2" xfId="24023"/>
    <cellStyle name="常规 8 4 3 4 4 2 2" xfId="24024"/>
    <cellStyle name="常规 8 4 3 4 4 2 2 2" xfId="24025"/>
    <cellStyle name="常规 8 4 3 4 4 2 2 3" xfId="24026"/>
    <cellStyle name="常规 8 4 3 4 4 2 3" xfId="24027"/>
    <cellStyle name="常规 8 4 3 4 4 2 4" xfId="24028"/>
    <cellStyle name="常规 8 4 3 4 4 3" xfId="24029"/>
    <cellStyle name="常规 8 4 3 4 4 3 2" xfId="24030"/>
    <cellStyle name="常规 8 4 3 4 4 3 3" xfId="24031"/>
    <cellStyle name="常规 8 4 3 4 4 4" xfId="24032"/>
    <cellStyle name="常规 8 4 3 4 4 5" xfId="24033"/>
    <cellStyle name="常规 8 4 3 4 5" xfId="24034"/>
    <cellStyle name="常规 8 4 3 4 5 2" xfId="24035"/>
    <cellStyle name="常规 8 4 3 4 5 2 2" xfId="24036"/>
    <cellStyle name="常规 8 4 3 4 5 2 3" xfId="24037"/>
    <cellStyle name="常规 8 4 3 4 5 3" xfId="24038"/>
    <cellStyle name="常规 8 4 3 4 5 4" xfId="24039"/>
    <cellStyle name="常规 8 4 3 4 6" xfId="24040"/>
    <cellStyle name="常规 8 4 3 4 6 2" xfId="24041"/>
    <cellStyle name="常规 8 4 3 4 6 3" xfId="24042"/>
    <cellStyle name="常规 8 4 3 4 7" xfId="24043"/>
    <cellStyle name="常规 8 4 3 4 8" xfId="24044"/>
    <cellStyle name="常规 8 4 3 5" xfId="24045"/>
    <cellStyle name="常规 8 4 3 5 2" xfId="24046"/>
    <cellStyle name="常规 8 4 3 5 2 2" xfId="24047"/>
    <cellStyle name="常规 8 4 3 5 2 2 2" xfId="24048"/>
    <cellStyle name="常规 8 4 3 5 2 2 2 2" xfId="24049"/>
    <cellStyle name="常规 8 4 3 5 2 2 2 2 2" xfId="24050"/>
    <cellStyle name="常规 8 4 3 5 2 2 2 2 3" xfId="24051"/>
    <cellStyle name="常规 8 4 3 5 2 2 2 3" xfId="24052"/>
    <cellStyle name="常规 8 4 3 5 2 2 2 4" xfId="24053"/>
    <cellStyle name="常规 8 4 3 5 2 2 3" xfId="24054"/>
    <cellStyle name="常规 8 4 3 5 2 2 3 2" xfId="24055"/>
    <cellStyle name="常规 8 4 3 5 2 2 3 3" xfId="24056"/>
    <cellStyle name="常规 8 4 3 5 2 2 4" xfId="24057"/>
    <cellStyle name="常规 8 4 3 5 2 2 5" xfId="24058"/>
    <cellStyle name="常规 8 4 3 5 2 3" xfId="24059"/>
    <cellStyle name="常规 8 4 3 5 2 3 2" xfId="24060"/>
    <cellStyle name="常规 8 4 3 5 2 3 2 2" xfId="24061"/>
    <cellStyle name="常规 8 4 3 5 2 3 2 3" xfId="24062"/>
    <cellStyle name="常规 8 4 3 5 2 3 3" xfId="24063"/>
    <cellStyle name="常规 8 4 3 5 2 3 4" xfId="24064"/>
    <cellStyle name="常规 8 4 3 5 2 4" xfId="24065"/>
    <cellStyle name="常规 8 4 3 5 2 4 2" xfId="24066"/>
    <cellStyle name="常规 8 4 3 5 2 4 3" xfId="24067"/>
    <cellStyle name="常规 8 4 3 5 2 5" xfId="24068"/>
    <cellStyle name="常规 8 4 3 5 2 6" xfId="24069"/>
    <cellStyle name="常规 8 4 3 5 3" xfId="24070"/>
    <cellStyle name="常规 8 4 3 5 3 2" xfId="24071"/>
    <cellStyle name="常规 8 4 3 5 3 2 2" xfId="24072"/>
    <cellStyle name="常规 8 4 3 5 3 2 2 2" xfId="24073"/>
    <cellStyle name="常规 8 4 3 5 3 2 2 3" xfId="24074"/>
    <cellStyle name="常规 8 4 3 5 3 2 3" xfId="24075"/>
    <cellStyle name="常规 8 4 3 5 3 2 4" xfId="24076"/>
    <cellStyle name="常规 8 4 3 5 3 3" xfId="24077"/>
    <cellStyle name="常规 8 4 3 5 3 3 2" xfId="24078"/>
    <cellStyle name="常规 8 4 3 5 3 3 3" xfId="24079"/>
    <cellStyle name="常规 8 4 3 5 3 4" xfId="24080"/>
    <cellStyle name="常规 8 4 3 5 3 5" xfId="24081"/>
    <cellStyle name="常规 8 4 3 5 4" xfId="24082"/>
    <cellStyle name="常规 8 4 3 5 4 2" xfId="24083"/>
    <cellStyle name="常规 8 4 3 5 4 2 2" xfId="24084"/>
    <cellStyle name="常规 8 4 3 5 4 2 3" xfId="24085"/>
    <cellStyle name="常规 8 4 3 5 4 3" xfId="24086"/>
    <cellStyle name="常规 8 4 3 5 4 4" xfId="24087"/>
    <cellStyle name="常规 8 4 3 5 5" xfId="24088"/>
    <cellStyle name="常规 8 4 3 5 5 2" xfId="24089"/>
    <cellStyle name="常规 8 4 3 5 5 3" xfId="24090"/>
    <cellStyle name="常规 8 4 3 5 6" xfId="24091"/>
    <cellStyle name="常规 8 4 3 5 7" xfId="24092"/>
    <cellStyle name="常规 8 4 3 6" xfId="24093"/>
    <cellStyle name="常规 8 4 3 6 2" xfId="24094"/>
    <cellStyle name="常规 8 4 3 6 2 2" xfId="24095"/>
    <cellStyle name="常规 8 4 3 6 2 2 2" xfId="24096"/>
    <cellStyle name="常规 8 4 3 6 2 2 2 2" xfId="24097"/>
    <cellStyle name="常规 8 4 3 6 2 2 2 3" xfId="24098"/>
    <cellStyle name="常规 8 4 3 6 2 2 3" xfId="24099"/>
    <cellStyle name="常规 8 4 3 6 2 2 4" xfId="24100"/>
    <cellStyle name="常规 8 4 3 6 2 3" xfId="24101"/>
    <cellStyle name="常规 8 4 3 6 2 3 2" xfId="24102"/>
    <cellStyle name="常规 8 4 3 6 2 3 3" xfId="24103"/>
    <cellStyle name="常规 8 4 3 6 2 4" xfId="24104"/>
    <cellStyle name="常规 8 4 3 6 2 5" xfId="24105"/>
    <cellStyle name="常规 8 4 3 6 3" xfId="24106"/>
    <cellStyle name="常规 8 4 3 6 3 2" xfId="24107"/>
    <cellStyle name="常规 8 4 3 6 3 2 2" xfId="24108"/>
    <cellStyle name="常规 8 4 3 6 3 2 3" xfId="24109"/>
    <cellStyle name="常规 8 4 3 6 3 3" xfId="24110"/>
    <cellStyle name="常规 8 4 3 6 3 4" xfId="24111"/>
    <cellStyle name="常规 8 4 3 6 4" xfId="24112"/>
    <cellStyle name="常规 8 4 3 6 4 2" xfId="24113"/>
    <cellStyle name="常规 8 4 3 6 4 3" xfId="24114"/>
    <cellStyle name="常规 8 4 3 6 5" xfId="24115"/>
    <cellStyle name="常规 8 4 3 6 6" xfId="24116"/>
    <cellStyle name="常规 8 4 3 7" xfId="24117"/>
    <cellStyle name="常规 8 4 3 7 2" xfId="24118"/>
    <cellStyle name="常规 8 4 3 7 2 2" xfId="24119"/>
    <cellStyle name="常规 8 4 3 7 2 2 2" xfId="24120"/>
    <cellStyle name="常规 8 4 3 7 2 2 3" xfId="24121"/>
    <cellStyle name="常规 8 4 3 7 2 3" xfId="24122"/>
    <cellStyle name="常规 8 4 3 7 2 4" xfId="24123"/>
    <cellStyle name="常规 8 4 3 7 3" xfId="24124"/>
    <cellStyle name="常规 8 4 3 7 3 2" xfId="24125"/>
    <cellStyle name="常规 8 4 3 7 3 3" xfId="24126"/>
    <cellStyle name="常规 8 4 3 7 4" xfId="24127"/>
    <cellStyle name="常规 8 4 3 7 5" xfId="24128"/>
    <cellStyle name="常规 8 4 3 8" xfId="24129"/>
    <cellStyle name="常规 8 4 3 8 2" xfId="24130"/>
    <cellStyle name="常规 8 4 3 8 2 2" xfId="24131"/>
    <cellStyle name="常规 8 4 3 8 2 3" xfId="24132"/>
    <cellStyle name="常规 8 4 3 8 3" xfId="24133"/>
    <cellStyle name="常规 8 4 3 8 4" xfId="24134"/>
    <cellStyle name="常规 8 4 3 9" xfId="24135"/>
    <cellStyle name="常规 8 4 3 9 2" xfId="24136"/>
    <cellStyle name="常规 8 4 3 9 3" xfId="24137"/>
    <cellStyle name="常规 8 4 4" xfId="24138"/>
    <cellStyle name="常规 8 4 4 10" xfId="24139"/>
    <cellStyle name="常规 8 4 4 11" xfId="24140"/>
    <cellStyle name="常规 8 4 4 12" xfId="24141"/>
    <cellStyle name="常规 8 4 4 13" xfId="24142"/>
    <cellStyle name="常规 8 4 4 2" xfId="24143"/>
    <cellStyle name="常规 8 4 4 2 2" xfId="24144"/>
    <cellStyle name="常规 8 4 4 2 2 2" xfId="24145"/>
    <cellStyle name="常规 8 4 4 2 2 2 2" xfId="24146"/>
    <cellStyle name="常规 8 4 4 2 2 2 2 2" xfId="24147"/>
    <cellStyle name="常规 8 4 4 2 2 2 2 2 2" xfId="24148"/>
    <cellStyle name="常规 8 4 4 2 2 2 2 2 2 2" xfId="24149"/>
    <cellStyle name="常规 8 4 4 2 2 2 2 2 2 2 2" xfId="24150"/>
    <cellStyle name="常规 8 4 4 2 2 2 2 2 2 2 3" xfId="24151"/>
    <cellStyle name="常规 8 4 4 2 2 2 2 2 2 3" xfId="24152"/>
    <cellStyle name="常规 8 4 4 2 2 2 2 2 2 4" xfId="24153"/>
    <cellStyle name="常规 8 4 4 2 2 2 2 2 3" xfId="24154"/>
    <cellStyle name="常规 8 4 4 2 2 2 2 2 3 2" xfId="24155"/>
    <cellStyle name="常规 8 4 4 2 2 2 2 2 3 3" xfId="24156"/>
    <cellStyle name="常规 8 4 4 2 2 2 2 2 4" xfId="24157"/>
    <cellStyle name="常规 8 4 4 2 2 2 2 2 5" xfId="24158"/>
    <cellStyle name="常规 8 4 4 2 2 2 2 3" xfId="24159"/>
    <cellStyle name="常规 8 4 4 2 2 2 2 3 2" xfId="24160"/>
    <cellStyle name="常规 8 4 4 2 2 2 2 3 2 2" xfId="24161"/>
    <cellStyle name="常规 8 4 4 2 2 2 2 3 2 3" xfId="24162"/>
    <cellStyle name="常规 8 4 4 2 2 2 2 3 3" xfId="24163"/>
    <cellStyle name="常规 8 4 4 2 2 2 2 3 4" xfId="24164"/>
    <cellStyle name="常规 8 4 4 2 2 2 2 4" xfId="24165"/>
    <cellStyle name="常规 8 4 4 2 2 2 2 4 2" xfId="24166"/>
    <cellStyle name="常规 8 4 4 2 2 2 2 4 3" xfId="24167"/>
    <cellStyle name="常规 8 4 4 2 2 2 2 5" xfId="24168"/>
    <cellStyle name="常规 8 4 4 2 2 2 2 6" xfId="24169"/>
    <cellStyle name="常规 8 4 4 2 2 2 3" xfId="24170"/>
    <cellStyle name="常规 8 4 4 2 2 2 3 2" xfId="24171"/>
    <cellStyle name="常规 8 4 4 2 2 2 3 2 2" xfId="24172"/>
    <cellStyle name="常规 8 4 4 2 2 2 3 2 2 2" xfId="24173"/>
    <cellStyle name="常规 8 4 4 2 2 2 3 2 2 3" xfId="24174"/>
    <cellStyle name="常规 8 4 4 2 2 2 3 2 3" xfId="24175"/>
    <cellStyle name="常规 8 4 4 2 2 2 3 2 4" xfId="24176"/>
    <cellStyle name="常规 8 4 4 2 2 2 3 3" xfId="24177"/>
    <cellStyle name="常规 8 4 4 2 2 2 3 3 2" xfId="24178"/>
    <cellStyle name="常规 8 4 4 2 2 2 3 3 3" xfId="24179"/>
    <cellStyle name="常规 8 4 4 2 2 2 3 4" xfId="24180"/>
    <cellStyle name="常规 8 4 4 2 2 2 3 5" xfId="24181"/>
    <cellStyle name="常规 8 4 4 2 2 2 4" xfId="24182"/>
    <cellStyle name="常规 8 4 4 2 2 2 4 2" xfId="24183"/>
    <cellStyle name="常规 8 4 4 2 2 2 4 2 2" xfId="24184"/>
    <cellStyle name="常规 8 4 4 2 2 2 4 2 3" xfId="24185"/>
    <cellStyle name="常规 8 4 4 2 2 2 4 3" xfId="24186"/>
    <cellStyle name="常规 8 4 4 2 2 2 4 4" xfId="24187"/>
    <cellStyle name="常规 8 4 4 2 2 2 5" xfId="24188"/>
    <cellStyle name="常规 8 4 4 2 2 2 5 2" xfId="24189"/>
    <cellStyle name="常规 8 4 4 2 2 2 5 3" xfId="24190"/>
    <cellStyle name="常规 8 4 4 2 2 2 6" xfId="24191"/>
    <cellStyle name="常规 8 4 4 2 2 2 7" xfId="24192"/>
    <cellStyle name="常规 8 4 4 2 2 3" xfId="24193"/>
    <cellStyle name="常规 8 4 4 2 2 3 2" xfId="24194"/>
    <cellStyle name="常规 8 4 4 2 2 3 2 2" xfId="24195"/>
    <cellStyle name="常规 8 4 4 2 2 3 2 2 2" xfId="24196"/>
    <cellStyle name="常规 8 4 4 2 2 3 2 2 2 2" xfId="24197"/>
    <cellStyle name="常规 8 4 4 2 2 3 2 2 2 3" xfId="24198"/>
    <cellStyle name="常规 8 4 4 2 2 3 2 2 3" xfId="24199"/>
    <cellStyle name="常规 8 4 4 2 2 3 2 2 4" xfId="24200"/>
    <cellStyle name="常规 8 4 4 2 2 3 2 3" xfId="24201"/>
    <cellStyle name="常规 8 4 4 2 2 3 2 3 2" xfId="24202"/>
    <cellStyle name="常规 8 4 4 2 2 3 2 3 3" xfId="24203"/>
    <cellStyle name="常规 8 4 4 2 2 3 2 4" xfId="24204"/>
    <cellStyle name="常规 8 4 4 2 2 3 2 5" xfId="24205"/>
    <cellStyle name="常规 8 4 4 2 2 3 3" xfId="24206"/>
    <cellStyle name="常规 8 4 4 2 2 3 3 2" xfId="24207"/>
    <cellStyle name="常规 8 4 4 2 2 3 3 2 2" xfId="24208"/>
    <cellStyle name="常规 8 4 4 2 2 3 3 2 3" xfId="24209"/>
    <cellStyle name="常规 8 4 4 2 2 3 3 3" xfId="24210"/>
    <cellStyle name="常规 8 4 4 2 2 3 3 4" xfId="24211"/>
    <cellStyle name="常规 8 4 4 2 2 3 4" xfId="24212"/>
    <cellStyle name="常规 8 4 4 2 2 3 4 2" xfId="24213"/>
    <cellStyle name="常规 8 4 4 2 2 3 4 3" xfId="24214"/>
    <cellStyle name="常规 8 4 4 2 2 3 5" xfId="24215"/>
    <cellStyle name="常规 8 4 4 2 2 3 6" xfId="24216"/>
    <cellStyle name="常规 8 4 4 2 2 4" xfId="24217"/>
    <cellStyle name="常规 8 4 4 2 2 4 2" xfId="24218"/>
    <cellStyle name="常规 8 4 4 2 2 4 2 2" xfId="24219"/>
    <cellStyle name="常规 8 4 4 2 2 4 2 2 2" xfId="24220"/>
    <cellStyle name="常规 8 4 4 2 2 4 2 2 3" xfId="24221"/>
    <cellStyle name="常规 8 4 4 2 2 4 2 3" xfId="24222"/>
    <cellStyle name="常规 8 4 4 2 2 4 2 4" xfId="24223"/>
    <cellStyle name="常规 8 4 4 2 2 4 3" xfId="24224"/>
    <cellStyle name="常规 8 4 4 2 2 4 3 2" xfId="24225"/>
    <cellStyle name="常规 8 4 4 2 2 4 3 3" xfId="24226"/>
    <cellStyle name="常规 8 4 4 2 2 4 4" xfId="24227"/>
    <cellStyle name="常规 8 4 4 2 2 4 5" xfId="24228"/>
    <cellStyle name="常规 8 4 4 2 2 5" xfId="24229"/>
    <cellStyle name="常规 8 4 4 2 2 5 2" xfId="24230"/>
    <cellStyle name="常规 8 4 4 2 2 5 2 2" xfId="24231"/>
    <cellStyle name="常规 8 4 4 2 2 5 2 3" xfId="24232"/>
    <cellStyle name="常规 8 4 4 2 2 5 3" xfId="24233"/>
    <cellStyle name="常规 8 4 4 2 2 5 4" xfId="24234"/>
    <cellStyle name="常规 8 4 4 2 2 6" xfId="24235"/>
    <cellStyle name="常规 8 4 4 2 2 6 2" xfId="24236"/>
    <cellStyle name="常规 8 4 4 2 2 6 3" xfId="24237"/>
    <cellStyle name="常规 8 4 4 2 2 7" xfId="24238"/>
    <cellStyle name="常规 8 4 4 2 2 8" xfId="24239"/>
    <cellStyle name="常规 8 4 4 2 3" xfId="24240"/>
    <cellStyle name="常规 8 4 4 2 3 2" xfId="24241"/>
    <cellStyle name="常规 8 4 4 2 3 2 2" xfId="24242"/>
    <cellStyle name="常规 8 4 4 2 3 2 2 2" xfId="24243"/>
    <cellStyle name="常规 8 4 4 2 3 2 2 2 2" xfId="24244"/>
    <cellStyle name="常规 8 4 4 2 3 2 2 2 2 2" xfId="24245"/>
    <cellStyle name="常规 8 4 4 2 3 2 2 2 2 3" xfId="24246"/>
    <cellStyle name="常规 8 4 4 2 3 2 2 2 3" xfId="24247"/>
    <cellStyle name="常规 8 4 4 2 3 2 2 2 4" xfId="24248"/>
    <cellStyle name="常规 8 4 4 2 3 2 2 3" xfId="24249"/>
    <cellStyle name="常规 8 4 4 2 3 2 2 3 2" xfId="24250"/>
    <cellStyle name="常规 8 4 4 2 3 2 2 3 3" xfId="24251"/>
    <cellStyle name="常规 8 4 4 2 3 2 2 4" xfId="24252"/>
    <cellStyle name="常规 8 4 4 2 3 2 2 5" xfId="24253"/>
    <cellStyle name="常规 8 4 4 2 3 2 3" xfId="24254"/>
    <cellStyle name="常规 8 4 4 2 3 2 3 2" xfId="24255"/>
    <cellStyle name="常规 8 4 4 2 3 2 3 2 2" xfId="24256"/>
    <cellStyle name="常规 8 4 4 2 3 2 3 2 3" xfId="24257"/>
    <cellStyle name="常规 8 4 4 2 3 2 3 3" xfId="24258"/>
    <cellStyle name="常规 8 4 4 2 3 2 3 4" xfId="24259"/>
    <cellStyle name="常规 8 4 4 2 3 2 4" xfId="24260"/>
    <cellStyle name="常规 8 4 4 2 3 2 4 2" xfId="24261"/>
    <cellStyle name="常规 8 4 4 2 3 2 4 3" xfId="24262"/>
    <cellStyle name="常规 8 4 4 2 3 2 5" xfId="24263"/>
    <cellStyle name="常规 8 4 4 2 3 2 6" xfId="24264"/>
    <cellStyle name="常规 8 4 4 2 3 3" xfId="24265"/>
    <cellStyle name="常规 8 4 4 2 3 3 2" xfId="24266"/>
    <cellStyle name="常规 8 4 4 2 3 3 2 2" xfId="24267"/>
    <cellStyle name="常规 8 4 4 2 3 3 2 2 2" xfId="24268"/>
    <cellStyle name="常规 8 4 4 2 3 3 2 2 3" xfId="24269"/>
    <cellStyle name="常规 8 4 4 2 3 3 2 3" xfId="24270"/>
    <cellStyle name="常规 8 4 4 2 3 3 2 4" xfId="24271"/>
    <cellStyle name="常规 8 4 4 2 3 3 3" xfId="24272"/>
    <cellStyle name="常规 8 4 4 2 3 3 3 2" xfId="24273"/>
    <cellStyle name="常规 8 4 4 2 3 3 3 3" xfId="24274"/>
    <cellStyle name="常规 8 4 4 2 3 3 4" xfId="24275"/>
    <cellStyle name="常规 8 4 4 2 3 3 5" xfId="24276"/>
    <cellStyle name="常规 8 4 4 2 3 4" xfId="24277"/>
    <cellStyle name="常规 8 4 4 2 3 4 2" xfId="24278"/>
    <cellStyle name="常规 8 4 4 2 3 4 2 2" xfId="24279"/>
    <cellStyle name="常规 8 4 4 2 3 4 2 3" xfId="24280"/>
    <cellStyle name="常规 8 4 4 2 3 4 3" xfId="24281"/>
    <cellStyle name="常规 8 4 4 2 3 4 4" xfId="24282"/>
    <cellStyle name="常规 8 4 4 2 3 5" xfId="24283"/>
    <cellStyle name="常规 8 4 4 2 3 5 2" xfId="24284"/>
    <cellStyle name="常规 8 4 4 2 3 5 3" xfId="24285"/>
    <cellStyle name="常规 8 4 4 2 3 6" xfId="24286"/>
    <cellStyle name="常规 8 4 4 2 3 7" xfId="24287"/>
    <cellStyle name="常规 8 4 4 2 4" xfId="24288"/>
    <cellStyle name="常规 8 4 4 2 4 2" xfId="24289"/>
    <cellStyle name="常规 8 4 4 2 4 2 2" xfId="24290"/>
    <cellStyle name="常规 8 4 4 2 4 2 2 2" xfId="24291"/>
    <cellStyle name="常规 8 4 4 2 4 2 2 2 2" xfId="24292"/>
    <cellStyle name="常规 8 4 4 2 4 2 2 2 3" xfId="24293"/>
    <cellStyle name="常规 8 4 4 2 4 2 2 3" xfId="24294"/>
    <cellStyle name="常规 8 4 4 2 4 2 2 4" xfId="24295"/>
    <cellStyle name="常规 8 4 4 2 4 2 3" xfId="24296"/>
    <cellStyle name="常规 8 4 4 2 4 2 3 2" xfId="24297"/>
    <cellStyle name="常规 8 4 4 2 4 2 3 3" xfId="24298"/>
    <cellStyle name="常规 8 4 4 2 4 2 4" xfId="24299"/>
    <cellStyle name="常规 8 4 4 2 4 2 5" xfId="24300"/>
    <cellStyle name="常规 8 4 4 2 4 3" xfId="24301"/>
    <cellStyle name="常规 8 4 4 2 4 3 2" xfId="24302"/>
    <cellStyle name="常规 8 4 4 2 4 3 2 2" xfId="24303"/>
    <cellStyle name="常规 8 4 4 2 4 3 2 3" xfId="24304"/>
    <cellStyle name="常规 8 4 4 2 4 3 3" xfId="24305"/>
    <cellStyle name="常规 8 4 4 2 4 3 4" xfId="24306"/>
    <cellStyle name="常规 8 4 4 2 4 4" xfId="24307"/>
    <cellStyle name="常规 8 4 4 2 4 4 2" xfId="24308"/>
    <cellStyle name="常规 8 4 4 2 4 4 3" xfId="24309"/>
    <cellStyle name="常规 8 4 4 2 4 5" xfId="24310"/>
    <cellStyle name="常规 8 4 4 2 4 6" xfId="24311"/>
    <cellStyle name="常规 8 4 4 2 5" xfId="24312"/>
    <cellStyle name="常规 8 4 4 2 5 2" xfId="24313"/>
    <cellStyle name="常规 8 4 4 2 5 2 2" xfId="24314"/>
    <cellStyle name="常规 8 4 4 2 5 2 2 2" xfId="24315"/>
    <cellStyle name="常规 8 4 4 2 5 2 2 3" xfId="24316"/>
    <cellStyle name="常规 8 4 4 2 5 2 3" xfId="24317"/>
    <cellStyle name="常规 8 4 4 2 5 2 4" xfId="24318"/>
    <cellStyle name="常规 8 4 4 2 5 3" xfId="24319"/>
    <cellStyle name="常规 8 4 4 2 5 3 2" xfId="24320"/>
    <cellStyle name="常规 8 4 4 2 5 3 3" xfId="24321"/>
    <cellStyle name="常规 8 4 4 2 5 4" xfId="24322"/>
    <cellStyle name="常规 8 4 4 2 5 5" xfId="24323"/>
    <cellStyle name="常规 8 4 4 2 6" xfId="24324"/>
    <cellStyle name="常规 8 4 4 2 6 2" xfId="24325"/>
    <cellStyle name="常规 8 4 4 2 6 2 2" xfId="24326"/>
    <cellStyle name="常规 8 4 4 2 6 2 3" xfId="24327"/>
    <cellStyle name="常规 8 4 4 2 6 3" xfId="24328"/>
    <cellStyle name="常规 8 4 4 2 6 4" xfId="24329"/>
    <cellStyle name="常规 8 4 4 2 7" xfId="24330"/>
    <cellStyle name="常规 8 4 4 2 7 2" xfId="24331"/>
    <cellStyle name="常规 8 4 4 2 7 3" xfId="24332"/>
    <cellStyle name="常规 8 4 4 2 8" xfId="24333"/>
    <cellStyle name="常规 8 4 4 2 9" xfId="24334"/>
    <cellStyle name="常规 8 4 4 3" xfId="24335"/>
    <cellStyle name="常规 8 4 4 3 2" xfId="24336"/>
    <cellStyle name="常规 8 4 4 3 2 2" xfId="24337"/>
    <cellStyle name="常规 8 4 4 3 2 2 2" xfId="24338"/>
    <cellStyle name="常规 8 4 4 3 2 2 2 2" xfId="24339"/>
    <cellStyle name="常规 8 4 4 3 2 2 2 2 2" xfId="24340"/>
    <cellStyle name="常规 8 4 4 3 2 2 2 2 2 2" xfId="24341"/>
    <cellStyle name="常规 8 4 4 3 2 2 2 2 2 3" xfId="24342"/>
    <cellStyle name="常规 8 4 4 3 2 2 2 2 3" xfId="24343"/>
    <cellStyle name="常规 8 4 4 3 2 2 2 2 4" xfId="24344"/>
    <cellStyle name="常规 8 4 4 3 2 2 2 3" xfId="24345"/>
    <cellStyle name="常规 8 4 4 3 2 2 2 3 2" xfId="24346"/>
    <cellStyle name="常规 8 4 4 3 2 2 2 3 3" xfId="24347"/>
    <cellStyle name="常规 8 4 4 3 2 2 2 4" xfId="24348"/>
    <cellStyle name="常规 8 4 4 3 2 2 2 5" xfId="24349"/>
    <cellStyle name="常规 8 4 4 3 2 2 3" xfId="24350"/>
    <cellStyle name="常规 8 4 4 3 2 2 3 2" xfId="24351"/>
    <cellStyle name="常规 8 4 4 3 2 2 3 2 2" xfId="24352"/>
    <cellStyle name="常规 8 4 4 3 2 2 3 2 3" xfId="24353"/>
    <cellStyle name="常规 8 4 4 3 2 2 3 3" xfId="24354"/>
    <cellStyle name="常规 8 4 4 3 2 2 3 4" xfId="24355"/>
    <cellStyle name="常规 8 4 4 3 2 2 4" xfId="24356"/>
    <cellStyle name="常规 8 4 4 3 2 2 4 2" xfId="24357"/>
    <cellStyle name="常规 8 4 4 3 2 2 4 3" xfId="24358"/>
    <cellStyle name="常规 8 4 4 3 2 2 5" xfId="24359"/>
    <cellStyle name="常规 8 4 4 3 2 2 6" xfId="24360"/>
    <cellStyle name="常规 8 4 4 3 2 3" xfId="24361"/>
    <cellStyle name="常规 8 4 4 3 2 3 2" xfId="24362"/>
    <cellStyle name="常规 8 4 4 3 2 3 2 2" xfId="24363"/>
    <cellStyle name="常规 8 4 4 3 2 3 2 2 2" xfId="24364"/>
    <cellStyle name="常规 8 4 4 3 2 3 2 2 3" xfId="24365"/>
    <cellStyle name="常规 8 4 4 3 2 3 2 3" xfId="24366"/>
    <cellStyle name="常规 8 4 4 3 2 3 2 4" xfId="24367"/>
    <cellStyle name="常规 8 4 4 3 2 3 3" xfId="24368"/>
    <cellStyle name="常规 8 4 4 3 2 3 3 2" xfId="24369"/>
    <cellStyle name="常规 8 4 4 3 2 3 3 3" xfId="24370"/>
    <cellStyle name="常规 8 4 4 3 2 3 4" xfId="24371"/>
    <cellStyle name="常规 8 4 4 3 2 3 5" xfId="24372"/>
    <cellStyle name="常规 8 4 4 3 2 4" xfId="24373"/>
    <cellStyle name="常规 8 4 4 3 2 4 2" xfId="24374"/>
    <cellStyle name="常规 8 4 4 3 2 4 2 2" xfId="24375"/>
    <cellStyle name="常规 8 4 4 3 2 4 2 3" xfId="24376"/>
    <cellStyle name="常规 8 4 4 3 2 4 3" xfId="24377"/>
    <cellStyle name="常规 8 4 4 3 2 4 4" xfId="24378"/>
    <cellStyle name="常规 8 4 4 3 2 5" xfId="24379"/>
    <cellStyle name="常规 8 4 4 3 2 5 2" xfId="24380"/>
    <cellStyle name="常规 8 4 4 3 2 5 3" xfId="24381"/>
    <cellStyle name="常规 8 4 4 3 2 6" xfId="24382"/>
    <cellStyle name="常规 8 4 4 3 2 7" xfId="24383"/>
    <cellStyle name="常规 8 4 4 3 3" xfId="24384"/>
    <cellStyle name="常规 8 4 4 3 3 2" xfId="24385"/>
    <cellStyle name="常规 8 4 4 3 3 2 2" xfId="24386"/>
    <cellStyle name="常规 8 4 4 3 3 2 2 2" xfId="24387"/>
    <cellStyle name="常规 8 4 4 3 3 2 2 2 2" xfId="24388"/>
    <cellStyle name="常规 8 4 4 3 3 2 2 2 3" xfId="24389"/>
    <cellStyle name="常规 8 4 4 3 3 2 2 3" xfId="24390"/>
    <cellStyle name="常规 8 4 4 3 3 2 2 4" xfId="24391"/>
    <cellStyle name="常规 8 4 4 3 3 2 3" xfId="24392"/>
    <cellStyle name="常规 8 4 4 3 3 2 3 2" xfId="24393"/>
    <cellStyle name="常规 8 4 4 3 3 2 3 3" xfId="24394"/>
    <cellStyle name="常规 8 4 4 3 3 2 4" xfId="24395"/>
    <cellStyle name="常规 8 4 4 3 3 2 5" xfId="24396"/>
    <cellStyle name="常规 8 4 4 3 3 3" xfId="24397"/>
    <cellStyle name="常规 8 4 4 3 3 3 2" xfId="24398"/>
    <cellStyle name="常规 8 4 4 3 3 3 2 2" xfId="24399"/>
    <cellStyle name="常规 8 4 4 3 3 3 2 3" xfId="24400"/>
    <cellStyle name="常规 8 4 4 3 3 3 3" xfId="24401"/>
    <cellStyle name="常规 8 4 4 3 3 3 4" xfId="24402"/>
    <cellStyle name="常规 8 4 4 3 3 4" xfId="24403"/>
    <cellStyle name="常规 8 4 4 3 3 4 2" xfId="24404"/>
    <cellStyle name="常规 8 4 4 3 3 4 3" xfId="24405"/>
    <cellStyle name="常规 8 4 4 3 3 5" xfId="24406"/>
    <cellStyle name="常规 8 4 4 3 3 6" xfId="24407"/>
    <cellStyle name="常规 8 4 4 3 4" xfId="24408"/>
    <cellStyle name="常规 8 4 4 3 4 2" xfId="24409"/>
    <cellStyle name="常规 8 4 4 3 4 2 2" xfId="24410"/>
    <cellStyle name="常规 8 4 4 3 4 2 2 2" xfId="24411"/>
    <cellStyle name="常规 8 4 4 3 4 2 2 3" xfId="24412"/>
    <cellStyle name="常规 8 4 4 3 4 2 3" xfId="24413"/>
    <cellStyle name="常规 8 4 4 3 4 2 4" xfId="24414"/>
    <cellStyle name="常规 8 4 4 3 4 3" xfId="24415"/>
    <cellStyle name="常规 8 4 4 3 4 3 2" xfId="24416"/>
    <cellStyle name="常规 8 4 4 3 4 3 3" xfId="24417"/>
    <cellStyle name="常规 8 4 4 3 4 4" xfId="24418"/>
    <cellStyle name="常规 8 4 4 3 4 5" xfId="24419"/>
    <cellStyle name="常规 8 4 4 3 5" xfId="24420"/>
    <cellStyle name="常规 8 4 4 3 5 2" xfId="24421"/>
    <cellStyle name="常规 8 4 4 3 5 2 2" xfId="24422"/>
    <cellStyle name="常规 8 4 4 3 5 2 3" xfId="24423"/>
    <cellStyle name="常规 8 4 4 3 5 3" xfId="24424"/>
    <cellStyle name="常规 8 4 4 3 5 4" xfId="24425"/>
    <cellStyle name="常规 8 4 4 3 6" xfId="24426"/>
    <cellStyle name="常规 8 4 4 3 6 2" xfId="24427"/>
    <cellStyle name="常规 8 4 4 3 6 3" xfId="24428"/>
    <cellStyle name="常规 8 4 4 3 7" xfId="24429"/>
    <cellStyle name="常规 8 4 4 3 8" xfId="24430"/>
    <cellStyle name="常规 8 4 4 4" xfId="24431"/>
    <cellStyle name="常规 8 4 4 4 2" xfId="24432"/>
    <cellStyle name="常规 8 4 4 4 2 2" xfId="24433"/>
    <cellStyle name="常规 8 4 4 4 2 2 2" xfId="24434"/>
    <cellStyle name="常规 8 4 4 4 2 2 2 2" xfId="24435"/>
    <cellStyle name="常规 8 4 4 4 2 2 2 2 2" xfId="24436"/>
    <cellStyle name="常规 8 4 4 4 2 2 2 2 3" xfId="24437"/>
    <cellStyle name="常规 8 4 4 4 2 2 2 3" xfId="24438"/>
    <cellStyle name="常规 8 4 4 4 2 2 2 4" xfId="24439"/>
    <cellStyle name="常规 8 4 4 4 2 2 3" xfId="24440"/>
    <cellStyle name="常规 8 4 4 4 2 2 3 2" xfId="24441"/>
    <cellStyle name="常规 8 4 4 4 2 2 3 3" xfId="24442"/>
    <cellStyle name="常规 8 4 4 4 2 2 4" xfId="24443"/>
    <cellStyle name="常规 8 4 4 4 2 2 5" xfId="24444"/>
    <cellStyle name="常规 8 4 4 4 2 3" xfId="24445"/>
    <cellStyle name="常规 8 4 4 4 2 3 2" xfId="24446"/>
    <cellStyle name="常规 8 4 4 4 2 3 2 2" xfId="24447"/>
    <cellStyle name="常规 8 4 4 4 2 3 2 3" xfId="24448"/>
    <cellStyle name="常规 8 4 4 4 2 3 3" xfId="24449"/>
    <cellStyle name="常规 8 4 4 4 2 3 4" xfId="24450"/>
    <cellStyle name="常规 8 4 4 4 2 4" xfId="24451"/>
    <cellStyle name="常规 8 4 4 4 2 4 2" xfId="24452"/>
    <cellStyle name="常规 8 4 4 4 2 4 3" xfId="24453"/>
    <cellStyle name="常规 8 4 4 4 2 5" xfId="24454"/>
    <cellStyle name="常规 8 4 4 4 2 6" xfId="24455"/>
    <cellStyle name="常规 8 4 4 4 3" xfId="24456"/>
    <cellStyle name="常规 8 4 4 4 3 2" xfId="24457"/>
    <cellStyle name="常规 8 4 4 4 3 2 2" xfId="24458"/>
    <cellStyle name="常规 8 4 4 4 3 2 2 2" xfId="24459"/>
    <cellStyle name="常规 8 4 4 4 3 2 2 3" xfId="24460"/>
    <cellStyle name="常规 8 4 4 4 3 2 3" xfId="24461"/>
    <cellStyle name="常规 8 4 4 4 3 2 4" xfId="24462"/>
    <cellStyle name="常规 8 4 4 4 3 3" xfId="24463"/>
    <cellStyle name="常规 8 4 4 4 3 3 2" xfId="24464"/>
    <cellStyle name="常规 8 4 4 4 3 3 3" xfId="24465"/>
    <cellStyle name="常规 8 4 4 4 3 4" xfId="24466"/>
    <cellStyle name="常规 8 4 4 4 3 5" xfId="24467"/>
    <cellStyle name="常规 8 4 4 4 4" xfId="24468"/>
    <cellStyle name="常规 8 4 4 4 4 2" xfId="24469"/>
    <cellStyle name="常规 8 4 4 4 4 2 2" xfId="24470"/>
    <cellStyle name="常规 8 4 4 4 4 2 3" xfId="24471"/>
    <cellStyle name="常规 8 4 4 4 4 3" xfId="24472"/>
    <cellStyle name="常规 8 4 4 4 4 4" xfId="24473"/>
    <cellStyle name="常规 8 4 4 4 5" xfId="24474"/>
    <cellStyle name="常规 8 4 4 4 5 2" xfId="24475"/>
    <cellStyle name="常规 8 4 4 4 5 3" xfId="24476"/>
    <cellStyle name="常规 8 4 4 4 6" xfId="24477"/>
    <cellStyle name="常规 8 4 4 4 7" xfId="24478"/>
    <cellStyle name="常规 8 4 4 5" xfId="24479"/>
    <cellStyle name="常规 8 4 4 5 2" xfId="24480"/>
    <cellStyle name="常规 8 4 4 5 2 2" xfId="24481"/>
    <cellStyle name="常规 8 4 4 5 2 2 2" xfId="24482"/>
    <cellStyle name="常规 8 4 4 5 2 2 2 2" xfId="24483"/>
    <cellStyle name="常规 8 4 4 5 2 2 2 3" xfId="24484"/>
    <cellStyle name="常规 8 4 4 5 2 2 3" xfId="24485"/>
    <cellStyle name="常规 8 4 4 5 2 2 4" xfId="24486"/>
    <cellStyle name="常规 8 4 4 5 2 3" xfId="24487"/>
    <cellStyle name="常规 8 4 4 5 2 3 2" xfId="24488"/>
    <cellStyle name="常规 8 4 4 5 2 3 3" xfId="24489"/>
    <cellStyle name="常规 8 4 4 5 2 4" xfId="24490"/>
    <cellStyle name="常规 8 4 4 5 2 5" xfId="24491"/>
    <cellStyle name="常规 8 4 4 5 3" xfId="24492"/>
    <cellStyle name="常规 8 4 4 5 3 2" xfId="24493"/>
    <cellStyle name="常规 8 4 4 5 3 2 2" xfId="24494"/>
    <cellStyle name="常规 8 4 4 5 3 2 3" xfId="24495"/>
    <cellStyle name="常规 8 4 4 5 3 3" xfId="24496"/>
    <cellStyle name="常规 8 4 4 5 3 4" xfId="24497"/>
    <cellStyle name="常规 8 4 4 5 4" xfId="24498"/>
    <cellStyle name="常规 8 4 4 5 4 2" xfId="24499"/>
    <cellStyle name="常规 8 4 4 5 4 3" xfId="24500"/>
    <cellStyle name="常规 8 4 4 5 5" xfId="24501"/>
    <cellStyle name="常规 8 4 4 5 6" xfId="24502"/>
    <cellStyle name="常规 8 4 4 6" xfId="24503"/>
    <cellStyle name="常规 8 4 4 6 2" xfId="24504"/>
    <cellStyle name="常规 8 4 4 6 2 2" xfId="24505"/>
    <cellStyle name="常规 8 4 4 6 2 2 2" xfId="24506"/>
    <cellStyle name="常规 8 4 4 6 2 2 3" xfId="24507"/>
    <cellStyle name="常规 8 4 4 6 2 3" xfId="24508"/>
    <cellStyle name="常规 8 4 4 6 2 4" xfId="24509"/>
    <cellStyle name="常规 8 4 4 6 3" xfId="24510"/>
    <cellStyle name="常规 8 4 4 6 3 2" xfId="24511"/>
    <cellStyle name="常规 8 4 4 6 3 3" xfId="24512"/>
    <cellStyle name="常规 8 4 4 6 4" xfId="24513"/>
    <cellStyle name="常规 8 4 4 6 5" xfId="24514"/>
    <cellStyle name="常规 8 4 4 7" xfId="24515"/>
    <cellStyle name="常规 8 4 4 7 2" xfId="24516"/>
    <cellStyle name="常规 8 4 4 7 2 2" xfId="24517"/>
    <cellStyle name="常规 8 4 4 7 2 3" xfId="24518"/>
    <cellStyle name="常规 8 4 4 7 3" xfId="24519"/>
    <cellStyle name="常规 8 4 4 7 4" xfId="24520"/>
    <cellStyle name="常规 8 4 4 8" xfId="24521"/>
    <cellStyle name="常规 8 4 4 8 2" xfId="24522"/>
    <cellStyle name="常规 8 4 4 8 3" xfId="24523"/>
    <cellStyle name="常规 8 4 4 9" xfId="24524"/>
    <cellStyle name="常规 8 4 5" xfId="24525"/>
    <cellStyle name="常规 8 4 5 10" xfId="24526"/>
    <cellStyle name="常规 8 4 5 11" xfId="24527"/>
    <cellStyle name="常规 8 4 5 12" xfId="24528"/>
    <cellStyle name="常规 8 4 5 2" xfId="24529"/>
    <cellStyle name="常规 8 4 5 2 2" xfId="24530"/>
    <cellStyle name="常规 8 4 5 2 2 2" xfId="24531"/>
    <cellStyle name="常规 8 4 5 2 2 2 2" xfId="24532"/>
    <cellStyle name="常规 8 4 5 2 2 2 2 2" xfId="24533"/>
    <cellStyle name="常规 8 4 5 2 2 2 2 2 2" xfId="24534"/>
    <cellStyle name="常规 8 4 5 2 2 2 2 2 2 2" xfId="24535"/>
    <cellStyle name="常规 8 4 5 2 2 2 2 2 2 3" xfId="24536"/>
    <cellStyle name="常规 8 4 5 2 2 2 2 2 3" xfId="24537"/>
    <cellStyle name="常规 8 4 5 2 2 2 2 2 4" xfId="24538"/>
    <cellStyle name="常规 8 4 5 2 2 2 2 3" xfId="24539"/>
    <cellStyle name="常规 8 4 5 2 2 2 2 3 2" xfId="24540"/>
    <cellStyle name="常规 8 4 5 2 2 2 2 3 3" xfId="24541"/>
    <cellStyle name="常规 8 4 5 2 2 2 2 4" xfId="24542"/>
    <cellStyle name="常规 8 4 5 2 2 2 2 5" xfId="24543"/>
    <cellStyle name="常规 8 4 5 2 2 2 3" xfId="24544"/>
    <cellStyle name="常规 8 4 5 2 2 2 3 2" xfId="24545"/>
    <cellStyle name="常规 8 4 5 2 2 2 3 2 2" xfId="24546"/>
    <cellStyle name="常规 8 4 5 2 2 2 3 2 3" xfId="24547"/>
    <cellStyle name="常规 8 4 5 2 2 2 3 3" xfId="24548"/>
    <cellStyle name="常规 8 4 5 2 2 2 3 4" xfId="24549"/>
    <cellStyle name="常规 8 4 5 2 2 2 4" xfId="24550"/>
    <cellStyle name="常规 8 4 5 2 2 2 4 2" xfId="24551"/>
    <cellStyle name="常规 8 4 5 2 2 2 4 3" xfId="24552"/>
    <cellStyle name="常规 8 4 5 2 2 2 5" xfId="24553"/>
    <cellStyle name="常规 8 4 5 2 2 2 6" xfId="24554"/>
    <cellStyle name="常规 8 4 5 2 2 3" xfId="24555"/>
    <cellStyle name="常规 8 4 5 2 2 3 2" xfId="24556"/>
    <cellStyle name="常规 8 4 5 2 2 3 2 2" xfId="24557"/>
    <cellStyle name="常规 8 4 5 2 2 3 2 2 2" xfId="24558"/>
    <cellStyle name="常规 8 4 5 2 2 3 2 2 3" xfId="24559"/>
    <cellStyle name="常规 8 4 5 2 2 3 2 3" xfId="24560"/>
    <cellStyle name="常规 8 4 5 2 2 3 2 4" xfId="24561"/>
    <cellStyle name="常规 8 4 5 2 2 3 3" xfId="24562"/>
    <cellStyle name="常规 8 4 5 2 2 3 3 2" xfId="24563"/>
    <cellStyle name="常规 8 4 5 2 2 3 3 3" xfId="24564"/>
    <cellStyle name="常规 8 4 5 2 2 3 4" xfId="24565"/>
    <cellStyle name="常规 8 4 5 2 2 3 5" xfId="24566"/>
    <cellStyle name="常规 8 4 5 2 2 4" xfId="24567"/>
    <cellStyle name="常规 8 4 5 2 2 4 2" xfId="24568"/>
    <cellStyle name="常规 8 4 5 2 2 4 2 2" xfId="24569"/>
    <cellStyle name="常规 8 4 5 2 2 4 2 3" xfId="24570"/>
    <cellStyle name="常规 8 4 5 2 2 4 3" xfId="24571"/>
    <cellStyle name="常规 8 4 5 2 2 4 4" xfId="24572"/>
    <cellStyle name="常规 8 4 5 2 2 5" xfId="24573"/>
    <cellStyle name="常规 8 4 5 2 2 5 2" xfId="24574"/>
    <cellStyle name="常规 8 4 5 2 2 5 3" xfId="24575"/>
    <cellStyle name="常规 8 4 5 2 2 6" xfId="24576"/>
    <cellStyle name="常规 8 4 5 2 2 7" xfId="24577"/>
    <cellStyle name="常规 8 4 5 2 3" xfId="24578"/>
    <cellStyle name="常规 8 4 5 2 3 2" xfId="24579"/>
    <cellStyle name="常规 8 4 5 2 3 2 2" xfId="24580"/>
    <cellStyle name="常规 8 4 5 2 3 2 2 2" xfId="24581"/>
    <cellStyle name="常规 8 4 5 2 3 2 2 2 2" xfId="24582"/>
    <cellStyle name="常规 8 4 5 2 3 2 2 2 3" xfId="24583"/>
    <cellStyle name="常规 8 4 5 2 3 2 2 3" xfId="24584"/>
    <cellStyle name="常规 8 4 5 2 3 2 2 4" xfId="24585"/>
    <cellStyle name="常规 8 4 5 2 3 2 3" xfId="24586"/>
    <cellStyle name="常规 8 4 5 2 3 2 3 2" xfId="24587"/>
    <cellStyle name="常规 8 4 5 2 3 2 3 3" xfId="24588"/>
    <cellStyle name="常规 8 4 5 2 3 2 4" xfId="24589"/>
    <cellStyle name="常规 8 4 5 2 3 2 5" xfId="24590"/>
    <cellStyle name="常规 8 4 5 2 3 3" xfId="24591"/>
    <cellStyle name="常规 8 4 5 2 3 3 2" xfId="24592"/>
    <cellStyle name="常规 8 4 5 2 3 3 2 2" xfId="24593"/>
    <cellStyle name="常规 8 4 5 2 3 3 2 3" xfId="24594"/>
    <cellStyle name="常规 8 4 5 2 3 3 3" xfId="24595"/>
    <cellStyle name="常规 8 4 5 2 3 3 4" xfId="24596"/>
    <cellStyle name="常规 8 4 5 2 3 4" xfId="24597"/>
    <cellStyle name="常规 8 4 5 2 3 4 2" xfId="24598"/>
    <cellStyle name="常规 8 4 5 2 3 4 3" xfId="24599"/>
    <cellStyle name="常规 8 4 5 2 3 5" xfId="24600"/>
    <cellStyle name="常规 8 4 5 2 3 6" xfId="24601"/>
    <cellStyle name="常规 8 4 5 2 4" xfId="24602"/>
    <cellStyle name="常规 8 4 5 2 4 2" xfId="24603"/>
    <cellStyle name="常规 8 4 5 2 4 2 2" xfId="24604"/>
    <cellStyle name="常规 8 4 5 2 4 2 2 2" xfId="24605"/>
    <cellStyle name="常规 8 4 5 2 4 2 2 3" xfId="24606"/>
    <cellStyle name="常规 8 4 5 2 4 2 3" xfId="24607"/>
    <cellStyle name="常规 8 4 5 2 4 2 4" xfId="24608"/>
    <cellStyle name="常规 8 4 5 2 4 3" xfId="24609"/>
    <cellStyle name="常规 8 4 5 2 4 3 2" xfId="24610"/>
    <cellStyle name="常规 8 4 5 2 4 3 3" xfId="24611"/>
    <cellStyle name="常规 8 4 5 2 4 4" xfId="24612"/>
    <cellStyle name="常规 8 4 5 2 4 5" xfId="24613"/>
    <cellStyle name="常规 8 4 5 2 5" xfId="24614"/>
    <cellStyle name="常规 8 4 5 2 5 2" xfId="24615"/>
    <cellStyle name="常规 8 4 5 2 5 2 2" xfId="24616"/>
    <cellStyle name="常规 8 4 5 2 5 2 3" xfId="24617"/>
    <cellStyle name="常规 8 4 5 2 5 3" xfId="24618"/>
    <cellStyle name="常规 8 4 5 2 5 4" xfId="24619"/>
    <cellStyle name="常规 8 4 5 2 6" xfId="24620"/>
    <cellStyle name="常规 8 4 5 2 6 2" xfId="24621"/>
    <cellStyle name="常规 8 4 5 2 6 3" xfId="24622"/>
    <cellStyle name="常规 8 4 5 2 7" xfId="24623"/>
    <cellStyle name="常规 8 4 5 2 8" xfId="24624"/>
    <cellStyle name="常规 8 4 5 3" xfId="24625"/>
    <cellStyle name="常规 8 4 5 3 2" xfId="24626"/>
    <cellStyle name="常规 8 4 5 3 2 2" xfId="24627"/>
    <cellStyle name="常规 8 4 5 3 2 2 2" xfId="24628"/>
    <cellStyle name="常规 8 4 5 3 2 2 2 2" xfId="24629"/>
    <cellStyle name="常规 8 4 5 3 2 2 2 2 2" xfId="24630"/>
    <cellStyle name="常规 8 4 5 3 2 2 2 2 3" xfId="24631"/>
    <cellStyle name="常规 8 4 5 3 2 2 2 3" xfId="24632"/>
    <cellStyle name="常规 8 4 5 3 2 2 2 4" xfId="24633"/>
    <cellStyle name="常规 8 4 5 3 2 2 3" xfId="24634"/>
    <cellStyle name="常规 8 4 5 3 2 2 3 2" xfId="24635"/>
    <cellStyle name="常规 8 4 5 3 2 2 3 3" xfId="24636"/>
    <cellStyle name="常规 8 4 5 3 2 2 4" xfId="24637"/>
    <cellStyle name="常规 8 4 5 3 2 2 5" xfId="24638"/>
    <cellStyle name="常规 8 4 5 3 2 3" xfId="24639"/>
    <cellStyle name="常规 8 4 5 3 2 3 2" xfId="24640"/>
    <cellStyle name="常规 8 4 5 3 2 3 2 2" xfId="24641"/>
    <cellStyle name="常规 8 4 5 3 2 3 2 3" xfId="24642"/>
    <cellStyle name="常规 8 4 5 3 2 3 3" xfId="24643"/>
    <cellStyle name="常规 8 4 5 3 2 3 4" xfId="24644"/>
    <cellStyle name="常规 8 4 5 3 2 4" xfId="24645"/>
    <cellStyle name="常规 8 4 5 3 2 4 2" xfId="24646"/>
    <cellStyle name="常规 8 4 5 3 2 4 3" xfId="24647"/>
    <cellStyle name="常规 8 4 5 3 2 5" xfId="24648"/>
    <cellStyle name="常规 8 4 5 3 2 6" xfId="24649"/>
    <cellStyle name="常规 8 4 5 3 3" xfId="24650"/>
    <cellStyle name="常规 8 4 5 3 3 2" xfId="24651"/>
    <cellStyle name="常规 8 4 5 3 3 2 2" xfId="24652"/>
    <cellStyle name="常规 8 4 5 3 3 2 2 2" xfId="24653"/>
    <cellStyle name="常规 8 4 5 3 3 2 2 3" xfId="24654"/>
    <cellStyle name="常规 8 4 5 3 3 2 3" xfId="24655"/>
    <cellStyle name="常规 8 4 5 3 3 2 4" xfId="24656"/>
    <cellStyle name="常规 8 4 5 3 3 3" xfId="24657"/>
    <cellStyle name="常规 8 4 5 3 3 3 2" xfId="24658"/>
    <cellStyle name="常规 8 4 5 3 3 3 3" xfId="24659"/>
    <cellStyle name="常规 8 4 5 3 3 4" xfId="24660"/>
    <cellStyle name="常规 8 4 5 3 3 5" xfId="24661"/>
    <cellStyle name="常规 8 4 5 3 4" xfId="24662"/>
    <cellStyle name="常规 8 4 5 3 4 2" xfId="24663"/>
    <cellStyle name="常规 8 4 5 3 4 2 2" xfId="24664"/>
    <cellStyle name="常规 8 4 5 3 4 2 3" xfId="24665"/>
    <cellStyle name="常规 8 4 5 3 4 3" xfId="24666"/>
    <cellStyle name="常规 8 4 5 3 4 4" xfId="24667"/>
    <cellStyle name="常规 8 4 5 3 5" xfId="24668"/>
    <cellStyle name="常规 8 4 5 3 5 2" xfId="24669"/>
    <cellStyle name="常规 8 4 5 3 5 3" xfId="24670"/>
    <cellStyle name="常规 8 4 5 3 6" xfId="24671"/>
    <cellStyle name="常规 8 4 5 3 7" xfId="24672"/>
    <cellStyle name="常规 8 4 5 4" xfId="24673"/>
    <cellStyle name="常规 8 4 5 4 2" xfId="24674"/>
    <cellStyle name="常规 8 4 5 4 2 2" xfId="24675"/>
    <cellStyle name="常规 8 4 5 4 2 2 2" xfId="24676"/>
    <cellStyle name="常规 8 4 5 4 2 2 2 2" xfId="24677"/>
    <cellStyle name="常规 8 4 5 4 2 2 2 3" xfId="24678"/>
    <cellStyle name="常规 8 4 5 4 2 2 3" xfId="24679"/>
    <cellStyle name="常规 8 4 5 4 2 2 4" xfId="24680"/>
    <cellStyle name="常规 8 4 5 4 2 3" xfId="24681"/>
    <cellStyle name="常规 8 4 5 4 2 3 2" xfId="24682"/>
    <cellStyle name="常规 8 4 5 4 2 3 3" xfId="24683"/>
    <cellStyle name="常规 8 4 5 4 2 4" xfId="24684"/>
    <cellStyle name="常规 8 4 5 4 2 5" xfId="24685"/>
    <cellStyle name="常规 8 4 5 4 3" xfId="24686"/>
    <cellStyle name="常规 8 4 5 4 3 2" xfId="24687"/>
    <cellStyle name="常规 8 4 5 4 3 2 2" xfId="24688"/>
    <cellStyle name="常规 8 4 5 4 3 2 3" xfId="24689"/>
    <cellStyle name="常规 8 4 5 4 3 3" xfId="24690"/>
    <cellStyle name="常规 8 4 5 4 3 4" xfId="24691"/>
    <cellStyle name="常规 8 4 5 4 4" xfId="24692"/>
    <cellStyle name="常规 8 4 5 4 4 2" xfId="24693"/>
    <cellStyle name="常规 8 4 5 4 4 3" xfId="24694"/>
    <cellStyle name="常规 8 4 5 4 5" xfId="24695"/>
    <cellStyle name="常规 8 4 5 4 6" xfId="24696"/>
    <cellStyle name="常规 8 4 5 5" xfId="24697"/>
    <cellStyle name="常规 8 4 5 5 2" xfId="24698"/>
    <cellStyle name="常规 8 4 5 5 2 2" xfId="24699"/>
    <cellStyle name="常规 8 4 5 5 2 2 2" xfId="24700"/>
    <cellStyle name="常规 8 4 5 5 2 2 3" xfId="24701"/>
    <cellStyle name="常规 8 4 5 5 2 3" xfId="24702"/>
    <cellStyle name="常规 8 4 5 5 2 4" xfId="24703"/>
    <cellStyle name="常规 8 4 5 5 3" xfId="24704"/>
    <cellStyle name="常规 8 4 5 5 3 2" xfId="24705"/>
    <cellStyle name="常规 8 4 5 5 3 3" xfId="24706"/>
    <cellStyle name="常规 8 4 5 5 4" xfId="24707"/>
    <cellStyle name="常规 8 4 5 5 5" xfId="24708"/>
    <cellStyle name="常规 8 4 5 6" xfId="24709"/>
    <cellStyle name="常规 8 4 5 6 2" xfId="24710"/>
    <cellStyle name="常规 8 4 5 6 2 2" xfId="24711"/>
    <cellStyle name="常规 8 4 5 6 2 3" xfId="24712"/>
    <cellStyle name="常规 8 4 5 6 3" xfId="24713"/>
    <cellStyle name="常规 8 4 5 6 4" xfId="24714"/>
    <cellStyle name="常规 8 4 5 7" xfId="24715"/>
    <cellStyle name="常规 8 4 5 7 2" xfId="24716"/>
    <cellStyle name="常规 8 4 5 7 3" xfId="24717"/>
    <cellStyle name="常规 8 4 5 8" xfId="24718"/>
    <cellStyle name="常规 8 4 5 9" xfId="24719"/>
    <cellStyle name="常规 8 4 6" xfId="24720"/>
    <cellStyle name="常规 8 4 6 2" xfId="24721"/>
    <cellStyle name="常规 8 4 6 2 2" xfId="24722"/>
    <cellStyle name="常规 8 4 6 2 2 2" xfId="24723"/>
    <cellStyle name="常规 8 4 6 2 2 2 2" xfId="24724"/>
    <cellStyle name="常规 8 4 6 2 2 2 2 2" xfId="24725"/>
    <cellStyle name="常规 8 4 6 2 2 2 2 2 2" xfId="24726"/>
    <cellStyle name="常规 8 4 6 2 2 2 2 2 3" xfId="24727"/>
    <cellStyle name="常规 8 4 6 2 2 2 2 3" xfId="24728"/>
    <cellStyle name="常规 8 4 6 2 2 2 2 4" xfId="24729"/>
    <cellStyle name="常规 8 4 6 2 2 2 3" xfId="24730"/>
    <cellStyle name="常规 8 4 6 2 2 2 3 2" xfId="24731"/>
    <cellStyle name="常规 8 4 6 2 2 2 3 3" xfId="24732"/>
    <cellStyle name="常规 8 4 6 2 2 2 4" xfId="24733"/>
    <cellStyle name="常规 8 4 6 2 2 2 5" xfId="24734"/>
    <cellStyle name="常规 8 4 6 2 2 3" xfId="24735"/>
    <cellStyle name="常规 8 4 6 2 2 3 2" xfId="24736"/>
    <cellStyle name="常规 8 4 6 2 2 3 2 2" xfId="24737"/>
    <cellStyle name="常规 8 4 6 2 2 3 2 3" xfId="24738"/>
    <cellStyle name="常规 8 4 6 2 2 3 3" xfId="24739"/>
    <cellStyle name="常规 8 4 6 2 2 3 4" xfId="24740"/>
    <cellStyle name="常规 8 4 6 2 2 4" xfId="24741"/>
    <cellStyle name="常规 8 4 6 2 2 4 2" xfId="24742"/>
    <cellStyle name="常规 8 4 6 2 2 4 3" xfId="24743"/>
    <cellStyle name="常规 8 4 6 2 2 5" xfId="24744"/>
    <cellStyle name="常规 8 4 6 2 2 6" xfId="24745"/>
    <cellStyle name="常规 8 4 6 2 3" xfId="24746"/>
    <cellStyle name="常规 8 4 6 2 3 2" xfId="24747"/>
    <cellStyle name="常规 8 4 6 2 3 2 2" xfId="24748"/>
    <cellStyle name="常规 8 4 6 2 3 2 2 2" xfId="24749"/>
    <cellStyle name="常规 8 4 6 2 3 2 2 3" xfId="24750"/>
    <cellStyle name="常规 8 4 6 2 3 2 3" xfId="24751"/>
    <cellStyle name="常规 8 4 6 2 3 2 4" xfId="24752"/>
    <cellStyle name="常规 8 4 6 2 3 3" xfId="24753"/>
    <cellStyle name="常规 8 4 6 2 3 3 2" xfId="24754"/>
    <cellStyle name="常规 8 4 6 2 3 3 3" xfId="24755"/>
    <cellStyle name="常规 8 4 6 2 3 4" xfId="24756"/>
    <cellStyle name="常规 8 4 6 2 3 5" xfId="24757"/>
    <cellStyle name="常规 8 4 6 2 4" xfId="24758"/>
    <cellStyle name="常规 8 4 6 2 4 2" xfId="24759"/>
    <cellStyle name="常规 8 4 6 2 4 2 2" xfId="24760"/>
    <cellStyle name="常规 8 4 6 2 4 2 3" xfId="24761"/>
    <cellStyle name="常规 8 4 6 2 4 3" xfId="24762"/>
    <cellStyle name="常规 8 4 6 2 4 4" xfId="24763"/>
    <cellStyle name="常规 8 4 6 2 5" xfId="24764"/>
    <cellStyle name="常规 8 4 6 2 5 2" xfId="24765"/>
    <cellStyle name="常规 8 4 6 2 5 3" xfId="24766"/>
    <cellStyle name="常规 8 4 6 2 6" xfId="24767"/>
    <cellStyle name="常规 8 4 6 2 7" xfId="24768"/>
    <cellStyle name="常规 8 4 6 3" xfId="24769"/>
    <cellStyle name="常规 8 4 6 3 2" xfId="24770"/>
    <cellStyle name="常规 8 4 6 3 2 2" xfId="24771"/>
    <cellStyle name="常规 8 4 6 3 2 2 2" xfId="24772"/>
    <cellStyle name="常规 8 4 6 3 2 2 2 2" xfId="24773"/>
    <cellStyle name="常规 8 4 6 3 2 2 2 3" xfId="24774"/>
    <cellStyle name="常规 8 4 6 3 2 2 3" xfId="24775"/>
    <cellStyle name="常规 8 4 6 3 2 2 4" xfId="24776"/>
    <cellStyle name="常规 8 4 6 3 2 3" xfId="24777"/>
    <cellStyle name="常规 8 4 6 3 2 3 2" xfId="24778"/>
    <cellStyle name="常规 8 4 6 3 2 3 3" xfId="24779"/>
    <cellStyle name="常规 8 4 6 3 2 4" xfId="24780"/>
    <cellStyle name="常规 8 4 6 3 2 5" xfId="24781"/>
    <cellStyle name="常规 8 4 6 3 3" xfId="24782"/>
    <cellStyle name="常规 8 4 6 3 3 2" xfId="24783"/>
    <cellStyle name="常规 8 4 6 3 3 2 2" xfId="24784"/>
    <cellStyle name="常规 8 4 6 3 3 2 3" xfId="24785"/>
    <cellStyle name="常规 8 4 6 3 3 3" xfId="24786"/>
    <cellStyle name="常规 8 4 6 3 3 4" xfId="24787"/>
    <cellStyle name="常规 8 4 6 3 4" xfId="24788"/>
    <cellStyle name="常规 8 4 6 3 4 2" xfId="24789"/>
    <cellStyle name="常规 8 4 6 3 4 3" xfId="24790"/>
    <cellStyle name="常规 8 4 6 3 5" xfId="24791"/>
    <cellStyle name="常规 8 4 6 3 6" xfId="24792"/>
    <cellStyle name="常规 8 4 6 4" xfId="24793"/>
    <cellStyle name="常规 8 4 6 4 2" xfId="24794"/>
    <cellStyle name="常规 8 4 6 4 2 2" xfId="24795"/>
    <cellStyle name="常规 8 4 6 4 2 2 2" xfId="24796"/>
    <cellStyle name="常规 8 4 6 4 2 2 3" xfId="24797"/>
    <cellStyle name="常规 8 4 6 4 2 3" xfId="24798"/>
    <cellStyle name="常规 8 4 6 4 2 4" xfId="24799"/>
    <cellStyle name="常规 8 4 6 4 3" xfId="24800"/>
    <cellStyle name="常规 8 4 6 4 3 2" xfId="24801"/>
    <cellStyle name="常规 8 4 6 4 3 3" xfId="24802"/>
    <cellStyle name="常规 8 4 6 4 4" xfId="24803"/>
    <cellStyle name="常规 8 4 6 4 5" xfId="24804"/>
    <cellStyle name="常规 8 4 6 5" xfId="24805"/>
    <cellStyle name="常规 8 4 6 5 2" xfId="24806"/>
    <cellStyle name="常规 8 4 6 5 2 2" xfId="24807"/>
    <cellStyle name="常规 8 4 6 5 2 3" xfId="24808"/>
    <cellStyle name="常规 8 4 6 5 3" xfId="24809"/>
    <cellStyle name="常规 8 4 6 5 4" xfId="24810"/>
    <cellStyle name="常规 8 4 6 6" xfId="24811"/>
    <cellStyle name="常规 8 4 6 6 2" xfId="24812"/>
    <cellStyle name="常规 8 4 6 6 3" xfId="24813"/>
    <cellStyle name="常规 8 4 6 7" xfId="24814"/>
    <cellStyle name="常规 8 4 6 8" xfId="24815"/>
    <cellStyle name="常规 8 4 7" xfId="24816"/>
    <cellStyle name="常规 8 4 7 2" xfId="24817"/>
    <cellStyle name="常规 8 4 7 2 2" xfId="24818"/>
    <cellStyle name="常规 8 4 7 2 2 2" xfId="24819"/>
    <cellStyle name="常规 8 4 7 2 2 2 2" xfId="24820"/>
    <cellStyle name="常规 8 4 7 2 2 2 2 2" xfId="24821"/>
    <cellStyle name="常规 8 4 7 2 2 2 2 3" xfId="24822"/>
    <cellStyle name="常规 8 4 7 2 2 2 3" xfId="24823"/>
    <cellStyle name="常规 8 4 7 2 2 2 4" xfId="24824"/>
    <cellStyle name="常规 8 4 7 2 2 3" xfId="24825"/>
    <cellStyle name="常规 8 4 7 2 2 3 2" xfId="24826"/>
    <cellStyle name="常规 8 4 7 2 2 3 3" xfId="24827"/>
    <cellStyle name="常规 8 4 7 2 2 4" xfId="24828"/>
    <cellStyle name="常规 8 4 7 2 2 5" xfId="24829"/>
    <cellStyle name="常规 8 4 7 2 3" xfId="24830"/>
    <cellStyle name="常规 8 4 7 2 3 2" xfId="24831"/>
    <cellStyle name="常规 8 4 7 2 3 2 2" xfId="24832"/>
    <cellStyle name="常规 8 4 7 2 3 2 3" xfId="24833"/>
    <cellStyle name="常规 8 4 7 2 3 3" xfId="24834"/>
    <cellStyle name="常规 8 4 7 2 3 4" xfId="24835"/>
    <cellStyle name="常规 8 4 7 2 4" xfId="24836"/>
    <cellStyle name="常规 8 4 7 2 4 2" xfId="24837"/>
    <cellStyle name="常规 8 4 7 2 4 3" xfId="24838"/>
    <cellStyle name="常规 8 4 7 2 5" xfId="24839"/>
    <cellStyle name="常规 8 4 7 2 6" xfId="24840"/>
    <cellStyle name="常规 8 4 7 3" xfId="24841"/>
    <cellStyle name="常规 8 4 7 3 2" xfId="24842"/>
    <cellStyle name="常规 8 4 7 3 2 2" xfId="24843"/>
    <cellStyle name="常规 8 4 7 3 2 2 2" xfId="24844"/>
    <cellStyle name="常规 8 4 7 3 2 2 3" xfId="24845"/>
    <cellStyle name="常规 8 4 7 3 2 3" xfId="24846"/>
    <cellStyle name="常规 8 4 7 3 2 4" xfId="24847"/>
    <cellStyle name="常规 8 4 7 3 3" xfId="24848"/>
    <cellStyle name="常规 8 4 7 3 3 2" xfId="24849"/>
    <cellStyle name="常规 8 4 7 3 3 3" xfId="24850"/>
    <cellStyle name="常规 8 4 7 3 4" xfId="24851"/>
    <cellStyle name="常规 8 4 7 3 5" xfId="24852"/>
    <cellStyle name="常规 8 4 7 4" xfId="24853"/>
    <cellStyle name="常规 8 4 7 4 2" xfId="24854"/>
    <cellStyle name="常规 8 4 7 4 2 2" xfId="24855"/>
    <cellStyle name="常规 8 4 7 4 2 3" xfId="24856"/>
    <cellStyle name="常规 8 4 7 4 3" xfId="24857"/>
    <cellStyle name="常规 8 4 7 4 4" xfId="24858"/>
    <cellStyle name="常规 8 4 7 5" xfId="24859"/>
    <cellStyle name="常规 8 4 7 5 2" xfId="24860"/>
    <cellStyle name="常规 8 4 7 5 3" xfId="24861"/>
    <cellStyle name="常规 8 4 7 6" xfId="24862"/>
    <cellStyle name="常规 8 4 7 7" xfId="24863"/>
    <cellStyle name="常规 8 4 8" xfId="24864"/>
    <cellStyle name="常规 8 4 8 2" xfId="24865"/>
    <cellStyle name="常规 8 4 8 2 2" xfId="24866"/>
    <cellStyle name="常规 8 4 8 2 2 2" xfId="24867"/>
    <cellStyle name="常规 8 4 8 2 2 2 2" xfId="24868"/>
    <cellStyle name="常规 8 4 8 2 2 2 3" xfId="24869"/>
    <cellStyle name="常规 8 4 8 2 2 3" xfId="24870"/>
    <cellStyle name="常规 8 4 8 2 2 4" xfId="24871"/>
    <cellStyle name="常规 8 4 8 2 3" xfId="24872"/>
    <cellStyle name="常规 8 4 8 2 3 2" xfId="24873"/>
    <cellStyle name="常规 8 4 8 2 3 3" xfId="24874"/>
    <cellStyle name="常规 8 4 8 2 4" xfId="24875"/>
    <cellStyle name="常规 8 4 8 2 5" xfId="24876"/>
    <cellStyle name="常规 8 4 8 3" xfId="24877"/>
    <cellStyle name="常规 8 4 8 3 2" xfId="24878"/>
    <cellStyle name="常规 8 4 8 3 2 2" xfId="24879"/>
    <cellStyle name="常规 8 4 8 3 2 3" xfId="24880"/>
    <cellStyle name="常规 8 4 8 3 3" xfId="24881"/>
    <cellStyle name="常规 8 4 8 3 4" xfId="24882"/>
    <cellStyle name="常规 8 4 8 4" xfId="24883"/>
    <cellStyle name="常规 8 4 8 4 2" xfId="24884"/>
    <cellStyle name="常规 8 4 8 4 3" xfId="24885"/>
    <cellStyle name="常规 8 4 8 5" xfId="24886"/>
    <cellStyle name="常规 8 4 8 6" xfId="24887"/>
    <cellStyle name="常规 8 4 9" xfId="24888"/>
    <cellStyle name="常规 8 4 9 2" xfId="24889"/>
    <cellStyle name="常规 8 4 9 2 2" xfId="24890"/>
    <cellStyle name="常规 8 4 9 2 2 2" xfId="24891"/>
    <cellStyle name="常规 8 4 9 2 2 3" xfId="24892"/>
    <cellStyle name="常规 8 4 9 2 3" xfId="24893"/>
    <cellStyle name="常规 8 4 9 2 4" xfId="24894"/>
    <cellStyle name="常规 8 4 9 3" xfId="24895"/>
    <cellStyle name="常规 8 4 9 3 2" xfId="24896"/>
    <cellStyle name="常规 8 4 9 3 3" xfId="24897"/>
    <cellStyle name="常规 8 4 9 4" xfId="24898"/>
    <cellStyle name="常规 8 4 9 5" xfId="24899"/>
    <cellStyle name="常规 8 5" xfId="24900"/>
    <cellStyle name="常规 8 6" xfId="24901"/>
    <cellStyle name="常规 8 7" xfId="24902"/>
    <cellStyle name="常规 8 8" xfId="24903"/>
    <cellStyle name="常规 8 9" xfId="24904"/>
    <cellStyle name="常规 9" xfId="70"/>
    <cellStyle name="常规 9 2" xfId="24905"/>
    <cellStyle name="常规 9 2 2" xfId="24906"/>
    <cellStyle name="常规 9 2 3" xfId="24907"/>
    <cellStyle name="常规 9 2 4" xfId="24908"/>
    <cellStyle name="常规 9 2 5" xfId="24909"/>
    <cellStyle name="常规 9 2 6" xfId="24910"/>
    <cellStyle name="常规 9 3" xfId="24911"/>
    <cellStyle name="常规 9 4" xfId="24912"/>
    <cellStyle name="常规 9 5" xfId="24913"/>
    <cellStyle name="常规 9 6" xfId="24914"/>
    <cellStyle name="常规 9 7" xfId="24915"/>
    <cellStyle name="常规 9 8" xfId="24916"/>
    <cellStyle name="常规 9 9" xfId="24917"/>
    <cellStyle name="常规_09-10 Focus PR list（A&amp;P）-新媒体" xfId="4"/>
    <cellStyle name="超级链接_2007 Emarketing PR list" xfId="24918"/>
    <cellStyle name="超链接 2" xfId="24919"/>
    <cellStyle name="超链接 2 2" xfId="24920"/>
    <cellStyle name="超链接 2 2 2" xfId="24921"/>
    <cellStyle name="超链接 2 2 2 2" xfId="24922"/>
    <cellStyle name="超链接 2 2 2 2 2" xfId="24923"/>
    <cellStyle name="超链接 2 2 2 2 2 2" xfId="24924"/>
    <cellStyle name="超链接 2 2 2 2 2 2 2" xfId="24925"/>
    <cellStyle name="超链接 2 2 2 2 2 2 2 2" xfId="24926"/>
    <cellStyle name="超链接 2 2 2 2 2 2 2 3" xfId="24927"/>
    <cellStyle name="超链接 2 2 2 2 2 2 2 4" xfId="24928"/>
    <cellStyle name="超链接 2 2 2 2 2 2 2 5" xfId="24929"/>
    <cellStyle name="超链接 2 2 2 2 2 2 3" xfId="24930"/>
    <cellStyle name="超链接 2 2 2 2 2 2 4" xfId="24931"/>
    <cellStyle name="超链接 2 2 2 2 2 2 5" xfId="24932"/>
    <cellStyle name="超链接 2 2 2 2 2 2 6" xfId="24933"/>
    <cellStyle name="超链接 2 2 2 2 2 3" xfId="24934"/>
    <cellStyle name="超链接 2 2 2 2 2 3 2" xfId="24935"/>
    <cellStyle name="超链接 2 2 2 2 2 3 3" xfId="24936"/>
    <cellStyle name="超链接 2 2 2 2 2 3 4" xfId="24937"/>
    <cellStyle name="超链接 2 2 2 2 2 3 5" xfId="24938"/>
    <cellStyle name="超链接 2 2 2 2 2 4" xfId="24939"/>
    <cellStyle name="超链接 2 2 2 2 2 5" xfId="24940"/>
    <cellStyle name="超链接 2 2 2 2 2 6" xfId="24941"/>
    <cellStyle name="超链接 2 2 2 2 2 7" xfId="24942"/>
    <cellStyle name="超链接 2 2 2 2 3" xfId="24943"/>
    <cellStyle name="超链接 2 2 2 2 3 2" xfId="24944"/>
    <cellStyle name="超链接 2 2 2 2 3 3" xfId="24945"/>
    <cellStyle name="超链接 2 2 2 2 3 4" xfId="24946"/>
    <cellStyle name="超链接 2 2 2 2 3 5" xfId="24947"/>
    <cellStyle name="超链接 2 2 2 2 4" xfId="24948"/>
    <cellStyle name="超链接 2 2 2 2 5" xfId="24949"/>
    <cellStyle name="超链接 2 2 2 2 6" xfId="24950"/>
    <cellStyle name="超链接 2 2 2 2 7" xfId="24951"/>
    <cellStyle name="超链接 2 2 2 3" xfId="24952"/>
    <cellStyle name="超链接 2 2 2 3 2" xfId="24953"/>
    <cellStyle name="超链接 2 2 2 3 3" xfId="24954"/>
    <cellStyle name="超链接 2 2 2 3 4" xfId="24955"/>
    <cellStyle name="超链接 2 2 2 3 5" xfId="24956"/>
    <cellStyle name="超链接 2 2 2 4" xfId="24957"/>
    <cellStyle name="超链接 2 2 2 5" xfId="24958"/>
    <cellStyle name="超链接 2 2 2 6" xfId="24959"/>
    <cellStyle name="超链接 2 2 2 7" xfId="24960"/>
    <cellStyle name="超链接 2 2 3" xfId="24961"/>
    <cellStyle name="超链接 2 2 3 2" xfId="24962"/>
    <cellStyle name="超链接 2 2 3 3" xfId="24963"/>
    <cellStyle name="超链接 2 2 3 4" xfId="24964"/>
    <cellStyle name="超链接 2 2 3 5" xfId="24965"/>
    <cellStyle name="超链接 2 2 4" xfId="24966"/>
    <cellStyle name="超链接 2 2 5" xfId="24967"/>
    <cellStyle name="超链接 2 2 6" xfId="24968"/>
    <cellStyle name="超链接 2 2 7" xfId="24969"/>
    <cellStyle name="超链接 2 2 8" xfId="24970"/>
    <cellStyle name="超链接 2 3" xfId="24971"/>
    <cellStyle name="超链接 2 3 2" xfId="24972"/>
    <cellStyle name="超链接 2 3 3" xfId="24973"/>
    <cellStyle name="超链接 2 3 4" xfId="24974"/>
    <cellStyle name="超链接 2 3 5" xfId="24975"/>
    <cellStyle name="超链接 2 4" xfId="24976"/>
    <cellStyle name="超链接 2 5" xfId="24977"/>
    <cellStyle name="超链接 2 6" xfId="24978"/>
    <cellStyle name="超链接 2 7" xfId="24979"/>
    <cellStyle name="超链接 3" xfId="24980"/>
    <cellStyle name="超链接 4" xfId="24981"/>
    <cellStyle name="好" xfId="31" builtinId="26" customBuiltin="1"/>
    <cellStyle name="好 10" xfId="24982"/>
    <cellStyle name="好 11" xfId="24983"/>
    <cellStyle name="好 12" xfId="26426"/>
    <cellStyle name="好 13" xfId="26812"/>
    <cellStyle name="好 2" xfId="24984"/>
    <cellStyle name="好 2 2" xfId="24985"/>
    <cellStyle name="好 2 2 2" xfId="24986"/>
    <cellStyle name="好 2 2 2 2" xfId="24987"/>
    <cellStyle name="好 2 2 3" xfId="24988"/>
    <cellStyle name="好 2 2 4" xfId="24989"/>
    <cellStyle name="好 2 2 5" xfId="24990"/>
    <cellStyle name="好 2 2_voucher summary Feb 11 Media Focus" xfId="24991"/>
    <cellStyle name="好 2 3" xfId="24992"/>
    <cellStyle name="好 2 4" xfId="24993"/>
    <cellStyle name="好 2 5" xfId="24994"/>
    <cellStyle name="好 2 6" xfId="24995"/>
    <cellStyle name="好 3" xfId="24996"/>
    <cellStyle name="好 3 2" xfId="24997"/>
    <cellStyle name="好 3 2 2" xfId="24998"/>
    <cellStyle name="好 3 2 3" xfId="24999"/>
    <cellStyle name="好 3 2 4" xfId="25000"/>
    <cellStyle name="好 3 2 5" xfId="25001"/>
    <cellStyle name="好 3 3" xfId="25002"/>
    <cellStyle name="好 3 4" xfId="25003"/>
    <cellStyle name="好 3 5" xfId="25004"/>
    <cellStyle name="好 3 6" xfId="25005"/>
    <cellStyle name="好 4" xfId="25006"/>
    <cellStyle name="好 5" xfId="25007"/>
    <cellStyle name="好 6" xfId="25008"/>
    <cellStyle name="好 7" xfId="25009"/>
    <cellStyle name="好 8" xfId="25010"/>
    <cellStyle name="好 9" xfId="25011"/>
    <cellStyle name="好_voucher summary Dec 10 Media Focus" xfId="25012"/>
    <cellStyle name="好_voucher summary Dec 10 Media Focus 2" xfId="25013"/>
    <cellStyle name="好_voucher summary Dec 10 Media Focus 2 2" xfId="25014"/>
    <cellStyle name="好_voucher summary Dec 10 Media Focus 2_voucher summary Feb 11 Media Focus" xfId="25015"/>
    <cellStyle name="好_voucher summary Dec 10 Media Focus 2_voucher summary Jan 11 Media Focus" xfId="25016"/>
    <cellStyle name="好_voucher summary Dec 10 Media Focus 2_voucher summary Mar 11 Media Focus" xfId="25017"/>
    <cellStyle name="好_voucher summary Feb 11 Media Focus" xfId="25018"/>
    <cellStyle name="好_voucher summary Jan 11 Media Focus" xfId="25019"/>
    <cellStyle name="好_voucher summary Mar 11 Media Focus" xfId="25020"/>
    <cellStyle name="好_Xl0000001" xfId="25021"/>
    <cellStyle name="好_Xl0000001 2" xfId="25022"/>
    <cellStyle name="好_Xl0000001 3" xfId="25023"/>
    <cellStyle name="好_副本焦点时间预算Darft-2010 10 27VS Q3-V1" xfId="25024"/>
    <cellStyle name="好_副本焦点时间预算Darft-2010 10 27VS Q3-V1 2" xfId="25025"/>
    <cellStyle name="好_副本焦点时间预算Darft-2010 10 27VS Q3-V1 3" xfId="25026"/>
    <cellStyle name="好_焦点时间广告HC汇总" xfId="25027"/>
    <cellStyle name="好_焦点时间广告HC汇总 2" xfId="25028"/>
    <cellStyle name="好_焦点时间广告HC汇总 3" xfId="25029"/>
    <cellStyle name="好_焦点时间广告测算-2010 10 22" xfId="25030"/>
    <cellStyle name="好_焦点时间广告测算-2010 10 22 2" xfId="25031"/>
    <cellStyle name="好_焦点时间广告测算-2010 10 22 3" xfId="25032"/>
    <cellStyle name="好_焦点时间广告测算-2010 10 25" xfId="25033"/>
    <cellStyle name="好_焦点时间广告测算-2010 10 25 2" xfId="25034"/>
    <cellStyle name="好_焦点时间广告测算-2010 10 25 3" xfId="25035"/>
    <cellStyle name="好_焦点时间广告测算-2010.10.22" xfId="25036"/>
    <cellStyle name="好_焦点时间广告测算-2010.10.22 2" xfId="25037"/>
    <cellStyle name="好_焦点时间广告测算-2010.10.22 3" xfId="25038"/>
    <cellStyle name="好_焦点时间预算Darft-2010 10 26" xfId="25039"/>
    <cellStyle name="好_焦点时间预算Darft-2010 10 26 2" xfId="25040"/>
    <cellStyle name="好_焦点时间预算Darft-2010 10 26 3" xfId="25041"/>
    <cellStyle name="桁区切り [0.00]_ARAVA" xfId="25042"/>
    <cellStyle name="桁区切り_ARAVA" xfId="25043"/>
    <cellStyle name="汇总" xfId="42" builtinId="25" customBuiltin="1"/>
    <cellStyle name="汇总 10" xfId="25044"/>
    <cellStyle name="汇总 11" xfId="25045"/>
    <cellStyle name="汇总 11 2" xfId="26613"/>
    <cellStyle name="汇总 12" xfId="26437"/>
    <cellStyle name="汇总 13" xfId="26823"/>
    <cellStyle name="汇总 2" xfId="25046"/>
    <cellStyle name="汇总 2 2" xfId="25047"/>
    <cellStyle name="汇总 2 2 2" xfId="25048"/>
    <cellStyle name="汇总 2 2 2 2" xfId="25049"/>
    <cellStyle name="汇总 2 2 2 2 2" xfId="26616"/>
    <cellStyle name="汇总 2 2 2 3" xfId="26615"/>
    <cellStyle name="汇总 2 2 3" xfId="25050"/>
    <cellStyle name="汇总 2 2 3 2" xfId="26617"/>
    <cellStyle name="汇总 2 2 4" xfId="25051"/>
    <cellStyle name="汇总 2 2 4 2" xfId="26618"/>
    <cellStyle name="汇总 2 2 5" xfId="25052"/>
    <cellStyle name="汇总 2 2 5 2" xfId="26619"/>
    <cellStyle name="汇总 2 2_voucher summary Feb 11 Media Focus" xfId="25053"/>
    <cellStyle name="汇总 2 3" xfId="25054"/>
    <cellStyle name="汇总 2 3 2" xfId="26620"/>
    <cellStyle name="汇总 2 4" xfId="25055"/>
    <cellStyle name="汇总 2 4 2" xfId="26621"/>
    <cellStyle name="汇总 2 5" xfId="25056"/>
    <cellStyle name="汇总 2 5 2" xfId="26622"/>
    <cellStyle name="汇总 2 6" xfId="25057"/>
    <cellStyle name="汇总 2 6 2" xfId="26623"/>
    <cellStyle name="汇总 2 7" xfId="26614"/>
    <cellStyle name="汇总 3" xfId="25058"/>
    <cellStyle name="汇总 3 2" xfId="25059"/>
    <cellStyle name="汇总 3 2 2" xfId="25060"/>
    <cellStyle name="汇总 3 2 2 2" xfId="26626"/>
    <cellStyle name="汇总 3 2 3" xfId="25061"/>
    <cellStyle name="汇总 3 2 3 2" xfId="26627"/>
    <cellStyle name="汇总 3 2 4" xfId="25062"/>
    <cellStyle name="汇总 3 2 4 2" xfId="26628"/>
    <cellStyle name="汇总 3 2 5" xfId="25063"/>
    <cellStyle name="汇总 3 2 5 2" xfId="26629"/>
    <cellStyle name="汇总 3 2 6" xfId="26625"/>
    <cellStyle name="汇总 3 3" xfId="25064"/>
    <cellStyle name="汇总 3 3 2" xfId="26630"/>
    <cellStyle name="汇总 3 4" xfId="25065"/>
    <cellStyle name="汇总 3 4 2" xfId="26631"/>
    <cellStyle name="汇总 3 5" xfId="25066"/>
    <cellStyle name="汇总 3 5 2" xfId="26632"/>
    <cellStyle name="汇总 3 6" xfId="25067"/>
    <cellStyle name="汇总 3 6 2" xfId="26633"/>
    <cellStyle name="汇总 3 7" xfId="26624"/>
    <cellStyle name="汇总 4" xfId="25068"/>
    <cellStyle name="汇总 5" xfId="25069"/>
    <cellStyle name="汇总 6" xfId="25070"/>
    <cellStyle name="汇总 7" xfId="25071"/>
    <cellStyle name="汇总 8" xfId="25072"/>
    <cellStyle name="汇总 9" xfId="25073"/>
    <cellStyle name="货币 2" xfId="25074"/>
    <cellStyle name="货币 3" xfId="25075"/>
    <cellStyle name="计算" xfId="36" builtinId="22" customBuiltin="1"/>
    <cellStyle name="计算 10" xfId="25076"/>
    <cellStyle name="计算 11" xfId="25077"/>
    <cellStyle name="计算 11 2" xfId="26568"/>
    <cellStyle name="计算 11 2 2" xfId="26775"/>
    <cellStyle name="计算 11 3" xfId="26634"/>
    <cellStyle name="计算 12" xfId="26431"/>
    <cellStyle name="计算 13" xfId="26817"/>
    <cellStyle name="计算 2" xfId="25078"/>
    <cellStyle name="计算 2 2" xfId="25079"/>
    <cellStyle name="计算 2 2 2" xfId="25080"/>
    <cellStyle name="计算 2 2 2 2" xfId="25081"/>
    <cellStyle name="计算 2 2 2 2 2" xfId="26571"/>
    <cellStyle name="计算 2 2 2 2 2 2" xfId="26778"/>
    <cellStyle name="计算 2 2 2 2 3" xfId="26637"/>
    <cellStyle name="计算 2 2 2 3" xfId="26570"/>
    <cellStyle name="计算 2 2 2 3 2" xfId="26777"/>
    <cellStyle name="计算 2 2 2 4" xfId="26636"/>
    <cellStyle name="计算 2 2 3" xfId="25082"/>
    <cellStyle name="计算 2 2 3 2" xfId="26572"/>
    <cellStyle name="计算 2 2 3 2 2" xfId="26779"/>
    <cellStyle name="计算 2 2 3 3" xfId="26638"/>
    <cellStyle name="计算 2 2 4" xfId="25083"/>
    <cellStyle name="计算 2 2 4 2" xfId="26573"/>
    <cellStyle name="计算 2 2 4 2 2" xfId="26780"/>
    <cellStyle name="计算 2 2 4 3" xfId="26639"/>
    <cellStyle name="计算 2 2 5" xfId="25084"/>
    <cellStyle name="计算 2 2 5 2" xfId="26574"/>
    <cellStyle name="计算 2 2 5 2 2" xfId="26781"/>
    <cellStyle name="计算 2 2 5 3" xfId="26640"/>
    <cellStyle name="计算 2 2_voucher summary Feb 11 Media Focus" xfId="25085"/>
    <cellStyle name="计算 2 3" xfId="25086"/>
    <cellStyle name="计算 2 3 2" xfId="26575"/>
    <cellStyle name="计算 2 3 2 2" xfId="26782"/>
    <cellStyle name="计算 2 3 3" xfId="26641"/>
    <cellStyle name="计算 2 4" xfId="25087"/>
    <cellStyle name="计算 2 4 2" xfId="26576"/>
    <cellStyle name="计算 2 4 2 2" xfId="26783"/>
    <cellStyle name="计算 2 4 3" xfId="26642"/>
    <cellStyle name="计算 2 5" xfId="25088"/>
    <cellStyle name="计算 2 5 2" xfId="26577"/>
    <cellStyle name="计算 2 5 2 2" xfId="26784"/>
    <cellStyle name="计算 2 5 3" xfId="26643"/>
    <cellStyle name="计算 2 6" xfId="25089"/>
    <cellStyle name="计算 2 6 2" xfId="26578"/>
    <cellStyle name="计算 2 6 2 2" xfId="26785"/>
    <cellStyle name="计算 2 6 3" xfId="26644"/>
    <cellStyle name="计算 2 7" xfId="26569"/>
    <cellStyle name="计算 2 7 2" xfId="26776"/>
    <cellStyle name="计算 2 8" xfId="26635"/>
    <cellStyle name="计算 2 9" xfId="26849"/>
    <cellStyle name="计算 3" xfId="25090"/>
    <cellStyle name="计算 3 2" xfId="25091"/>
    <cellStyle name="计算 3 2 2" xfId="25092"/>
    <cellStyle name="计算 3 2 2 2" xfId="26581"/>
    <cellStyle name="计算 3 2 2 2 2" xfId="26788"/>
    <cellStyle name="计算 3 2 2 3" xfId="26647"/>
    <cellStyle name="计算 3 2 3" xfId="25093"/>
    <cellStyle name="计算 3 2 3 2" xfId="26582"/>
    <cellStyle name="计算 3 2 3 2 2" xfId="26789"/>
    <cellStyle name="计算 3 2 3 3" xfId="26648"/>
    <cellStyle name="计算 3 2 4" xfId="25094"/>
    <cellStyle name="计算 3 2 4 2" xfId="26583"/>
    <cellStyle name="计算 3 2 4 2 2" xfId="26790"/>
    <cellStyle name="计算 3 2 4 3" xfId="26649"/>
    <cellStyle name="计算 3 2 5" xfId="25095"/>
    <cellStyle name="计算 3 2 5 2" xfId="26584"/>
    <cellStyle name="计算 3 2 5 2 2" xfId="26791"/>
    <cellStyle name="计算 3 2 5 3" xfId="26650"/>
    <cellStyle name="计算 3 2 6" xfId="26580"/>
    <cellStyle name="计算 3 2 6 2" xfId="26787"/>
    <cellStyle name="计算 3 2 7" xfId="26646"/>
    <cellStyle name="计算 3 3" xfId="25096"/>
    <cellStyle name="计算 3 3 2" xfId="26585"/>
    <cellStyle name="计算 3 3 2 2" xfId="26792"/>
    <cellStyle name="计算 3 3 3" xfId="26651"/>
    <cellStyle name="计算 3 4" xfId="25097"/>
    <cellStyle name="计算 3 4 2" xfId="26586"/>
    <cellStyle name="计算 3 4 2 2" xfId="26793"/>
    <cellStyle name="计算 3 4 3" xfId="26652"/>
    <cellStyle name="计算 3 5" xfId="25098"/>
    <cellStyle name="计算 3 5 2" xfId="26587"/>
    <cellStyle name="计算 3 5 2 2" xfId="26794"/>
    <cellStyle name="计算 3 5 3" xfId="26653"/>
    <cellStyle name="计算 3 6" xfId="25099"/>
    <cellStyle name="计算 3 6 2" xfId="26588"/>
    <cellStyle name="计算 3 6 2 2" xfId="26795"/>
    <cellStyle name="计算 3 6 3" xfId="26654"/>
    <cellStyle name="计算 3 7" xfId="26579"/>
    <cellStyle name="计算 3 7 2" xfId="26786"/>
    <cellStyle name="计算 3 8" xfId="26645"/>
    <cellStyle name="计算 4" xfId="25100"/>
    <cellStyle name="计算 5" xfId="25101"/>
    <cellStyle name="计算 6" xfId="25102"/>
    <cellStyle name="计算 7" xfId="25103"/>
    <cellStyle name="计算 8" xfId="25104"/>
    <cellStyle name="计算 9" xfId="25105"/>
    <cellStyle name="检查单元格" xfId="38" builtinId="23" customBuiltin="1"/>
    <cellStyle name="检查单元格 10" xfId="25106"/>
    <cellStyle name="检查单元格 11" xfId="25107"/>
    <cellStyle name="检查单元格 12" xfId="26433"/>
    <cellStyle name="检查单元格 13" xfId="26819"/>
    <cellStyle name="检查单元格 2" xfId="25108"/>
    <cellStyle name="检查单元格 2 2" xfId="25109"/>
    <cellStyle name="检查单元格 2 2 2" xfId="25110"/>
    <cellStyle name="检查单元格 2 2 2 2" xfId="25111"/>
    <cellStyle name="检查单元格 2 2 3" xfId="25112"/>
    <cellStyle name="检查单元格 2 2 4" xfId="25113"/>
    <cellStyle name="检查单元格 2 2 5" xfId="25114"/>
    <cellStyle name="检查单元格 2 2_voucher summary Feb 11 Media Focus" xfId="25115"/>
    <cellStyle name="检查单元格 2 3" xfId="25116"/>
    <cellStyle name="检查单元格 2 4" xfId="25117"/>
    <cellStyle name="检查单元格 2 5" xfId="25118"/>
    <cellStyle name="检查单元格 2 6" xfId="25119"/>
    <cellStyle name="检查单元格 3" xfId="25120"/>
    <cellStyle name="检查单元格 3 2" xfId="25121"/>
    <cellStyle name="检查单元格 3 2 2" xfId="25122"/>
    <cellStyle name="检查单元格 3 2 3" xfId="25123"/>
    <cellStyle name="检查单元格 3 2 4" xfId="25124"/>
    <cellStyle name="检查单元格 3 2 5" xfId="25125"/>
    <cellStyle name="检查单元格 3 3" xfId="25126"/>
    <cellStyle name="检查单元格 3 4" xfId="25127"/>
    <cellStyle name="检查单元格 3 5" xfId="25128"/>
    <cellStyle name="检查单元格 3 6" xfId="25129"/>
    <cellStyle name="检查单元格 4" xfId="25130"/>
    <cellStyle name="检查单元格 5" xfId="25131"/>
    <cellStyle name="检查单元格 6" xfId="25132"/>
    <cellStyle name="检查单元格 7" xfId="25133"/>
    <cellStyle name="检查单元格 8" xfId="25134"/>
    <cellStyle name="检查单元格 9" xfId="25135"/>
    <cellStyle name="解释性文本" xfId="41" builtinId="53" customBuiltin="1"/>
    <cellStyle name="解释性文本 10" xfId="25136"/>
    <cellStyle name="解释性文本 11" xfId="25137"/>
    <cellStyle name="解释性文本 12" xfId="26436"/>
    <cellStyle name="解释性文本 13" xfId="26822"/>
    <cellStyle name="解释性文本 2" xfId="25138"/>
    <cellStyle name="解释性文本 2 2" xfId="25139"/>
    <cellStyle name="解释性文本 2 2 2" xfId="25140"/>
    <cellStyle name="解释性文本 2 2 2 2" xfId="25141"/>
    <cellStyle name="解释性文本 2 2 3" xfId="25142"/>
    <cellStyle name="解释性文本 2 2 4" xfId="25143"/>
    <cellStyle name="解释性文本 2 2 5" xfId="25144"/>
    <cellStyle name="解释性文本 2 2_voucher summary Feb 11 Media Focus" xfId="25145"/>
    <cellStyle name="解释性文本 2 3" xfId="25146"/>
    <cellStyle name="解释性文本 2 4" xfId="25147"/>
    <cellStyle name="解释性文本 2 5" xfId="25148"/>
    <cellStyle name="解释性文本 2 6" xfId="25149"/>
    <cellStyle name="解释性文本 3" xfId="25150"/>
    <cellStyle name="解释性文本 3 2" xfId="25151"/>
    <cellStyle name="解释性文本 3 2 2" xfId="25152"/>
    <cellStyle name="解释性文本 3 2 3" xfId="25153"/>
    <cellStyle name="解释性文本 3 2 4" xfId="25154"/>
    <cellStyle name="解释性文本 3 2 5" xfId="25155"/>
    <cellStyle name="解释性文本 3 3" xfId="25156"/>
    <cellStyle name="解释性文本 3 4" xfId="25157"/>
    <cellStyle name="解释性文本 3 5" xfId="25158"/>
    <cellStyle name="解释性文本 3 6" xfId="25159"/>
    <cellStyle name="解释性文本 4" xfId="25160"/>
    <cellStyle name="解释性文本 5" xfId="25161"/>
    <cellStyle name="解释性文本 6" xfId="25162"/>
    <cellStyle name="解释性文本 7" xfId="25163"/>
    <cellStyle name="解释性文本 8" xfId="25164"/>
    <cellStyle name="解释性文本 9" xfId="25165"/>
    <cellStyle name="警告文本" xfId="39" builtinId="11" customBuiltin="1"/>
    <cellStyle name="警告文本 10" xfId="25166"/>
    <cellStyle name="警告文本 11" xfId="25167"/>
    <cellStyle name="警告文本 12" xfId="26434"/>
    <cellStyle name="警告文本 13" xfId="26820"/>
    <cellStyle name="警告文本 2" xfId="25168"/>
    <cellStyle name="警告文本 2 2" xfId="25169"/>
    <cellStyle name="警告文本 2 2 2" xfId="25170"/>
    <cellStyle name="警告文本 2 2 2 2" xfId="25171"/>
    <cellStyle name="警告文本 2 2 3" xfId="25172"/>
    <cellStyle name="警告文本 2 2 4" xfId="25173"/>
    <cellStyle name="警告文本 2 2 5" xfId="25174"/>
    <cellStyle name="警告文本 2 2_voucher summary Feb 11 Media Focus" xfId="25175"/>
    <cellStyle name="警告文本 2 3" xfId="25176"/>
    <cellStyle name="警告文本 2 4" xfId="25177"/>
    <cellStyle name="警告文本 2 5" xfId="25178"/>
    <cellStyle name="警告文本 2 6" xfId="25179"/>
    <cellStyle name="警告文本 3" xfId="25180"/>
    <cellStyle name="警告文本 3 2" xfId="25181"/>
    <cellStyle name="警告文本 3 2 2" xfId="25182"/>
    <cellStyle name="警告文本 3 2 3" xfId="25183"/>
    <cellStyle name="警告文本 3 2 4" xfId="25184"/>
    <cellStyle name="警告文本 3 2 5" xfId="25185"/>
    <cellStyle name="警告文本 3 3" xfId="25186"/>
    <cellStyle name="警告文本 3 4" xfId="25187"/>
    <cellStyle name="警告文本 3 5" xfId="25188"/>
    <cellStyle name="警告文本 3 6" xfId="25189"/>
    <cellStyle name="警告文本 4" xfId="25190"/>
    <cellStyle name="警告文本 5" xfId="25191"/>
    <cellStyle name="警告文本 6" xfId="25192"/>
    <cellStyle name="警告文本 7" xfId="25193"/>
    <cellStyle name="警告文本 8" xfId="25194"/>
    <cellStyle name="警告文本 9" xfId="25195"/>
    <cellStyle name="链接单元格" xfId="37" builtinId="24" customBuiltin="1"/>
    <cellStyle name="链接单元格 10" xfId="25196"/>
    <cellStyle name="链接单元格 11" xfId="25197"/>
    <cellStyle name="链接单元格 12" xfId="26432"/>
    <cellStyle name="链接单元格 13" xfId="26818"/>
    <cellStyle name="链接单元格 2" xfId="25198"/>
    <cellStyle name="链接单元格 2 2" xfId="25199"/>
    <cellStyle name="链接单元格 2 2 2" xfId="25200"/>
    <cellStyle name="链接单元格 2 2 2 2" xfId="25201"/>
    <cellStyle name="链接单元格 2 2 3" xfId="25202"/>
    <cellStyle name="链接单元格 2 2 4" xfId="25203"/>
    <cellStyle name="链接单元格 2 2 5" xfId="25204"/>
    <cellStyle name="链接单元格 2 2_voucher summary Feb 11 Media Focus" xfId="25205"/>
    <cellStyle name="链接单元格 2 3" xfId="25206"/>
    <cellStyle name="链接单元格 2 4" xfId="25207"/>
    <cellStyle name="链接单元格 2 5" xfId="25208"/>
    <cellStyle name="链接单元格 2 6" xfId="25209"/>
    <cellStyle name="链接单元格 3" xfId="25210"/>
    <cellStyle name="链接单元格 3 2" xfId="25211"/>
    <cellStyle name="链接单元格 3 2 2" xfId="25212"/>
    <cellStyle name="链接单元格 3 2 3" xfId="25213"/>
    <cellStyle name="链接单元格 3 2 4" xfId="25214"/>
    <cellStyle name="链接单元格 3 2 5" xfId="25215"/>
    <cellStyle name="链接单元格 3 3" xfId="25216"/>
    <cellStyle name="链接单元格 3 4" xfId="25217"/>
    <cellStyle name="链接单元格 3 5" xfId="25218"/>
    <cellStyle name="链接单元格 3 6" xfId="25219"/>
    <cellStyle name="链接单元格 4" xfId="25220"/>
    <cellStyle name="链接单元格 5" xfId="25221"/>
    <cellStyle name="链接单元格 6" xfId="25222"/>
    <cellStyle name="链接单元格 7" xfId="25223"/>
    <cellStyle name="链接单元格 8" xfId="25224"/>
    <cellStyle name="链接单元格 9" xfId="25225"/>
    <cellStyle name="砯刽 [0]_pldt" xfId="25226"/>
    <cellStyle name="砯刽_pldt" xfId="25227"/>
    <cellStyle name="千位[0]_3COM" xfId="25228"/>
    <cellStyle name="千位_3COM" xfId="25229"/>
    <cellStyle name="千位分隔" xfId="1" builtinId="3"/>
    <cellStyle name="千位分隔 10" xfId="25230"/>
    <cellStyle name="千位分隔 10 2" xfId="25231"/>
    <cellStyle name="千位分隔 10 3" xfId="25232"/>
    <cellStyle name="千位分隔 10 4" xfId="25233"/>
    <cellStyle name="千位分隔 11" xfId="25234"/>
    <cellStyle name="千位分隔 11 10" xfId="25235"/>
    <cellStyle name="千位分隔 12" xfId="25236"/>
    <cellStyle name="千位分隔 15" xfId="25237"/>
    <cellStyle name="千位分隔 2" xfId="24"/>
    <cellStyle name="千位分隔 2 10" xfId="25238"/>
    <cellStyle name="千位分隔 2 10 2" xfId="25239"/>
    <cellStyle name="千位分隔 2 10 3" xfId="25240"/>
    <cellStyle name="千位分隔 2 10 4" xfId="25241"/>
    <cellStyle name="千位分隔 2 10 5" xfId="25242"/>
    <cellStyle name="千位分隔 2 10 6" xfId="25243"/>
    <cellStyle name="千位分隔 2 10 7" xfId="25244"/>
    <cellStyle name="千位分隔 2 10 8" xfId="25245"/>
    <cellStyle name="千位分隔 2 11" xfId="25246"/>
    <cellStyle name="千位分隔 2 11 2" xfId="25247"/>
    <cellStyle name="千位分隔 2 11 3" xfId="25248"/>
    <cellStyle name="千位分隔 2 11 4" xfId="25249"/>
    <cellStyle name="千位分隔 2 11 5" xfId="25250"/>
    <cellStyle name="千位分隔 2 11 6" xfId="25251"/>
    <cellStyle name="千位分隔 2 11 7" xfId="25252"/>
    <cellStyle name="千位分隔 2 11 8" xfId="25253"/>
    <cellStyle name="千位分隔 2 12" xfId="25254"/>
    <cellStyle name="千位分隔 2 12 2" xfId="25255"/>
    <cellStyle name="千位分隔 2 12 3" xfId="25256"/>
    <cellStyle name="千位分隔 2 12 4" xfId="25257"/>
    <cellStyle name="千位分隔 2 12 5" xfId="25258"/>
    <cellStyle name="千位分隔 2 12 6" xfId="25259"/>
    <cellStyle name="千位分隔 2 12 7" xfId="25260"/>
    <cellStyle name="千位分隔 2 12 8" xfId="25261"/>
    <cellStyle name="千位分隔 2 13" xfId="25262"/>
    <cellStyle name="千位分隔 2 13 2" xfId="25263"/>
    <cellStyle name="千位分隔 2 13 3" xfId="25264"/>
    <cellStyle name="千位分隔 2 13 4" xfId="25265"/>
    <cellStyle name="千位分隔 2 13 5" xfId="25266"/>
    <cellStyle name="千位分隔 2 13 6" xfId="25267"/>
    <cellStyle name="千位分隔 2 13 7" xfId="25268"/>
    <cellStyle name="千位分隔 2 13 8" xfId="25269"/>
    <cellStyle name="千位分隔 2 14" xfId="25270"/>
    <cellStyle name="千位分隔 2 14 2" xfId="25271"/>
    <cellStyle name="千位分隔 2 14 3" xfId="25272"/>
    <cellStyle name="千位分隔 2 14 4" xfId="25273"/>
    <cellStyle name="千位分隔 2 14 5" xfId="25274"/>
    <cellStyle name="千位分隔 2 14 6" xfId="25275"/>
    <cellStyle name="千位分隔 2 14 7" xfId="25276"/>
    <cellStyle name="千位分隔 2 14 8" xfId="25277"/>
    <cellStyle name="千位分隔 2 15" xfId="25278"/>
    <cellStyle name="千位分隔 2 16" xfId="25279"/>
    <cellStyle name="千位分隔 2 17" xfId="25280"/>
    <cellStyle name="千位分隔 2 18" xfId="25281"/>
    <cellStyle name="千位分隔 2 19" xfId="25282"/>
    <cellStyle name="千位分隔 2 2" xfId="25283"/>
    <cellStyle name="千位分隔 2 2 10" xfId="25284"/>
    <cellStyle name="千位分隔 2 2 10 2" xfId="25285"/>
    <cellStyle name="千位分隔 2 2 10 3" xfId="25286"/>
    <cellStyle name="千位分隔 2 2 11" xfId="25287"/>
    <cellStyle name="千位分隔 2 2 2" xfId="25288"/>
    <cellStyle name="千位分隔 2 2 2 2" xfId="25289"/>
    <cellStyle name="千位分隔 2 2 2 2 2" xfId="25290"/>
    <cellStyle name="千位分隔 2 2 2 2 2 2" xfId="25291"/>
    <cellStyle name="千位分隔 2 2 2 2 2 2 2" xfId="25292"/>
    <cellStyle name="千位分隔 2 2 2 2 2 2 2 2" xfId="25293"/>
    <cellStyle name="千位分隔 2 2 2 2 2 2 2 2 2" xfId="25294"/>
    <cellStyle name="千位分隔 2 2 2 2 2 2 2 2 2 2" xfId="25295"/>
    <cellStyle name="千位分隔 2 2 2 2 2 2 2 2 3" xfId="25296"/>
    <cellStyle name="千位分隔 2 2 2 2 2 2 2 3" xfId="25297"/>
    <cellStyle name="千位分隔 2 2 2 2 2 2 3" xfId="25298"/>
    <cellStyle name="千位分隔 2 2 2 2 2 3" xfId="25299"/>
    <cellStyle name="千位分隔 2 2 2 2 3" xfId="25300"/>
    <cellStyle name="千位分隔 2 2 2 2 4" xfId="25301"/>
    <cellStyle name="千位分隔 2 2 2 2 4 2" xfId="25302"/>
    <cellStyle name="千位分隔 2 2 2 2 4 3" xfId="25303"/>
    <cellStyle name="千位分隔 2 2 2 2 5" xfId="25304"/>
    <cellStyle name="千位分隔 2 2 2 3" xfId="25305"/>
    <cellStyle name="千位分隔 2 2 2 3 2" xfId="25306"/>
    <cellStyle name="千位分隔 2 2 2 3 2 2" xfId="25307"/>
    <cellStyle name="千位分隔 2 2 2 3 2 2 2" xfId="25308"/>
    <cellStyle name="千位分隔 2 2 2 3 2 2 2 2" xfId="25309"/>
    <cellStyle name="千位分隔 2 2 2 3 2 2 2 2 2" xfId="25310"/>
    <cellStyle name="千位分隔 2 2 2 3 2 2 2 3" xfId="25311"/>
    <cellStyle name="千位分隔 2 2 2 3 2 2 3" xfId="25312"/>
    <cellStyle name="千位分隔 2 2 2 3 2 3" xfId="25313"/>
    <cellStyle name="千位分隔 2 2 2 3 3" xfId="25314"/>
    <cellStyle name="千位分隔 2 2 2 4" xfId="25315"/>
    <cellStyle name="千位分隔 2 2 2 4 2" xfId="25316"/>
    <cellStyle name="千位分隔 2 2 2 5" xfId="25317"/>
    <cellStyle name="千位分隔 2 2 2 6" xfId="25318"/>
    <cellStyle name="千位分隔 2 2 2 6 2" xfId="25319"/>
    <cellStyle name="千位分隔 2 2 2 6 3" xfId="25320"/>
    <cellStyle name="千位分隔 2 2 2 7" xfId="25321"/>
    <cellStyle name="千位分隔 2 2 3" xfId="25322"/>
    <cellStyle name="千位分隔 2 2 3 2" xfId="25323"/>
    <cellStyle name="千位分隔 2 2 3 2 2" xfId="25324"/>
    <cellStyle name="千位分隔 2 2 3 2 2 2" xfId="25325"/>
    <cellStyle name="千位分隔 2 2 3 2 2 2 2" xfId="25326"/>
    <cellStyle name="千位分隔 2 2 3 2 2 2 2 2" xfId="25327"/>
    <cellStyle name="千位分隔 2 2 3 2 2 2 2 2 2" xfId="25328"/>
    <cellStyle name="千位分隔 2 2 3 2 2 2 2 3" xfId="25329"/>
    <cellStyle name="千位分隔 2 2 3 2 2 2 3" xfId="25330"/>
    <cellStyle name="千位分隔 2 2 3 2 2 3" xfId="25331"/>
    <cellStyle name="千位分隔 2 2 3 2 3" xfId="25332"/>
    <cellStyle name="千位分隔 2 2 3 3" xfId="25333"/>
    <cellStyle name="千位分隔 2 2 3 4" xfId="25334"/>
    <cellStyle name="千位分隔 2 2 3 4 2" xfId="25335"/>
    <cellStyle name="千位分隔 2 2 3 4 3" xfId="25336"/>
    <cellStyle name="千位分隔 2 2 3 5" xfId="25337"/>
    <cellStyle name="千位分隔 2 2 4" xfId="25338"/>
    <cellStyle name="千位分隔 2 2 4 2" xfId="25339"/>
    <cellStyle name="千位分隔 2 2 4 2 2" xfId="25340"/>
    <cellStyle name="千位分隔 2 2 4 2 2 2" xfId="25341"/>
    <cellStyle name="千位分隔 2 2 4 2 2 2 2" xfId="25342"/>
    <cellStyle name="千位分隔 2 2 4 2 2 2 2 2" xfId="25343"/>
    <cellStyle name="千位分隔 2 2 4 2 2 2 3" xfId="25344"/>
    <cellStyle name="千位分隔 2 2 4 2 2 3" xfId="25345"/>
    <cellStyle name="千位分隔 2 2 4 2 3" xfId="25346"/>
    <cellStyle name="千位分隔 2 2 4 3" xfId="25347"/>
    <cellStyle name="千位分隔 2 2 5" xfId="25348"/>
    <cellStyle name="千位分隔 2 2 5 2" xfId="25349"/>
    <cellStyle name="千位分隔 2 2 6" xfId="25350"/>
    <cellStyle name="千位分隔 2 2 7" xfId="25351"/>
    <cellStyle name="千位分隔 2 2 8" xfId="25352"/>
    <cellStyle name="千位分隔 2 2 9" xfId="25353"/>
    <cellStyle name="千位分隔 2 2_深圳" xfId="25354"/>
    <cellStyle name="千位分隔 2 20" xfId="25355"/>
    <cellStyle name="千位分隔 2 21" xfId="25356"/>
    <cellStyle name="千位分隔 2 22" xfId="25357"/>
    <cellStyle name="千位分隔 2 23" xfId="25358"/>
    <cellStyle name="千位分隔 2 3" xfId="25359"/>
    <cellStyle name="千位分隔 2 3 2" xfId="25360"/>
    <cellStyle name="千位分隔 2 3 2 2" xfId="25361"/>
    <cellStyle name="千位分隔 2 3 2 2 2" xfId="25362"/>
    <cellStyle name="千位分隔 2 3 2 2 2 2" xfId="25363"/>
    <cellStyle name="千位分隔 2 3 2 2 2 2 2" xfId="25364"/>
    <cellStyle name="千位分隔 2 3 2 2 2 2 2 2" xfId="25365"/>
    <cellStyle name="千位分隔 2 3 2 2 2 2 2 2 2" xfId="25366"/>
    <cellStyle name="千位分隔 2 3 2 2 2 2 2 2 2 2" xfId="25367"/>
    <cellStyle name="千位分隔 2 3 2 2 2 2 2 2 3" xfId="25368"/>
    <cellStyle name="千位分隔 2 3 2 2 2 2 2 3" xfId="25369"/>
    <cellStyle name="千位分隔 2 3 2 2 2 2 3" xfId="25370"/>
    <cellStyle name="千位分隔 2 3 2 2 2 3" xfId="25371"/>
    <cellStyle name="千位分隔 2 3 2 2 3" xfId="25372"/>
    <cellStyle name="千位分隔 2 3 2 3" xfId="25373"/>
    <cellStyle name="千位分隔 2 3 2 3 2" xfId="25374"/>
    <cellStyle name="千位分隔 2 3 2 3 2 2" xfId="25375"/>
    <cellStyle name="千位分隔 2 3 2 3 2 2 2" xfId="25376"/>
    <cellStyle name="千位分隔 2 3 2 3 2 2 2 2" xfId="25377"/>
    <cellStyle name="千位分隔 2 3 2 3 2 2 2 2 2" xfId="25378"/>
    <cellStyle name="千位分隔 2 3 2 3 2 2 2 3" xfId="25379"/>
    <cellStyle name="千位分隔 2 3 2 3 2 2 3" xfId="25380"/>
    <cellStyle name="千位分隔 2 3 2 3 2 3" xfId="25381"/>
    <cellStyle name="千位分隔 2 3 2 3 3" xfId="25382"/>
    <cellStyle name="千位分隔 2 3 2 4" xfId="25383"/>
    <cellStyle name="千位分隔 2 3 2 4 2" xfId="25384"/>
    <cellStyle name="千位分隔 2 3 2 5" xfId="25385"/>
    <cellStyle name="千位分隔 2 3 3" xfId="25386"/>
    <cellStyle name="千位分隔 2 3 3 2" xfId="25387"/>
    <cellStyle name="千位分隔 2 3 3 2 2" xfId="25388"/>
    <cellStyle name="千位分隔 2 3 3 2 2 2" xfId="25389"/>
    <cellStyle name="千位分隔 2 3 3 2 2 2 2" xfId="25390"/>
    <cellStyle name="千位分隔 2 3 3 2 2 2 2 2" xfId="25391"/>
    <cellStyle name="千位分隔 2 3 3 2 2 2 2 2 2" xfId="25392"/>
    <cellStyle name="千位分隔 2 3 3 2 2 2 2 3" xfId="25393"/>
    <cellStyle name="千位分隔 2 3 3 2 2 2 3" xfId="25394"/>
    <cellStyle name="千位分隔 2 3 3 2 2 3" xfId="25395"/>
    <cellStyle name="千位分隔 2 3 3 2 3" xfId="25396"/>
    <cellStyle name="千位分隔 2 3 3 3" xfId="25397"/>
    <cellStyle name="千位分隔 2 3 4" xfId="25398"/>
    <cellStyle name="千位分隔 2 3 4 2" xfId="25399"/>
    <cellStyle name="千位分隔 2 3 4 2 2" xfId="25400"/>
    <cellStyle name="千位分隔 2 3 4 2 2 2" xfId="25401"/>
    <cellStyle name="千位分隔 2 3 4 2 2 2 2" xfId="25402"/>
    <cellStyle name="千位分隔 2 3 4 2 2 2 2 2" xfId="25403"/>
    <cellStyle name="千位分隔 2 3 4 2 2 2 3" xfId="25404"/>
    <cellStyle name="千位分隔 2 3 4 2 2 3" xfId="25405"/>
    <cellStyle name="千位分隔 2 3 4 2 3" xfId="25406"/>
    <cellStyle name="千位分隔 2 3 4 3" xfId="25407"/>
    <cellStyle name="千位分隔 2 3 5" xfId="25408"/>
    <cellStyle name="千位分隔 2 3 5 2" xfId="25409"/>
    <cellStyle name="千位分隔 2 3 6" xfId="25410"/>
    <cellStyle name="千位分隔 2 3 7" xfId="25411"/>
    <cellStyle name="千位分隔 2 3 8" xfId="25412"/>
    <cellStyle name="千位分隔 2 4" xfId="25413"/>
    <cellStyle name="千位分隔 2 4 2" xfId="25414"/>
    <cellStyle name="千位分隔 2 4 2 2" xfId="25415"/>
    <cellStyle name="千位分隔 2 4 2 2 2" xfId="25416"/>
    <cellStyle name="千位分隔 2 4 2 2 2 2" xfId="25417"/>
    <cellStyle name="千位分隔 2 4 2 2 2 2 2" xfId="25418"/>
    <cellStyle name="千位分隔 2 4 2 2 2 2 2 2" xfId="25419"/>
    <cellStyle name="千位分隔 2 4 2 2 2 2 2 2 2" xfId="25420"/>
    <cellStyle name="千位分隔 2 4 2 2 2 2 2 3" xfId="25421"/>
    <cellStyle name="千位分隔 2 4 2 2 2 2 3" xfId="25422"/>
    <cellStyle name="千位分隔 2 4 2 2 2 3" xfId="25423"/>
    <cellStyle name="千位分隔 2 4 2 2 3" xfId="25424"/>
    <cellStyle name="千位分隔 2 4 2 3" xfId="25425"/>
    <cellStyle name="千位分隔 2 4 2 4" xfId="25426"/>
    <cellStyle name="千位分隔 2 4 3" xfId="25427"/>
    <cellStyle name="千位分隔 2 4 3 2" xfId="25428"/>
    <cellStyle name="千位分隔 2 4 3 2 2" xfId="25429"/>
    <cellStyle name="千位分隔 2 4 3 2 2 2" xfId="25430"/>
    <cellStyle name="千位分隔 2 4 3 2 2 2 2" xfId="25431"/>
    <cellStyle name="千位分隔 2 4 3 2 2 2 2 2" xfId="25432"/>
    <cellStyle name="千位分隔 2 4 3 2 2 2 3" xfId="25433"/>
    <cellStyle name="千位分隔 2 4 3 2 2 3" xfId="25434"/>
    <cellStyle name="千位分隔 2 4 3 2 3" xfId="25435"/>
    <cellStyle name="千位分隔 2 4 3 3" xfId="25436"/>
    <cellStyle name="千位分隔 2 4 4" xfId="25437"/>
    <cellStyle name="千位分隔 2 4 4 2" xfId="25438"/>
    <cellStyle name="千位分隔 2 4 5" xfId="25439"/>
    <cellStyle name="千位分隔 2 4 6" xfId="25440"/>
    <cellStyle name="千位分隔 2 4 7" xfId="25441"/>
    <cellStyle name="千位分隔 2 4 8" xfId="25442"/>
    <cellStyle name="千位分隔 2 4 9" xfId="25443"/>
    <cellStyle name="千位分隔 2 5" xfId="25444"/>
    <cellStyle name="千位分隔 2 5 2" xfId="25445"/>
    <cellStyle name="千位分隔 2 5 2 2" xfId="25446"/>
    <cellStyle name="千位分隔 2 5 3" xfId="25447"/>
    <cellStyle name="千位分隔 2 5 3 2" xfId="25448"/>
    <cellStyle name="千位分隔 2 5 4" xfId="25449"/>
    <cellStyle name="千位分隔 2 5 5" xfId="25450"/>
    <cellStyle name="千位分隔 2 5 6" xfId="25451"/>
    <cellStyle name="千位分隔 2 5 7" xfId="25452"/>
    <cellStyle name="千位分隔 2 6" xfId="25453"/>
    <cellStyle name="千位分隔 2 6 2" xfId="25454"/>
    <cellStyle name="千位分隔 2 6 2 2" xfId="25455"/>
    <cellStyle name="千位分隔 2 6 2 2 2" xfId="25456"/>
    <cellStyle name="千位分隔 2 6 2 2 2 2" xfId="25457"/>
    <cellStyle name="千位分隔 2 6 2 2 2 2 2" xfId="25458"/>
    <cellStyle name="千位分隔 2 6 2 2 2 3" xfId="25459"/>
    <cellStyle name="千位分隔 2 6 2 2 3" xfId="25460"/>
    <cellStyle name="千位分隔 2 6 2 3" xfId="25461"/>
    <cellStyle name="千位分隔 2 6 3" xfId="25462"/>
    <cellStyle name="千位分隔 2 7" xfId="25463"/>
    <cellStyle name="千位分隔 2 7 2" xfId="25464"/>
    <cellStyle name="千位分隔 2 8" xfId="25465"/>
    <cellStyle name="千位分隔 2 9" xfId="25466"/>
    <cellStyle name="千位分隔 2 9 2" xfId="25467"/>
    <cellStyle name="千位分隔 2 9 3" xfId="25468"/>
    <cellStyle name="千位分隔 2 9 4" xfId="25469"/>
    <cellStyle name="千位分隔 2 9 5" xfId="25470"/>
    <cellStyle name="千位分隔 2 9 6" xfId="25471"/>
    <cellStyle name="千位分隔 2 9 7" xfId="25472"/>
    <cellStyle name="千位分隔 2 9 8" xfId="25473"/>
    <cellStyle name="千位分隔 2_Q1预测下单" xfId="25474"/>
    <cellStyle name="千位分隔 3" xfId="25"/>
    <cellStyle name="千位分隔 3 2" xfId="25475"/>
    <cellStyle name="千位分隔 3 2 2" xfId="25476"/>
    <cellStyle name="千位分隔 3 2 2 2" xfId="25477"/>
    <cellStyle name="千位分隔 3 2 2 2 2" xfId="25478"/>
    <cellStyle name="千位分隔 3 2 2 2 2 2" xfId="25479"/>
    <cellStyle name="千位分隔 3 2 2 2 2 2 2" xfId="25480"/>
    <cellStyle name="千位分隔 3 2 2 2 2 3" xfId="25481"/>
    <cellStyle name="千位分隔 3 2 2 2 3" xfId="25482"/>
    <cellStyle name="千位分隔 3 2 2 3" xfId="25483"/>
    <cellStyle name="千位分隔 3 2 3" xfId="25484"/>
    <cellStyle name="千位分隔 3 2 4" xfId="25485"/>
    <cellStyle name="千位分隔 3 2 5" xfId="25486"/>
    <cellStyle name="千位分隔 3 3" xfId="25487"/>
    <cellStyle name="千位分隔 3 3 2" xfId="25488"/>
    <cellStyle name="千位分隔 3 4" xfId="25489"/>
    <cellStyle name="千位分隔 3 5" xfId="25490"/>
    <cellStyle name="千位分隔 3 6" xfId="25491"/>
    <cellStyle name="千位分隔 3 7" xfId="25492"/>
    <cellStyle name="千位分隔 3 8" xfId="25493"/>
    <cellStyle name="千位分隔 3 9" xfId="25494"/>
    <cellStyle name="千位分隔 4" xfId="5"/>
    <cellStyle name="千位分隔 4 2" xfId="25495"/>
    <cellStyle name="千位分隔 4 2 2" xfId="25496"/>
    <cellStyle name="千位分隔 4 2 2 2" xfId="25497"/>
    <cellStyle name="千位分隔 4 2 3" xfId="25498"/>
    <cellStyle name="千位分隔 4 2 4" xfId="25499"/>
    <cellStyle name="千位分隔 4 3" xfId="25500"/>
    <cellStyle name="千位分隔 4 4" xfId="25501"/>
    <cellStyle name="千位分隔 4 5" xfId="25502"/>
    <cellStyle name="千位分隔 4 6" xfId="25503"/>
    <cellStyle name="千位分隔 5" xfId="3"/>
    <cellStyle name="千位分隔 5 10" xfId="25504"/>
    <cellStyle name="千位分隔 5 2" xfId="25505"/>
    <cellStyle name="千位分隔 5 2 10" xfId="25506"/>
    <cellStyle name="千位分隔 5 2 11" xfId="25507"/>
    <cellStyle name="千位分隔 5 2 12" xfId="25508"/>
    <cellStyle name="千位分隔 5 2 13" xfId="25509"/>
    <cellStyle name="千位分隔 5 2 2" xfId="25510"/>
    <cellStyle name="千位分隔 5 2 2 10" xfId="25511"/>
    <cellStyle name="千位分隔 5 2 2 11" xfId="25512"/>
    <cellStyle name="千位分隔 5 2 2 12" xfId="25513"/>
    <cellStyle name="千位分隔 5 2 2 2" xfId="25514"/>
    <cellStyle name="千位分隔 5 2 2 2 10" xfId="25515"/>
    <cellStyle name="千位分隔 5 2 2 2 11" xfId="25516"/>
    <cellStyle name="千位分隔 5 2 2 2 2" xfId="25517"/>
    <cellStyle name="千位分隔 5 2 2 2 2 10" xfId="25518"/>
    <cellStyle name="千位分隔 5 2 2 2 2 2" xfId="25519"/>
    <cellStyle name="千位分隔 5 2 2 2 2 2 2" xfId="25520"/>
    <cellStyle name="千位分隔 5 2 2 2 2 2 2 2" xfId="25521"/>
    <cellStyle name="千位分隔 5 2 2 2 2 2 2 2 2" xfId="25522"/>
    <cellStyle name="千位分隔 5 2 2 2 2 2 2 2 2 2" xfId="25523"/>
    <cellStyle name="千位分隔 5 2 2 2 2 2 2 2 2 3" xfId="25524"/>
    <cellStyle name="千位分隔 5 2 2 2 2 2 2 2 3" xfId="25525"/>
    <cellStyle name="千位分隔 5 2 2 2 2 2 2 2 4" xfId="25526"/>
    <cellStyle name="千位分隔 5 2 2 2 2 2 2 2 5" xfId="25527"/>
    <cellStyle name="千位分隔 5 2 2 2 2 2 2 2 6" xfId="25528"/>
    <cellStyle name="千位分隔 5 2 2 2 2 2 2 2 7" xfId="25529"/>
    <cellStyle name="千位分隔 5 2 2 2 2 2 2 3" xfId="25530"/>
    <cellStyle name="千位分隔 5 2 2 2 2 2 2 3 2" xfId="25531"/>
    <cellStyle name="千位分隔 5 2 2 2 2 2 2 3 3" xfId="25532"/>
    <cellStyle name="千位分隔 5 2 2 2 2 2 2 4" xfId="25533"/>
    <cellStyle name="千位分隔 5 2 2 2 2 2 2 5" xfId="25534"/>
    <cellStyle name="千位分隔 5 2 2 2 2 2 2 6" xfId="25535"/>
    <cellStyle name="千位分隔 5 2 2 2 2 2 2 7" xfId="25536"/>
    <cellStyle name="千位分隔 5 2 2 2 2 2 2 8" xfId="25537"/>
    <cellStyle name="千位分隔 5 2 2 2 2 2 3" xfId="25538"/>
    <cellStyle name="千位分隔 5 2 2 2 2 2 3 2" xfId="25539"/>
    <cellStyle name="千位分隔 5 2 2 2 2 2 3 2 2" xfId="25540"/>
    <cellStyle name="千位分隔 5 2 2 2 2 2 3 2 3" xfId="25541"/>
    <cellStyle name="千位分隔 5 2 2 2 2 2 3 3" xfId="25542"/>
    <cellStyle name="千位分隔 5 2 2 2 2 2 3 4" xfId="25543"/>
    <cellStyle name="千位分隔 5 2 2 2 2 2 3 5" xfId="25544"/>
    <cellStyle name="千位分隔 5 2 2 2 2 2 3 6" xfId="25545"/>
    <cellStyle name="千位分隔 5 2 2 2 2 2 3 7" xfId="25546"/>
    <cellStyle name="千位分隔 5 2 2 2 2 2 4" xfId="25547"/>
    <cellStyle name="千位分隔 5 2 2 2 2 2 4 2" xfId="25548"/>
    <cellStyle name="千位分隔 5 2 2 2 2 2 4 3" xfId="25549"/>
    <cellStyle name="千位分隔 5 2 2 2 2 2 5" xfId="25550"/>
    <cellStyle name="千位分隔 5 2 2 2 2 2 6" xfId="25551"/>
    <cellStyle name="千位分隔 5 2 2 2 2 2 7" xfId="25552"/>
    <cellStyle name="千位分隔 5 2 2 2 2 2 8" xfId="25553"/>
    <cellStyle name="千位分隔 5 2 2 2 2 2 9" xfId="25554"/>
    <cellStyle name="千位分隔 5 2 2 2 2 3" xfId="25555"/>
    <cellStyle name="千位分隔 5 2 2 2 2 3 2" xfId="25556"/>
    <cellStyle name="千位分隔 5 2 2 2 2 3 2 2" xfId="25557"/>
    <cellStyle name="千位分隔 5 2 2 2 2 3 2 2 2" xfId="25558"/>
    <cellStyle name="千位分隔 5 2 2 2 2 3 2 2 3" xfId="25559"/>
    <cellStyle name="千位分隔 5 2 2 2 2 3 2 3" xfId="25560"/>
    <cellStyle name="千位分隔 5 2 2 2 2 3 2 4" xfId="25561"/>
    <cellStyle name="千位分隔 5 2 2 2 2 3 3" xfId="25562"/>
    <cellStyle name="千位分隔 5 2 2 2 2 3 3 2" xfId="25563"/>
    <cellStyle name="千位分隔 5 2 2 2 2 3 3 3" xfId="25564"/>
    <cellStyle name="千位分隔 5 2 2 2 2 3 4" xfId="25565"/>
    <cellStyle name="千位分隔 5 2 2 2 2 3 5" xfId="25566"/>
    <cellStyle name="千位分隔 5 2 2 2 2 3 6" xfId="25567"/>
    <cellStyle name="千位分隔 5 2 2 2 2 3 7" xfId="25568"/>
    <cellStyle name="千位分隔 5 2 2 2 2 3 8" xfId="25569"/>
    <cellStyle name="千位分隔 5 2 2 2 2 4" xfId="25570"/>
    <cellStyle name="千位分隔 5 2 2 2 2 4 2" xfId="25571"/>
    <cellStyle name="千位分隔 5 2 2 2 2 4 2 2" xfId="25572"/>
    <cellStyle name="千位分隔 5 2 2 2 2 4 2 3" xfId="25573"/>
    <cellStyle name="千位分隔 5 2 2 2 2 4 3" xfId="25574"/>
    <cellStyle name="千位分隔 5 2 2 2 2 4 4" xfId="25575"/>
    <cellStyle name="千位分隔 5 2 2 2 2 5" xfId="25576"/>
    <cellStyle name="千位分隔 5 2 2 2 2 5 2" xfId="25577"/>
    <cellStyle name="千位分隔 5 2 2 2 2 5 3" xfId="25578"/>
    <cellStyle name="千位分隔 5 2 2 2 2 6" xfId="25579"/>
    <cellStyle name="千位分隔 5 2 2 2 2 7" xfId="25580"/>
    <cellStyle name="千位分隔 5 2 2 2 2 8" xfId="25581"/>
    <cellStyle name="千位分隔 5 2 2 2 2 9" xfId="25582"/>
    <cellStyle name="千位分隔 5 2 2 2 3" xfId="25583"/>
    <cellStyle name="千位分隔 5 2 2 2 3 2" xfId="25584"/>
    <cellStyle name="千位分隔 5 2 2 2 3 2 2" xfId="25585"/>
    <cellStyle name="千位分隔 5 2 2 2 3 2 2 2" xfId="25586"/>
    <cellStyle name="千位分隔 5 2 2 2 3 2 2 2 2" xfId="25587"/>
    <cellStyle name="千位分隔 5 2 2 2 3 2 2 2 3" xfId="25588"/>
    <cellStyle name="千位分隔 5 2 2 2 3 2 2 3" xfId="25589"/>
    <cellStyle name="千位分隔 5 2 2 2 3 2 2 4" xfId="25590"/>
    <cellStyle name="千位分隔 5 2 2 2 3 2 3" xfId="25591"/>
    <cellStyle name="千位分隔 5 2 2 2 3 2 3 2" xfId="25592"/>
    <cellStyle name="千位分隔 5 2 2 2 3 2 3 3" xfId="25593"/>
    <cellStyle name="千位分隔 5 2 2 2 3 2 4" xfId="25594"/>
    <cellStyle name="千位分隔 5 2 2 2 3 2 5" xfId="25595"/>
    <cellStyle name="千位分隔 5 2 2 2 3 3" xfId="25596"/>
    <cellStyle name="千位分隔 5 2 2 2 3 3 2" xfId="25597"/>
    <cellStyle name="千位分隔 5 2 2 2 3 3 2 2" xfId="25598"/>
    <cellStyle name="千位分隔 5 2 2 2 3 3 2 3" xfId="25599"/>
    <cellStyle name="千位分隔 5 2 2 2 3 3 3" xfId="25600"/>
    <cellStyle name="千位分隔 5 2 2 2 3 3 4" xfId="25601"/>
    <cellStyle name="千位分隔 5 2 2 2 3 4" xfId="25602"/>
    <cellStyle name="千位分隔 5 2 2 2 3 4 2" xfId="25603"/>
    <cellStyle name="千位分隔 5 2 2 2 3 4 3" xfId="25604"/>
    <cellStyle name="千位分隔 5 2 2 2 3 5" xfId="25605"/>
    <cellStyle name="千位分隔 5 2 2 2 3 6" xfId="25606"/>
    <cellStyle name="千位分隔 5 2 2 2 3 7" xfId="25607"/>
    <cellStyle name="千位分隔 5 2 2 2 3 8" xfId="25608"/>
    <cellStyle name="千位分隔 5 2 2 2 3 9" xfId="25609"/>
    <cellStyle name="千位分隔 5 2 2 2 4" xfId="25610"/>
    <cellStyle name="千位分隔 5 2 2 2 4 2" xfId="25611"/>
    <cellStyle name="千位分隔 5 2 2 2 4 2 2" xfId="25612"/>
    <cellStyle name="千位分隔 5 2 2 2 4 2 2 2" xfId="25613"/>
    <cellStyle name="千位分隔 5 2 2 2 4 2 2 3" xfId="25614"/>
    <cellStyle name="千位分隔 5 2 2 2 4 2 3" xfId="25615"/>
    <cellStyle name="千位分隔 5 2 2 2 4 2 4" xfId="25616"/>
    <cellStyle name="千位分隔 5 2 2 2 4 3" xfId="25617"/>
    <cellStyle name="千位分隔 5 2 2 2 4 3 2" xfId="25618"/>
    <cellStyle name="千位分隔 5 2 2 2 4 3 3" xfId="25619"/>
    <cellStyle name="千位分隔 5 2 2 2 4 4" xfId="25620"/>
    <cellStyle name="千位分隔 5 2 2 2 4 5" xfId="25621"/>
    <cellStyle name="千位分隔 5 2 2 2 5" xfId="25622"/>
    <cellStyle name="千位分隔 5 2 2 2 5 2" xfId="25623"/>
    <cellStyle name="千位分隔 5 2 2 2 5 2 2" xfId="25624"/>
    <cellStyle name="千位分隔 5 2 2 2 5 2 3" xfId="25625"/>
    <cellStyle name="千位分隔 5 2 2 2 5 3" xfId="25626"/>
    <cellStyle name="千位分隔 5 2 2 2 5 4" xfId="25627"/>
    <cellStyle name="千位分隔 5 2 2 2 6" xfId="25628"/>
    <cellStyle name="千位分隔 5 2 2 2 6 2" xfId="25629"/>
    <cellStyle name="千位分隔 5 2 2 2 6 3" xfId="25630"/>
    <cellStyle name="千位分隔 5 2 2 2 7" xfId="25631"/>
    <cellStyle name="千位分隔 5 2 2 2 8" xfId="25632"/>
    <cellStyle name="千位分隔 5 2 2 2 9" xfId="25633"/>
    <cellStyle name="千位分隔 5 2 2 3" xfId="25634"/>
    <cellStyle name="千位分隔 5 2 2 3 10" xfId="25635"/>
    <cellStyle name="千位分隔 5 2 2 3 2" xfId="25636"/>
    <cellStyle name="千位分隔 5 2 2 3 2 2" xfId="25637"/>
    <cellStyle name="千位分隔 5 2 2 3 2 2 2" xfId="25638"/>
    <cellStyle name="千位分隔 5 2 2 3 2 2 2 2" xfId="25639"/>
    <cellStyle name="千位分隔 5 2 2 3 2 2 2 2 2" xfId="25640"/>
    <cellStyle name="千位分隔 5 2 2 3 2 2 2 2 3" xfId="25641"/>
    <cellStyle name="千位分隔 5 2 2 3 2 2 2 3" xfId="25642"/>
    <cellStyle name="千位分隔 5 2 2 3 2 2 2 4" xfId="25643"/>
    <cellStyle name="千位分隔 5 2 2 3 2 2 3" xfId="25644"/>
    <cellStyle name="千位分隔 5 2 2 3 2 2 3 2" xfId="25645"/>
    <cellStyle name="千位分隔 5 2 2 3 2 2 3 3" xfId="25646"/>
    <cellStyle name="千位分隔 5 2 2 3 2 2 4" xfId="25647"/>
    <cellStyle name="千位分隔 5 2 2 3 2 2 5" xfId="25648"/>
    <cellStyle name="千位分隔 5 2 2 3 2 3" xfId="25649"/>
    <cellStyle name="千位分隔 5 2 2 3 2 3 2" xfId="25650"/>
    <cellStyle name="千位分隔 5 2 2 3 2 3 2 2" xfId="25651"/>
    <cellStyle name="千位分隔 5 2 2 3 2 3 2 3" xfId="25652"/>
    <cellStyle name="千位分隔 5 2 2 3 2 3 3" xfId="25653"/>
    <cellStyle name="千位分隔 5 2 2 3 2 3 4" xfId="25654"/>
    <cellStyle name="千位分隔 5 2 2 3 2 4" xfId="25655"/>
    <cellStyle name="千位分隔 5 2 2 3 2 4 2" xfId="25656"/>
    <cellStyle name="千位分隔 5 2 2 3 2 4 3" xfId="25657"/>
    <cellStyle name="千位分隔 5 2 2 3 2 5" xfId="25658"/>
    <cellStyle name="千位分隔 5 2 2 3 2 6" xfId="25659"/>
    <cellStyle name="千位分隔 5 2 2 3 3" xfId="25660"/>
    <cellStyle name="千位分隔 5 2 2 3 3 2" xfId="25661"/>
    <cellStyle name="千位分隔 5 2 2 3 3 2 2" xfId="25662"/>
    <cellStyle name="千位分隔 5 2 2 3 3 2 2 2" xfId="25663"/>
    <cellStyle name="千位分隔 5 2 2 3 3 2 2 3" xfId="25664"/>
    <cellStyle name="千位分隔 5 2 2 3 3 2 3" xfId="25665"/>
    <cellStyle name="千位分隔 5 2 2 3 3 2 4" xfId="25666"/>
    <cellStyle name="千位分隔 5 2 2 3 3 3" xfId="25667"/>
    <cellStyle name="千位分隔 5 2 2 3 3 3 2" xfId="25668"/>
    <cellStyle name="千位分隔 5 2 2 3 3 3 3" xfId="25669"/>
    <cellStyle name="千位分隔 5 2 2 3 3 4" xfId="25670"/>
    <cellStyle name="千位分隔 5 2 2 3 3 5" xfId="25671"/>
    <cellStyle name="千位分隔 5 2 2 3 4" xfId="25672"/>
    <cellStyle name="千位分隔 5 2 2 3 4 2" xfId="25673"/>
    <cellStyle name="千位分隔 5 2 2 3 4 2 2" xfId="25674"/>
    <cellStyle name="千位分隔 5 2 2 3 4 2 3" xfId="25675"/>
    <cellStyle name="千位分隔 5 2 2 3 4 3" xfId="25676"/>
    <cellStyle name="千位分隔 5 2 2 3 4 4" xfId="25677"/>
    <cellStyle name="千位分隔 5 2 2 3 5" xfId="25678"/>
    <cellStyle name="千位分隔 5 2 2 3 5 2" xfId="25679"/>
    <cellStyle name="千位分隔 5 2 2 3 5 3" xfId="25680"/>
    <cellStyle name="千位分隔 5 2 2 3 6" xfId="25681"/>
    <cellStyle name="千位分隔 5 2 2 3 7" xfId="25682"/>
    <cellStyle name="千位分隔 5 2 2 3 8" xfId="25683"/>
    <cellStyle name="千位分隔 5 2 2 3 9" xfId="25684"/>
    <cellStyle name="千位分隔 5 2 2 4" xfId="25685"/>
    <cellStyle name="千位分隔 5 2 2 4 2" xfId="25686"/>
    <cellStyle name="千位分隔 5 2 2 4 2 2" xfId="25687"/>
    <cellStyle name="千位分隔 5 2 2 4 2 2 2" xfId="25688"/>
    <cellStyle name="千位分隔 5 2 2 4 2 2 2 2" xfId="25689"/>
    <cellStyle name="千位分隔 5 2 2 4 2 2 2 3" xfId="25690"/>
    <cellStyle name="千位分隔 5 2 2 4 2 2 3" xfId="25691"/>
    <cellStyle name="千位分隔 5 2 2 4 2 2 4" xfId="25692"/>
    <cellStyle name="千位分隔 5 2 2 4 2 3" xfId="25693"/>
    <cellStyle name="千位分隔 5 2 2 4 2 3 2" xfId="25694"/>
    <cellStyle name="千位分隔 5 2 2 4 2 3 3" xfId="25695"/>
    <cellStyle name="千位分隔 5 2 2 4 2 4" xfId="25696"/>
    <cellStyle name="千位分隔 5 2 2 4 2 5" xfId="25697"/>
    <cellStyle name="千位分隔 5 2 2 4 3" xfId="25698"/>
    <cellStyle name="千位分隔 5 2 2 4 3 2" xfId="25699"/>
    <cellStyle name="千位分隔 5 2 2 4 3 2 2" xfId="25700"/>
    <cellStyle name="千位分隔 5 2 2 4 3 2 3" xfId="25701"/>
    <cellStyle name="千位分隔 5 2 2 4 3 3" xfId="25702"/>
    <cellStyle name="千位分隔 5 2 2 4 3 4" xfId="25703"/>
    <cellStyle name="千位分隔 5 2 2 4 4" xfId="25704"/>
    <cellStyle name="千位分隔 5 2 2 4 4 2" xfId="25705"/>
    <cellStyle name="千位分隔 5 2 2 4 4 3" xfId="25706"/>
    <cellStyle name="千位分隔 5 2 2 4 5" xfId="25707"/>
    <cellStyle name="千位分隔 5 2 2 4 6" xfId="25708"/>
    <cellStyle name="千位分隔 5 2 2 5" xfId="25709"/>
    <cellStyle name="千位分隔 5 2 2 5 2" xfId="25710"/>
    <cellStyle name="千位分隔 5 2 2 5 2 2" xfId="25711"/>
    <cellStyle name="千位分隔 5 2 2 5 2 2 2" xfId="25712"/>
    <cellStyle name="千位分隔 5 2 2 5 2 2 3" xfId="25713"/>
    <cellStyle name="千位分隔 5 2 2 5 2 3" xfId="25714"/>
    <cellStyle name="千位分隔 5 2 2 5 2 4" xfId="25715"/>
    <cellStyle name="千位分隔 5 2 2 5 3" xfId="25716"/>
    <cellStyle name="千位分隔 5 2 2 5 3 2" xfId="25717"/>
    <cellStyle name="千位分隔 5 2 2 5 3 3" xfId="25718"/>
    <cellStyle name="千位分隔 5 2 2 5 4" xfId="25719"/>
    <cellStyle name="千位分隔 5 2 2 5 5" xfId="25720"/>
    <cellStyle name="千位分隔 5 2 2 6" xfId="25721"/>
    <cellStyle name="千位分隔 5 2 2 6 2" xfId="25722"/>
    <cellStyle name="千位分隔 5 2 2 6 2 2" xfId="25723"/>
    <cellStyle name="千位分隔 5 2 2 6 2 3" xfId="25724"/>
    <cellStyle name="千位分隔 5 2 2 6 3" xfId="25725"/>
    <cellStyle name="千位分隔 5 2 2 6 4" xfId="25726"/>
    <cellStyle name="千位分隔 5 2 2 7" xfId="25727"/>
    <cellStyle name="千位分隔 5 2 2 7 2" xfId="25728"/>
    <cellStyle name="千位分隔 5 2 2 7 3" xfId="25729"/>
    <cellStyle name="千位分隔 5 2 2 8" xfId="25730"/>
    <cellStyle name="千位分隔 5 2 2 9" xfId="25731"/>
    <cellStyle name="千位分隔 5 2 3" xfId="25732"/>
    <cellStyle name="千位分隔 5 2 3 10" xfId="25733"/>
    <cellStyle name="千位分隔 5 2 3 11" xfId="25734"/>
    <cellStyle name="千位分隔 5 2 3 2" xfId="25735"/>
    <cellStyle name="千位分隔 5 2 3 2 2" xfId="25736"/>
    <cellStyle name="千位分隔 5 2 3 2 2 2" xfId="25737"/>
    <cellStyle name="千位分隔 5 2 3 2 2 2 2" xfId="25738"/>
    <cellStyle name="千位分隔 5 2 3 2 2 2 2 2" xfId="25739"/>
    <cellStyle name="千位分隔 5 2 3 2 2 2 2 2 2" xfId="25740"/>
    <cellStyle name="千位分隔 5 2 3 2 2 2 2 2 3" xfId="25741"/>
    <cellStyle name="千位分隔 5 2 3 2 2 2 2 3" xfId="25742"/>
    <cellStyle name="千位分隔 5 2 3 2 2 2 2 4" xfId="25743"/>
    <cellStyle name="千位分隔 5 2 3 2 2 2 3" xfId="25744"/>
    <cellStyle name="千位分隔 5 2 3 2 2 2 3 2" xfId="25745"/>
    <cellStyle name="千位分隔 5 2 3 2 2 2 3 3" xfId="25746"/>
    <cellStyle name="千位分隔 5 2 3 2 2 2 4" xfId="25747"/>
    <cellStyle name="千位分隔 5 2 3 2 2 2 5" xfId="25748"/>
    <cellStyle name="千位分隔 5 2 3 2 2 3" xfId="25749"/>
    <cellStyle name="千位分隔 5 2 3 2 2 3 2" xfId="25750"/>
    <cellStyle name="千位分隔 5 2 3 2 2 3 2 2" xfId="25751"/>
    <cellStyle name="千位分隔 5 2 3 2 2 3 2 3" xfId="25752"/>
    <cellStyle name="千位分隔 5 2 3 2 2 3 3" xfId="25753"/>
    <cellStyle name="千位分隔 5 2 3 2 2 3 4" xfId="25754"/>
    <cellStyle name="千位分隔 5 2 3 2 2 4" xfId="25755"/>
    <cellStyle name="千位分隔 5 2 3 2 2 4 2" xfId="25756"/>
    <cellStyle name="千位分隔 5 2 3 2 2 4 3" xfId="25757"/>
    <cellStyle name="千位分隔 5 2 3 2 2 5" xfId="25758"/>
    <cellStyle name="千位分隔 5 2 3 2 2 6" xfId="25759"/>
    <cellStyle name="千位分隔 5 2 3 2 3" xfId="25760"/>
    <cellStyle name="千位分隔 5 2 3 2 3 2" xfId="25761"/>
    <cellStyle name="千位分隔 5 2 3 2 3 2 2" xfId="25762"/>
    <cellStyle name="千位分隔 5 2 3 2 3 2 2 2" xfId="25763"/>
    <cellStyle name="千位分隔 5 2 3 2 3 2 2 3" xfId="25764"/>
    <cellStyle name="千位分隔 5 2 3 2 3 2 3" xfId="25765"/>
    <cellStyle name="千位分隔 5 2 3 2 3 2 4" xfId="25766"/>
    <cellStyle name="千位分隔 5 2 3 2 3 3" xfId="25767"/>
    <cellStyle name="千位分隔 5 2 3 2 3 3 2" xfId="25768"/>
    <cellStyle name="千位分隔 5 2 3 2 3 3 3" xfId="25769"/>
    <cellStyle name="千位分隔 5 2 3 2 3 4" xfId="25770"/>
    <cellStyle name="千位分隔 5 2 3 2 3 5" xfId="25771"/>
    <cellStyle name="千位分隔 5 2 3 2 4" xfId="25772"/>
    <cellStyle name="千位分隔 5 2 3 2 4 2" xfId="25773"/>
    <cellStyle name="千位分隔 5 2 3 2 4 2 2" xfId="25774"/>
    <cellStyle name="千位分隔 5 2 3 2 4 2 3" xfId="25775"/>
    <cellStyle name="千位分隔 5 2 3 2 4 3" xfId="25776"/>
    <cellStyle name="千位分隔 5 2 3 2 4 4" xfId="25777"/>
    <cellStyle name="千位分隔 5 2 3 2 5" xfId="25778"/>
    <cellStyle name="千位分隔 5 2 3 2 5 2" xfId="25779"/>
    <cellStyle name="千位分隔 5 2 3 2 5 3" xfId="25780"/>
    <cellStyle name="千位分隔 5 2 3 2 6" xfId="25781"/>
    <cellStyle name="千位分隔 5 2 3 2 7" xfId="25782"/>
    <cellStyle name="千位分隔 5 2 3 3" xfId="25783"/>
    <cellStyle name="千位分隔 5 2 3 3 2" xfId="25784"/>
    <cellStyle name="千位分隔 5 2 3 3 2 2" xfId="25785"/>
    <cellStyle name="千位分隔 5 2 3 3 2 2 2" xfId="25786"/>
    <cellStyle name="千位分隔 5 2 3 3 2 2 2 2" xfId="25787"/>
    <cellStyle name="千位分隔 5 2 3 3 2 2 2 3" xfId="25788"/>
    <cellStyle name="千位分隔 5 2 3 3 2 2 3" xfId="25789"/>
    <cellStyle name="千位分隔 5 2 3 3 2 2 4" xfId="25790"/>
    <cellStyle name="千位分隔 5 2 3 3 2 3" xfId="25791"/>
    <cellStyle name="千位分隔 5 2 3 3 2 3 2" xfId="25792"/>
    <cellStyle name="千位分隔 5 2 3 3 2 3 3" xfId="25793"/>
    <cellStyle name="千位分隔 5 2 3 3 2 4" xfId="25794"/>
    <cellStyle name="千位分隔 5 2 3 3 2 5" xfId="25795"/>
    <cellStyle name="千位分隔 5 2 3 3 3" xfId="25796"/>
    <cellStyle name="千位分隔 5 2 3 3 3 2" xfId="25797"/>
    <cellStyle name="千位分隔 5 2 3 3 3 2 2" xfId="25798"/>
    <cellStyle name="千位分隔 5 2 3 3 3 2 3" xfId="25799"/>
    <cellStyle name="千位分隔 5 2 3 3 3 3" xfId="25800"/>
    <cellStyle name="千位分隔 5 2 3 3 3 4" xfId="25801"/>
    <cellStyle name="千位分隔 5 2 3 3 4" xfId="25802"/>
    <cellStyle name="千位分隔 5 2 3 3 4 2" xfId="25803"/>
    <cellStyle name="千位分隔 5 2 3 3 4 3" xfId="25804"/>
    <cellStyle name="千位分隔 5 2 3 3 5" xfId="25805"/>
    <cellStyle name="千位分隔 5 2 3 3 6" xfId="25806"/>
    <cellStyle name="千位分隔 5 2 3 4" xfId="25807"/>
    <cellStyle name="千位分隔 5 2 3 4 2" xfId="25808"/>
    <cellStyle name="千位分隔 5 2 3 4 2 2" xfId="25809"/>
    <cellStyle name="千位分隔 5 2 3 4 2 2 2" xfId="25810"/>
    <cellStyle name="千位分隔 5 2 3 4 2 2 3" xfId="25811"/>
    <cellStyle name="千位分隔 5 2 3 4 2 3" xfId="25812"/>
    <cellStyle name="千位分隔 5 2 3 4 2 4" xfId="25813"/>
    <cellStyle name="千位分隔 5 2 3 4 3" xfId="25814"/>
    <cellStyle name="千位分隔 5 2 3 4 3 2" xfId="25815"/>
    <cellStyle name="千位分隔 5 2 3 4 3 3" xfId="25816"/>
    <cellStyle name="千位分隔 5 2 3 4 4" xfId="25817"/>
    <cellStyle name="千位分隔 5 2 3 4 5" xfId="25818"/>
    <cellStyle name="千位分隔 5 2 3 5" xfId="25819"/>
    <cellStyle name="千位分隔 5 2 3 5 2" xfId="25820"/>
    <cellStyle name="千位分隔 5 2 3 5 2 2" xfId="25821"/>
    <cellStyle name="千位分隔 5 2 3 5 2 3" xfId="25822"/>
    <cellStyle name="千位分隔 5 2 3 5 3" xfId="25823"/>
    <cellStyle name="千位分隔 5 2 3 5 4" xfId="25824"/>
    <cellStyle name="千位分隔 5 2 3 6" xfId="25825"/>
    <cellStyle name="千位分隔 5 2 3 6 2" xfId="25826"/>
    <cellStyle name="千位分隔 5 2 3 6 3" xfId="25827"/>
    <cellStyle name="千位分隔 5 2 3 7" xfId="25828"/>
    <cellStyle name="千位分隔 5 2 3 8" xfId="25829"/>
    <cellStyle name="千位分隔 5 2 3 9" xfId="25830"/>
    <cellStyle name="千位分隔 5 2 4" xfId="25831"/>
    <cellStyle name="千位分隔 5 2 4 10" xfId="25832"/>
    <cellStyle name="千位分隔 5 2 4 2" xfId="25833"/>
    <cellStyle name="千位分隔 5 2 4 2 2" xfId="25834"/>
    <cellStyle name="千位分隔 5 2 4 2 2 2" xfId="25835"/>
    <cellStyle name="千位分隔 5 2 4 2 2 2 2" xfId="25836"/>
    <cellStyle name="千位分隔 5 2 4 2 2 2 2 2" xfId="25837"/>
    <cellStyle name="千位分隔 5 2 4 2 2 2 2 3" xfId="25838"/>
    <cellStyle name="千位分隔 5 2 4 2 2 2 3" xfId="25839"/>
    <cellStyle name="千位分隔 5 2 4 2 2 2 4" xfId="25840"/>
    <cellStyle name="千位分隔 5 2 4 2 2 3" xfId="25841"/>
    <cellStyle name="千位分隔 5 2 4 2 2 3 2" xfId="25842"/>
    <cellStyle name="千位分隔 5 2 4 2 2 3 3" xfId="25843"/>
    <cellStyle name="千位分隔 5 2 4 2 2 4" xfId="25844"/>
    <cellStyle name="千位分隔 5 2 4 2 2 5" xfId="25845"/>
    <cellStyle name="千位分隔 5 2 4 2 3" xfId="25846"/>
    <cellStyle name="千位分隔 5 2 4 2 3 2" xfId="25847"/>
    <cellStyle name="千位分隔 5 2 4 2 3 2 2" xfId="25848"/>
    <cellStyle name="千位分隔 5 2 4 2 3 2 3" xfId="25849"/>
    <cellStyle name="千位分隔 5 2 4 2 3 3" xfId="25850"/>
    <cellStyle name="千位分隔 5 2 4 2 3 4" xfId="25851"/>
    <cellStyle name="千位分隔 5 2 4 2 4" xfId="25852"/>
    <cellStyle name="千位分隔 5 2 4 2 4 2" xfId="25853"/>
    <cellStyle name="千位分隔 5 2 4 2 4 3" xfId="25854"/>
    <cellStyle name="千位分隔 5 2 4 2 5" xfId="25855"/>
    <cellStyle name="千位分隔 5 2 4 2 6" xfId="25856"/>
    <cellStyle name="千位分隔 5 2 4 3" xfId="25857"/>
    <cellStyle name="千位分隔 5 2 4 3 2" xfId="25858"/>
    <cellStyle name="千位分隔 5 2 4 3 2 2" xfId="25859"/>
    <cellStyle name="千位分隔 5 2 4 3 2 2 2" xfId="25860"/>
    <cellStyle name="千位分隔 5 2 4 3 2 2 3" xfId="25861"/>
    <cellStyle name="千位分隔 5 2 4 3 2 3" xfId="25862"/>
    <cellStyle name="千位分隔 5 2 4 3 2 4" xfId="25863"/>
    <cellStyle name="千位分隔 5 2 4 3 3" xfId="25864"/>
    <cellStyle name="千位分隔 5 2 4 3 3 2" xfId="25865"/>
    <cellStyle name="千位分隔 5 2 4 3 3 3" xfId="25866"/>
    <cellStyle name="千位分隔 5 2 4 3 4" xfId="25867"/>
    <cellStyle name="千位分隔 5 2 4 3 5" xfId="25868"/>
    <cellStyle name="千位分隔 5 2 4 4" xfId="25869"/>
    <cellStyle name="千位分隔 5 2 4 4 2" xfId="25870"/>
    <cellStyle name="千位分隔 5 2 4 4 2 2" xfId="25871"/>
    <cellStyle name="千位分隔 5 2 4 4 2 3" xfId="25872"/>
    <cellStyle name="千位分隔 5 2 4 4 3" xfId="25873"/>
    <cellStyle name="千位分隔 5 2 4 4 4" xfId="25874"/>
    <cellStyle name="千位分隔 5 2 4 5" xfId="25875"/>
    <cellStyle name="千位分隔 5 2 4 5 2" xfId="25876"/>
    <cellStyle name="千位分隔 5 2 4 5 3" xfId="25877"/>
    <cellStyle name="千位分隔 5 2 4 6" xfId="25878"/>
    <cellStyle name="千位分隔 5 2 4 7" xfId="25879"/>
    <cellStyle name="千位分隔 5 2 4 8" xfId="25880"/>
    <cellStyle name="千位分隔 5 2 4 9" xfId="25881"/>
    <cellStyle name="千位分隔 5 2 5" xfId="25882"/>
    <cellStyle name="千位分隔 5 2 5 2" xfId="25883"/>
    <cellStyle name="千位分隔 5 2 5 2 2" xfId="25884"/>
    <cellStyle name="千位分隔 5 2 5 2 2 2" xfId="25885"/>
    <cellStyle name="千位分隔 5 2 5 2 2 2 2" xfId="25886"/>
    <cellStyle name="千位分隔 5 2 5 2 2 2 2 2" xfId="25887"/>
    <cellStyle name="千位分隔 5 2 5 2 2 2 2 2 2" xfId="25888"/>
    <cellStyle name="千位分隔 5 2 5 2 2 2 2 3" xfId="25889"/>
    <cellStyle name="千位分隔 5 2 5 2 2 2 2 4" xfId="25890"/>
    <cellStyle name="千位分隔 5 2 5 2 2 2 2 4 2" xfId="25891"/>
    <cellStyle name="千位分隔 5 2 5 2 2 2 2 4 3" xfId="25892"/>
    <cellStyle name="千位分隔 5 2 5 2 2 2 2 5" xfId="25893"/>
    <cellStyle name="千位分隔 5 2 5 2 2 2 3" xfId="25894"/>
    <cellStyle name="千位分隔 5 2 5 2 2 2 3 2" xfId="25895"/>
    <cellStyle name="千位分隔 5 2 5 2 2 2 3 2 2" xfId="25896"/>
    <cellStyle name="千位分隔 5 2 5 2 2 2 3 2 3" xfId="25897"/>
    <cellStyle name="千位分隔 5 2 5 2 2 2 3 3" xfId="25898"/>
    <cellStyle name="千位分隔 5 2 5 2 2 2 3 4" xfId="25899"/>
    <cellStyle name="千位分隔 5 2 5 2 2 2 4" xfId="25900"/>
    <cellStyle name="千位分隔 5 2 5 2 2 2 4 2" xfId="25901"/>
    <cellStyle name="千位分隔 5 2 5 2 2 2 4 3" xfId="25902"/>
    <cellStyle name="千位分隔 5 2 5 2 2 2 5" xfId="25903"/>
    <cellStyle name="千位分隔 5 2 5 2 2 2 6" xfId="25904"/>
    <cellStyle name="千位分隔 5 2 5 2 2 3" xfId="25905"/>
    <cellStyle name="千位分隔 5 2 5 2 2 3 2" xfId="25906"/>
    <cellStyle name="千位分隔 5 2 5 2 2 3 2 2" xfId="25907"/>
    <cellStyle name="千位分隔 5 2 5 2 2 3 2 3" xfId="25908"/>
    <cellStyle name="千位分隔 5 2 5 2 2 3 3" xfId="25909"/>
    <cellStyle name="千位分隔 5 2 5 2 2 3 4" xfId="25910"/>
    <cellStyle name="千位分隔 5 2 5 2 2 4" xfId="25911"/>
    <cellStyle name="千位分隔 5 2 5 2 2 5" xfId="25912"/>
    <cellStyle name="千位分隔 5 2 5 2 2 6" xfId="25913"/>
    <cellStyle name="千位分隔 5 2 5 2 2 7" xfId="25914"/>
    <cellStyle name="千位分隔 5 2 5 2 3" xfId="25915"/>
    <cellStyle name="千位分隔 5 2 5 2 3 2" xfId="25916"/>
    <cellStyle name="千位分隔 5 2 5 2 3 3" xfId="25917"/>
    <cellStyle name="千位分隔 5 2 5 2 3 4" xfId="25918"/>
    <cellStyle name="千位分隔 5 2 5 2 3 5" xfId="25919"/>
    <cellStyle name="千位分隔 5 2 5 2 3 6" xfId="25920"/>
    <cellStyle name="千位分隔 5 2 5 2 4" xfId="25921"/>
    <cellStyle name="千位分隔 5 2 5 2 5" xfId="25922"/>
    <cellStyle name="千位分隔 5 2 5 2 6" xfId="25923"/>
    <cellStyle name="千位分隔 5 2 5 2 7" xfId="25924"/>
    <cellStyle name="千位分隔 5 2 5 2 8" xfId="25925"/>
    <cellStyle name="千位分隔 5 2 5 3" xfId="25926"/>
    <cellStyle name="千位分隔 5 2 5 3 2" xfId="25927"/>
    <cellStyle name="千位分隔 5 2 5 3 2 2" xfId="25928"/>
    <cellStyle name="千位分隔 5 2 5 3 2 3" xfId="25929"/>
    <cellStyle name="千位分隔 5 2 5 3 2 4" xfId="25930"/>
    <cellStyle name="千位分隔 5 2 5 3 2 5" xfId="25931"/>
    <cellStyle name="千位分隔 5 2 5 3 2 6" xfId="25932"/>
    <cellStyle name="千位分隔 5 2 5 3 3" xfId="25933"/>
    <cellStyle name="千位分隔 5 2 5 3 4" xfId="25934"/>
    <cellStyle name="千位分隔 5 2 5 3 5" xfId="25935"/>
    <cellStyle name="千位分隔 5 2 5 3 6" xfId="25936"/>
    <cellStyle name="千位分隔 5 2 5 3 7" xfId="25937"/>
    <cellStyle name="千位分隔 5 2 5 4" xfId="25938"/>
    <cellStyle name="千位分隔 5 2 5 4 2" xfId="25939"/>
    <cellStyle name="千位分隔 5 2 5 4 3" xfId="25940"/>
    <cellStyle name="千位分隔 5 2 5 4 4" xfId="25941"/>
    <cellStyle name="千位分隔 5 2 5 4 5" xfId="25942"/>
    <cellStyle name="千位分隔 5 2 5 4 6" xfId="25943"/>
    <cellStyle name="千位分隔 5 2 5 5" xfId="25944"/>
    <cellStyle name="千位分隔 5 2 5 6" xfId="25945"/>
    <cellStyle name="千位分隔 5 2 5 7" xfId="25946"/>
    <cellStyle name="千位分隔 5 2 5 8" xfId="25947"/>
    <cellStyle name="千位分隔 5 2 5 9" xfId="25948"/>
    <cellStyle name="千位分隔 5 2 6" xfId="25949"/>
    <cellStyle name="千位分隔 5 2 6 2" xfId="25950"/>
    <cellStyle name="千位分隔 5 2 6 2 2" xfId="25951"/>
    <cellStyle name="千位分隔 5 2 6 2 2 2" xfId="25952"/>
    <cellStyle name="千位分隔 5 2 6 2 2 3" xfId="25953"/>
    <cellStyle name="千位分隔 5 2 6 2 3" xfId="25954"/>
    <cellStyle name="千位分隔 5 2 6 2 4" xfId="25955"/>
    <cellStyle name="千位分隔 5 2 6 3" xfId="25956"/>
    <cellStyle name="千位分隔 5 2 6 3 2" xfId="25957"/>
    <cellStyle name="千位分隔 5 2 6 3 3" xfId="25958"/>
    <cellStyle name="千位分隔 5 2 6 4" xfId="25959"/>
    <cellStyle name="千位分隔 5 2 6 5" xfId="25960"/>
    <cellStyle name="千位分隔 5 2 6 6" xfId="25961"/>
    <cellStyle name="千位分隔 5 2 6 7" xfId="25962"/>
    <cellStyle name="千位分隔 5 2 6 8" xfId="25963"/>
    <cellStyle name="千位分隔 5 2 7" xfId="25964"/>
    <cellStyle name="千位分隔 5 2 7 2" xfId="25965"/>
    <cellStyle name="千位分隔 5 2 7 2 2" xfId="25966"/>
    <cellStyle name="千位分隔 5 2 7 2 3" xfId="25967"/>
    <cellStyle name="千位分隔 5 2 7 3" xfId="25968"/>
    <cellStyle name="千位分隔 5 2 7 4" xfId="25969"/>
    <cellStyle name="千位分隔 5 2 8" xfId="25970"/>
    <cellStyle name="千位分隔 5 2 8 2" xfId="25971"/>
    <cellStyle name="千位分隔 5 2 8 3" xfId="25972"/>
    <cellStyle name="千位分隔 5 2 9" xfId="25973"/>
    <cellStyle name="千位分隔 5 3" xfId="25974"/>
    <cellStyle name="千位分隔 5 3 2" xfId="25975"/>
    <cellStyle name="千位分隔 5 3 2 2" xfId="25976"/>
    <cellStyle name="千位分隔 5 3 2 2 2" xfId="25977"/>
    <cellStyle name="千位分隔 5 3 2 2 2 2" xfId="25978"/>
    <cellStyle name="千位分隔 5 3 2 2 2 2 2" xfId="25979"/>
    <cellStyle name="千位分隔 5 3 2 2 2 3" xfId="25980"/>
    <cellStyle name="千位分隔 5 3 2 2 3" xfId="25981"/>
    <cellStyle name="千位分隔 5 3 2 3" xfId="25982"/>
    <cellStyle name="千位分隔 5 3 2 4" xfId="25983"/>
    <cellStyle name="千位分隔 5 3 2 4 2" xfId="25984"/>
    <cellStyle name="千位分隔 5 3 2 4 3" xfId="25985"/>
    <cellStyle name="千位分隔 5 3 2 5" xfId="25986"/>
    <cellStyle name="千位分隔 5 3 3" xfId="25987"/>
    <cellStyle name="千位分隔 5 3 4" xfId="25988"/>
    <cellStyle name="千位分隔 5 3 5" xfId="25989"/>
    <cellStyle name="千位分隔 5 3 6" xfId="25990"/>
    <cellStyle name="千位分隔 5 3 6 2" xfId="25991"/>
    <cellStyle name="千位分隔 5 3 6 3" xfId="25992"/>
    <cellStyle name="千位分隔 5 3 7" xfId="25993"/>
    <cellStyle name="千位分隔 5 4" xfId="25994"/>
    <cellStyle name="千位分隔 5 4 2" xfId="25995"/>
    <cellStyle name="千位分隔 5 5" xfId="25996"/>
    <cellStyle name="千位分隔 5 6" xfId="25997"/>
    <cellStyle name="千位分隔 5 7" xfId="25998"/>
    <cellStyle name="千位分隔 5 8" xfId="25999"/>
    <cellStyle name="千位分隔 5 8 2" xfId="26000"/>
    <cellStyle name="千位分隔 5 8 3" xfId="26001"/>
    <cellStyle name="千位分隔 5 9" xfId="26002"/>
    <cellStyle name="千位分隔 6" xfId="26003"/>
    <cellStyle name="千位分隔 6 2" xfId="26004"/>
    <cellStyle name="千位分隔 6 2 2" xfId="26005"/>
    <cellStyle name="千位分隔 6 3" xfId="26006"/>
    <cellStyle name="千位分隔 6 4" xfId="26007"/>
    <cellStyle name="千位分隔 6 5" xfId="26008"/>
    <cellStyle name="千位分隔 7" xfId="26009"/>
    <cellStyle name="千位分隔 7 2" xfId="26010"/>
    <cellStyle name="千位分隔 7 2 2" xfId="26011"/>
    <cellStyle name="千位分隔 7 3" xfId="26012"/>
    <cellStyle name="千位分隔 7 4" xfId="26013"/>
    <cellStyle name="千位分隔 7 5" xfId="26014"/>
    <cellStyle name="千位分隔 8" xfId="26015"/>
    <cellStyle name="千位分隔 8 2" xfId="26016"/>
    <cellStyle name="千位分隔 8 3" xfId="26017"/>
    <cellStyle name="千位分隔 8 4" xfId="26018"/>
    <cellStyle name="千位分隔 9" xfId="26019"/>
    <cellStyle name="千位分隔 9 2" xfId="26020"/>
    <cellStyle name="千位分隔[0] 2" xfId="26021"/>
    <cellStyle name="千位分隔[0] 2 2" xfId="26022"/>
    <cellStyle name="千位分隔[0] 2 2 2" xfId="26023"/>
    <cellStyle name="千位分隔[0] 2 3" xfId="26024"/>
    <cellStyle name="千位分隔[0] 3" xfId="26025"/>
    <cellStyle name="强调文字颜色 1" xfId="43" builtinId="29" customBuiltin="1"/>
    <cellStyle name="强调文字颜色 1 10" xfId="26026"/>
    <cellStyle name="强调文字颜色 1 11" xfId="26027"/>
    <cellStyle name="强调文字颜色 1 12" xfId="26438"/>
    <cellStyle name="强调文字颜色 1 13" xfId="26824"/>
    <cellStyle name="强调文字颜色 1 2" xfId="26028"/>
    <cellStyle name="强调文字颜色 1 2 2" xfId="26029"/>
    <cellStyle name="强调文字颜色 1 2 2 2" xfId="26030"/>
    <cellStyle name="强调文字颜色 1 2 2 2 2" xfId="26031"/>
    <cellStyle name="强调文字颜色 1 2 2 3" xfId="26032"/>
    <cellStyle name="强调文字颜色 1 2 2 4" xfId="26033"/>
    <cellStyle name="强调文字颜色 1 2 2 5" xfId="26034"/>
    <cellStyle name="强调文字颜色 1 2 2_voucher summary Feb 11 Media Focus" xfId="26035"/>
    <cellStyle name="强调文字颜色 1 2 3" xfId="26036"/>
    <cellStyle name="强调文字颜色 1 2 4" xfId="26037"/>
    <cellStyle name="强调文字颜色 1 2 5" xfId="26038"/>
    <cellStyle name="强调文字颜色 1 2 6" xfId="26039"/>
    <cellStyle name="强调文字颜色 1 3" xfId="26040"/>
    <cellStyle name="强调文字颜色 1 3 2" xfId="26041"/>
    <cellStyle name="强调文字颜色 1 3 2 2" xfId="26042"/>
    <cellStyle name="强调文字颜色 1 3 2 3" xfId="26043"/>
    <cellStyle name="强调文字颜色 1 3 2 4" xfId="26044"/>
    <cellStyle name="强调文字颜色 1 3 2 5" xfId="26045"/>
    <cellStyle name="强调文字颜色 1 3 3" xfId="26046"/>
    <cellStyle name="强调文字颜色 1 3 4" xfId="26047"/>
    <cellStyle name="强调文字颜色 1 3 5" xfId="26048"/>
    <cellStyle name="强调文字颜色 1 3 6" xfId="26049"/>
    <cellStyle name="强调文字颜色 1 4" xfId="26050"/>
    <cellStyle name="强调文字颜色 1 5" xfId="26051"/>
    <cellStyle name="强调文字颜色 1 6" xfId="26052"/>
    <cellStyle name="强调文字颜色 1 7" xfId="26053"/>
    <cellStyle name="强调文字颜色 1 8" xfId="26054"/>
    <cellStyle name="强调文字颜色 1 9" xfId="26055"/>
    <cellStyle name="强调文字颜色 2" xfId="47" builtinId="33" customBuiltin="1"/>
    <cellStyle name="强调文字颜色 2 10" xfId="26056"/>
    <cellStyle name="强调文字颜色 2 11" xfId="26057"/>
    <cellStyle name="强调文字颜色 2 12" xfId="26442"/>
    <cellStyle name="强调文字颜色 2 13" xfId="26828"/>
    <cellStyle name="强调文字颜色 2 2" xfId="26058"/>
    <cellStyle name="强调文字颜色 2 2 2" xfId="26059"/>
    <cellStyle name="强调文字颜色 2 2 2 2" xfId="26060"/>
    <cellStyle name="强调文字颜色 2 2 2 2 2" xfId="26061"/>
    <cellStyle name="强调文字颜色 2 2 2 3" xfId="26062"/>
    <cellStyle name="强调文字颜色 2 2 2 4" xfId="26063"/>
    <cellStyle name="强调文字颜色 2 2 2 5" xfId="26064"/>
    <cellStyle name="强调文字颜色 2 2 2_voucher summary Feb 11 Media Focus" xfId="26065"/>
    <cellStyle name="强调文字颜色 2 2 3" xfId="26066"/>
    <cellStyle name="强调文字颜色 2 2 4" xfId="26067"/>
    <cellStyle name="强调文字颜色 2 2 5" xfId="26068"/>
    <cellStyle name="强调文字颜色 2 2 6" xfId="26069"/>
    <cellStyle name="强调文字颜色 2 3" xfId="26070"/>
    <cellStyle name="强调文字颜色 2 3 2" xfId="26071"/>
    <cellStyle name="强调文字颜色 2 3 2 2" xfId="26072"/>
    <cellStyle name="强调文字颜色 2 3 2 3" xfId="26073"/>
    <cellStyle name="强调文字颜色 2 3 2 4" xfId="26074"/>
    <cellStyle name="强调文字颜色 2 3 2 5" xfId="26075"/>
    <cellStyle name="强调文字颜色 2 3 3" xfId="26076"/>
    <cellStyle name="强调文字颜色 2 3 4" xfId="26077"/>
    <cellStyle name="强调文字颜色 2 3 5" xfId="26078"/>
    <cellStyle name="强调文字颜色 2 3 6" xfId="26079"/>
    <cellStyle name="强调文字颜色 2 4" xfId="26080"/>
    <cellStyle name="强调文字颜色 2 5" xfId="26081"/>
    <cellStyle name="强调文字颜色 2 6" xfId="26082"/>
    <cellStyle name="强调文字颜色 2 7" xfId="26083"/>
    <cellStyle name="强调文字颜色 2 8" xfId="26084"/>
    <cellStyle name="强调文字颜色 2 9" xfId="26085"/>
    <cellStyle name="强调文字颜色 3" xfId="51" builtinId="37" customBuiltin="1"/>
    <cellStyle name="强调文字颜色 3 10" xfId="26086"/>
    <cellStyle name="强调文字颜色 3 11" xfId="26087"/>
    <cellStyle name="强调文字颜色 3 12" xfId="26446"/>
    <cellStyle name="强调文字颜色 3 13" xfId="26832"/>
    <cellStyle name="强调文字颜色 3 2" xfId="26088"/>
    <cellStyle name="强调文字颜色 3 2 2" xfId="26089"/>
    <cellStyle name="强调文字颜色 3 2 2 2" xfId="26090"/>
    <cellStyle name="强调文字颜色 3 2 2 2 2" xfId="26091"/>
    <cellStyle name="强调文字颜色 3 2 2 3" xfId="26092"/>
    <cellStyle name="强调文字颜色 3 2 2 4" xfId="26093"/>
    <cellStyle name="强调文字颜色 3 2 2 5" xfId="26094"/>
    <cellStyle name="强调文字颜色 3 2 2_voucher summary Feb 11 Media Focus" xfId="26095"/>
    <cellStyle name="强调文字颜色 3 2 3" xfId="26096"/>
    <cellStyle name="强调文字颜色 3 2 4" xfId="26097"/>
    <cellStyle name="强调文字颜色 3 2 5" xfId="26098"/>
    <cellStyle name="强调文字颜色 3 2 6" xfId="26099"/>
    <cellStyle name="强调文字颜色 3 3" xfId="26100"/>
    <cellStyle name="强调文字颜色 3 3 2" xfId="26101"/>
    <cellStyle name="强调文字颜色 3 3 2 2" xfId="26102"/>
    <cellStyle name="强调文字颜色 3 3 2 3" xfId="26103"/>
    <cellStyle name="强调文字颜色 3 3 2 4" xfId="26104"/>
    <cellStyle name="强调文字颜色 3 3 2 5" xfId="26105"/>
    <cellStyle name="强调文字颜色 3 3 3" xfId="26106"/>
    <cellStyle name="强调文字颜色 3 3 4" xfId="26107"/>
    <cellStyle name="强调文字颜色 3 3 5" xfId="26108"/>
    <cellStyle name="强调文字颜色 3 3 6" xfId="26109"/>
    <cellStyle name="强调文字颜色 3 4" xfId="26110"/>
    <cellStyle name="强调文字颜色 3 5" xfId="26111"/>
    <cellStyle name="强调文字颜色 3 6" xfId="26112"/>
    <cellStyle name="强调文字颜色 3 7" xfId="26113"/>
    <cellStyle name="强调文字颜色 3 8" xfId="26114"/>
    <cellStyle name="强调文字颜色 3 9" xfId="26115"/>
    <cellStyle name="强调文字颜色 4" xfId="55" builtinId="41" customBuiltin="1"/>
    <cellStyle name="强调文字颜色 4 10" xfId="26116"/>
    <cellStyle name="强调文字颜色 4 11" xfId="26117"/>
    <cellStyle name="强调文字颜色 4 12" xfId="26450"/>
    <cellStyle name="强调文字颜色 4 13" xfId="26836"/>
    <cellStyle name="强调文字颜色 4 2" xfId="26118"/>
    <cellStyle name="强调文字颜色 4 2 2" xfId="26119"/>
    <cellStyle name="强调文字颜色 4 2 2 2" xfId="26120"/>
    <cellStyle name="强调文字颜色 4 2 2 2 2" xfId="26121"/>
    <cellStyle name="强调文字颜色 4 2 2 3" xfId="26122"/>
    <cellStyle name="强调文字颜色 4 2 2 4" xfId="26123"/>
    <cellStyle name="强调文字颜色 4 2 2 5" xfId="26124"/>
    <cellStyle name="强调文字颜色 4 2 2_voucher summary Feb 11 Media Focus" xfId="26125"/>
    <cellStyle name="强调文字颜色 4 2 3" xfId="26126"/>
    <cellStyle name="强调文字颜色 4 2 4" xfId="26127"/>
    <cellStyle name="强调文字颜色 4 2 5" xfId="26128"/>
    <cellStyle name="强调文字颜色 4 2 6" xfId="26129"/>
    <cellStyle name="强调文字颜色 4 3" xfId="26130"/>
    <cellStyle name="强调文字颜色 4 3 2" xfId="26131"/>
    <cellStyle name="强调文字颜色 4 3 2 2" xfId="26132"/>
    <cellStyle name="强调文字颜色 4 3 2 3" xfId="26133"/>
    <cellStyle name="强调文字颜色 4 3 2 4" xfId="26134"/>
    <cellStyle name="强调文字颜色 4 3 2 5" xfId="26135"/>
    <cellStyle name="强调文字颜色 4 3 3" xfId="26136"/>
    <cellStyle name="强调文字颜色 4 3 4" xfId="26137"/>
    <cellStyle name="强调文字颜色 4 3 5" xfId="26138"/>
    <cellStyle name="强调文字颜色 4 3 6" xfId="26139"/>
    <cellStyle name="强调文字颜色 4 4" xfId="26140"/>
    <cellStyle name="强调文字颜色 4 5" xfId="26141"/>
    <cellStyle name="强调文字颜色 4 6" xfId="26142"/>
    <cellStyle name="强调文字颜色 4 7" xfId="26143"/>
    <cellStyle name="强调文字颜色 4 8" xfId="26144"/>
    <cellStyle name="强调文字颜色 4 9" xfId="26145"/>
    <cellStyle name="强调文字颜色 5" xfId="59" builtinId="45" customBuiltin="1"/>
    <cellStyle name="强调文字颜色 5 10" xfId="26146"/>
    <cellStyle name="强调文字颜色 5 11" xfId="26147"/>
    <cellStyle name="强调文字颜色 5 12" xfId="26454"/>
    <cellStyle name="强调文字颜色 5 13" xfId="26840"/>
    <cellStyle name="强调文字颜色 5 2" xfId="26148"/>
    <cellStyle name="强调文字颜色 5 2 2" xfId="26149"/>
    <cellStyle name="强调文字颜色 5 2 2 2" xfId="26150"/>
    <cellStyle name="强调文字颜色 5 2 2 2 2" xfId="26151"/>
    <cellStyle name="强调文字颜色 5 2 2 3" xfId="26152"/>
    <cellStyle name="强调文字颜色 5 2 2 4" xfId="26153"/>
    <cellStyle name="强调文字颜色 5 2 2 5" xfId="26154"/>
    <cellStyle name="强调文字颜色 5 2 2_voucher summary Feb 11 Media Focus" xfId="26155"/>
    <cellStyle name="强调文字颜色 5 2 3" xfId="26156"/>
    <cellStyle name="强调文字颜色 5 2 4" xfId="26157"/>
    <cellStyle name="强调文字颜色 5 2 5" xfId="26158"/>
    <cellStyle name="强调文字颜色 5 2 6" xfId="26159"/>
    <cellStyle name="强调文字颜色 5 3" xfId="26160"/>
    <cellStyle name="强调文字颜色 5 3 2" xfId="26161"/>
    <cellStyle name="强调文字颜色 5 3 2 2" xfId="26162"/>
    <cellStyle name="强调文字颜色 5 3 2 3" xfId="26163"/>
    <cellStyle name="强调文字颜色 5 3 2 4" xfId="26164"/>
    <cellStyle name="强调文字颜色 5 3 2 5" xfId="26165"/>
    <cellStyle name="强调文字颜色 5 3 3" xfId="26166"/>
    <cellStyle name="强调文字颜色 5 3 4" xfId="26167"/>
    <cellStyle name="强调文字颜色 5 3 5" xfId="26168"/>
    <cellStyle name="强调文字颜色 5 3 6" xfId="26169"/>
    <cellStyle name="强调文字颜色 5 4" xfId="26170"/>
    <cellStyle name="强调文字颜色 5 5" xfId="26171"/>
    <cellStyle name="强调文字颜色 5 6" xfId="26172"/>
    <cellStyle name="强调文字颜色 5 7" xfId="26173"/>
    <cellStyle name="强调文字颜色 5 8" xfId="26174"/>
    <cellStyle name="强调文字颜色 5 9" xfId="26175"/>
    <cellStyle name="强调文字颜色 6" xfId="63" builtinId="49" customBuiltin="1"/>
    <cellStyle name="强调文字颜色 6 10" xfId="26176"/>
    <cellStyle name="强调文字颜色 6 11" xfId="26177"/>
    <cellStyle name="强调文字颜色 6 12" xfId="26458"/>
    <cellStyle name="强调文字颜色 6 13" xfId="26844"/>
    <cellStyle name="强调文字颜色 6 2" xfId="26178"/>
    <cellStyle name="强调文字颜色 6 2 2" xfId="26179"/>
    <cellStyle name="强调文字颜色 6 2 2 2" xfId="26180"/>
    <cellStyle name="强调文字颜色 6 2 2 2 2" xfId="26181"/>
    <cellStyle name="强调文字颜色 6 2 2 3" xfId="26182"/>
    <cellStyle name="强调文字颜色 6 2 2 4" xfId="26183"/>
    <cellStyle name="强调文字颜色 6 2 2 5" xfId="26184"/>
    <cellStyle name="强调文字颜色 6 2 2_voucher summary Feb 11 Media Focus" xfId="26185"/>
    <cellStyle name="强调文字颜色 6 2 3" xfId="26186"/>
    <cellStyle name="强调文字颜色 6 2 4" xfId="26187"/>
    <cellStyle name="强调文字颜色 6 2 5" xfId="26188"/>
    <cellStyle name="强调文字颜色 6 2 6" xfId="26189"/>
    <cellStyle name="强调文字颜色 6 3" xfId="26190"/>
    <cellStyle name="强调文字颜色 6 3 2" xfId="26191"/>
    <cellStyle name="强调文字颜色 6 3 2 2" xfId="26192"/>
    <cellStyle name="强调文字颜色 6 3 2 3" xfId="26193"/>
    <cellStyle name="强调文字颜色 6 3 2 4" xfId="26194"/>
    <cellStyle name="强调文字颜色 6 3 2 5" xfId="26195"/>
    <cellStyle name="强调文字颜色 6 3 3" xfId="26196"/>
    <cellStyle name="强调文字颜色 6 3 4" xfId="26197"/>
    <cellStyle name="强调文字颜色 6 3 5" xfId="26198"/>
    <cellStyle name="强调文字颜色 6 3 6" xfId="26199"/>
    <cellStyle name="强调文字颜色 6 4" xfId="26200"/>
    <cellStyle name="强调文字颜色 6 5" xfId="26201"/>
    <cellStyle name="强调文字颜色 6 6" xfId="26202"/>
    <cellStyle name="强调文字颜色 6 7" xfId="26203"/>
    <cellStyle name="强调文字颜色 6 8" xfId="26204"/>
    <cellStyle name="强调文字颜色 6 9" xfId="26205"/>
    <cellStyle name="适中" xfId="33" builtinId="28" customBuiltin="1"/>
    <cellStyle name="适中 10" xfId="26206"/>
    <cellStyle name="适中 11" xfId="26207"/>
    <cellStyle name="适中 12" xfId="26208"/>
    <cellStyle name="适中 13" xfId="26428"/>
    <cellStyle name="适中 14" xfId="26814"/>
    <cellStyle name="适中 2" xfId="26209"/>
    <cellStyle name="适中 2 2" xfId="26210"/>
    <cellStyle name="适中 2 2 2" xfId="26211"/>
    <cellStyle name="适中 2 2 2 2" xfId="26212"/>
    <cellStyle name="适中 2 2 3" xfId="26213"/>
    <cellStyle name="适中 2 2 4" xfId="26214"/>
    <cellStyle name="适中 2 2 5" xfId="26215"/>
    <cellStyle name="适中 2 2_voucher summary Feb 11 Media Focus" xfId="26216"/>
    <cellStyle name="适中 2 3" xfId="26217"/>
    <cellStyle name="适中 2 4" xfId="26218"/>
    <cellStyle name="适中 2 5" xfId="26219"/>
    <cellStyle name="适中 2 6" xfId="26220"/>
    <cellStyle name="适中 3" xfId="26221"/>
    <cellStyle name="适中 3 2" xfId="26222"/>
    <cellStyle name="适中 3 2 2" xfId="26223"/>
    <cellStyle name="适中 3 2 3" xfId="26224"/>
    <cellStyle name="适中 3 2 4" xfId="26225"/>
    <cellStyle name="适中 3 2 5" xfId="26226"/>
    <cellStyle name="适中 3 3" xfId="26227"/>
    <cellStyle name="适中 3 4" xfId="26228"/>
    <cellStyle name="适中 3 5" xfId="26229"/>
    <cellStyle name="适中 3 6" xfId="26230"/>
    <cellStyle name="适中 4" xfId="26231"/>
    <cellStyle name="适中 5" xfId="26232"/>
    <cellStyle name="适中 6" xfId="26233"/>
    <cellStyle name="适中 7" xfId="26234"/>
    <cellStyle name="适中 8" xfId="26235"/>
    <cellStyle name="适中 9" xfId="26236"/>
    <cellStyle name="输出" xfId="35" builtinId="21" customBuiltin="1"/>
    <cellStyle name="输出 10" xfId="26237"/>
    <cellStyle name="输出 11" xfId="26238"/>
    <cellStyle name="输出 11 2" xfId="26655"/>
    <cellStyle name="输出 12" xfId="26430"/>
    <cellStyle name="输出 13" xfId="26816"/>
    <cellStyle name="输出 2" xfId="26239"/>
    <cellStyle name="输出 2 2" xfId="26240"/>
    <cellStyle name="输出 2 2 2" xfId="26241"/>
    <cellStyle name="输出 2 2 2 2" xfId="26242"/>
    <cellStyle name="输出 2 2 2 2 2" xfId="26657"/>
    <cellStyle name="输出 2 2 3" xfId="26243"/>
    <cellStyle name="输出 2 2 4" xfId="26244"/>
    <cellStyle name="输出 2 2 5" xfId="26245"/>
    <cellStyle name="输出 2 2_voucher summary Feb 11 Media Focus" xfId="26246"/>
    <cellStyle name="输出 2 3" xfId="26247"/>
    <cellStyle name="输出 2 4" xfId="26248"/>
    <cellStyle name="输出 2 5" xfId="26249"/>
    <cellStyle name="输出 2 6" xfId="26250"/>
    <cellStyle name="输出 2 7" xfId="26656"/>
    <cellStyle name="输出 2 8" xfId="26850"/>
    <cellStyle name="输出 3" xfId="26251"/>
    <cellStyle name="输出 3 2" xfId="26252"/>
    <cellStyle name="输出 3 2 2" xfId="26253"/>
    <cellStyle name="输出 3 2 3" xfId="26254"/>
    <cellStyle name="输出 3 2 4" xfId="26255"/>
    <cellStyle name="输出 3 2 5" xfId="26256"/>
    <cellStyle name="输出 3 2 6" xfId="26659"/>
    <cellStyle name="输出 3 3" xfId="26257"/>
    <cellStyle name="输出 3 4" xfId="26258"/>
    <cellStyle name="输出 3 5" xfId="26259"/>
    <cellStyle name="输出 3 6" xfId="26260"/>
    <cellStyle name="输出 3 7" xfId="26658"/>
    <cellStyle name="输出 4" xfId="26261"/>
    <cellStyle name="输出 5" xfId="26262"/>
    <cellStyle name="输出 6" xfId="26263"/>
    <cellStyle name="输出 7" xfId="26264"/>
    <cellStyle name="输出 8" xfId="26265"/>
    <cellStyle name="输出 9" xfId="26266"/>
    <cellStyle name="输入" xfId="34" builtinId="20" customBuiltin="1"/>
    <cellStyle name="输入 10" xfId="26267"/>
    <cellStyle name="输入 11" xfId="26268"/>
    <cellStyle name="输入 11 2" xfId="26589"/>
    <cellStyle name="输入 11 2 2" xfId="26796"/>
    <cellStyle name="输入 11 3" xfId="26660"/>
    <cellStyle name="输入 12" xfId="26429"/>
    <cellStyle name="输入 13" xfId="26815"/>
    <cellStyle name="输入 2" xfId="26269"/>
    <cellStyle name="输入 2 2" xfId="26270"/>
    <cellStyle name="输入 2 2 2" xfId="26271"/>
    <cellStyle name="输入 2 2 2 2" xfId="26272"/>
    <cellStyle name="输入 2 2 2 2 2" xfId="26591"/>
    <cellStyle name="输入 2 2 2 2 2 2" xfId="26798"/>
    <cellStyle name="输入 2 2 2 2 3" xfId="26662"/>
    <cellStyle name="输入 2 2 3" xfId="26273"/>
    <cellStyle name="输入 2 2 4" xfId="26274"/>
    <cellStyle name="输入 2 2 5" xfId="26275"/>
    <cellStyle name="输入 2 2_voucher summary Feb 11 Media Focus" xfId="26276"/>
    <cellStyle name="输入 2 3" xfId="26277"/>
    <cellStyle name="输入 2 4" xfId="26278"/>
    <cellStyle name="输入 2 5" xfId="26279"/>
    <cellStyle name="输入 2 6" xfId="26280"/>
    <cellStyle name="输入 2 7" xfId="26590"/>
    <cellStyle name="输入 2 7 2" xfId="26797"/>
    <cellStyle name="输入 2 8" xfId="26661"/>
    <cellStyle name="输入 2 9" xfId="26851"/>
    <cellStyle name="输入 3" xfId="26281"/>
    <cellStyle name="输入 3 2" xfId="26282"/>
    <cellStyle name="输入 3 2 2" xfId="26283"/>
    <cellStyle name="输入 3 2 3" xfId="26284"/>
    <cellStyle name="输入 3 2 4" xfId="26285"/>
    <cellStyle name="输入 3 2 5" xfId="26286"/>
    <cellStyle name="输入 3 2 6" xfId="26593"/>
    <cellStyle name="输入 3 2 6 2" xfId="26800"/>
    <cellStyle name="输入 3 2 7" xfId="26664"/>
    <cellStyle name="输入 3 3" xfId="26287"/>
    <cellStyle name="输入 3 4" xfId="26288"/>
    <cellStyle name="输入 3 5" xfId="26289"/>
    <cellStyle name="输入 3 6" xfId="26290"/>
    <cellStyle name="输入 3 7" xfId="26592"/>
    <cellStyle name="输入 3 7 2" xfId="26799"/>
    <cellStyle name="输入 3 8" xfId="26663"/>
    <cellStyle name="输入 4" xfId="26291"/>
    <cellStyle name="输入 5" xfId="26292"/>
    <cellStyle name="输入 6" xfId="26293"/>
    <cellStyle name="输入 7" xfId="26294"/>
    <cellStyle name="输入 8" xfId="26295"/>
    <cellStyle name="输入 9" xfId="26296"/>
    <cellStyle name="数据" xfId="26297"/>
    <cellStyle name="数据 2" xfId="26298"/>
    <cellStyle name="数据 2 2" xfId="26299"/>
    <cellStyle name="数据 2 2 2" xfId="26596"/>
    <cellStyle name="数据 2 2 2 2" xfId="26803"/>
    <cellStyle name="数据 2 3" xfId="26595"/>
    <cellStyle name="数据 2 3 2" xfId="26802"/>
    <cellStyle name="数据 2_voucher summary Feb 11 Media Focus" xfId="26300"/>
    <cellStyle name="数据 3" xfId="26301"/>
    <cellStyle name="数据 3 2" xfId="26597"/>
    <cellStyle name="数据 3 2 2" xfId="26804"/>
    <cellStyle name="数据 4" xfId="26594"/>
    <cellStyle name="数据 4 2" xfId="26801"/>
    <cellStyle name="数据_2011  PRC Breakdown New media focus" xfId="26302"/>
    <cellStyle name="通貨 [0.00]_ARAVA" xfId="26303"/>
    <cellStyle name="通貨_ARAVA" xfId="26304"/>
    <cellStyle name="样式 1" xfId="26305"/>
    <cellStyle name="样式 1 10" xfId="26306"/>
    <cellStyle name="样式 1 11" xfId="26307"/>
    <cellStyle name="样式 1 12" xfId="26308"/>
    <cellStyle name="样式 1 12 2" xfId="26309"/>
    <cellStyle name="样式 1 12 3" xfId="26310"/>
    <cellStyle name="样式 1 13" xfId="26311"/>
    <cellStyle name="样式 1 2" xfId="26312"/>
    <cellStyle name="样式 1 2 2" xfId="26313"/>
    <cellStyle name="样式 1 2 2 2" xfId="26314"/>
    <cellStyle name="样式 1 2 2 2 2" xfId="26315"/>
    <cellStyle name="样式 1 2 2 2 3" xfId="26316"/>
    <cellStyle name="样式 1 2 2 3" xfId="26317"/>
    <cellStyle name="样式 1 2 2 4" xfId="26318"/>
    <cellStyle name="样式 1 2 3" xfId="26319"/>
    <cellStyle name="样式 1 2 4" xfId="26320"/>
    <cellStyle name="样式 1 2 4 2" xfId="26321"/>
    <cellStyle name="样式 1 2 4 3" xfId="26322"/>
    <cellStyle name="样式 1 2 5" xfId="26323"/>
    <cellStyle name="样式 1 3" xfId="26324"/>
    <cellStyle name="样式 1 3 2" xfId="26325"/>
    <cellStyle name="样式 1 3 2 2" xfId="26326"/>
    <cellStyle name="样式 1 3 2 3" xfId="26327"/>
    <cellStyle name="样式 1 3 3" xfId="26328"/>
    <cellStyle name="样式 1 3 4" xfId="26329"/>
    <cellStyle name="样式 1 4" xfId="26330"/>
    <cellStyle name="样式 1 4 2" xfId="26331"/>
    <cellStyle name="样式 1 4 2 2" xfId="26332"/>
    <cellStyle name="样式 1 4 2 3" xfId="26333"/>
    <cellStyle name="样式 1 4 3" xfId="26334"/>
    <cellStyle name="样式 1 4 4" xfId="26335"/>
    <cellStyle name="样式 1 5" xfId="26336"/>
    <cellStyle name="样式 1 6" xfId="26337"/>
    <cellStyle name="样式 1 7" xfId="26338"/>
    <cellStyle name="样式 1 8" xfId="26339"/>
    <cellStyle name="样式 1 9" xfId="26340"/>
    <cellStyle name="一般_NEGS" xfId="26341"/>
    <cellStyle name="注释" xfId="40" builtinId="10" customBuiltin="1"/>
    <cellStyle name="注释 2" xfId="26342"/>
    <cellStyle name="注释 2 2" xfId="26343"/>
    <cellStyle name="注释 2 2 2" xfId="26344"/>
    <cellStyle name="注释 2 2 2 2" xfId="26345"/>
    <cellStyle name="注释 2 2 2 2 2" xfId="26346"/>
    <cellStyle name="注释 2 2 2 2 2 2" xfId="26347"/>
    <cellStyle name="注释 2 2 2 2 2 2 2" xfId="26348"/>
    <cellStyle name="注释 2 2 2 2 2 2 2 2" xfId="26349"/>
    <cellStyle name="注释 2 2 2 2 2 2 2 3" xfId="26350"/>
    <cellStyle name="注释 2 2 2 2 2 2 2 4" xfId="26351"/>
    <cellStyle name="注释 2 2 2 2 2 2 2 5" xfId="26352"/>
    <cellStyle name="注释 2 2 2 2 2 2 3" xfId="26353"/>
    <cellStyle name="注释 2 2 2 2 2 2 4" xfId="26354"/>
    <cellStyle name="注释 2 2 2 2 2 2 5" xfId="26355"/>
    <cellStyle name="注释 2 2 2 2 2 2 6" xfId="26356"/>
    <cellStyle name="注释 2 2 2 2 2 3" xfId="26357"/>
    <cellStyle name="注释 2 2 2 2 2 3 2" xfId="26358"/>
    <cellStyle name="注释 2 2 2 2 2 3 3" xfId="26359"/>
    <cellStyle name="注释 2 2 2 2 2 3 4" xfId="26360"/>
    <cellStyle name="注释 2 2 2 2 2 3 5" xfId="26361"/>
    <cellStyle name="注释 2 2 2 2 2 4" xfId="26362"/>
    <cellStyle name="注释 2 2 2 2 2 5" xfId="26363"/>
    <cellStyle name="注释 2 2 2 2 2 6" xfId="26364"/>
    <cellStyle name="注释 2 2 2 2 2 7" xfId="26365"/>
    <cellStyle name="注释 2 2 2 2 3" xfId="26366"/>
    <cellStyle name="注释 2 2 2 2 3 2" xfId="26367"/>
    <cellStyle name="注释 2 2 2 2 3 3" xfId="26368"/>
    <cellStyle name="注释 2 2 2 2 3 4" xfId="26369"/>
    <cellStyle name="注释 2 2 2 2 3 5" xfId="26370"/>
    <cellStyle name="注释 2 2 2 2 4" xfId="26371"/>
    <cellStyle name="注释 2 2 2 2 5" xfId="26372"/>
    <cellStyle name="注释 2 2 2 2 6" xfId="26373"/>
    <cellStyle name="注释 2 2 2 2 7" xfId="26374"/>
    <cellStyle name="注释 2 2 2 3" xfId="26375"/>
    <cellStyle name="注释 2 2 2 3 2" xfId="26376"/>
    <cellStyle name="注释 2 2 2 3 3" xfId="26377"/>
    <cellStyle name="注释 2 2 2 3 4" xfId="26378"/>
    <cellStyle name="注释 2 2 2 3 5" xfId="26379"/>
    <cellStyle name="注释 2 2 2 4" xfId="26380"/>
    <cellStyle name="注释 2 2 2 5" xfId="26381"/>
    <cellStyle name="注释 2 2 2 6" xfId="26382"/>
    <cellStyle name="注释 2 2 2 7" xfId="26383"/>
    <cellStyle name="注释 2 2 3" xfId="26384"/>
    <cellStyle name="注释 2 2 3 2" xfId="26385"/>
    <cellStyle name="注释 2 2 3 3" xfId="26386"/>
    <cellStyle name="注释 2 2 3 4" xfId="26387"/>
    <cellStyle name="注释 2 2 3 5" xfId="26388"/>
    <cellStyle name="注释 2 2 4" xfId="26389"/>
    <cellStyle name="注释 2 2 5" xfId="26390"/>
    <cellStyle name="注释 2 2 6" xfId="26391"/>
    <cellStyle name="注释 2 2 7" xfId="26392"/>
    <cellStyle name="注释 2 3" xfId="26393"/>
    <cellStyle name="注释 2 3 2" xfId="26394"/>
    <cellStyle name="注释 2 3 3" xfId="26395"/>
    <cellStyle name="注释 2 3 4" xfId="26396"/>
    <cellStyle name="注释 2 3 5" xfId="26397"/>
    <cellStyle name="注释 2 4" xfId="26398"/>
    <cellStyle name="注释 2 5" xfId="26399"/>
    <cellStyle name="注释 2 6" xfId="26400"/>
    <cellStyle name="注释 2 7" xfId="26401"/>
    <cellStyle name="注释 2 8" xfId="26665"/>
    <cellStyle name="注释 3" xfId="26402"/>
    <cellStyle name="注释 3 2" xfId="26403"/>
    <cellStyle name="注释 3 2 2" xfId="26404"/>
    <cellStyle name="注释 3 2 3" xfId="26405"/>
    <cellStyle name="注释 3 2 4" xfId="26406"/>
    <cellStyle name="注释 3 2 5" xfId="26407"/>
    <cellStyle name="注释 3 2 6" xfId="26667"/>
    <cellStyle name="注释 3 3" xfId="26408"/>
    <cellStyle name="注释 3 4" xfId="26409"/>
    <cellStyle name="注释 3 5" xfId="26410"/>
    <cellStyle name="注释 3 6" xfId="26411"/>
    <cellStyle name="注释 3 7" xfId="26666"/>
    <cellStyle name="注释 4" xfId="26412"/>
    <cellStyle name="注释 4 2" xfId="26668"/>
    <cellStyle name="注释 5" xfId="26435"/>
    <cellStyle name="注释 6" xfId="26821"/>
  </cellStyles>
  <dxfs count="46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BBB59"/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8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0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220</xdr:row>
          <xdr:rowOff>0</xdr:rowOff>
        </xdr:from>
        <xdr:to>
          <xdr:col>3</xdr:col>
          <xdr:colOff>914400</xdr:colOff>
          <xdr:row>221</xdr:row>
          <xdr:rowOff>47625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220</xdr:row>
          <xdr:rowOff>0</xdr:rowOff>
        </xdr:from>
        <xdr:to>
          <xdr:col>4</xdr:col>
          <xdr:colOff>914400</xdr:colOff>
          <xdr:row>221</xdr:row>
          <xdr:rowOff>47625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305</xdr:row>
          <xdr:rowOff>0</xdr:rowOff>
        </xdr:from>
        <xdr:to>
          <xdr:col>3</xdr:col>
          <xdr:colOff>914400</xdr:colOff>
          <xdr:row>306</xdr:row>
          <xdr:rowOff>47625</xdr:rowOff>
        </xdr:to>
        <xdr:sp macro="" textlink="">
          <xdr:nvSpPr>
            <xdr:cNvPr id="22529" name="Control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305</xdr:row>
          <xdr:rowOff>0</xdr:rowOff>
        </xdr:from>
        <xdr:to>
          <xdr:col>4</xdr:col>
          <xdr:colOff>914400</xdr:colOff>
          <xdr:row>306</xdr:row>
          <xdr:rowOff>47625</xdr:rowOff>
        </xdr:to>
        <xdr:sp macro="" textlink="">
          <xdr:nvSpPr>
            <xdr:cNvPr id="22530" name="Control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305</xdr:row>
          <xdr:rowOff>0</xdr:rowOff>
        </xdr:from>
        <xdr:to>
          <xdr:col>3</xdr:col>
          <xdr:colOff>914400</xdr:colOff>
          <xdr:row>306</xdr:row>
          <xdr:rowOff>47625</xdr:rowOff>
        </xdr:to>
        <xdr:sp macro="" textlink="">
          <xdr:nvSpPr>
            <xdr:cNvPr id="22531" name="Control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305</xdr:row>
          <xdr:rowOff>0</xdr:rowOff>
        </xdr:from>
        <xdr:to>
          <xdr:col>4</xdr:col>
          <xdr:colOff>914400</xdr:colOff>
          <xdr:row>306</xdr:row>
          <xdr:rowOff>47625</xdr:rowOff>
        </xdr:to>
        <xdr:sp macro="" textlink="">
          <xdr:nvSpPr>
            <xdr:cNvPr id="22532" name="Control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3</xdr:col>
          <xdr:colOff>914400</xdr:colOff>
          <xdr:row>217</xdr:row>
          <xdr:rowOff>47625</xdr:rowOff>
        </xdr:to>
        <xdr:sp macro="" textlink="">
          <xdr:nvSpPr>
            <xdr:cNvPr id="35841" name="Control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0</xdr:rowOff>
        </xdr:from>
        <xdr:to>
          <xdr:col>5</xdr:col>
          <xdr:colOff>76200</xdr:colOff>
          <xdr:row>217</xdr:row>
          <xdr:rowOff>47625</xdr:rowOff>
        </xdr:to>
        <xdr:sp macro="" textlink="">
          <xdr:nvSpPr>
            <xdr:cNvPr id="35842" name="Control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217</xdr:row>
          <xdr:rowOff>0</xdr:rowOff>
        </xdr:from>
        <xdr:to>
          <xdr:col>3</xdr:col>
          <xdr:colOff>914400</xdr:colOff>
          <xdr:row>218</xdr:row>
          <xdr:rowOff>47625</xdr:rowOff>
        </xdr:to>
        <xdr:sp macro="" textlink="">
          <xdr:nvSpPr>
            <xdr:cNvPr id="70657" name="Control 1" hidden="1">
              <a:extLst>
                <a:ext uri="{63B3BB69-23CF-44E3-9099-C40C66FF867C}">
                  <a14:compatExt spid="_x0000_s70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217</xdr:row>
          <xdr:rowOff>0</xdr:rowOff>
        </xdr:from>
        <xdr:to>
          <xdr:col>5</xdr:col>
          <xdr:colOff>76200</xdr:colOff>
          <xdr:row>218</xdr:row>
          <xdr:rowOff>47625</xdr:rowOff>
        </xdr:to>
        <xdr:sp macro="" textlink="">
          <xdr:nvSpPr>
            <xdr:cNvPr id="70658" name="Control 2" hidden="1">
              <a:extLst>
                <a:ext uri="{63B3BB69-23CF-44E3-9099-C40C66FF867C}">
                  <a14:compatExt spid="_x0000_s70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302</xdr:row>
          <xdr:rowOff>0</xdr:rowOff>
        </xdr:from>
        <xdr:to>
          <xdr:col>3</xdr:col>
          <xdr:colOff>914400</xdr:colOff>
          <xdr:row>303</xdr:row>
          <xdr:rowOff>47625</xdr:rowOff>
        </xdr:to>
        <xdr:sp macro="" textlink="">
          <xdr:nvSpPr>
            <xdr:cNvPr id="36865" name="Control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302</xdr:row>
          <xdr:rowOff>0</xdr:rowOff>
        </xdr:from>
        <xdr:to>
          <xdr:col>4</xdr:col>
          <xdr:colOff>914400</xdr:colOff>
          <xdr:row>303</xdr:row>
          <xdr:rowOff>47625</xdr:rowOff>
        </xdr:to>
        <xdr:sp macro="" textlink="">
          <xdr:nvSpPr>
            <xdr:cNvPr id="36866" name="Control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07%20vs%202006%20P&amp;L---Gam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65.221\platsoft\DOCUME~1\ADMINI~1\LOCALS~1\Temp\&#29595;&#36187;&#23433;&#20840;&#25253;&#20215;__&#23433;&#24509;_122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preciation_Forecast%2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29595;&#36187;&#23433;&#20840;&#25253;&#20215;__&#23433;&#24509;_1225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ohu\Reports\2004%20Rollup\04%20annual%20budget\Csld\Roll-up%20by%20dept_04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Budget\2003%20Forecast%202\Fcst%202%20summary%20report\FCST2%20Summar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ohu\Reports\2004%20Rollup\04%20annual%20budget\Csld\Roll-up%20by%20spending_04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tsoft\SEC\2006\Q2'06\GL%20supporting\EPS\Private\Betty\routine\GJ-USA-repurcha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65.221\PlatSoft\PlatSoft\0%20AD%20Revenue%20team\Branch%20office%20info\Focus%20Time\Budget\2011%20Focus%20annual%20budget\2011%20Focus%20budget-12%2030%20&#25968;&#23383;&#26356;&#26032;&#29256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2007%20Company%20level%20budg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007%20&#34892;&#25919;&#36153;&#39044;&#31639;---&#37096;&#38376;&#20998;&#2567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2006%202H%20forecast%20by%20bizline-Sep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6%20&#26032;&#25151;&#19979;&#21457;&#21033;&#28070;&#34920;&#22522;&#30784;&#34920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6&#24180;&#22478;&#24066;&#21450;&#39318;&#201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irstDraft@Nov24"/>
      <sheetName val="P&amp;L"/>
      <sheetName val="TLBB"/>
      <sheetName val="TLBB (2)"/>
      <sheetName val="Game BO"/>
      <sheetName val="Game TLBB"/>
      <sheetName val="TLBB-拆分"/>
      <sheetName val="Game TLBB (2)"/>
      <sheetName val="BizLinePL"/>
    </sheetNames>
    <sheetDataSet>
      <sheetData sheetId="0"/>
      <sheetData sheetId="1"/>
      <sheetData sheetId="2" refreshError="1">
        <row r="86">
          <cell r="C86">
            <v>39600000</v>
          </cell>
          <cell r="D86">
            <v>39600000</v>
          </cell>
          <cell r="E86">
            <v>38500000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  <sheetName val="Entry Sheet"/>
      <sheetName val="from sys 930"/>
      <sheetName val="工资计算表"/>
      <sheetName val="业务原始数据"/>
      <sheetName val="Detail"/>
      <sheetName val="Allocation by Q"/>
      <sheetName val="BizLinePL"/>
      <sheetName val="研发中心"/>
      <sheetName val="UFPrn20080221132942"/>
      <sheetName val="UFPrn20080221133010"/>
      <sheetName val="玛赛安全报价__安徽_12251"/>
      <sheetName val="AIZ BWA"/>
      <sheetName val="INMT MSX"/>
      <sheetName val="Allocation"/>
      <sheetName val="HC"/>
    </sheetNames>
    <sheetDataSet>
      <sheetData sheetId="0" refreshError="1"/>
      <sheetData sheetId="1" refreshError="1">
        <row r="36">
          <cell r="C36">
            <v>8.3000000000000007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cation"/>
      <sheetName val="HC"/>
      <sheetName val="depreciation"/>
      <sheetName val="Instruction"/>
      <sheetName val="parameter"/>
      <sheetName val="Capital"/>
      <sheetName val="Facility"/>
    </sheetNames>
    <sheetDataSet>
      <sheetData sheetId="0" refreshError="1">
        <row r="2">
          <cell r="I2" t="str">
            <v>Finance</v>
          </cell>
        </row>
        <row r="3">
          <cell r="I3" t="str">
            <v>Amount</v>
          </cell>
          <cell r="J3" t="str">
            <v>Amt</v>
          </cell>
        </row>
        <row r="4">
          <cell r="I4" t="str">
            <v>Expense</v>
          </cell>
          <cell r="J4" t="str">
            <v>781 Dprn.- Computer, Office Network Equip</v>
          </cell>
        </row>
        <row r="5">
          <cell r="I5" t="str">
            <v>Version</v>
          </cell>
          <cell r="J5" t="str">
            <v>Forecast 2</v>
          </cell>
        </row>
        <row r="6">
          <cell r="I6" t="str">
            <v>Year</v>
          </cell>
          <cell r="J6" t="str">
            <v>2004</v>
          </cell>
        </row>
        <row r="8">
          <cell r="C8" t="str">
            <v>01</v>
          </cell>
          <cell r="D8" t="str">
            <v>02</v>
          </cell>
          <cell r="E8" t="str">
            <v>03</v>
          </cell>
          <cell r="F8" t="str">
            <v>04</v>
          </cell>
          <cell r="G8" t="str">
            <v>05</v>
          </cell>
          <cell r="H8" t="str">
            <v>06</v>
          </cell>
          <cell r="I8" t="str">
            <v>07</v>
          </cell>
          <cell r="J8" t="str">
            <v>08</v>
          </cell>
          <cell r="K8" t="str">
            <v>09</v>
          </cell>
          <cell r="L8" t="str">
            <v>10</v>
          </cell>
          <cell r="M8" t="str">
            <v>11</v>
          </cell>
          <cell r="N8" t="str">
            <v>12</v>
          </cell>
          <cell r="O8" t="str">
            <v>total</v>
          </cell>
        </row>
        <row r="9">
          <cell r="B9" t="str">
            <v>ETRADE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8961.737125370606</v>
          </cell>
          <cell r="J10">
            <v>9466.3292302303907</v>
          </cell>
          <cell r="K10">
            <v>9484.8011158582176</v>
          </cell>
          <cell r="L10">
            <v>11627.601993392689</v>
          </cell>
          <cell r="M10">
            <v>12370.048642926558</v>
          </cell>
          <cell r="N10">
            <v>13100.722100430954</v>
          </cell>
          <cell r="O10">
            <v>65011.240208209412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18395.144625760717</v>
          </cell>
          <cell r="J15">
            <v>19422.296179265802</v>
          </cell>
          <cell r="K15">
            <v>19612.639595503435</v>
          </cell>
          <cell r="L15">
            <v>18851.558976521774</v>
          </cell>
          <cell r="M15">
            <v>19712.431640237101</v>
          </cell>
          <cell r="N15">
            <v>19576.928119889279</v>
          </cell>
          <cell r="O15">
            <v>115570.99913717812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7232.2790836324184</v>
          </cell>
          <cell r="J21">
            <v>7507.7783550103095</v>
          </cell>
          <cell r="K21">
            <v>7394.9296835504747</v>
          </cell>
          <cell r="L21">
            <v>6828.1237237795394</v>
          </cell>
          <cell r="M21">
            <v>6869.4837534159587</v>
          </cell>
          <cell r="N21">
            <v>6822.2628296583862</v>
          </cell>
          <cell r="O21">
            <v>42654.857429047086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10219.524792089287</v>
          </cell>
          <cell r="J28">
            <v>10608.817240775437</v>
          </cell>
          <cell r="K28">
            <v>10449.357161538715</v>
          </cell>
          <cell r="L28">
            <v>10242.185585669309</v>
          </cell>
          <cell r="M28">
            <v>10304.225630123939</v>
          </cell>
          <cell r="N28">
            <v>10233.394244487577</v>
          </cell>
          <cell r="O28">
            <v>62057.504654684271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4559.4802918552205</v>
          </cell>
          <cell r="J29">
            <v>4733.1646151151954</v>
          </cell>
          <cell r="K29">
            <v>4662.0208874557347</v>
          </cell>
          <cell r="L29">
            <v>4997.394899287925</v>
          </cell>
          <cell r="M29">
            <v>5102.3339472835933</v>
          </cell>
          <cell r="N29">
            <v>5141.4154658295083</v>
          </cell>
          <cell r="O29">
            <v>29195.810106827179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4087.8099168357148</v>
          </cell>
          <cell r="J30">
            <v>4896.3771880502018</v>
          </cell>
          <cell r="K30">
            <v>5948.0956150297297</v>
          </cell>
          <cell r="L30">
            <v>5937.4988902430769</v>
          </cell>
          <cell r="M30">
            <v>6421.4739434105704</v>
          </cell>
          <cell r="N30">
            <v>6822.2628296583862</v>
          </cell>
          <cell r="O30">
            <v>34113.518383227682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2987.2457084568687</v>
          </cell>
          <cell r="J31">
            <v>3101.0388857651278</v>
          </cell>
          <cell r="K31">
            <v>3054.4274779882398</v>
          </cell>
          <cell r="L31">
            <v>3265.6243896336928</v>
          </cell>
          <cell r="M31">
            <v>3434.7418767079794</v>
          </cell>
          <cell r="N31">
            <v>3559.4414763435057</v>
          </cell>
          <cell r="O31">
            <v>19402.519814895415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3773.3630001560441</v>
          </cell>
          <cell r="J32">
            <v>3917.1017504401616</v>
          </cell>
          <cell r="K32">
            <v>3858.2241827219868</v>
          </cell>
          <cell r="L32">
            <v>3710.9368064019236</v>
          </cell>
          <cell r="M32">
            <v>3733.4150833782383</v>
          </cell>
          <cell r="N32">
            <v>3707.7515378578187</v>
          </cell>
          <cell r="O32">
            <v>22700.792360956173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20596.273042518409</v>
          </cell>
          <cell r="J33">
            <v>22196.909919160917</v>
          </cell>
          <cell r="K33">
            <v>22506.307732544923</v>
          </cell>
          <cell r="L33">
            <v>21226.558532619001</v>
          </cell>
          <cell r="M33">
            <v>21803.144086928914</v>
          </cell>
          <cell r="N33">
            <v>22098.199165632595</v>
          </cell>
          <cell r="O33">
            <v>130427.39247940478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4873.9272085348912</v>
          </cell>
          <cell r="J34">
            <v>5059.5897609852091</v>
          </cell>
          <cell r="K34">
            <v>4983.5395693492337</v>
          </cell>
          <cell r="L34">
            <v>4898.4365844505392</v>
          </cell>
          <cell r="M34">
            <v>5077.4445133944046</v>
          </cell>
          <cell r="N34">
            <v>5190.8521530009457</v>
          </cell>
          <cell r="O34">
            <v>30083.789789715222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23897.965667654949</v>
          </cell>
          <cell r="J36">
            <v>24808.311086121023</v>
          </cell>
          <cell r="K36">
            <v>24435.419823905919</v>
          </cell>
          <cell r="L36">
            <v>30726.556757007926</v>
          </cell>
          <cell r="M36">
            <v>32406.042923723111</v>
          </cell>
          <cell r="N36">
            <v>33666.383963748987</v>
          </cell>
          <cell r="O36">
            <v>169940.68022216193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4402.2568335153846</v>
          </cell>
          <cell r="J37">
            <v>4569.9520421801881</v>
          </cell>
          <cell r="K37">
            <v>4501.2615465089848</v>
          </cell>
          <cell r="L37">
            <v>4304.6866954262314</v>
          </cell>
          <cell r="M37">
            <v>4330.7614967187565</v>
          </cell>
          <cell r="N37">
            <v>4300.9917839150685</v>
          </cell>
          <cell r="O37">
            <v>26409.910398264616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2987.2457084568687</v>
          </cell>
          <cell r="J38">
            <v>3101.0388857651278</v>
          </cell>
          <cell r="K38">
            <v>3054.4274779882398</v>
          </cell>
          <cell r="L38">
            <v>2820.3119728654619</v>
          </cell>
          <cell r="M38">
            <v>2837.3954633674612</v>
          </cell>
          <cell r="N38">
            <v>2817.8911687719419</v>
          </cell>
          <cell r="O38">
            <v>17618.3106772151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2830.0222501170333</v>
          </cell>
          <cell r="J39">
            <v>3101.0388857651278</v>
          </cell>
          <cell r="K39">
            <v>3054.4274779882398</v>
          </cell>
          <cell r="L39">
            <v>3265.6243896336928</v>
          </cell>
          <cell r="M39">
            <v>3285.4052733728499</v>
          </cell>
          <cell r="N39">
            <v>3411.1314148291931</v>
          </cell>
          <cell r="O39">
            <v>18947.649691706138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4402.2568335153846</v>
          </cell>
          <cell r="J40">
            <v>4896.3771880502018</v>
          </cell>
          <cell r="K40">
            <v>4983.5395693492337</v>
          </cell>
          <cell r="L40">
            <v>4749.9991121944622</v>
          </cell>
          <cell r="M40">
            <v>4778.7713067241457</v>
          </cell>
          <cell r="N40">
            <v>4745.9219684580075</v>
          </cell>
          <cell r="O40">
            <v>28556.865978291433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11948.982833827475</v>
          </cell>
          <cell r="J41">
            <v>12404.155543060511</v>
          </cell>
          <cell r="K41">
            <v>12217.709911952959</v>
          </cell>
          <cell r="L41">
            <v>11578.122835974002</v>
          </cell>
          <cell r="M41">
            <v>11946.928266810362</v>
          </cell>
          <cell r="N41">
            <v>12161.425044173644</v>
          </cell>
          <cell r="O41">
            <v>72257.324435798961</v>
          </cell>
        </row>
        <row r="42">
          <cell r="O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471.67037501950551</v>
          </cell>
          <cell r="J43">
            <v>489.6377188050202</v>
          </cell>
          <cell r="K43">
            <v>482.27802284024835</v>
          </cell>
          <cell r="L43">
            <v>445.31241676823083</v>
          </cell>
          <cell r="M43">
            <v>448.0098100053886</v>
          </cell>
          <cell r="N43">
            <v>444.93018454293821</v>
          </cell>
          <cell r="O43">
            <v>2781.8385279813319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2515.575333437363</v>
          </cell>
          <cell r="J45">
            <v>2774.6137398951146</v>
          </cell>
          <cell r="K45">
            <v>2732.9087960947409</v>
          </cell>
          <cell r="L45">
            <v>2523.4370283533081</v>
          </cell>
          <cell r="M45">
            <v>2538.7222566972023</v>
          </cell>
          <cell r="N45">
            <v>2521.2710457433163</v>
          </cell>
          <cell r="O45">
            <v>15606.528200221044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1415.0111250585167</v>
          </cell>
          <cell r="J46">
            <v>1468.9131564150607</v>
          </cell>
          <cell r="K46">
            <v>1446.8340685207452</v>
          </cell>
          <cell r="L46">
            <v>1632.8121948168464</v>
          </cell>
          <cell r="M46">
            <v>1642.702636686425</v>
          </cell>
          <cell r="N46">
            <v>1631.41067665744</v>
          </cell>
          <cell r="O46">
            <v>9237.6838581550328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4087.8099168357148</v>
          </cell>
          <cell r="J48">
            <v>4569.9520421801881</v>
          </cell>
          <cell r="K48">
            <v>4501.2615465089848</v>
          </cell>
          <cell r="L48">
            <v>4304.6866954262314</v>
          </cell>
          <cell r="M48">
            <v>4330.7614967187565</v>
          </cell>
          <cell r="N48">
            <v>4300.9917839150685</v>
          </cell>
          <cell r="O48">
            <v>26095.463481584946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1886.6815000780221</v>
          </cell>
          <cell r="J49">
            <v>1958.5508752200808</v>
          </cell>
          <cell r="K49">
            <v>1929.1120913609934</v>
          </cell>
          <cell r="L49">
            <v>1781.2496670729233</v>
          </cell>
          <cell r="M49">
            <v>1792.0392400215544</v>
          </cell>
          <cell r="N49">
            <v>1779.7207381717528</v>
          </cell>
          <cell r="O49">
            <v>11127.354111925328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1100.5642083788462</v>
          </cell>
          <cell r="J50">
            <v>1305.7005834800539</v>
          </cell>
          <cell r="K50">
            <v>1286.0747275739957</v>
          </cell>
          <cell r="L50">
            <v>1187.4997780486156</v>
          </cell>
          <cell r="M50">
            <v>1194.6928266810364</v>
          </cell>
          <cell r="N50">
            <v>1186.4804921145019</v>
          </cell>
          <cell r="O50">
            <v>7261.0126162770503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786.11729169917589</v>
          </cell>
          <cell r="J51">
            <v>816.06286467503367</v>
          </cell>
          <cell r="K51">
            <v>803.79670473374733</v>
          </cell>
          <cell r="L51">
            <v>742.18736128038461</v>
          </cell>
          <cell r="M51">
            <v>746.68301667564765</v>
          </cell>
          <cell r="N51">
            <v>741.55030757156374</v>
          </cell>
          <cell r="O51">
            <v>4636.3975466355532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148418.94467280444</v>
          </cell>
          <cell r="J55">
            <v>157173.70773641151</v>
          </cell>
          <cell r="K55">
            <v>157383.39478686772</v>
          </cell>
          <cell r="L55">
            <v>161648.40728686779</v>
          </cell>
          <cell r="M55">
            <v>167107.65913200998</v>
          </cell>
          <cell r="N55">
            <v>169963.33049540236</v>
          </cell>
          <cell r="O55">
            <v>961695.44411036372</v>
          </cell>
        </row>
        <row r="56">
          <cell r="H56">
            <v>-142449.21674741528</v>
          </cell>
          <cell r="K56">
            <v>0</v>
          </cell>
          <cell r="N56">
            <v>0</v>
          </cell>
          <cell r="O56">
            <v>0</v>
          </cell>
        </row>
      </sheetData>
      <sheetData sheetId="1" refreshError="1">
        <row r="9">
          <cell r="B9" t="str">
            <v>Etrade</v>
          </cell>
          <cell r="C9" t="str">
            <v>ITC</v>
          </cell>
        </row>
        <row r="10">
          <cell r="B10" t="str">
            <v>41100 Content Channel Development Group</v>
          </cell>
          <cell r="C10">
            <v>0</v>
          </cell>
          <cell r="D10">
            <v>0</v>
          </cell>
          <cell r="E10">
            <v>0</v>
          </cell>
          <cell r="I10">
            <v>57</v>
          </cell>
          <cell r="J10">
            <v>58</v>
          </cell>
          <cell r="K10">
            <v>59</v>
          </cell>
          <cell r="L10">
            <v>78.3333333333333</v>
          </cell>
          <cell r="M10">
            <v>82.8333333333333</v>
          </cell>
          <cell r="N10">
            <v>88.3333333333333</v>
          </cell>
        </row>
        <row r="11">
          <cell r="B11" t="str">
            <v>41110 Business Channel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 t="str">
            <v>41120 Community Channel</v>
          </cell>
          <cell r="C12">
            <v>0</v>
          </cell>
          <cell r="D12">
            <v>0</v>
          </cell>
          <cell r="E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 t="str">
            <v>41130 E-Commerce - High Touch</v>
          </cell>
        </row>
        <row r="14">
          <cell r="B14" t="str">
            <v>41140 Learning Channel</v>
          </cell>
          <cell r="C14">
            <v>0</v>
          </cell>
          <cell r="D14">
            <v>0</v>
          </cell>
          <cell r="E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 t="str">
            <v>41150 News Channel</v>
          </cell>
          <cell r="C15">
            <v>0</v>
          </cell>
          <cell r="D15">
            <v>0</v>
          </cell>
          <cell r="E15">
            <v>0</v>
          </cell>
          <cell r="I15">
            <v>117</v>
          </cell>
          <cell r="J15">
            <v>119</v>
          </cell>
          <cell r="K15">
            <v>122</v>
          </cell>
          <cell r="L15">
            <v>127</v>
          </cell>
          <cell r="M15">
            <v>132</v>
          </cell>
          <cell r="N15">
            <v>132</v>
          </cell>
        </row>
        <row r="16">
          <cell r="B16" t="str">
            <v>41160 Sports Channel</v>
          </cell>
          <cell r="C16">
            <v>0</v>
          </cell>
          <cell r="D16">
            <v>0</v>
          </cell>
          <cell r="E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B17" t="str">
            <v>41170 E-Business Solutions</v>
          </cell>
          <cell r="C17">
            <v>0</v>
          </cell>
          <cell r="D17">
            <v>0</v>
          </cell>
          <cell r="E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B18" t="str">
            <v>42200 Sohu Online</v>
          </cell>
          <cell r="C18">
            <v>0</v>
          </cell>
          <cell r="D18">
            <v>0</v>
          </cell>
          <cell r="E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B19" t="str">
            <v>43100 E-Commerce Department</v>
          </cell>
          <cell r="C19">
            <v>0</v>
          </cell>
          <cell r="D19">
            <v>0</v>
          </cell>
          <cell r="E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B20" t="str">
            <v>43200 Entertainment Group</v>
          </cell>
          <cell r="C20">
            <v>0</v>
          </cell>
          <cell r="D20">
            <v>0</v>
          </cell>
          <cell r="E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B21" t="str">
            <v>43300 Sohu Arts Studio</v>
          </cell>
          <cell r="C21">
            <v>0</v>
          </cell>
          <cell r="D21">
            <v>0</v>
          </cell>
          <cell r="E21">
            <v>0</v>
          </cell>
          <cell r="I21">
            <v>46</v>
          </cell>
          <cell r="J21">
            <v>46</v>
          </cell>
          <cell r="K21">
            <v>46</v>
          </cell>
          <cell r="L21">
            <v>46</v>
          </cell>
          <cell r="M21">
            <v>46</v>
          </cell>
          <cell r="N21">
            <v>46</v>
          </cell>
        </row>
        <row r="22">
          <cell r="B22" t="str">
            <v>43400 Sohu Arts Studio - Web Design</v>
          </cell>
          <cell r="C22">
            <v>0</v>
          </cell>
          <cell r="D22">
            <v>0</v>
          </cell>
          <cell r="E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 t="str">
            <v>43500 Web based subscription</v>
          </cell>
          <cell r="C23">
            <v>0</v>
          </cell>
          <cell r="D23">
            <v>0</v>
          </cell>
          <cell r="E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 t="str">
            <v>44000 Platform Operations</v>
          </cell>
          <cell r="C24">
            <v>0</v>
          </cell>
          <cell r="D24">
            <v>0</v>
          </cell>
          <cell r="E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 t="str">
            <v>51000 Sohu Classification</v>
          </cell>
          <cell r="C25">
            <v>0</v>
          </cell>
          <cell r="D25">
            <v>0</v>
          </cell>
          <cell r="E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 t="str">
            <v>52000 Technology Department</v>
          </cell>
          <cell r="C26">
            <v>0</v>
          </cell>
          <cell r="D26">
            <v>0</v>
          </cell>
          <cell r="E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 t="str">
            <v>52100 Technology - Web Service</v>
          </cell>
          <cell r="C27">
            <v>0</v>
          </cell>
          <cell r="D27">
            <v>0</v>
          </cell>
          <cell r="E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B28" t="str">
            <v>52200 Technology - Product Developmnet</v>
          </cell>
          <cell r="C28">
            <v>0</v>
          </cell>
          <cell r="D28">
            <v>0</v>
          </cell>
          <cell r="E28">
            <v>0</v>
          </cell>
          <cell r="I28">
            <v>65</v>
          </cell>
          <cell r="J28">
            <v>65</v>
          </cell>
          <cell r="K28">
            <v>65</v>
          </cell>
          <cell r="L28">
            <v>69</v>
          </cell>
          <cell r="M28">
            <v>69</v>
          </cell>
          <cell r="N28">
            <v>69</v>
          </cell>
        </row>
        <row r="29">
          <cell r="B29" t="str">
            <v>52300 Technology - Network Operation</v>
          </cell>
          <cell r="C29">
            <v>0</v>
          </cell>
          <cell r="D29">
            <v>0</v>
          </cell>
          <cell r="E29">
            <v>0</v>
          </cell>
          <cell r="I29">
            <v>29</v>
          </cell>
          <cell r="J29">
            <v>29</v>
          </cell>
          <cell r="K29">
            <v>29</v>
          </cell>
          <cell r="L29">
            <v>33.666666666666671</v>
          </cell>
          <cell r="M29">
            <v>34.166666666666671</v>
          </cell>
          <cell r="N29">
            <v>34.666666666666671</v>
          </cell>
        </row>
        <row r="30">
          <cell r="B30" t="str">
            <v>53000 R&amp;D Department</v>
          </cell>
          <cell r="C30">
            <v>0</v>
          </cell>
          <cell r="D30">
            <v>0</v>
          </cell>
          <cell r="E30">
            <v>0</v>
          </cell>
          <cell r="I30">
            <v>26</v>
          </cell>
          <cell r="J30">
            <v>30</v>
          </cell>
          <cell r="K30">
            <v>37</v>
          </cell>
          <cell r="L30">
            <v>40</v>
          </cell>
          <cell r="M30">
            <v>43</v>
          </cell>
          <cell r="N30">
            <v>46</v>
          </cell>
        </row>
        <row r="31">
          <cell r="B31" t="str">
            <v>53100 Email Department</v>
          </cell>
          <cell r="C31">
            <v>0</v>
          </cell>
          <cell r="D31">
            <v>0</v>
          </cell>
          <cell r="E31">
            <v>0</v>
          </cell>
          <cell r="I31">
            <v>19</v>
          </cell>
          <cell r="J31">
            <v>19</v>
          </cell>
          <cell r="K31">
            <v>19</v>
          </cell>
          <cell r="L31">
            <v>22</v>
          </cell>
          <cell r="M31">
            <v>23</v>
          </cell>
          <cell r="N31">
            <v>24</v>
          </cell>
        </row>
        <row r="32">
          <cell r="B32" t="str">
            <v>54000 Website Quality</v>
          </cell>
          <cell r="C32">
            <v>0</v>
          </cell>
          <cell r="D32">
            <v>0</v>
          </cell>
          <cell r="E32">
            <v>0</v>
          </cell>
          <cell r="I32">
            <v>24</v>
          </cell>
          <cell r="J32">
            <v>24</v>
          </cell>
          <cell r="K32">
            <v>24</v>
          </cell>
          <cell r="L32">
            <v>25</v>
          </cell>
          <cell r="M32">
            <v>25</v>
          </cell>
          <cell r="N32">
            <v>25</v>
          </cell>
        </row>
        <row r="33">
          <cell r="B33" t="str">
            <v>54100 Wireless Operation</v>
          </cell>
          <cell r="C33">
            <v>0</v>
          </cell>
          <cell r="D33">
            <v>0</v>
          </cell>
          <cell r="E33">
            <v>0</v>
          </cell>
          <cell r="I33">
            <v>131</v>
          </cell>
          <cell r="J33">
            <v>136</v>
          </cell>
          <cell r="K33">
            <v>140</v>
          </cell>
          <cell r="L33">
            <v>143</v>
          </cell>
          <cell r="M33">
            <v>146</v>
          </cell>
          <cell r="N33">
            <v>149</v>
          </cell>
        </row>
        <row r="34">
          <cell r="B34" t="str">
            <v>54200 Online Service</v>
          </cell>
          <cell r="C34">
            <v>0</v>
          </cell>
          <cell r="D34">
            <v>0</v>
          </cell>
          <cell r="E34">
            <v>0</v>
          </cell>
          <cell r="I34">
            <v>31</v>
          </cell>
          <cell r="J34">
            <v>31</v>
          </cell>
          <cell r="K34">
            <v>31</v>
          </cell>
          <cell r="L34">
            <v>33</v>
          </cell>
          <cell r="M34">
            <v>34</v>
          </cell>
          <cell r="N34">
            <v>35</v>
          </cell>
        </row>
        <row r="35">
          <cell r="B35" t="str">
            <v>54300 IVR Department</v>
          </cell>
          <cell r="C35">
            <v>0</v>
          </cell>
          <cell r="D35">
            <v>0</v>
          </cell>
          <cell r="E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B36" t="str">
            <v>55000 Game</v>
          </cell>
          <cell r="C36">
            <v>0</v>
          </cell>
          <cell r="D36">
            <v>0</v>
          </cell>
          <cell r="E36">
            <v>0</v>
          </cell>
          <cell r="I36">
            <v>152</v>
          </cell>
          <cell r="J36">
            <v>152</v>
          </cell>
          <cell r="K36">
            <v>152</v>
          </cell>
          <cell r="L36">
            <v>207</v>
          </cell>
          <cell r="M36">
            <v>217</v>
          </cell>
          <cell r="N36">
            <v>227</v>
          </cell>
        </row>
        <row r="37">
          <cell r="B37" t="str">
            <v>61000 Customer Service Department</v>
          </cell>
          <cell r="C37">
            <v>0</v>
          </cell>
          <cell r="D37">
            <v>0</v>
          </cell>
          <cell r="E37">
            <v>0</v>
          </cell>
          <cell r="I37">
            <v>28</v>
          </cell>
          <cell r="J37">
            <v>28</v>
          </cell>
          <cell r="K37">
            <v>28</v>
          </cell>
          <cell r="L37">
            <v>29</v>
          </cell>
          <cell r="M37">
            <v>29</v>
          </cell>
          <cell r="N37">
            <v>29</v>
          </cell>
        </row>
        <row r="38">
          <cell r="B38" t="str">
            <v>61100 Call Center</v>
          </cell>
          <cell r="C38">
            <v>0</v>
          </cell>
          <cell r="D38">
            <v>0</v>
          </cell>
          <cell r="E38">
            <v>0</v>
          </cell>
          <cell r="I38">
            <v>19</v>
          </cell>
          <cell r="J38">
            <v>19</v>
          </cell>
          <cell r="K38">
            <v>19</v>
          </cell>
          <cell r="L38">
            <v>19</v>
          </cell>
          <cell r="M38">
            <v>19</v>
          </cell>
          <cell r="N38">
            <v>19</v>
          </cell>
        </row>
        <row r="39">
          <cell r="B39" t="str">
            <v>62000 Marketing Department</v>
          </cell>
          <cell r="C39">
            <v>0</v>
          </cell>
          <cell r="D39">
            <v>0</v>
          </cell>
          <cell r="E39">
            <v>0</v>
          </cell>
          <cell r="I39">
            <v>18</v>
          </cell>
          <cell r="J39">
            <v>19</v>
          </cell>
          <cell r="K39">
            <v>19</v>
          </cell>
          <cell r="L39">
            <v>22</v>
          </cell>
          <cell r="M39">
            <v>22</v>
          </cell>
          <cell r="N39">
            <v>23</v>
          </cell>
        </row>
        <row r="40">
          <cell r="B40" t="str">
            <v>63000 Sales Department</v>
          </cell>
          <cell r="C40">
            <v>0</v>
          </cell>
          <cell r="D40">
            <v>0</v>
          </cell>
          <cell r="E40">
            <v>0</v>
          </cell>
          <cell r="I40">
            <v>28</v>
          </cell>
          <cell r="J40">
            <v>30</v>
          </cell>
          <cell r="K40">
            <v>31</v>
          </cell>
          <cell r="L40">
            <v>32</v>
          </cell>
          <cell r="M40">
            <v>32</v>
          </cell>
          <cell r="N40">
            <v>32</v>
          </cell>
        </row>
        <row r="41">
          <cell r="B41" t="str">
            <v>63100 Retailed Client Sales</v>
          </cell>
          <cell r="C41">
            <v>0</v>
          </cell>
          <cell r="D41">
            <v>0</v>
          </cell>
          <cell r="E41">
            <v>0</v>
          </cell>
          <cell r="I41">
            <v>76</v>
          </cell>
          <cell r="J41">
            <v>76</v>
          </cell>
          <cell r="K41">
            <v>76</v>
          </cell>
          <cell r="L41">
            <v>78</v>
          </cell>
          <cell r="M41">
            <v>80</v>
          </cell>
          <cell r="N41">
            <v>82</v>
          </cell>
        </row>
        <row r="42">
          <cell r="B42" t="str">
            <v>63200 SLI Department</v>
          </cell>
        </row>
        <row r="43">
          <cell r="B43" t="str">
            <v>64000 Investor Relations</v>
          </cell>
          <cell r="C43">
            <v>0</v>
          </cell>
          <cell r="D43">
            <v>0</v>
          </cell>
          <cell r="E43">
            <v>0</v>
          </cell>
          <cell r="I43">
            <v>3</v>
          </cell>
          <cell r="J43">
            <v>3</v>
          </cell>
          <cell r="K43">
            <v>3</v>
          </cell>
          <cell r="L43">
            <v>3</v>
          </cell>
          <cell r="M43">
            <v>3</v>
          </cell>
          <cell r="N43">
            <v>3</v>
          </cell>
        </row>
        <row r="44">
          <cell r="B44" t="str">
            <v>65000 EC High Touch</v>
          </cell>
        </row>
        <row r="45">
          <cell r="B45" t="str">
            <v>71000 Administration Department</v>
          </cell>
          <cell r="C45">
            <v>0</v>
          </cell>
          <cell r="D45">
            <v>0</v>
          </cell>
          <cell r="E45">
            <v>0</v>
          </cell>
          <cell r="I45">
            <v>16</v>
          </cell>
          <cell r="J45">
            <v>17</v>
          </cell>
          <cell r="K45">
            <v>17</v>
          </cell>
          <cell r="L45">
            <v>17</v>
          </cell>
          <cell r="M45">
            <v>17</v>
          </cell>
          <cell r="N45">
            <v>17</v>
          </cell>
        </row>
        <row r="46">
          <cell r="B46" t="str">
            <v>72000 Business Development  Department</v>
          </cell>
          <cell r="C46">
            <v>0</v>
          </cell>
          <cell r="D46">
            <v>0</v>
          </cell>
          <cell r="E46">
            <v>0</v>
          </cell>
          <cell r="I46">
            <v>9</v>
          </cell>
          <cell r="J46">
            <v>9</v>
          </cell>
          <cell r="K46">
            <v>9</v>
          </cell>
          <cell r="L46">
            <v>11</v>
          </cell>
          <cell r="M46">
            <v>11</v>
          </cell>
          <cell r="N46">
            <v>11</v>
          </cell>
        </row>
        <row r="47">
          <cell r="B47" t="str">
            <v>73000 Facilities Department</v>
          </cell>
          <cell r="C47">
            <v>0</v>
          </cell>
          <cell r="D47">
            <v>0</v>
          </cell>
          <cell r="E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B48" t="str">
            <v>74000 Finance Department</v>
          </cell>
          <cell r="C48">
            <v>0</v>
          </cell>
          <cell r="D48">
            <v>0</v>
          </cell>
          <cell r="E48">
            <v>0</v>
          </cell>
          <cell r="I48">
            <v>26</v>
          </cell>
          <cell r="J48">
            <v>28</v>
          </cell>
          <cell r="K48">
            <v>28</v>
          </cell>
          <cell r="L48">
            <v>29</v>
          </cell>
          <cell r="M48">
            <v>29</v>
          </cell>
          <cell r="N48">
            <v>29</v>
          </cell>
        </row>
        <row r="49">
          <cell r="B49" t="str">
            <v>75000 Human Resouces Department</v>
          </cell>
          <cell r="C49">
            <v>0</v>
          </cell>
          <cell r="D49">
            <v>0</v>
          </cell>
          <cell r="E49">
            <v>0</v>
          </cell>
          <cell r="I49">
            <v>12</v>
          </cell>
          <cell r="J49">
            <v>12</v>
          </cell>
          <cell r="K49">
            <v>12</v>
          </cell>
          <cell r="L49">
            <v>12</v>
          </cell>
          <cell r="M49">
            <v>12</v>
          </cell>
          <cell r="N49">
            <v>12</v>
          </cell>
        </row>
        <row r="50">
          <cell r="B50" t="str">
            <v>76000 Management Department</v>
          </cell>
          <cell r="C50">
            <v>0</v>
          </cell>
          <cell r="D50">
            <v>0</v>
          </cell>
          <cell r="E50">
            <v>0</v>
          </cell>
          <cell r="I50">
            <v>7</v>
          </cell>
          <cell r="J50">
            <v>8</v>
          </cell>
          <cell r="K50">
            <v>8</v>
          </cell>
          <cell r="L50">
            <v>8</v>
          </cell>
          <cell r="M50">
            <v>8</v>
          </cell>
          <cell r="N50">
            <v>8</v>
          </cell>
        </row>
        <row r="51">
          <cell r="B51" t="str">
            <v>77000 Legal Department</v>
          </cell>
          <cell r="C51">
            <v>0</v>
          </cell>
          <cell r="D51">
            <v>0</v>
          </cell>
          <cell r="E51">
            <v>0</v>
          </cell>
          <cell r="I51">
            <v>5</v>
          </cell>
          <cell r="J51">
            <v>5</v>
          </cell>
          <cell r="K51">
            <v>5</v>
          </cell>
          <cell r="L51">
            <v>5</v>
          </cell>
          <cell r="M51">
            <v>5</v>
          </cell>
          <cell r="N51">
            <v>5</v>
          </cell>
        </row>
        <row r="52">
          <cell r="B52" t="str">
            <v>Sales GZ</v>
          </cell>
        </row>
        <row r="53">
          <cell r="B53" t="str">
            <v>Sales SH</v>
          </cell>
        </row>
        <row r="55">
          <cell r="B55" t="str">
            <v>Total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944</v>
          </cell>
          <cell r="J55">
            <v>963</v>
          </cell>
          <cell r="K55">
            <v>979</v>
          </cell>
          <cell r="L55">
            <v>1089</v>
          </cell>
          <cell r="M55">
            <v>1119</v>
          </cell>
          <cell r="N55">
            <v>1146</v>
          </cell>
        </row>
        <row r="57">
          <cell r="B57" t="str">
            <v>Etrade</v>
          </cell>
          <cell r="C57" t="str">
            <v>HC Number</v>
          </cell>
          <cell r="D57" t="str">
            <v>Total HeadCount Base Number</v>
          </cell>
        </row>
        <row r="58">
          <cell r="B58" t="str">
            <v>41100 Content Channel Development Group</v>
          </cell>
          <cell r="C58">
            <v>56</v>
          </cell>
        </row>
        <row r="59">
          <cell r="B59" t="str">
            <v>41110 Business Channel</v>
          </cell>
          <cell r="C59">
            <v>0</v>
          </cell>
        </row>
        <row r="60">
          <cell r="B60" t="str">
            <v>41120 Community Channel</v>
          </cell>
          <cell r="C60">
            <v>0</v>
          </cell>
        </row>
        <row r="61">
          <cell r="B61" t="str">
            <v>41130 E-Commerce - High Touch</v>
          </cell>
          <cell r="C61">
            <v>0</v>
          </cell>
        </row>
        <row r="62">
          <cell r="B62" t="str">
            <v>41140 Learning Channel</v>
          </cell>
          <cell r="C62">
            <v>0</v>
          </cell>
        </row>
        <row r="63">
          <cell r="B63" t="str">
            <v>41150 News Channel</v>
          </cell>
          <cell r="C63">
            <v>115</v>
          </cell>
        </row>
        <row r="64">
          <cell r="B64" t="str">
            <v>41160 Sports Channel</v>
          </cell>
          <cell r="C64">
            <v>0</v>
          </cell>
        </row>
        <row r="65">
          <cell r="B65" t="str">
            <v>41170 E-Business Solutions</v>
          </cell>
          <cell r="C65">
            <v>0</v>
          </cell>
        </row>
        <row r="66">
          <cell r="B66" t="str">
            <v>42200 Sohu Online</v>
          </cell>
          <cell r="C66">
            <v>0</v>
          </cell>
        </row>
        <row r="67">
          <cell r="B67" t="str">
            <v>43100 E-Commerce Department</v>
          </cell>
          <cell r="C67">
            <v>0</v>
          </cell>
        </row>
        <row r="68">
          <cell r="B68" t="str">
            <v>43200 Entertainment Group</v>
          </cell>
          <cell r="C68">
            <v>0</v>
          </cell>
        </row>
        <row r="69">
          <cell r="B69" t="str">
            <v>43300 Sohu Arts Studio</v>
          </cell>
          <cell r="C69">
            <v>46</v>
          </cell>
        </row>
        <row r="70">
          <cell r="B70" t="str">
            <v>43400 Sohu Arts Studio - Web Design</v>
          </cell>
          <cell r="C70">
            <v>0</v>
          </cell>
        </row>
        <row r="71">
          <cell r="B71" t="str">
            <v>43500 Web based subscription</v>
          </cell>
          <cell r="C71">
            <v>0</v>
          </cell>
        </row>
        <row r="72">
          <cell r="B72" t="str">
            <v>44000 Platform Operations</v>
          </cell>
          <cell r="C72">
            <v>0</v>
          </cell>
        </row>
        <row r="73">
          <cell r="B73" t="str">
            <v>51000 Sohu Classification</v>
          </cell>
          <cell r="C73">
            <v>0</v>
          </cell>
        </row>
        <row r="74">
          <cell r="B74" t="str">
            <v>52000 Technology Department</v>
          </cell>
          <cell r="C74">
            <v>0</v>
          </cell>
        </row>
        <row r="75">
          <cell r="B75" t="str">
            <v>52100 Technology - Web Service</v>
          </cell>
          <cell r="C75">
            <v>0</v>
          </cell>
        </row>
        <row r="76">
          <cell r="B76" t="str">
            <v>52200 Technology - Product Developmnet</v>
          </cell>
          <cell r="C76">
            <v>65</v>
          </cell>
        </row>
        <row r="77">
          <cell r="B77" t="str">
            <v>52300 Technology - Network Operation</v>
          </cell>
          <cell r="C77">
            <v>29</v>
          </cell>
        </row>
        <row r="78">
          <cell r="B78" t="str">
            <v>53000 R&amp;D Department</v>
          </cell>
          <cell r="C78">
            <v>21</v>
          </cell>
        </row>
        <row r="79">
          <cell r="B79" t="str">
            <v>53100 Email Department</v>
          </cell>
          <cell r="C79">
            <v>18</v>
          </cell>
        </row>
        <row r="80">
          <cell r="B80" t="str">
            <v>54000 Website Quality</v>
          </cell>
          <cell r="C80">
            <v>24</v>
          </cell>
        </row>
        <row r="81">
          <cell r="B81" t="str">
            <v>54100 Wireless Operation</v>
          </cell>
          <cell r="C81">
            <v>131</v>
          </cell>
        </row>
        <row r="82">
          <cell r="B82" t="str">
            <v>54200 Online Service</v>
          </cell>
          <cell r="C82">
            <v>30</v>
          </cell>
        </row>
        <row r="83">
          <cell r="B83" t="str">
            <v>54300 IVR Department</v>
          </cell>
          <cell r="C83">
            <v>0</v>
          </cell>
        </row>
        <row r="84">
          <cell r="B84" t="str">
            <v>55000 Game</v>
          </cell>
          <cell r="C84">
            <v>152</v>
          </cell>
        </row>
        <row r="85">
          <cell r="B85" t="str">
            <v>61000 Customer Service Department</v>
          </cell>
          <cell r="C85">
            <v>28</v>
          </cell>
        </row>
        <row r="86">
          <cell r="B86" t="str">
            <v>61100 Call Center</v>
          </cell>
          <cell r="C86">
            <v>19</v>
          </cell>
        </row>
        <row r="87">
          <cell r="B87" t="str">
            <v>62000 Marketing Department</v>
          </cell>
          <cell r="C87">
            <v>17</v>
          </cell>
        </row>
        <row r="88">
          <cell r="B88" t="str">
            <v>63000 Sales Department</v>
          </cell>
          <cell r="C88">
            <v>27</v>
          </cell>
        </row>
        <row r="89">
          <cell r="B89" t="str">
            <v>63100 Retailed Client Sales</v>
          </cell>
          <cell r="C89">
            <v>76</v>
          </cell>
        </row>
        <row r="90">
          <cell r="B90" t="str">
            <v>63200 SLI Department</v>
          </cell>
          <cell r="C90">
            <v>38</v>
          </cell>
        </row>
        <row r="91">
          <cell r="B91" t="str">
            <v>64000 Investor Relations</v>
          </cell>
          <cell r="C91">
            <v>3</v>
          </cell>
        </row>
        <row r="92">
          <cell r="B92" t="str">
            <v>65000 EC High Touch</v>
          </cell>
          <cell r="C92">
            <v>90</v>
          </cell>
        </row>
        <row r="93">
          <cell r="B93" t="str">
            <v>71000 Administration Department</v>
          </cell>
          <cell r="C93">
            <v>14</v>
          </cell>
        </row>
        <row r="94">
          <cell r="B94" t="str">
            <v>72000 Business Development  Department</v>
          </cell>
          <cell r="C94">
            <v>9</v>
          </cell>
        </row>
        <row r="95">
          <cell r="B95" t="str">
            <v>73000 Facilities Department</v>
          </cell>
          <cell r="C95">
            <v>0</v>
          </cell>
        </row>
        <row r="96">
          <cell r="B96" t="str">
            <v>74000 Finance Department</v>
          </cell>
          <cell r="C96">
            <v>25</v>
          </cell>
        </row>
        <row r="97">
          <cell r="B97" t="str">
            <v>75000 Human Resouces Department</v>
          </cell>
          <cell r="C97">
            <v>12</v>
          </cell>
        </row>
        <row r="98">
          <cell r="B98" t="str">
            <v>76000 Management Department</v>
          </cell>
          <cell r="C98">
            <v>8</v>
          </cell>
        </row>
        <row r="99">
          <cell r="B99" t="str">
            <v>77000 Legal Department</v>
          </cell>
          <cell r="C99">
            <v>5</v>
          </cell>
        </row>
        <row r="100">
          <cell r="B100" t="str">
            <v>Sales GZ</v>
          </cell>
          <cell r="C100">
            <v>40</v>
          </cell>
        </row>
        <row r="101">
          <cell r="B101" t="str">
            <v>Sales SH</v>
          </cell>
          <cell r="C101">
            <v>36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美圆总报价表"/>
      <sheetName val="内贸合同总价表"/>
      <sheetName val="进口设备CIP总价表"/>
      <sheetName val="进口设备FOB总价表"/>
      <sheetName val="内贸采购合同总价表"/>
      <sheetName val="玛赛软件合同总价表"/>
      <sheetName val="玛赛服务合同总价表"/>
      <sheetName val="安全服务"/>
      <sheetName val="设备清单"/>
      <sheetName val="培训选项"/>
      <sheetName val="Spending-mth(Sohu)"/>
      <sheetName val="Spending-Qtr"/>
      <sheetName val="Facility"/>
    </sheetNames>
    <sheetDataSet>
      <sheetData sheetId="0" refreshError="1"/>
      <sheetData sheetId="1" refreshError="1">
        <row r="36">
          <cell r="C36">
            <v>8.3000000000000007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st vs budget"/>
      <sheetName val="Checklist"/>
      <sheetName val="CondensedPL(Qtr)"/>
      <sheetName val="Reminder"/>
      <sheetName val="CondensedPL(Sum)"/>
      <sheetName val="CondensedPL(17173&amp;Focus)"/>
      <sheetName val="CondensedPL(Sohu)"/>
      <sheetName val="Roll-up(Qtr)(Sohu)"/>
      <sheetName val="Summary(Sohu)"/>
      <sheetName val="ITC"/>
      <sheetName val="BJOLUS"/>
      <sheetName val="BJXSHD"/>
      <sheetName val="BJSFTW"/>
      <sheetName val="BJINTE"/>
      <sheetName val="ISPUS"/>
      <sheetName val="USA"/>
      <sheetName val="HK"/>
      <sheetName val="CI"/>
      <sheetName val="Parameter"/>
      <sheetName val="CondensedPL(17173)"/>
      <sheetName val="进口设备FOB总价表"/>
      <sheetName val="Allocation"/>
      <sheetName val="HC"/>
    </sheetNames>
    <sheetDataSet>
      <sheetData sheetId="0" refreshError="1"/>
      <sheetData sheetId="1" refreshError="1"/>
      <sheetData sheetId="2" refreshError="1">
        <row r="1">
          <cell r="A1" t="str">
            <v>SOHU.COM</v>
          </cell>
        </row>
        <row r="2">
          <cell r="A2" t="str">
            <v>2004 Budget</v>
          </cell>
        </row>
        <row r="3">
          <cell r="A3" t="str">
            <v>PROFIT &amp; LOSS_by quarter</v>
          </cell>
        </row>
        <row r="4">
          <cell r="A4" t="str">
            <v>In USD'000</v>
          </cell>
        </row>
        <row r="5">
          <cell r="A5" t="str">
            <v>1) Revenue by Product Line</v>
          </cell>
          <cell r="B5" t="str">
            <v>Q1 Budget</v>
          </cell>
          <cell r="C5" t="str">
            <v>Q2 Budget</v>
          </cell>
          <cell r="D5" t="str">
            <v>Q3 Budget</v>
          </cell>
          <cell r="E5" t="str">
            <v>Q4 Budget</v>
          </cell>
          <cell r="F5" t="str">
            <v>Total 2004</v>
          </cell>
          <cell r="G5" t="str">
            <v>2003 Actual</v>
          </cell>
          <cell r="H5" t="str">
            <v>Variance</v>
          </cell>
        </row>
        <row r="6">
          <cell r="A6" t="str">
            <v>Revenue</v>
          </cell>
        </row>
        <row r="7">
          <cell r="A7" t="str">
            <v>Advertising Revenue (Net)</v>
          </cell>
          <cell r="B7">
            <v>10529000</v>
          </cell>
          <cell r="C7">
            <v>12934050</v>
          </cell>
          <cell r="D7">
            <v>16369000</v>
          </cell>
          <cell r="E7">
            <v>17090000</v>
          </cell>
          <cell r="F7">
            <v>56922050</v>
          </cell>
          <cell r="H7">
            <v>56922050</v>
          </cell>
        </row>
        <row r="8">
          <cell r="A8" t="str">
            <v>Non-advertising Revenue (Net)</v>
          </cell>
          <cell r="B8">
            <v>16547545.893719807</v>
          </cell>
          <cell r="C8">
            <v>17557000</v>
          </cell>
          <cell r="D8">
            <v>19959000</v>
          </cell>
          <cell r="E8">
            <v>22930000</v>
          </cell>
          <cell r="F8">
            <v>76993545.893719807</v>
          </cell>
          <cell r="H8">
            <v>76993545.893719807</v>
          </cell>
        </row>
        <row r="9">
          <cell r="A9" t="str">
            <v>Total  Net Revenue</v>
          </cell>
          <cell r="B9">
            <v>27076545.893719807</v>
          </cell>
          <cell r="C9">
            <v>30491050</v>
          </cell>
          <cell r="D9">
            <v>36328000</v>
          </cell>
          <cell r="E9">
            <v>40020000</v>
          </cell>
          <cell r="F9">
            <v>133915595.89371981</v>
          </cell>
          <cell r="G9">
            <v>0</v>
          </cell>
          <cell r="H9">
            <v>133915595.89371981</v>
          </cell>
        </row>
        <row r="11">
          <cell r="A11" t="str">
            <v>Advertising Revenue as % of Total</v>
          </cell>
          <cell r="B11">
            <v>0.38886053048746216</v>
          </cell>
          <cell r="C11">
            <v>0.42419168903661897</v>
          </cell>
          <cell r="D11">
            <v>0.45058907729574982</v>
          </cell>
          <cell r="E11">
            <v>0.42703648175912046</v>
          </cell>
          <cell r="F11">
            <v>0.42505915476174538</v>
          </cell>
          <cell r="G11" t="e">
            <v>#DIV/0!</v>
          </cell>
          <cell r="H11">
            <v>0.42505915476174538</v>
          </cell>
        </row>
        <row r="12">
          <cell r="A12" t="str">
            <v>Non Advertising Revenue as % of Total</v>
          </cell>
          <cell r="B12">
            <v>0.61113946951253784</v>
          </cell>
          <cell r="C12">
            <v>0.57580831096338103</v>
          </cell>
          <cell r="D12">
            <v>0.54941092270425018</v>
          </cell>
          <cell r="E12">
            <v>0.57296351824087954</v>
          </cell>
          <cell r="F12">
            <v>0.57494084523825462</v>
          </cell>
          <cell r="G12" t="e">
            <v>#DIV/0!</v>
          </cell>
          <cell r="H12">
            <v>0.57494084523825462</v>
          </cell>
        </row>
        <row r="14">
          <cell r="A14" t="str">
            <v>Cost of Revenue</v>
          </cell>
        </row>
        <row r="15">
          <cell r="A15" t="str">
            <v xml:space="preserve">COR - Advertising </v>
          </cell>
          <cell r="B15">
            <v>3080387.5477174455</v>
          </cell>
          <cell r="C15">
            <v>3497233.9362625857</v>
          </cell>
          <cell r="D15">
            <v>3896569.0876371339</v>
          </cell>
          <cell r="E15">
            <v>4125822.667711657</v>
          </cell>
          <cell r="F15">
            <v>14600013.239328822</v>
          </cell>
          <cell r="H15">
            <v>14600013.239328822</v>
          </cell>
        </row>
        <row r="16">
          <cell r="A16" t="str">
            <v xml:space="preserve">COR - Non-advertising </v>
          </cell>
          <cell r="B16">
            <v>5502385.4734299518</v>
          </cell>
          <cell r="C16">
            <v>5494571</v>
          </cell>
          <cell r="D16">
            <v>7165620</v>
          </cell>
          <cell r="E16">
            <v>7674366</v>
          </cell>
          <cell r="F16">
            <v>25836942.473429952</v>
          </cell>
          <cell r="H16">
            <v>25836942.473429952</v>
          </cell>
        </row>
        <row r="17">
          <cell r="A17" t="str">
            <v>Total Cost of Revenue</v>
          </cell>
          <cell r="B17">
            <v>8582773.0211473964</v>
          </cell>
          <cell r="C17">
            <v>8991804.9362625852</v>
          </cell>
          <cell r="D17">
            <v>11062189.087637134</v>
          </cell>
          <cell r="E17">
            <v>11800188.667711657</v>
          </cell>
          <cell r="F17">
            <v>40436955.712758772</v>
          </cell>
          <cell r="G17">
            <v>0</v>
          </cell>
          <cell r="H17">
            <v>40436955.712758772</v>
          </cell>
        </row>
        <row r="19">
          <cell r="A19" t="str">
            <v>2) Gross Margin</v>
          </cell>
        </row>
        <row r="20">
          <cell r="A20" t="str">
            <v>Gross Margin Advertising</v>
          </cell>
          <cell r="B20">
            <v>7448612.4522825545</v>
          </cell>
          <cell r="C20">
            <v>9436816.0637374148</v>
          </cell>
          <cell r="D20">
            <v>12472430.912362866</v>
          </cell>
          <cell r="E20">
            <v>12964177.332288342</v>
          </cell>
          <cell r="F20">
            <v>42322036.760671176</v>
          </cell>
          <cell r="G20">
            <v>0</v>
          </cell>
          <cell r="H20">
            <v>42322036.760671176</v>
          </cell>
        </row>
        <row r="21">
          <cell r="A21" t="str">
            <v>Gross Margin Non Advertising</v>
          </cell>
          <cell r="B21">
            <v>11045160.420289855</v>
          </cell>
          <cell r="C21">
            <v>12062428.999999998</v>
          </cell>
          <cell r="D21">
            <v>12793380</v>
          </cell>
          <cell r="E21">
            <v>15255634</v>
          </cell>
          <cell r="F21">
            <v>51156603.420289852</v>
          </cell>
          <cell r="G21">
            <v>0</v>
          </cell>
          <cell r="H21">
            <v>51156603.420289859</v>
          </cell>
        </row>
        <row r="22">
          <cell r="A22" t="str">
            <v>Total Gross Margin</v>
          </cell>
          <cell r="B22">
            <v>18493772.872572411</v>
          </cell>
          <cell r="C22">
            <v>21499245.063737415</v>
          </cell>
          <cell r="D22">
            <v>25265810.912362866</v>
          </cell>
          <cell r="E22">
            <v>28219811.33228834</v>
          </cell>
          <cell r="F22">
            <v>93478640.180961028</v>
          </cell>
          <cell r="G22">
            <v>0</v>
          </cell>
          <cell r="H22">
            <v>93478640.180961043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</row>
        <row r="24">
          <cell r="A24" t="str">
            <v xml:space="preserve">  % of Gross Margin Advertising</v>
          </cell>
          <cell r="B24">
            <v>0.70743778633132814</v>
          </cell>
          <cell r="C24">
            <v>0.72961029714106673</v>
          </cell>
          <cell r="D24">
            <v>0.7619543596043048</v>
          </cell>
          <cell r="E24">
            <v>0.75858264085946991</v>
          </cell>
          <cell r="F24">
            <v>0.74350865368817842</v>
          </cell>
          <cell r="G24" t="e">
            <v>#DIV/0!</v>
          </cell>
          <cell r="H24">
            <v>0.74350865368817842</v>
          </cell>
        </row>
        <row r="25">
          <cell r="A25" t="str">
            <v xml:space="preserve">  % of Gross Margin Non-Advertising</v>
          </cell>
          <cell r="B25">
            <v>0.66748027116708342</v>
          </cell>
          <cell r="C25">
            <v>0.68704385715099381</v>
          </cell>
          <cell r="D25">
            <v>0.64098301518112133</v>
          </cell>
          <cell r="E25">
            <v>0.66531330135194067</v>
          </cell>
          <cell r="F25">
            <v>0.6644271649847806</v>
          </cell>
          <cell r="G25" t="e">
            <v>#DIV/0!</v>
          </cell>
          <cell r="H25">
            <v>0.66442716498478072</v>
          </cell>
        </row>
        <row r="26">
          <cell r="A26" t="str">
            <v xml:space="preserve"> % of Total Gross Margin</v>
          </cell>
          <cell r="B26">
            <v>0.68301817171081247</v>
          </cell>
          <cell r="C26">
            <v>0.70510018722665879</v>
          </cell>
          <cell r="D26">
            <v>0.69549138164398994</v>
          </cell>
          <cell r="E26">
            <v>0.7051427119512329</v>
          </cell>
          <cell r="F26">
            <v>0.69804147573034747</v>
          </cell>
          <cell r="G26" t="e">
            <v>#DIV/0!</v>
          </cell>
          <cell r="H26">
            <v>0.69804147573034758</v>
          </cell>
        </row>
        <row r="27">
          <cell r="B27">
            <v>0.68301817171081247</v>
          </cell>
          <cell r="C27">
            <v>0.70510018722665879</v>
          </cell>
          <cell r="D27">
            <v>0.69549138164398994</v>
          </cell>
          <cell r="E27">
            <v>0.7051427119512329</v>
          </cell>
          <cell r="F27">
            <v>0.69804147573034747</v>
          </cell>
        </row>
        <row r="28">
          <cell r="A28" t="str">
            <v>Operating Expense</v>
          </cell>
        </row>
        <row r="29">
          <cell r="A29" t="str">
            <v>Product Development</v>
          </cell>
          <cell r="B29">
            <v>1816167.9375777834</v>
          </cell>
          <cell r="C29">
            <v>2009474.3551042695</v>
          </cell>
          <cell r="D29">
            <v>2117083.3837903813</v>
          </cell>
          <cell r="E29">
            <v>2219329.8127537705</v>
          </cell>
          <cell r="F29">
            <v>8162055.4892262043</v>
          </cell>
          <cell r="H29">
            <v>8162055.4892262043</v>
          </cell>
        </row>
        <row r="30">
          <cell r="A30" t="str">
            <v>Sales &amp; Marketing</v>
          </cell>
          <cell r="B30">
            <v>3706731.1260178182</v>
          </cell>
          <cell r="C30">
            <v>5028364.435891768</v>
          </cell>
          <cell r="D30">
            <v>6691272.6488543767</v>
          </cell>
          <cell r="E30">
            <v>6091186.5722446004</v>
          </cell>
          <cell r="F30">
            <v>21517554.783008564</v>
          </cell>
          <cell r="H30">
            <v>21517554.783008564</v>
          </cell>
        </row>
        <row r="31">
          <cell r="A31" t="str">
            <v>General Administratinon</v>
          </cell>
          <cell r="B31">
            <v>1532137.4684462063</v>
          </cell>
          <cell r="C31">
            <v>1683110.8798097232</v>
          </cell>
          <cell r="D31">
            <v>1752403.5214144732</v>
          </cell>
          <cell r="E31">
            <v>1658428.3771892351</v>
          </cell>
          <cell r="F31">
            <v>6626080.2468596371</v>
          </cell>
          <cell r="H31">
            <v>6626080.2468596371</v>
          </cell>
        </row>
        <row r="32">
          <cell r="A32" t="str">
            <v>Amortization of Intangibles</v>
          </cell>
          <cell r="B32">
            <v>170829</v>
          </cell>
          <cell r="C32">
            <v>170829</v>
          </cell>
          <cell r="D32">
            <v>170829</v>
          </cell>
          <cell r="E32">
            <v>170829</v>
          </cell>
          <cell r="F32">
            <v>683316</v>
          </cell>
        </row>
        <row r="33">
          <cell r="A33" t="str">
            <v>Total Operating expense</v>
          </cell>
          <cell r="B33">
            <v>7225865.5320418077</v>
          </cell>
          <cell r="C33">
            <v>8891778.6708057597</v>
          </cell>
          <cell r="D33">
            <v>10731588.554059232</v>
          </cell>
          <cell r="E33">
            <v>10139773.762187606</v>
          </cell>
          <cell r="F33">
            <v>36989006.519094408</v>
          </cell>
          <cell r="G33">
            <v>0</v>
          </cell>
          <cell r="H33">
            <v>36305690.519094408</v>
          </cell>
        </row>
        <row r="35">
          <cell r="A35" t="str">
            <v>Stock compensation</v>
          </cell>
          <cell r="B35">
            <v>20000</v>
          </cell>
          <cell r="C35">
            <v>20000</v>
          </cell>
          <cell r="D35">
            <v>20000</v>
          </cell>
          <cell r="E35">
            <v>20000</v>
          </cell>
          <cell r="F35">
            <v>80000</v>
          </cell>
          <cell r="H35">
            <v>80000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H36">
            <v>0</v>
          </cell>
        </row>
        <row r="37">
          <cell r="A37" t="str">
            <v>Interest (income) / loss</v>
          </cell>
          <cell r="B37">
            <v>-681750</v>
          </cell>
          <cell r="C37">
            <v>-699750</v>
          </cell>
          <cell r="D37">
            <v>-729750</v>
          </cell>
          <cell r="E37">
            <v>-759750</v>
          </cell>
          <cell r="F37">
            <v>-2871000</v>
          </cell>
          <cell r="H37">
            <v>-2871000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H38">
            <v>0</v>
          </cell>
        </row>
        <row r="39">
          <cell r="A39" t="str">
            <v>Non-operating loss / (income)</v>
          </cell>
          <cell r="B39">
            <v>178003</v>
          </cell>
          <cell r="C39">
            <v>177999</v>
          </cell>
          <cell r="D39">
            <v>177999</v>
          </cell>
          <cell r="E39">
            <v>177999</v>
          </cell>
          <cell r="F39">
            <v>712000</v>
          </cell>
          <cell r="H39">
            <v>712000</v>
          </cell>
        </row>
        <row r="41">
          <cell r="A41" t="str">
            <v>Profit / (Loss) Before Tax</v>
          </cell>
          <cell r="B41">
            <v>11751654.340530604</v>
          </cell>
          <cell r="C41">
            <v>13109217.392931655</v>
          </cell>
          <cell r="D41">
            <v>15065973.358303634</v>
          </cell>
          <cell r="E41">
            <v>18641788.570100732</v>
          </cell>
          <cell r="F41">
            <v>58568633.66186662</v>
          </cell>
          <cell r="G41">
            <v>0</v>
          </cell>
          <cell r="H41">
            <v>53509949.661866635</v>
          </cell>
        </row>
        <row r="42">
          <cell r="A42" t="str">
            <v>Income Tax Expense</v>
          </cell>
          <cell r="B42">
            <v>195139.66665999999</v>
          </cell>
          <cell r="C42">
            <v>245139.99998999998</v>
          </cell>
          <cell r="D42">
            <v>245139.99998999998</v>
          </cell>
          <cell r="E42">
            <v>295139.66665999999</v>
          </cell>
          <cell r="F42">
            <v>980559.33329999994</v>
          </cell>
        </row>
        <row r="44">
          <cell r="A44" t="str">
            <v>Net Profit / (Loss)</v>
          </cell>
          <cell r="B44">
            <v>11556514.673870604</v>
          </cell>
          <cell r="C44">
            <v>12864077.392941656</v>
          </cell>
          <cell r="D44">
            <v>14820833.358313635</v>
          </cell>
          <cell r="E44">
            <v>18346648.903440733</v>
          </cell>
          <cell r="F44">
            <v>57588074.328566618</v>
          </cell>
          <cell r="G44">
            <v>0</v>
          </cell>
          <cell r="H44">
            <v>57588074.328566618</v>
          </cell>
          <cell r="I44">
            <v>0</v>
          </cell>
          <cell r="J44" t="str">
            <v>应有$1.25M 费用elimination，暂未含。</v>
          </cell>
        </row>
        <row r="46">
          <cell r="A46" t="str">
            <v>Earnings per share</v>
          </cell>
          <cell r="B46">
            <v>0.27800446914443483</v>
          </cell>
          <cell r="C46">
            <v>0.30897689065877859</v>
          </cell>
          <cell r="D46">
            <v>0.35532684364861633</v>
          </cell>
          <cell r="E46">
            <v>0.43884333096716327</v>
          </cell>
          <cell r="F46">
            <v>1.3811515344189931</v>
          </cell>
          <cell r="G46">
            <v>0.68722163342552567</v>
          </cell>
          <cell r="H46">
            <v>1.5020034870840668</v>
          </cell>
        </row>
        <row r="47">
          <cell r="A47" t="str">
            <v>For forecast. ( See Senior Management report for actual figures)</v>
          </cell>
        </row>
        <row r="48">
          <cell r="A48" t="str">
            <v>Head count:</v>
          </cell>
          <cell r="B48">
            <v>1185</v>
          </cell>
          <cell r="C48">
            <v>1257</v>
          </cell>
          <cell r="D48">
            <v>1310</v>
          </cell>
          <cell r="E48">
            <v>1345</v>
          </cell>
          <cell r="F48">
            <v>1345</v>
          </cell>
          <cell r="G48">
            <v>943</v>
          </cell>
          <cell r="H48">
            <v>402</v>
          </cell>
        </row>
        <row r="50">
          <cell r="A50" t="str">
            <v>Capex:</v>
          </cell>
          <cell r="B50">
            <v>2297683.4837681158</v>
          </cell>
          <cell r="C50">
            <v>4762142.4009661833</v>
          </cell>
          <cell r="D50">
            <v>2710323.6135265701</v>
          </cell>
          <cell r="E50">
            <v>1628754.0289855073</v>
          </cell>
          <cell r="F50">
            <v>11398903.527246376</v>
          </cell>
          <cell r="G50">
            <v>6627314.5330680134</v>
          </cell>
          <cell r="H50">
            <v>4771588.9941783631</v>
          </cell>
        </row>
        <row r="52">
          <cell r="A52" t="str">
            <v>Depreciation</v>
          </cell>
          <cell r="B52">
            <v>1341412.25</v>
          </cell>
          <cell r="C52">
            <v>1227432.18</v>
          </cell>
          <cell r="D52">
            <v>1261367.6800000002</v>
          </cell>
          <cell r="E52">
            <v>1264889.71</v>
          </cell>
          <cell r="F52">
            <v>5095101.82</v>
          </cell>
          <cell r="G52">
            <v>5116061.136335793</v>
          </cell>
          <cell r="H52">
            <v>-20959.316335792653</v>
          </cell>
        </row>
        <row r="53">
          <cell r="A53" t="str">
            <v>Burn rate:</v>
          </cell>
          <cell r="B53">
            <v>-10973386.106762487</v>
          </cell>
          <cell r="C53">
            <v>-9574507.1719654668</v>
          </cell>
          <cell r="D53">
            <v>-13617017.424777064</v>
          </cell>
          <cell r="E53">
            <v>-18277924.251115229</v>
          </cell>
          <cell r="F53">
            <v>-52264831.954620242</v>
          </cell>
          <cell r="G53">
            <v>1511253.3967322204</v>
          </cell>
          <cell r="H53">
            <v>-48717401.351352483</v>
          </cell>
        </row>
        <row r="55">
          <cell r="A55" t="str">
            <v>US GAAP EBITDA</v>
          </cell>
          <cell r="B55">
            <v>12411316.590530604</v>
          </cell>
          <cell r="C55">
            <v>13636899.572931651</v>
          </cell>
          <cell r="D55">
            <v>15597591.038303632</v>
          </cell>
          <cell r="E55">
            <v>19146928.280100733</v>
          </cell>
          <cell r="F55">
            <v>60792735.48186662</v>
          </cell>
          <cell r="G55">
            <v>5116061.136335793</v>
          </cell>
          <cell r="H55">
            <v>50617990.345530845</v>
          </cell>
        </row>
        <row r="56">
          <cell r="A56" t="str">
            <v>Check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8">
          <cell r="A58" t="str">
            <v>before update Sohu S&amp;B</v>
          </cell>
          <cell r="B58">
            <v>11596952.673870604</v>
          </cell>
          <cell r="C58">
            <v>12520122.392941656</v>
          </cell>
          <cell r="D58">
            <v>14388493.358313635</v>
          </cell>
          <cell r="E58">
            <v>17775003.903440733</v>
          </cell>
          <cell r="F58">
            <v>56280572.328566618</v>
          </cell>
        </row>
      </sheetData>
      <sheetData sheetId="3" refreshError="1"/>
      <sheetData sheetId="4" refreshError="1"/>
      <sheetData sheetId="5" refreshError="1"/>
      <sheetData sheetId="6" refreshError="1">
        <row r="1">
          <cell r="A1" t="str">
            <v>SOHU.COM</v>
          </cell>
        </row>
        <row r="2">
          <cell r="A2" t="str">
            <v>2004 Budget</v>
          </cell>
        </row>
        <row r="3">
          <cell r="A3" t="str">
            <v>PROFIT &amp; LOSS_ by month</v>
          </cell>
        </row>
        <row r="4">
          <cell r="A4" t="str">
            <v>In USD'000</v>
          </cell>
          <cell r="B4" t="str">
            <v>01</v>
          </cell>
          <cell r="C4" t="str">
            <v>02</v>
          </cell>
          <cell r="D4" t="str">
            <v>03</v>
          </cell>
          <cell r="E4" t="str">
            <v>04</v>
          </cell>
          <cell r="F4" t="str">
            <v>05</v>
          </cell>
          <cell r="G4" t="str">
            <v>06</v>
          </cell>
          <cell r="H4" t="str">
            <v>07</v>
          </cell>
          <cell r="I4" t="str">
            <v>08</v>
          </cell>
          <cell r="J4" t="str">
            <v>09</v>
          </cell>
          <cell r="K4" t="str">
            <v>10</v>
          </cell>
          <cell r="L4" t="str">
            <v>11</v>
          </cell>
          <cell r="M4" t="str">
            <v>12</v>
          </cell>
        </row>
        <row r="5">
          <cell r="A5" t="str">
            <v>1) Revenue by Product Line</v>
          </cell>
          <cell r="B5" t="str">
            <v>B</v>
          </cell>
          <cell r="C5" t="str">
            <v>B</v>
          </cell>
          <cell r="D5" t="str">
            <v>B</v>
          </cell>
          <cell r="E5" t="str">
            <v>B</v>
          </cell>
          <cell r="F5" t="str">
            <v>B</v>
          </cell>
          <cell r="G5" t="str">
            <v>B</v>
          </cell>
          <cell r="H5" t="str">
            <v>B</v>
          </cell>
          <cell r="I5" t="str">
            <v>B</v>
          </cell>
          <cell r="J5" t="str">
            <v>B</v>
          </cell>
          <cell r="K5" t="str">
            <v>B</v>
          </cell>
          <cell r="L5" t="str">
            <v>B</v>
          </cell>
          <cell r="M5" t="str">
            <v>B</v>
          </cell>
          <cell r="N5" t="str">
            <v>Total</v>
          </cell>
        </row>
        <row r="6">
          <cell r="A6" t="str">
            <v>Revenue</v>
          </cell>
        </row>
        <row r="7">
          <cell r="A7" t="str">
            <v>Advertising Revenue (Net)</v>
          </cell>
          <cell r="B7">
            <v>2959000</v>
          </cell>
          <cell r="C7">
            <v>2959000</v>
          </cell>
          <cell r="D7">
            <v>2959000</v>
          </cell>
          <cell r="E7">
            <v>3565350</v>
          </cell>
          <cell r="F7">
            <v>3565350</v>
          </cell>
          <cell r="G7">
            <v>3565350</v>
          </cell>
          <cell r="H7">
            <v>4438000</v>
          </cell>
          <cell r="I7">
            <v>4438000</v>
          </cell>
          <cell r="J7">
            <v>4438000</v>
          </cell>
          <cell r="K7">
            <v>4812333.333333333</v>
          </cell>
          <cell r="L7">
            <v>4812333.333333333</v>
          </cell>
          <cell r="M7">
            <v>4812333.333333333</v>
          </cell>
          <cell r="N7">
            <v>47324050.000000007</v>
          </cell>
        </row>
        <row r="8">
          <cell r="A8" t="str">
            <v>Non-advertising Revenue (Net)</v>
          </cell>
          <cell r="B8">
            <v>5515848.6312399358</v>
          </cell>
          <cell r="C8">
            <v>5515848.6312399358</v>
          </cell>
          <cell r="D8">
            <v>5515848.6312399358</v>
          </cell>
          <cell r="E8">
            <v>5852333.333333333</v>
          </cell>
          <cell r="F8">
            <v>5852333.333333333</v>
          </cell>
          <cell r="G8">
            <v>5852333.333333333</v>
          </cell>
          <cell r="H8">
            <v>6653000</v>
          </cell>
          <cell r="I8">
            <v>6653000</v>
          </cell>
          <cell r="J8">
            <v>6653000</v>
          </cell>
          <cell r="K8">
            <v>7643333.333333333</v>
          </cell>
          <cell r="L8">
            <v>7643333.333333333</v>
          </cell>
          <cell r="M8">
            <v>7643333.333333333</v>
          </cell>
          <cell r="N8">
            <v>76993545.893719807</v>
          </cell>
        </row>
        <row r="9">
          <cell r="A9" t="str">
            <v>Total  Net Revenue</v>
          </cell>
          <cell r="B9">
            <v>8474848.6312399358</v>
          </cell>
          <cell r="C9">
            <v>8474848.6312399358</v>
          </cell>
          <cell r="D9">
            <v>8474848.6312399358</v>
          </cell>
          <cell r="E9">
            <v>9417683.3333333321</v>
          </cell>
          <cell r="F9">
            <v>9417683.3333333321</v>
          </cell>
          <cell r="G9">
            <v>9417683.3333333321</v>
          </cell>
          <cell r="H9">
            <v>11091000</v>
          </cell>
          <cell r="I9">
            <v>11091000</v>
          </cell>
          <cell r="J9">
            <v>11091000</v>
          </cell>
          <cell r="K9">
            <v>12455666.666666666</v>
          </cell>
          <cell r="L9">
            <v>12455666.666666666</v>
          </cell>
          <cell r="M9">
            <v>12455666.666666666</v>
          </cell>
          <cell r="N9">
            <v>124317595.89371982</v>
          </cell>
        </row>
        <row r="11">
          <cell r="A11" t="str">
            <v>Advertising Revenue as % of Total</v>
          </cell>
          <cell r="B11">
            <v>0.34915077882247386</v>
          </cell>
          <cell r="C11">
            <v>0.34915077882247386</v>
          </cell>
          <cell r="D11">
            <v>0.34915077882247386</v>
          </cell>
          <cell r="E11">
            <v>0.37858036565963682</v>
          </cell>
          <cell r="F11">
            <v>0.37858036565963682</v>
          </cell>
          <cell r="G11">
            <v>0.37858036565963682</v>
          </cell>
          <cell r="H11">
            <v>0.40014426111261381</v>
          </cell>
          <cell r="I11">
            <v>0.40014426111261381</v>
          </cell>
          <cell r="J11">
            <v>0.40014426111261381</v>
          </cell>
          <cell r="K11">
            <v>0.38635694596836778</v>
          </cell>
          <cell r="L11">
            <v>0.38635694596836778</v>
          </cell>
          <cell r="M11">
            <v>0.38635694596836778</v>
          </cell>
          <cell r="N11">
            <v>0.38067056927691673</v>
          </cell>
        </row>
        <row r="12">
          <cell r="A12" t="str">
            <v>Non Advertising Revenue as % of Total</v>
          </cell>
          <cell r="B12">
            <v>0.65084922117752619</v>
          </cell>
          <cell r="C12">
            <v>0.65084922117752619</v>
          </cell>
          <cell r="D12">
            <v>0.65084922117752619</v>
          </cell>
          <cell r="E12">
            <v>0.62141963434036329</v>
          </cell>
          <cell r="F12">
            <v>0.62141963434036329</v>
          </cell>
          <cell r="G12">
            <v>0.62141963434036329</v>
          </cell>
          <cell r="H12">
            <v>0.59985573888738619</v>
          </cell>
          <cell r="I12">
            <v>0.59985573888738619</v>
          </cell>
          <cell r="J12">
            <v>0.59985573888738619</v>
          </cell>
          <cell r="K12">
            <v>0.61364305403163222</v>
          </cell>
          <cell r="L12">
            <v>0.61364305403163222</v>
          </cell>
          <cell r="M12">
            <v>0.61364305403163222</v>
          </cell>
          <cell r="N12">
            <v>0.61932943072308322</v>
          </cell>
        </row>
        <row r="14">
          <cell r="A14" t="str">
            <v>Cost of Revenue</v>
          </cell>
        </row>
        <row r="15">
          <cell r="A15" t="str">
            <v xml:space="preserve">COR - Advertising </v>
          </cell>
          <cell r="B15">
            <v>884584.96571938321</v>
          </cell>
          <cell r="C15">
            <v>869822.64952431794</v>
          </cell>
          <cell r="D15">
            <v>890279.66830305161</v>
          </cell>
          <cell r="E15">
            <v>962573.88239676575</v>
          </cell>
          <cell r="F15">
            <v>976181.64856807655</v>
          </cell>
          <cell r="G15">
            <v>994470.30940402346</v>
          </cell>
          <cell r="H15">
            <v>1060458.6431598063</v>
          </cell>
          <cell r="I15">
            <v>1070620.4517091184</v>
          </cell>
          <cell r="J15">
            <v>1071934.5659566151</v>
          </cell>
          <cell r="K15">
            <v>1124947.9028663046</v>
          </cell>
          <cell r="L15">
            <v>1127522.1843030923</v>
          </cell>
          <cell r="M15">
            <v>1133004.1537306663</v>
          </cell>
          <cell r="N15">
            <v>12166401.025641222</v>
          </cell>
        </row>
        <row r="16">
          <cell r="A16" t="str">
            <v xml:space="preserve">COR - Non-advertising </v>
          </cell>
          <cell r="B16">
            <v>1834128.4911433172</v>
          </cell>
          <cell r="C16">
            <v>1834128.4911433172</v>
          </cell>
          <cell r="D16">
            <v>1834128.4911433172</v>
          </cell>
          <cell r="E16">
            <v>1831523.6666666667</v>
          </cell>
          <cell r="F16">
            <v>1831523.6666666667</v>
          </cell>
          <cell r="G16">
            <v>1831523.6666666667</v>
          </cell>
          <cell r="H16">
            <v>2388540</v>
          </cell>
          <cell r="I16">
            <v>2388540</v>
          </cell>
          <cell r="J16">
            <v>2388540</v>
          </cell>
          <cell r="K16">
            <v>2558122.3333333335</v>
          </cell>
          <cell r="L16">
            <v>2558122.3333333335</v>
          </cell>
          <cell r="M16">
            <v>2558121.3333333335</v>
          </cell>
          <cell r="N16">
            <v>25836942.473429948</v>
          </cell>
        </row>
        <row r="17">
          <cell r="A17" t="str">
            <v>Total Cost of Revenue</v>
          </cell>
          <cell r="B17">
            <v>2718713.4568627002</v>
          </cell>
          <cell r="C17">
            <v>2703951.140667635</v>
          </cell>
          <cell r="D17">
            <v>2724408.1594463689</v>
          </cell>
          <cell r="E17">
            <v>2794097.5490634325</v>
          </cell>
          <cell r="F17">
            <v>2807705.3152347431</v>
          </cell>
          <cell r="G17">
            <v>2825993.97607069</v>
          </cell>
          <cell r="H17">
            <v>3448998.6431598063</v>
          </cell>
          <cell r="I17">
            <v>3459160.4517091187</v>
          </cell>
          <cell r="J17">
            <v>3460474.5659566149</v>
          </cell>
          <cell r="K17">
            <v>3683070.2361996379</v>
          </cell>
          <cell r="L17">
            <v>3685644.5176364258</v>
          </cell>
          <cell r="M17">
            <v>3691125.4870639998</v>
          </cell>
          <cell r="N17">
            <v>38003343.499071166</v>
          </cell>
        </row>
        <row r="19">
          <cell r="A19" t="str">
            <v>2) Gross Margin</v>
          </cell>
        </row>
        <row r="20">
          <cell r="A20" t="str">
            <v>Gross Margin Advertising</v>
          </cell>
          <cell r="B20">
            <v>2074415.0342806168</v>
          </cell>
          <cell r="C20">
            <v>2089177.3504756819</v>
          </cell>
          <cell r="D20">
            <v>2068720.3316969485</v>
          </cell>
          <cell r="E20">
            <v>2602776.117603234</v>
          </cell>
          <cell r="F20">
            <v>2589168.3514319235</v>
          </cell>
          <cell r="G20">
            <v>2570879.6905959765</v>
          </cell>
          <cell r="H20">
            <v>3377541.3568401937</v>
          </cell>
          <cell r="I20">
            <v>3367379.5482908813</v>
          </cell>
          <cell r="J20">
            <v>3366065.4340433851</v>
          </cell>
          <cell r="K20">
            <v>3687385.4304670282</v>
          </cell>
          <cell r="L20">
            <v>3684811.1490302407</v>
          </cell>
          <cell r="M20">
            <v>3679329.1796026668</v>
          </cell>
          <cell r="N20">
            <v>35157648.974358782</v>
          </cell>
        </row>
        <row r="21">
          <cell r="A21" t="str">
            <v>Gross Margin Non Advertising</v>
          </cell>
          <cell r="B21">
            <v>3681720.1400966188</v>
          </cell>
          <cell r="C21">
            <v>3681720.1400966188</v>
          </cell>
          <cell r="D21">
            <v>3681720.1400966188</v>
          </cell>
          <cell r="E21">
            <v>4020809.666666666</v>
          </cell>
          <cell r="F21">
            <v>4020809.666666666</v>
          </cell>
          <cell r="G21">
            <v>4020809.666666666</v>
          </cell>
          <cell r="H21">
            <v>4264460</v>
          </cell>
          <cell r="I21">
            <v>4264460</v>
          </cell>
          <cell r="J21">
            <v>4264460</v>
          </cell>
          <cell r="K21">
            <v>5085211</v>
          </cell>
          <cell r="L21">
            <v>5085211</v>
          </cell>
          <cell r="M21">
            <v>5085212</v>
          </cell>
          <cell r="N21">
            <v>51156603.420289859</v>
          </cell>
        </row>
        <row r="22">
          <cell r="A22" t="str">
            <v>Total Gross Margin</v>
          </cell>
          <cell r="B22">
            <v>5756135.1743772356</v>
          </cell>
          <cell r="C22">
            <v>5770897.4905723007</v>
          </cell>
          <cell r="D22">
            <v>5750440.4717935678</v>
          </cell>
          <cell r="E22">
            <v>6623585.7842699001</v>
          </cell>
          <cell r="F22">
            <v>6609978.018098589</v>
          </cell>
          <cell r="G22">
            <v>6591689.3572626431</v>
          </cell>
          <cell r="H22">
            <v>7642001.3568401933</v>
          </cell>
          <cell r="I22">
            <v>7631839.5482908813</v>
          </cell>
          <cell r="J22">
            <v>7630525.4340433851</v>
          </cell>
          <cell r="K22">
            <v>8772596.4304670282</v>
          </cell>
          <cell r="L22">
            <v>8770022.1490302403</v>
          </cell>
          <cell r="M22">
            <v>8764541.1796026677</v>
          </cell>
          <cell r="N22">
            <v>86314252.394648641</v>
          </cell>
        </row>
        <row r="24">
          <cell r="A24" t="str">
            <v xml:space="preserve">  % of Gross Margin Advertising</v>
          </cell>
          <cell r="B24">
            <v>0.70105273209889041</v>
          </cell>
          <cell r="C24">
            <v>0.70604168654129162</v>
          </cell>
          <cell r="D24">
            <v>0.69912819590974939</v>
          </cell>
          <cell r="E24">
            <v>0.73001980663980648</v>
          </cell>
          <cell r="F24">
            <v>0.72620313613864651</v>
          </cell>
          <cell r="G24">
            <v>0.72107358060105642</v>
          </cell>
          <cell r="H24">
            <v>0.76105032826502783</v>
          </cell>
          <cell r="I24">
            <v>0.75876060123724232</v>
          </cell>
          <cell r="J24">
            <v>0.75846449617922151</v>
          </cell>
          <cell r="K24">
            <v>0.76623649590642695</v>
          </cell>
          <cell r="L24">
            <v>0.76570156175734039</v>
          </cell>
          <cell r="M24">
            <v>0.76456241177585382</v>
          </cell>
          <cell r="N24">
            <v>0.74291293696035687</v>
          </cell>
        </row>
        <row r="25">
          <cell r="A25" t="str">
            <v xml:space="preserve">  % of Gross Margin Non-Advertising</v>
          </cell>
          <cell r="B25">
            <v>0.66748027116708353</v>
          </cell>
          <cell r="C25">
            <v>0.66748027116708353</v>
          </cell>
          <cell r="D25">
            <v>0.66748027116708353</v>
          </cell>
          <cell r="E25">
            <v>0.68704385715099381</v>
          </cell>
          <cell r="F25">
            <v>0.68704385715099381</v>
          </cell>
          <cell r="G25">
            <v>0.68704385715099381</v>
          </cell>
          <cell r="H25">
            <v>0.64098301518112133</v>
          </cell>
          <cell r="I25">
            <v>0.64098301518112133</v>
          </cell>
          <cell r="J25">
            <v>0.64098301518112133</v>
          </cell>
          <cell r="K25">
            <v>0.66531325774095074</v>
          </cell>
          <cell r="L25">
            <v>0.66531325774095074</v>
          </cell>
          <cell r="M25">
            <v>0.66531338857392064</v>
          </cell>
          <cell r="N25">
            <v>0.66442716498478072</v>
          </cell>
        </row>
        <row r="26">
          <cell r="A26" t="str">
            <v xml:space="preserve"> % of Total Gross Margin</v>
          </cell>
          <cell r="B26">
            <v>0.67920212204841102</v>
          </cell>
          <cell r="C26">
            <v>0.68094401937748517</v>
          </cell>
          <cell r="D26">
            <v>0.67853016873910044</v>
          </cell>
          <cell r="E26">
            <v>0.7033137078230387</v>
          </cell>
          <cell r="F26">
            <v>0.70186879130910718</v>
          </cell>
          <cell r="G26">
            <v>0.69992684229801494</v>
          </cell>
          <cell r="H26">
            <v>0.68902726145885795</v>
          </cell>
          <cell r="I26">
            <v>0.68811104032917514</v>
          </cell>
          <cell r="J26">
            <v>0.68799255558952166</v>
          </cell>
          <cell r="K26">
            <v>0.70430565181580229</v>
          </cell>
          <cell r="L26">
            <v>0.70409897629166707</v>
          </cell>
          <cell r="M26">
            <v>0.70365893806856328</v>
          </cell>
          <cell r="N26">
            <v>0.69430438848286158</v>
          </cell>
        </row>
        <row r="28">
          <cell r="A28" t="str">
            <v>Operating Expense</v>
          </cell>
        </row>
        <row r="29">
          <cell r="A29" t="str">
            <v>Product Development</v>
          </cell>
          <cell r="B29">
            <v>602892.49375557539</v>
          </cell>
          <cell r="C29">
            <v>600100.87429353117</v>
          </cell>
          <cell r="D29">
            <v>613174.5695286768</v>
          </cell>
          <cell r="E29">
            <v>664242.03378775762</v>
          </cell>
          <cell r="F29">
            <v>671332.52196147304</v>
          </cell>
          <cell r="G29">
            <v>673899.79935503902</v>
          </cell>
          <cell r="H29">
            <v>705691.8008232445</v>
          </cell>
          <cell r="I29">
            <v>703879.26600443677</v>
          </cell>
          <cell r="J29">
            <v>707512.31696269987</v>
          </cell>
          <cell r="K29">
            <v>737812.39801060141</v>
          </cell>
          <cell r="L29">
            <v>738817.19024835329</v>
          </cell>
          <cell r="M29">
            <v>742700.22449481557</v>
          </cell>
          <cell r="N29">
            <v>8162055.4892262053</v>
          </cell>
        </row>
        <row r="30">
          <cell r="A30" t="str">
            <v>Sales &amp; Marketing</v>
          </cell>
          <cell r="B30">
            <v>1072926.2280343084</v>
          </cell>
          <cell r="C30">
            <v>1046998.0750244391</v>
          </cell>
          <cell r="D30">
            <v>1198195.1550920955</v>
          </cell>
          <cell r="E30">
            <v>1492586.7459840048</v>
          </cell>
          <cell r="F30">
            <v>1428268.64543395</v>
          </cell>
          <cell r="G30">
            <v>1724793.7025488671</v>
          </cell>
          <cell r="H30">
            <v>2030597.8160702295</v>
          </cell>
          <cell r="I30">
            <v>2007472.3732276959</v>
          </cell>
          <cell r="J30">
            <v>2286486.8039213605</v>
          </cell>
          <cell r="K30">
            <v>1796152.0808264627</v>
          </cell>
          <cell r="L30">
            <v>1844597.4708182814</v>
          </cell>
          <cell r="M30">
            <v>2065842.1767618675</v>
          </cell>
          <cell r="N30">
            <v>19994917.273743559</v>
          </cell>
        </row>
        <row r="31">
          <cell r="A31" t="str">
            <v>General Administratinon</v>
          </cell>
          <cell r="B31">
            <v>504540.17432385404</v>
          </cell>
          <cell r="C31">
            <v>508219.20352223364</v>
          </cell>
          <cell r="D31">
            <v>519378.09060011851</v>
          </cell>
          <cell r="E31">
            <v>558502.72758136538</v>
          </cell>
          <cell r="F31">
            <v>562124.57378639397</v>
          </cell>
          <cell r="G31">
            <v>562483.578441964</v>
          </cell>
          <cell r="H31">
            <v>587122.19969661301</v>
          </cell>
          <cell r="I31">
            <v>585167.95880864246</v>
          </cell>
          <cell r="J31">
            <v>580113.36290921783</v>
          </cell>
          <cell r="K31">
            <v>553265.0047131913</v>
          </cell>
          <cell r="L31">
            <v>559747.54104683315</v>
          </cell>
          <cell r="M31">
            <v>545415.83142921072</v>
          </cell>
          <cell r="N31">
            <v>6626080.246859638</v>
          </cell>
        </row>
        <row r="32">
          <cell r="A32" t="str">
            <v>Amortization of Intangibles</v>
          </cell>
          <cell r="B32">
            <v>56943</v>
          </cell>
          <cell r="C32">
            <v>56943</v>
          </cell>
          <cell r="D32">
            <v>56943</v>
          </cell>
          <cell r="E32">
            <v>56943</v>
          </cell>
          <cell r="F32">
            <v>56943</v>
          </cell>
          <cell r="G32">
            <v>56943</v>
          </cell>
          <cell r="H32">
            <v>56943</v>
          </cell>
          <cell r="I32">
            <v>56943</v>
          </cell>
          <cell r="J32">
            <v>56943</v>
          </cell>
          <cell r="K32">
            <v>56943</v>
          </cell>
          <cell r="L32">
            <v>56943</v>
          </cell>
          <cell r="M32">
            <v>56943</v>
          </cell>
          <cell r="N32">
            <v>683316</v>
          </cell>
        </row>
        <row r="33">
          <cell r="A33" t="str">
            <v>Total Operating expense</v>
          </cell>
          <cell r="B33">
            <v>2237301.896113738</v>
          </cell>
          <cell r="C33">
            <v>2212261.1528402041</v>
          </cell>
          <cell r="D33">
            <v>2387690.8152208906</v>
          </cell>
          <cell r="E33">
            <v>2772274.5073531279</v>
          </cell>
          <cell r="F33">
            <v>2718668.7411818169</v>
          </cell>
          <cell r="G33">
            <v>3018120.08034587</v>
          </cell>
          <cell r="H33">
            <v>3380354.816590087</v>
          </cell>
          <cell r="I33">
            <v>3353462.5980407749</v>
          </cell>
          <cell r="J33">
            <v>3631055.4837932782</v>
          </cell>
          <cell r="K33">
            <v>3144172.4835502552</v>
          </cell>
          <cell r="L33">
            <v>3200105.2021134677</v>
          </cell>
          <cell r="M33">
            <v>3410901.2326858938</v>
          </cell>
          <cell r="N33">
            <v>35466369.009829402</v>
          </cell>
        </row>
        <row r="35">
          <cell r="A35" t="str">
            <v>Stock compensation</v>
          </cell>
          <cell r="B35">
            <v>6667</v>
          </cell>
          <cell r="C35">
            <v>6667</v>
          </cell>
          <cell r="D35">
            <v>6666</v>
          </cell>
          <cell r="E35">
            <v>6667</v>
          </cell>
          <cell r="F35">
            <v>6667</v>
          </cell>
          <cell r="G35">
            <v>6666</v>
          </cell>
          <cell r="H35">
            <v>6667</v>
          </cell>
          <cell r="I35">
            <v>6667</v>
          </cell>
          <cell r="J35">
            <v>6666</v>
          </cell>
          <cell r="K35">
            <v>6667</v>
          </cell>
          <cell r="L35">
            <v>6667</v>
          </cell>
          <cell r="M35">
            <v>6666</v>
          </cell>
          <cell r="N35">
            <v>80000</v>
          </cell>
        </row>
        <row r="37">
          <cell r="A37" t="str">
            <v>Interest (income) / loss</v>
          </cell>
          <cell r="B37">
            <v>-227250</v>
          </cell>
          <cell r="C37">
            <v>-227250</v>
          </cell>
          <cell r="D37">
            <v>-227250</v>
          </cell>
          <cell r="E37">
            <v>-233250</v>
          </cell>
          <cell r="F37">
            <v>-233250</v>
          </cell>
          <cell r="G37">
            <v>-233250</v>
          </cell>
          <cell r="H37">
            <v>-243250</v>
          </cell>
          <cell r="I37">
            <v>-243250</v>
          </cell>
          <cell r="J37">
            <v>-243250</v>
          </cell>
          <cell r="K37">
            <v>-253250</v>
          </cell>
          <cell r="L37">
            <v>-253250</v>
          </cell>
          <cell r="M37">
            <v>-253250</v>
          </cell>
          <cell r="N37">
            <v>-2871000</v>
          </cell>
        </row>
        <row r="39">
          <cell r="A39" t="str">
            <v>Non-operating loss / (income)</v>
          </cell>
          <cell r="B39">
            <v>59337</v>
          </cell>
          <cell r="C39">
            <v>59333</v>
          </cell>
          <cell r="D39">
            <v>59333</v>
          </cell>
          <cell r="E39">
            <v>59333</v>
          </cell>
          <cell r="F39">
            <v>59333</v>
          </cell>
          <cell r="G39">
            <v>59333</v>
          </cell>
          <cell r="H39">
            <v>59333</v>
          </cell>
          <cell r="I39">
            <v>59333</v>
          </cell>
          <cell r="J39">
            <v>59333</v>
          </cell>
          <cell r="K39">
            <v>59333</v>
          </cell>
          <cell r="L39">
            <v>59333</v>
          </cell>
          <cell r="M39">
            <v>59333</v>
          </cell>
          <cell r="N39">
            <v>712000</v>
          </cell>
        </row>
        <row r="41">
          <cell r="A41" t="str">
            <v>Profit / (Loss) Before Tax</v>
          </cell>
          <cell r="B41">
            <v>3680079.2782634976</v>
          </cell>
          <cell r="C41">
            <v>3719886.3377320967</v>
          </cell>
          <cell r="D41">
            <v>3524000.6565726772</v>
          </cell>
          <cell r="E41">
            <v>4018561.2769167721</v>
          </cell>
          <cell r="F41">
            <v>4058559.2769167721</v>
          </cell>
          <cell r="G41">
            <v>3740820.2769167731</v>
          </cell>
          <cell r="H41">
            <v>4438896.5402501058</v>
          </cell>
          <cell r="I41">
            <v>4455626.9502501059</v>
          </cell>
          <cell r="J41">
            <v>4176720.9502501069</v>
          </cell>
          <cell r="K41">
            <v>5815673.946916773</v>
          </cell>
          <cell r="L41">
            <v>5757166.9469167721</v>
          </cell>
          <cell r="M41">
            <v>5540890.9469167739</v>
          </cell>
          <cell r="N41">
            <v>52926883.384819239</v>
          </cell>
        </row>
        <row r="42">
          <cell r="A42" t="str">
            <v>Income Tax Expense</v>
          </cell>
          <cell r="B42">
            <v>81713.333329999994</v>
          </cell>
          <cell r="C42">
            <v>81713.333329999994</v>
          </cell>
          <cell r="D42">
            <v>31713</v>
          </cell>
          <cell r="E42">
            <v>81713.333329999994</v>
          </cell>
          <cell r="F42">
            <v>81713.333329999994</v>
          </cell>
          <cell r="G42">
            <v>81713.333329999994</v>
          </cell>
          <cell r="H42">
            <v>81713.333329999994</v>
          </cell>
          <cell r="I42">
            <v>81713.333329999994</v>
          </cell>
          <cell r="J42">
            <v>81713.333329999994</v>
          </cell>
          <cell r="K42">
            <v>81713.333329999994</v>
          </cell>
          <cell r="L42">
            <v>81713.333329999994</v>
          </cell>
          <cell r="M42">
            <v>131713</v>
          </cell>
          <cell r="N42">
            <v>980559.33330000006</v>
          </cell>
        </row>
        <row r="44">
          <cell r="A44" t="str">
            <v>Net Profit / (Loss)</v>
          </cell>
          <cell r="B44">
            <v>3598365.9449334978</v>
          </cell>
          <cell r="C44">
            <v>3638173.0044020968</v>
          </cell>
          <cell r="D44">
            <v>3492287.6565726772</v>
          </cell>
          <cell r="E44">
            <v>3936847.9435867723</v>
          </cell>
          <cell r="F44">
            <v>3976845.9435867723</v>
          </cell>
          <cell r="G44">
            <v>3659106.9435867732</v>
          </cell>
          <cell r="H44">
            <v>4357183.206920106</v>
          </cell>
          <cell r="I44">
            <v>4373913.6169201061</v>
          </cell>
          <cell r="J44">
            <v>4095007.616920107</v>
          </cell>
          <cell r="K44">
            <v>5733960.6135867732</v>
          </cell>
          <cell r="L44">
            <v>5675453.6135867722</v>
          </cell>
          <cell r="M44">
            <v>5409177.9469167739</v>
          </cell>
          <cell r="N44">
            <v>51946324.051519237</v>
          </cell>
          <cell r="O44">
            <v>0</v>
          </cell>
        </row>
        <row r="46">
          <cell r="A46" t="str">
            <v>Earnings per share</v>
          </cell>
          <cell r="B46">
            <v>9.7542878396455285E-2</v>
          </cell>
          <cell r="C46">
            <v>9.852754358231125E-2</v>
          </cell>
          <cell r="D46">
            <v>9.491893181716865E-2</v>
          </cell>
          <cell r="E46">
            <v>0.10591555009243259</v>
          </cell>
          <cell r="F46">
            <v>0.10690493837254242</v>
          </cell>
          <cell r="G46">
            <v>9.904536432549467E-2</v>
          </cell>
          <cell r="H46">
            <v>0.1163129395433771</v>
          </cell>
          <cell r="I46">
            <v>0.11672678202488698</v>
          </cell>
          <cell r="J46">
            <v>0.10982777888342214</v>
          </cell>
          <cell r="K46">
            <v>0.15036882809970498</v>
          </cell>
          <cell r="L46">
            <v>0.14892160223580211</v>
          </cell>
          <cell r="M46">
            <v>0.14233502230976264</v>
          </cell>
          <cell r="N46">
            <v>1.3873481596833608</v>
          </cell>
        </row>
        <row r="47">
          <cell r="A47" t="str">
            <v>For forecast. ( See Senior Management report for actual figures)</v>
          </cell>
        </row>
        <row r="48">
          <cell r="A48" t="str">
            <v>Head count:</v>
          </cell>
          <cell r="B48">
            <v>936</v>
          </cell>
          <cell r="C48">
            <v>972</v>
          </cell>
          <cell r="D48">
            <v>997</v>
          </cell>
          <cell r="E48">
            <v>1028</v>
          </cell>
          <cell r="F48">
            <v>1041</v>
          </cell>
          <cell r="G48">
            <v>1055</v>
          </cell>
          <cell r="H48">
            <v>1081</v>
          </cell>
          <cell r="I48">
            <v>1093</v>
          </cell>
          <cell r="J48">
            <v>1102</v>
          </cell>
          <cell r="K48">
            <v>1120</v>
          </cell>
          <cell r="L48">
            <v>1127</v>
          </cell>
          <cell r="M48">
            <v>1135</v>
          </cell>
          <cell r="N48">
            <v>1135</v>
          </cell>
        </row>
        <row r="50">
          <cell r="A50" t="str">
            <v>Capex:</v>
          </cell>
          <cell r="B50">
            <v>664387.12</v>
          </cell>
          <cell r="C50">
            <v>762574.1</v>
          </cell>
          <cell r="D50">
            <v>765649.8</v>
          </cell>
          <cell r="E50">
            <v>2050567.1979066022</v>
          </cell>
          <cell r="F50">
            <v>1746882.1979066022</v>
          </cell>
          <cell r="G50">
            <v>910707.49790660222</v>
          </cell>
          <cell r="H50">
            <v>650064.1</v>
          </cell>
          <cell r="I50">
            <v>1000168.1</v>
          </cell>
          <cell r="J50">
            <v>997651.8</v>
          </cell>
          <cell r="K50">
            <v>400816.76666666666</v>
          </cell>
          <cell r="L50">
            <v>581710.7666666666</v>
          </cell>
          <cell r="M50">
            <v>580284.46666666667</v>
          </cell>
          <cell r="N50">
            <v>11111463.913719809</v>
          </cell>
        </row>
        <row r="52">
          <cell r="A52" t="str">
            <v>Depreciation</v>
          </cell>
          <cell r="B52">
            <v>428999.37</v>
          </cell>
          <cell r="C52">
            <v>448080.23</v>
          </cell>
          <cell r="D52">
            <v>464332.65</v>
          </cell>
          <cell r="E52">
            <v>403368.75</v>
          </cell>
          <cell r="F52">
            <v>407841.97</v>
          </cell>
          <cell r="G52">
            <v>416221.46</v>
          </cell>
          <cell r="H52">
            <v>435281.89</v>
          </cell>
          <cell r="I52">
            <v>406151.02</v>
          </cell>
          <cell r="J52">
            <v>419934.77</v>
          </cell>
          <cell r="K52">
            <v>410623.64</v>
          </cell>
          <cell r="L52">
            <v>427105.87</v>
          </cell>
          <cell r="M52">
            <v>427160.2</v>
          </cell>
          <cell r="N52">
            <v>5095101.82</v>
          </cell>
        </row>
        <row r="53">
          <cell r="A53" t="str">
            <v>Burn rate:</v>
          </cell>
          <cell r="B53">
            <v>-3504028.5282634976</v>
          </cell>
          <cell r="C53">
            <v>-3464725.4677320966</v>
          </cell>
          <cell r="D53">
            <v>-3282016.5065726768</v>
          </cell>
          <cell r="E53">
            <v>-2371362.82901017</v>
          </cell>
          <cell r="F53">
            <v>-2719519.0490101697</v>
          </cell>
          <cell r="G53">
            <v>-3246334.239010171</v>
          </cell>
          <cell r="H53">
            <v>-4224114.3302501058</v>
          </cell>
          <cell r="I53">
            <v>-3861609.8702501054</v>
          </cell>
          <cell r="J53">
            <v>-3599003.9202501075</v>
          </cell>
          <cell r="K53">
            <v>-5825480.820250106</v>
          </cell>
          <cell r="L53">
            <v>-5602562.0502501056</v>
          </cell>
          <cell r="M53">
            <v>-5387766.6802501073</v>
          </cell>
          <cell r="N53">
            <v>-47088524.291099422</v>
          </cell>
        </row>
        <row r="55">
          <cell r="A55" t="str">
            <v>US GAAP EBITDA</v>
          </cell>
          <cell r="B55">
            <v>3881828.6482634977</v>
          </cell>
          <cell r="C55">
            <v>3940716.5677320966</v>
          </cell>
          <cell r="D55">
            <v>3761083.3065726771</v>
          </cell>
          <cell r="E55">
            <v>4188680.0269167721</v>
          </cell>
          <cell r="F55">
            <v>4233151.2469167719</v>
          </cell>
          <cell r="G55">
            <v>3923791.736916773</v>
          </cell>
          <cell r="H55">
            <v>4630928.4302501054</v>
          </cell>
          <cell r="I55">
            <v>4618527.9702501055</v>
          </cell>
          <cell r="J55">
            <v>4353405.7202501073</v>
          </cell>
          <cell r="K55">
            <v>5973047.5869167726</v>
          </cell>
          <cell r="L55">
            <v>5931022.8169167722</v>
          </cell>
          <cell r="M55">
            <v>5714801.1469167741</v>
          </cell>
          <cell r="N55">
            <v>55150985.20481924</v>
          </cell>
        </row>
        <row r="56">
          <cell r="A56" t="str">
            <v>Check</v>
          </cell>
        </row>
        <row r="58">
          <cell r="A58" t="str">
            <v>Net Profit / (Loss)</v>
          </cell>
          <cell r="B58">
            <v>3909945.3560156804</v>
          </cell>
          <cell r="C58">
            <v>3870979.3801702699</v>
          </cell>
          <cell r="D58">
            <v>3541640.6990108499</v>
          </cell>
          <cell r="E58">
            <v>4331018.5056775156</v>
          </cell>
          <cell r="F58">
            <v>4262327.5056775166</v>
          </cell>
          <cell r="G58">
            <v>3938192.6216195449</v>
          </cell>
          <cell r="H58">
            <v>5312514.0386834191</v>
          </cell>
          <cell r="I58">
            <v>5270440.7433694098</v>
          </cell>
          <cell r="J58">
            <v>4981852.7433694098</v>
          </cell>
          <cell r="K58">
            <v>7961961.3355272207</v>
          </cell>
          <cell r="L58">
            <v>7834927.3355272207</v>
          </cell>
          <cell r="M58">
            <v>7652634.688184225</v>
          </cell>
          <cell r="N58">
            <v>62868434.952832304</v>
          </cell>
          <cell r="O58">
            <v>0</v>
          </cell>
        </row>
      </sheetData>
      <sheetData sheetId="7" refreshError="1">
        <row r="12">
          <cell r="D12" t="str">
            <v>Sohu.com 2004 Annual Budget</v>
          </cell>
        </row>
        <row r="13">
          <cell r="D13" t="str">
            <v>Budget</v>
          </cell>
          <cell r="E13" t="str">
            <v>Budget</v>
          </cell>
          <cell r="F13" t="str">
            <v>Budget</v>
          </cell>
          <cell r="G13" t="str">
            <v>Budget</v>
          </cell>
        </row>
        <row r="14">
          <cell r="C14" t="str">
            <v>Currency :  US$</v>
          </cell>
          <cell r="D14" t="str">
            <v>Q1</v>
          </cell>
          <cell r="E14" t="str">
            <v>Q2</v>
          </cell>
          <cell r="F14" t="str">
            <v>Q3</v>
          </cell>
          <cell r="G14" t="str">
            <v>Q4</v>
          </cell>
          <cell r="H14" t="str">
            <v xml:space="preserve">2004 Total </v>
          </cell>
          <cell r="I14" t="str">
            <v>2002 Actual</v>
          </cell>
          <cell r="J14" t="str">
            <v>Variance</v>
          </cell>
        </row>
        <row r="15">
          <cell r="B15" t="str">
            <v>Net Revenue</v>
          </cell>
        </row>
        <row r="17">
          <cell r="C17" t="str">
            <v>Advertising Revenue</v>
          </cell>
          <cell r="D17">
            <v>8877000</v>
          </cell>
          <cell r="E17">
            <v>10696050</v>
          </cell>
          <cell r="F17">
            <v>13314000</v>
          </cell>
          <cell r="G17">
            <v>14437000</v>
          </cell>
          <cell r="H17">
            <v>47324050</v>
          </cell>
          <cell r="I17" t="e">
            <v>#REF!</v>
          </cell>
          <cell r="J17" t="e">
            <v>#REF!</v>
          </cell>
          <cell r="K17" t="str">
            <v>$48k.without 17173 &amp; Focus. agree with work copy @Dec 12 (BOD adjusted)</v>
          </cell>
        </row>
        <row r="19">
          <cell r="C19" t="str">
            <v>Non-advertising Revenue</v>
          </cell>
          <cell r="D19">
            <v>16547545.893719807</v>
          </cell>
          <cell r="E19">
            <v>17557000</v>
          </cell>
          <cell r="F19">
            <v>19959000</v>
          </cell>
          <cell r="G19">
            <v>22930000</v>
          </cell>
          <cell r="H19">
            <v>76993545.893719807</v>
          </cell>
          <cell r="I19" t="e">
            <v>#REF!</v>
          </cell>
          <cell r="J19" t="e">
            <v>#REF!</v>
          </cell>
          <cell r="K19" t="str">
            <v>$108850k. agree with work copy @Dec 4 (Excom adjusted)</v>
          </cell>
        </row>
        <row r="20">
          <cell r="B20" t="str">
            <v xml:space="preserve">Total Net Sales </v>
          </cell>
          <cell r="D20">
            <v>25424545.893719807</v>
          </cell>
          <cell r="E20">
            <v>28253050</v>
          </cell>
          <cell r="F20">
            <v>33273000</v>
          </cell>
          <cell r="G20">
            <v>37367000</v>
          </cell>
          <cell r="H20">
            <v>124317595.89371981</v>
          </cell>
          <cell r="I20" t="e">
            <v>#REF!</v>
          </cell>
          <cell r="J20" t="e">
            <v>#REF!</v>
          </cell>
        </row>
        <row r="21">
          <cell r="B21" t="str">
            <v>Cost of Revenue</v>
          </cell>
        </row>
        <row r="22">
          <cell r="A22" t="str">
            <v>COR-Advertising</v>
          </cell>
          <cell r="B22" t="str">
            <v>COR-Advertising</v>
          </cell>
        </row>
        <row r="23">
          <cell r="A23" t="str">
            <v>40400 COR - Advertising</v>
          </cell>
          <cell r="C23" t="str">
            <v xml:space="preserve"> COR - Advertising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17500.239999999998</v>
          </cell>
          <cell r="J23">
            <v>-17500.239999999998</v>
          </cell>
        </row>
        <row r="24">
          <cell r="A24" t="str">
            <v>40600 COR - Retail Marketing</v>
          </cell>
          <cell r="C24" t="str">
            <v xml:space="preserve"> COR - Retail Marketing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122316</v>
          </cell>
          <cell r="J24">
            <v>-122316</v>
          </cell>
        </row>
        <row r="25">
          <cell r="A25" t="str">
            <v>41100 Content Channel Development Group</v>
          </cell>
          <cell r="C25" t="str">
            <v xml:space="preserve"> Content Channel Development Group</v>
          </cell>
          <cell r="D25">
            <v>32020</v>
          </cell>
          <cell r="E25">
            <v>32020</v>
          </cell>
          <cell r="F25">
            <v>32020</v>
          </cell>
          <cell r="G25">
            <v>32020</v>
          </cell>
          <cell r="H25">
            <v>128080</v>
          </cell>
          <cell r="I25">
            <v>910739.45563137252</v>
          </cell>
          <cell r="J25">
            <v>-782659.45563137252</v>
          </cell>
        </row>
        <row r="26">
          <cell r="A26" t="str">
            <v>41110 Business Channel</v>
          </cell>
          <cell r="C26" t="str">
            <v xml:space="preserve"> Business Channel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41150 News Channel</v>
          </cell>
          <cell r="C27" t="str">
            <v xml:space="preserve"> News Channel</v>
          </cell>
          <cell r="D27">
            <v>1330763.2835467528</v>
          </cell>
          <cell r="E27">
            <v>1522383.8403688658</v>
          </cell>
          <cell r="F27">
            <v>1751067.6608255398</v>
          </cell>
          <cell r="G27">
            <v>1924387.2409000632</v>
          </cell>
          <cell r="H27">
            <v>6528602.0256412206</v>
          </cell>
          <cell r="I27">
            <v>3312264.0684085866</v>
          </cell>
          <cell r="J27">
            <v>3216337.9572326341</v>
          </cell>
        </row>
        <row r="28">
          <cell r="A28" t="str">
            <v>41160 Sports Channel</v>
          </cell>
          <cell r="C28" t="str">
            <v xml:space="preserve"> Sports Channel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43300 Sohu Arts Studio</v>
          </cell>
          <cell r="C29" t="str">
            <v xml:space="preserve"> Sohu Arts Studio</v>
          </cell>
          <cell r="D29">
            <v>3700</v>
          </cell>
          <cell r="E29">
            <v>4200</v>
          </cell>
          <cell r="F29">
            <v>4200</v>
          </cell>
          <cell r="G29">
            <v>4200</v>
          </cell>
          <cell r="H29">
            <v>16300</v>
          </cell>
          <cell r="I29">
            <v>924773.99517337047</v>
          </cell>
          <cell r="J29">
            <v>-908473.99517337047</v>
          </cell>
        </row>
        <row r="30">
          <cell r="A30" t="str">
            <v>42200 Sohu Online</v>
          </cell>
          <cell r="C30" t="str">
            <v xml:space="preserve"> Sohu Online</v>
          </cell>
          <cell r="D30">
            <v>36231</v>
          </cell>
          <cell r="E30">
            <v>36231</v>
          </cell>
          <cell r="F30">
            <v>36231</v>
          </cell>
          <cell r="G30">
            <v>36231</v>
          </cell>
          <cell r="H30">
            <v>144924</v>
          </cell>
          <cell r="I30">
            <v>144965.02725310455</v>
          </cell>
          <cell r="J30">
            <v>-41.027253104548436</v>
          </cell>
        </row>
        <row r="31">
          <cell r="A31" t="str">
            <v>44000 Platform Operations</v>
          </cell>
          <cell r="C31" t="str">
            <v xml:space="preserve"> Platform Operations</v>
          </cell>
          <cell r="D31">
            <v>1241973</v>
          </cell>
          <cell r="E31">
            <v>1338391</v>
          </cell>
          <cell r="F31">
            <v>1379495</v>
          </cell>
          <cell r="G31">
            <v>1388636</v>
          </cell>
          <cell r="H31">
            <v>5348495</v>
          </cell>
          <cell r="I31">
            <v>1927710.7268076218</v>
          </cell>
          <cell r="J31">
            <v>3727429.2731923782</v>
          </cell>
        </row>
        <row r="33">
          <cell r="C33" t="str">
            <v>Sub-total of COR-Advertising</v>
          </cell>
          <cell r="D33">
            <v>2644687.2835467528</v>
          </cell>
          <cell r="E33">
            <v>2933225.840368866</v>
          </cell>
          <cell r="F33">
            <v>3203013.6608255398</v>
          </cell>
          <cell r="G33">
            <v>3385474.240900063</v>
          </cell>
          <cell r="H33">
            <v>12166401.025641222</v>
          </cell>
          <cell r="I33">
            <v>7360269.513274055</v>
          </cell>
          <cell r="J33">
            <v>5112776.5123671647</v>
          </cell>
        </row>
        <row r="34">
          <cell r="A34" t="str">
            <v>COR-Non Advertising</v>
          </cell>
          <cell r="B34" t="str">
            <v>COR-Non Advertising</v>
          </cell>
        </row>
        <row r="35">
          <cell r="A35" t="str">
            <v>40100 COR - E-Commerce-High Touch</v>
          </cell>
          <cell r="C35" t="str">
            <v xml:space="preserve"> COR - E-Commerce-High Touch</v>
          </cell>
          <cell r="D35">
            <v>1081800</v>
          </cell>
          <cell r="E35">
            <v>1245600</v>
          </cell>
          <cell r="F35">
            <v>1714500</v>
          </cell>
          <cell r="G35">
            <v>1924200</v>
          </cell>
          <cell r="H35">
            <v>5966100</v>
          </cell>
          <cell r="I35">
            <v>3267874.6956597427</v>
          </cell>
          <cell r="J35">
            <v>2698225.3043402573</v>
          </cell>
        </row>
        <row r="36">
          <cell r="A36" t="str">
            <v>40300 COR - SMS</v>
          </cell>
          <cell r="C36" t="str">
            <v xml:space="preserve"> COR - SMS</v>
          </cell>
          <cell r="D36">
            <v>116000</v>
          </cell>
          <cell r="E36">
            <v>121500</v>
          </cell>
          <cell r="F36">
            <v>147000</v>
          </cell>
          <cell r="G36">
            <v>167000</v>
          </cell>
          <cell r="H36">
            <v>551500</v>
          </cell>
          <cell r="I36">
            <v>0</v>
          </cell>
          <cell r="J36">
            <v>551500</v>
          </cell>
        </row>
        <row r="37">
          <cell r="C37" t="str">
            <v xml:space="preserve"> COR - SMS (revenue share)</v>
          </cell>
          <cell r="D37">
            <v>3898136.4734299518</v>
          </cell>
          <cell r="E37">
            <v>3730000</v>
          </cell>
          <cell r="F37">
            <v>3960500</v>
          </cell>
          <cell r="G37">
            <v>4261749</v>
          </cell>
          <cell r="H37">
            <v>15850385.473429952</v>
          </cell>
        </row>
        <row r="38">
          <cell r="A38" t="str">
            <v>40800 COR - Game</v>
          </cell>
          <cell r="C38" t="str">
            <v xml:space="preserve"> COR - Game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</row>
        <row r="39">
          <cell r="C39" t="str">
            <v xml:space="preserve"> COR - Game (revenue share)</v>
          </cell>
          <cell r="D39">
            <v>191000</v>
          </cell>
          <cell r="E39">
            <v>191000</v>
          </cell>
          <cell r="F39">
            <v>1141000</v>
          </cell>
          <cell r="G39">
            <v>1114000</v>
          </cell>
          <cell r="H39">
            <v>2637000</v>
          </cell>
          <cell r="J39">
            <v>2637000</v>
          </cell>
        </row>
        <row r="40">
          <cell r="C40" t="str">
            <v xml:space="preserve"> COR - Individual Listing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</row>
        <row r="41">
          <cell r="C41" t="str">
            <v xml:space="preserve"> COR - SOL-direct cost</v>
          </cell>
          <cell r="D41">
            <v>83114.999999999985</v>
          </cell>
          <cell r="E41">
            <v>76312.000000000015</v>
          </cell>
          <cell r="F41">
            <v>72461</v>
          </cell>
          <cell r="G41">
            <v>74757</v>
          </cell>
          <cell r="H41">
            <v>306645</v>
          </cell>
          <cell r="J41">
            <v>0</v>
          </cell>
        </row>
        <row r="42">
          <cell r="A42" t="str">
            <v>40700 COR - ISP</v>
          </cell>
          <cell r="C42" t="str">
            <v>COR - SOL-bandwidth</v>
          </cell>
          <cell r="D42">
            <v>132334</v>
          </cell>
          <cell r="E42">
            <v>130159</v>
          </cell>
          <cell r="F42">
            <v>130159</v>
          </cell>
          <cell r="G42">
            <v>132660</v>
          </cell>
          <cell r="H42">
            <v>525312</v>
          </cell>
        </row>
        <row r="43">
          <cell r="C43" t="str">
            <v>Sub-total of COR-Non Advertising</v>
          </cell>
          <cell r="D43">
            <v>5502385.4734299518</v>
          </cell>
          <cell r="E43">
            <v>5494571</v>
          </cell>
          <cell r="F43">
            <v>7165620</v>
          </cell>
          <cell r="G43">
            <v>7674366</v>
          </cell>
          <cell r="H43">
            <v>25836942.473429952</v>
          </cell>
          <cell r="I43">
            <v>3267874.6956597427</v>
          </cell>
          <cell r="J43">
            <v>5886725.3043402573</v>
          </cell>
        </row>
        <row r="44">
          <cell r="C44" t="str">
            <v>Total of Cost of Revenue</v>
          </cell>
          <cell r="D44">
            <v>8147072.756976705</v>
          </cell>
          <cell r="E44">
            <v>8427796.8403688669</v>
          </cell>
          <cell r="F44">
            <v>10368633.660825539</v>
          </cell>
          <cell r="G44">
            <v>11059840.240900062</v>
          </cell>
          <cell r="H44">
            <v>38003343.499071173</v>
          </cell>
          <cell r="I44">
            <v>10628144.208933797</v>
          </cell>
          <cell r="J44">
            <v>10999501.816707421</v>
          </cell>
        </row>
        <row r="45">
          <cell r="B45" t="str">
            <v>Gross Margin</v>
          </cell>
        </row>
        <row r="46">
          <cell r="C46" t="str">
            <v>Gross Margin</v>
          </cell>
          <cell r="D46">
            <v>17277473.136743102</v>
          </cell>
          <cell r="E46">
            <v>19825253.159631133</v>
          </cell>
          <cell r="F46">
            <v>22904366.339174461</v>
          </cell>
          <cell r="G46">
            <v>26307159.759099938</v>
          </cell>
          <cell r="H46">
            <v>86314252.394648641</v>
          </cell>
          <cell r="I46" t="e">
            <v>#REF!</v>
          </cell>
          <cell r="J46" t="e">
            <v>#REF!</v>
          </cell>
        </row>
        <row r="47">
          <cell r="C47" t="str">
            <v>Gross Margin Rate(%)</v>
          </cell>
          <cell r="D47">
            <v>0.67955877005499876</v>
          </cell>
          <cell r="E47">
            <v>0.70170311381005357</v>
          </cell>
          <cell r="F47">
            <v>0.68837695245918495</v>
          </cell>
          <cell r="G47">
            <v>0.70402118872534425</v>
          </cell>
          <cell r="H47">
            <v>0.69430438848286169</v>
          </cell>
          <cell r="I47" t="e">
            <v>#REF!</v>
          </cell>
          <cell r="J47" t="e">
            <v>#REF!</v>
          </cell>
        </row>
        <row r="48">
          <cell r="B48" t="str">
            <v>Operating Expense</v>
          </cell>
        </row>
        <row r="49">
          <cell r="A49" t="str">
            <v>Product Development</v>
          </cell>
          <cell r="B49" t="str">
            <v>Product Development</v>
          </cell>
        </row>
        <row r="50">
          <cell r="A50" t="str">
            <v>51000 Sohu Classification</v>
          </cell>
          <cell r="C50" t="str">
            <v xml:space="preserve"> Sohu Classification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 t="e">
            <v>#REF!</v>
          </cell>
          <cell r="J50" t="e">
            <v>#REF!</v>
          </cell>
          <cell r="K50">
            <v>506830.97216347815</v>
          </cell>
        </row>
        <row r="51">
          <cell r="A51" t="str">
            <v>52000 Technology Department</v>
          </cell>
          <cell r="C51" t="str">
            <v xml:space="preserve"> Technology Department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 t="e">
            <v>#REF!</v>
          </cell>
          <cell r="J51" t="e">
            <v>#REF!</v>
          </cell>
          <cell r="K51">
            <v>0</v>
          </cell>
        </row>
        <row r="52">
          <cell r="A52" t="str">
            <v>52200 Technology - Product Developmnet</v>
          </cell>
          <cell r="C52" t="str">
            <v xml:space="preserve"> Technology - Product Developmnet</v>
          </cell>
          <cell r="D52">
            <v>8190</v>
          </cell>
          <cell r="E52">
            <v>9190</v>
          </cell>
          <cell r="F52">
            <v>9190</v>
          </cell>
          <cell r="G52">
            <v>9190</v>
          </cell>
          <cell r="H52">
            <v>35760</v>
          </cell>
          <cell r="I52">
            <v>488818.75914832501</v>
          </cell>
          <cell r="J52">
            <v>-453058.75914832501</v>
          </cell>
          <cell r="K52">
            <v>2029045.1971761833</v>
          </cell>
        </row>
        <row r="53">
          <cell r="A53" t="str">
            <v>52300 Technology - Network Operation</v>
          </cell>
          <cell r="C53" t="str">
            <v xml:space="preserve"> Technology - Network Operation</v>
          </cell>
          <cell r="D53">
            <v>21830</v>
          </cell>
          <cell r="E53">
            <v>28230</v>
          </cell>
          <cell r="F53">
            <v>22080</v>
          </cell>
          <cell r="G53">
            <v>22380</v>
          </cell>
          <cell r="H53">
            <v>94520</v>
          </cell>
          <cell r="I53">
            <v>0</v>
          </cell>
          <cell r="J53">
            <v>94520</v>
          </cell>
          <cell r="K53">
            <v>859245.99401155673</v>
          </cell>
        </row>
        <row r="54">
          <cell r="A54" t="str">
            <v>53000 R&amp;D Department</v>
          </cell>
          <cell r="C54" t="str">
            <v xml:space="preserve"> R&amp;D Department</v>
          </cell>
          <cell r="D54">
            <v>8495</v>
          </cell>
          <cell r="E54">
            <v>19935</v>
          </cell>
          <cell r="F54">
            <v>20010</v>
          </cell>
          <cell r="G54">
            <v>20310</v>
          </cell>
          <cell r="H54">
            <v>68750</v>
          </cell>
          <cell r="I54" t="e">
            <v>#REF!</v>
          </cell>
          <cell r="J54" t="e">
            <v>#REF!</v>
          </cell>
          <cell r="K54">
            <v>239353.42150728405</v>
          </cell>
        </row>
        <row r="55">
          <cell r="A55" t="str">
            <v>53100 Email Department</v>
          </cell>
          <cell r="C55" t="str">
            <v xml:space="preserve"> Email Department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2010938.0441733277</v>
          </cell>
          <cell r="J55">
            <v>-2010938.0441733277</v>
          </cell>
          <cell r="K55">
            <v>2098183.7362711946</v>
          </cell>
        </row>
        <row r="56">
          <cell r="A56" t="str">
            <v>54000 Website Quality</v>
          </cell>
          <cell r="C56" t="str">
            <v xml:space="preserve"> Website Quality</v>
          </cell>
          <cell r="D56">
            <v>4450</v>
          </cell>
          <cell r="E56">
            <v>4450</v>
          </cell>
          <cell r="F56">
            <v>4450</v>
          </cell>
          <cell r="G56">
            <v>4450</v>
          </cell>
          <cell r="H56">
            <v>17800</v>
          </cell>
          <cell r="I56">
            <v>827683.83326691319</v>
          </cell>
          <cell r="J56">
            <v>-809883.83326691319</v>
          </cell>
          <cell r="K56">
            <v>1153143.3588183413</v>
          </cell>
        </row>
        <row r="57">
          <cell r="A57" t="str">
            <v>54100 Wireless Operation</v>
          </cell>
          <cell r="C57" t="str">
            <v xml:space="preserve"> Wireless Operation</v>
          </cell>
          <cell r="D57">
            <v>1582528.5975777833</v>
          </cell>
          <cell r="E57">
            <v>1756995.3451042697</v>
          </cell>
          <cell r="F57">
            <v>1848537.393790381</v>
          </cell>
          <cell r="G57">
            <v>1912744.8127537703</v>
          </cell>
          <cell r="H57">
            <v>7100806.1492262045</v>
          </cell>
        </row>
        <row r="58">
          <cell r="A58" t="str">
            <v>54200 Online Service</v>
          </cell>
          <cell r="C58" t="str">
            <v xml:space="preserve"> Online Service</v>
          </cell>
          <cell r="D58">
            <v>29030</v>
          </cell>
          <cell r="E58">
            <v>29030</v>
          </cell>
          <cell r="F58">
            <v>29030</v>
          </cell>
          <cell r="G58">
            <v>29030</v>
          </cell>
          <cell r="H58">
            <v>116120</v>
          </cell>
        </row>
        <row r="59">
          <cell r="A59" t="str">
            <v>55000 Game</v>
          </cell>
          <cell r="C59" t="str">
            <v xml:space="preserve"> Game</v>
          </cell>
          <cell r="D59">
            <v>161644.34</v>
          </cell>
          <cell r="E59">
            <v>161644.01</v>
          </cell>
          <cell r="F59">
            <v>183785.99</v>
          </cell>
          <cell r="G59">
            <v>221225</v>
          </cell>
          <cell r="H59">
            <v>728299.34</v>
          </cell>
          <cell r="I59">
            <v>240689.96964232446</v>
          </cell>
          <cell r="J59">
            <v>487609.37035767548</v>
          </cell>
          <cell r="K59">
            <v>1172249.0416468889</v>
          </cell>
        </row>
        <row r="60">
          <cell r="A60" t="str">
            <v>43500 Web based subscription</v>
          </cell>
          <cell r="C60" t="str">
            <v xml:space="preserve"> Web based subscription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2218492.5483921682</v>
          </cell>
          <cell r="J60">
            <v>-2218492.5483921682</v>
          </cell>
          <cell r="K60">
            <v>0</v>
          </cell>
        </row>
        <row r="61">
          <cell r="C61" t="str">
            <v xml:space="preserve">Sub-total of Product Development </v>
          </cell>
          <cell r="D61">
            <v>1816167.9375777834</v>
          </cell>
          <cell r="E61">
            <v>2009474.3551042697</v>
          </cell>
          <cell r="F61">
            <v>2117083.3837903813</v>
          </cell>
          <cell r="G61">
            <v>2219329.8127537705</v>
          </cell>
          <cell r="H61">
            <v>8162055.4892262043</v>
          </cell>
          <cell r="I61">
            <v>10697131.263899984</v>
          </cell>
          <cell r="J61">
            <v>-2535075.7746737795</v>
          </cell>
        </row>
        <row r="62">
          <cell r="A62" t="str">
            <v>Sales &amp; Marketing</v>
          </cell>
          <cell r="B62" t="str">
            <v>Sales &amp; Marketing</v>
          </cell>
        </row>
        <row r="63">
          <cell r="A63" t="str">
            <v>41130 E-Commerce - High Touch</v>
          </cell>
          <cell r="C63" t="str">
            <v xml:space="preserve"> E-Commerce - High Touch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 t="str">
            <v>43200 Entertainment Group</v>
          </cell>
          <cell r="C64" t="str">
            <v>General elimination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40739</v>
          </cell>
          <cell r="J64">
            <v>24321</v>
          </cell>
        </row>
        <row r="65">
          <cell r="A65" t="str">
            <v>61000 Customer Service Department</v>
          </cell>
          <cell r="C65" t="str">
            <v xml:space="preserve"> Customer Service Department</v>
          </cell>
          <cell r="D65">
            <v>75485</v>
          </cell>
          <cell r="E65">
            <v>90389</v>
          </cell>
          <cell r="F65">
            <v>74482</v>
          </cell>
          <cell r="G65">
            <v>74847</v>
          </cell>
          <cell r="H65">
            <v>315203</v>
          </cell>
          <cell r="I65">
            <v>667866.68777423713</v>
          </cell>
          <cell r="J65">
            <v>-352663.68777423713</v>
          </cell>
        </row>
        <row r="66">
          <cell r="A66" t="str">
            <v>61100 Call Center</v>
          </cell>
          <cell r="C66" t="str">
            <v xml:space="preserve"> Call Center</v>
          </cell>
          <cell r="D66">
            <v>4400</v>
          </cell>
          <cell r="E66">
            <v>4990</v>
          </cell>
          <cell r="F66">
            <v>5220</v>
          </cell>
          <cell r="G66">
            <v>5250</v>
          </cell>
          <cell r="H66">
            <v>19860</v>
          </cell>
          <cell r="I66">
            <v>273826.73047312303</v>
          </cell>
          <cell r="J66">
            <v>-253966.73047312303</v>
          </cell>
        </row>
        <row r="67">
          <cell r="A67" t="str">
            <v>62000 Marketing Department</v>
          </cell>
          <cell r="C67" t="str">
            <v xml:space="preserve"> Marketing Department</v>
          </cell>
          <cell r="D67">
            <v>981268</v>
          </cell>
          <cell r="E67">
            <v>1829768</v>
          </cell>
          <cell r="F67">
            <v>3403006</v>
          </cell>
          <cell r="G67">
            <v>2557740</v>
          </cell>
          <cell r="H67">
            <v>8771782</v>
          </cell>
          <cell r="I67">
            <v>3772898.1811783034</v>
          </cell>
          <cell r="J67">
            <v>4998883.8188216966</v>
          </cell>
        </row>
        <row r="68">
          <cell r="A68" t="str">
            <v>63000 Sales Department</v>
          </cell>
          <cell r="C68" t="str">
            <v xml:space="preserve"> Sales Department</v>
          </cell>
          <cell r="D68">
            <v>1774427.3820155771</v>
          </cell>
          <cell r="E68">
            <v>2122331.0649813144</v>
          </cell>
          <cell r="F68">
            <v>2268625.5542337787</v>
          </cell>
          <cell r="G68">
            <v>2471332.6994211045</v>
          </cell>
          <cell r="H68">
            <v>8636716.7006517742</v>
          </cell>
          <cell r="I68">
            <v>1469360.0100598806</v>
          </cell>
          <cell r="J68">
            <v>7167356.6905918941</v>
          </cell>
        </row>
        <row r="69">
          <cell r="A69" t="str">
            <v>63100 Retailed Client Sales</v>
          </cell>
          <cell r="C69" t="str">
            <v xml:space="preserve"> Retailed Client Sales</v>
          </cell>
          <cell r="D69">
            <v>35345</v>
          </cell>
          <cell r="E69">
            <v>40245</v>
          </cell>
          <cell r="F69">
            <v>43845</v>
          </cell>
          <cell r="G69">
            <v>44445</v>
          </cell>
          <cell r="H69">
            <v>163880</v>
          </cell>
          <cell r="I69">
            <v>1346468.7148796706</v>
          </cell>
          <cell r="J69">
            <v>-1182588.7148796706</v>
          </cell>
        </row>
        <row r="70">
          <cell r="A70" t="str">
            <v>63200 SLI Department</v>
          </cell>
          <cell r="C70" t="str">
            <v xml:space="preserve"> SLI Department</v>
          </cell>
          <cell r="D70">
            <v>129535.67999999999</v>
          </cell>
          <cell r="E70">
            <v>180771</v>
          </cell>
          <cell r="F70">
            <v>196350</v>
          </cell>
          <cell r="G70">
            <v>211932</v>
          </cell>
          <cell r="H70">
            <v>718588.67999999993</v>
          </cell>
        </row>
        <row r="71">
          <cell r="A71" t="str">
            <v>64000 Investor Relations</v>
          </cell>
          <cell r="C71" t="str">
            <v xml:space="preserve"> Investor Relations</v>
          </cell>
          <cell r="D71">
            <v>30480</v>
          </cell>
          <cell r="E71">
            <v>70050</v>
          </cell>
          <cell r="F71">
            <v>25850</v>
          </cell>
          <cell r="G71">
            <v>24850</v>
          </cell>
          <cell r="H71">
            <v>151230</v>
          </cell>
          <cell r="I71">
            <v>194368.98078165657</v>
          </cell>
          <cell r="J71">
            <v>-43138.980781656574</v>
          </cell>
        </row>
        <row r="72">
          <cell r="A72" t="str">
            <v>65000 EC High Touch</v>
          </cell>
          <cell r="C72" t="str">
            <v xml:space="preserve"> EC High Touch</v>
          </cell>
          <cell r="D72">
            <v>76013</v>
          </cell>
          <cell r="E72">
            <v>87920</v>
          </cell>
          <cell r="F72">
            <v>99860</v>
          </cell>
          <cell r="G72">
            <v>103340</v>
          </cell>
          <cell r="H72">
            <v>367133</v>
          </cell>
          <cell r="I72">
            <v>1024397.4105229835</v>
          </cell>
          <cell r="J72">
            <v>-657264.41052298353</v>
          </cell>
        </row>
        <row r="73">
          <cell r="A73" t="str">
            <v>Sales SH</v>
          </cell>
          <cell r="C73" t="str">
            <v>Sales SH</v>
          </cell>
          <cell r="D73">
            <v>113689.77777777778</v>
          </cell>
          <cell r="E73">
            <v>112848.91304347827</v>
          </cell>
          <cell r="F73">
            <v>120912.91304347827</v>
          </cell>
          <cell r="G73">
            <v>113518.91304347827</v>
          </cell>
          <cell r="H73">
            <v>460970.51690821256</v>
          </cell>
          <cell r="I73">
            <v>946213.13</v>
          </cell>
          <cell r="J73">
            <v>-485242.61309178744</v>
          </cell>
        </row>
        <row r="74">
          <cell r="A74" t="str">
            <v>Sales GZ</v>
          </cell>
          <cell r="C74" t="str">
            <v>Sales GZ</v>
          </cell>
          <cell r="D74">
            <v>97475.618357487925</v>
          </cell>
          <cell r="E74">
            <v>106336.11594202899</v>
          </cell>
          <cell r="F74">
            <v>86405.525942028995</v>
          </cell>
          <cell r="G74">
            <v>99336.115942028991</v>
          </cell>
          <cell r="H74">
            <v>389553.3761835749</v>
          </cell>
          <cell r="I74">
            <v>1112297.76</v>
          </cell>
          <cell r="J74">
            <v>-722744.38381642511</v>
          </cell>
        </row>
        <row r="75">
          <cell r="A75" t="str">
            <v>Sales HK</v>
          </cell>
          <cell r="C75" t="str">
            <v>Sales HK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 t="str">
            <v>US Office</v>
          </cell>
          <cell r="C76" t="str">
            <v>US Office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A77" t="str">
            <v>US Office</v>
          </cell>
          <cell r="C77" t="str">
            <v>Sub-total of Sales &amp; Marketing</v>
          </cell>
          <cell r="D77">
            <v>3318119.4581508432</v>
          </cell>
          <cell r="E77">
            <v>4645649.0939668221</v>
          </cell>
          <cell r="F77">
            <v>6324556.9932192862</v>
          </cell>
          <cell r="G77">
            <v>5706591.7284066118</v>
          </cell>
          <cell r="H77">
            <v>19994917.273743559</v>
          </cell>
          <cell r="I77">
            <v>11002066.586451514</v>
          </cell>
          <cell r="J77">
            <v>8992850.687292045</v>
          </cell>
        </row>
        <row r="78">
          <cell r="A78" t="str">
            <v>General &amp; Administration</v>
          </cell>
          <cell r="B78" t="str">
            <v>General &amp; Administration</v>
          </cell>
          <cell r="C78" t="str">
            <v>Sub-total of Sales &amp; Marketing</v>
          </cell>
          <cell r="D78">
            <v>5826413.255773644</v>
          </cell>
          <cell r="E78">
            <v>6474926.4588166811</v>
          </cell>
          <cell r="F78">
            <v>6538654.396000294</v>
          </cell>
          <cell r="G78">
            <v>5705171.9573696591</v>
          </cell>
          <cell r="H78">
            <v>24545166.067960277</v>
          </cell>
          <cell r="I78">
            <v>11002066.586451514</v>
          </cell>
          <cell r="J78">
            <v>13543099.481508764</v>
          </cell>
        </row>
        <row r="79">
          <cell r="A79" t="str">
            <v>71000 Administration Department</v>
          </cell>
          <cell r="B79" t="str">
            <v>General &amp; Administration</v>
          </cell>
          <cell r="C79" t="str">
            <v xml:space="preserve"> Administration Department</v>
          </cell>
          <cell r="D79">
            <v>86065.136198547203</v>
          </cell>
          <cell r="E79">
            <v>87065.136198547203</v>
          </cell>
          <cell r="F79">
            <v>87065.136198547203</v>
          </cell>
          <cell r="G79">
            <v>87065.136198547203</v>
          </cell>
          <cell r="H79">
            <v>347260.54479418881</v>
          </cell>
          <cell r="I79">
            <v>202292.32987855154</v>
          </cell>
          <cell r="J79">
            <v>144968.21491563728</v>
          </cell>
        </row>
        <row r="80">
          <cell r="A80" t="str">
            <v>74000 Finance Department</v>
          </cell>
          <cell r="C80" t="str">
            <v xml:space="preserve"> Finance Department</v>
          </cell>
          <cell r="D80">
            <v>1232582.3322476591</v>
          </cell>
          <cell r="E80">
            <v>1336006.7436111763</v>
          </cell>
          <cell r="F80">
            <v>1406676.385215926</v>
          </cell>
          <cell r="G80">
            <v>1312530.2409906881</v>
          </cell>
          <cell r="H80">
            <v>5287795.7020654492</v>
          </cell>
          <cell r="I80">
            <v>2839509.6783158989</v>
          </cell>
          <cell r="J80">
            <v>2448286.0237495503</v>
          </cell>
        </row>
        <row r="81">
          <cell r="A81" t="str">
            <v>75000 Human Resouces Department</v>
          </cell>
          <cell r="C81" t="str">
            <v xml:space="preserve"> Human Resouces Department</v>
          </cell>
          <cell r="D81">
            <v>92664</v>
          </cell>
          <cell r="E81">
            <v>143713</v>
          </cell>
          <cell r="F81">
            <v>132336</v>
          </cell>
          <cell r="G81">
            <v>138507</v>
          </cell>
          <cell r="H81">
            <v>507220</v>
          </cell>
          <cell r="I81">
            <v>539942.18856734841</v>
          </cell>
          <cell r="J81">
            <v>-32722.188567348407</v>
          </cell>
        </row>
        <row r="82">
          <cell r="A82" t="str">
            <v>76000 Management Department</v>
          </cell>
          <cell r="C82" t="str">
            <v xml:space="preserve"> Management Department</v>
          </cell>
          <cell r="D82">
            <v>43570</v>
          </cell>
          <cell r="E82">
            <v>33570</v>
          </cell>
          <cell r="F82">
            <v>43570</v>
          </cell>
          <cell r="G82">
            <v>33570</v>
          </cell>
          <cell r="H82">
            <v>154280</v>
          </cell>
          <cell r="I82">
            <v>968619.05910049018</v>
          </cell>
          <cell r="J82">
            <v>-814339.05910049018</v>
          </cell>
        </row>
        <row r="83">
          <cell r="A83" t="str">
            <v>77000 Legal Department</v>
          </cell>
          <cell r="C83" t="str">
            <v xml:space="preserve"> Legal Department</v>
          </cell>
          <cell r="D83">
            <v>66246</v>
          </cell>
          <cell r="E83">
            <v>66246</v>
          </cell>
          <cell r="F83">
            <v>66246</v>
          </cell>
          <cell r="G83">
            <v>66246</v>
          </cell>
          <cell r="H83">
            <v>264984</v>
          </cell>
          <cell r="I83">
            <v>306789.39958627906</v>
          </cell>
          <cell r="J83">
            <v>-41805.399586279062</v>
          </cell>
        </row>
        <row r="84">
          <cell r="A84" t="str">
            <v>72000 Business Development  Department</v>
          </cell>
          <cell r="C84" t="str">
            <v xml:space="preserve"> Business Development  Department</v>
          </cell>
          <cell r="D84">
            <v>11010</v>
          </cell>
          <cell r="E84">
            <v>16510</v>
          </cell>
          <cell r="F84">
            <v>16510</v>
          </cell>
          <cell r="G84">
            <v>20510</v>
          </cell>
          <cell r="H84">
            <v>64540</v>
          </cell>
          <cell r="I84">
            <v>0</v>
          </cell>
          <cell r="J84">
            <v>64540</v>
          </cell>
        </row>
        <row r="85">
          <cell r="A85" t="str">
            <v>72999 Facilities Department</v>
          </cell>
          <cell r="C85" t="str">
            <v xml:space="preserve"> Facilities Department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 t="e">
            <v>#REF!</v>
          </cell>
          <cell r="J85" t="e">
            <v>#REF!</v>
          </cell>
        </row>
        <row r="86">
          <cell r="A86" t="str">
            <v>72999 Facilities Department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 t="e">
            <v>#REF!</v>
          </cell>
          <cell r="J86" t="e">
            <v>#REF!</v>
          </cell>
        </row>
        <row r="87">
          <cell r="C87" t="str">
            <v>Sub-total of General &amp; Administration</v>
          </cell>
          <cell r="D87">
            <v>1532137.4684462063</v>
          </cell>
          <cell r="E87">
            <v>1683110.8798097235</v>
          </cell>
          <cell r="F87">
            <v>1752403.5214144732</v>
          </cell>
          <cell r="G87">
            <v>1658428.3771892353</v>
          </cell>
          <cell r="H87">
            <v>6626080.246859638</v>
          </cell>
          <cell r="I87">
            <v>4857152.6519240243</v>
          </cell>
          <cell r="J87">
            <v>1768927.5949356137</v>
          </cell>
        </row>
        <row r="88">
          <cell r="C88" t="str">
            <v>Sub-total of Amortization of Intangibles</v>
          </cell>
          <cell r="D88">
            <v>170829</v>
          </cell>
          <cell r="E88">
            <v>170829</v>
          </cell>
          <cell r="F88">
            <v>170829</v>
          </cell>
          <cell r="G88">
            <v>170829</v>
          </cell>
          <cell r="H88">
            <v>683316</v>
          </cell>
          <cell r="I88">
            <v>4857152.6519240243</v>
          </cell>
          <cell r="J88">
            <v>1192388.6066122372</v>
          </cell>
        </row>
        <row r="90">
          <cell r="B90" t="str">
            <v>Total Operating Expenses</v>
          </cell>
          <cell r="D90">
            <v>6837253.8641748326</v>
          </cell>
          <cell r="E90">
            <v>8509063.3288808148</v>
          </cell>
          <cell r="F90">
            <v>10364872.898424141</v>
          </cell>
          <cell r="G90">
            <v>9755178.9183496181</v>
          </cell>
          <cell r="H90">
            <v>35466369.009829402</v>
          </cell>
          <cell r="I90">
            <v>26556350.502275523</v>
          </cell>
          <cell r="J90">
            <v>8226702.5075538792</v>
          </cell>
        </row>
        <row r="92">
          <cell r="B92" t="str">
            <v>Stock - Based Compensation Expense</v>
          </cell>
          <cell r="D92">
            <v>20000</v>
          </cell>
          <cell r="E92">
            <v>20000</v>
          </cell>
          <cell r="F92">
            <v>20000</v>
          </cell>
          <cell r="G92">
            <v>20000</v>
          </cell>
          <cell r="H92">
            <v>80000</v>
          </cell>
          <cell r="I92">
            <v>23009</v>
          </cell>
          <cell r="J92">
            <v>56991</v>
          </cell>
        </row>
        <row r="93">
          <cell r="A93" t="str">
            <v>Interest Income</v>
          </cell>
          <cell r="B93" t="str">
            <v>Interest Income</v>
          </cell>
        </row>
        <row r="94">
          <cell r="A94" t="str">
            <v>91500 Interest Income</v>
          </cell>
          <cell r="C94" t="str">
            <v xml:space="preserve">Interest (income) / Expense </v>
          </cell>
          <cell r="D94">
            <v>-681750</v>
          </cell>
          <cell r="E94">
            <v>-699750</v>
          </cell>
          <cell r="F94">
            <v>-729750</v>
          </cell>
          <cell r="G94">
            <v>-759750</v>
          </cell>
          <cell r="H94">
            <v>-2871000</v>
          </cell>
          <cell r="I94">
            <v>1805271.38</v>
          </cell>
          <cell r="J94">
            <v>-4676271.38</v>
          </cell>
        </row>
        <row r="96">
          <cell r="C96" t="str">
            <v>Sub-total of Interest income</v>
          </cell>
          <cell r="D96">
            <v>-681750</v>
          </cell>
          <cell r="E96">
            <v>-699750</v>
          </cell>
          <cell r="F96">
            <v>-729750</v>
          </cell>
          <cell r="G96">
            <v>-759750</v>
          </cell>
          <cell r="H96">
            <v>-2871000</v>
          </cell>
          <cell r="I96">
            <v>1805271.38</v>
          </cell>
          <cell r="J96">
            <v>-4676271.38</v>
          </cell>
        </row>
        <row r="97">
          <cell r="A97" t="str">
            <v>Other Non-Operating Income/Expense</v>
          </cell>
          <cell r="B97" t="str">
            <v>Other Expense / ( Income )</v>
          </cell>
        </row>
        <row r="98">
          <cell r="A98" t="str">
            <v>81100 Gain/Loss on Fixed Assets Disposal</v>
          </cell>
          <cell r="C98" t="str">
            <v>Loss from Joint Venture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751058.72</v>
          </cell>
          <cell r="J98">
            <v>-751058.72</v>
          </cell>
        </row>
        <row r="99">
          <cell r="A99" t="str">
            <v>91700 Other Non-operating Income/Exp.</v>
          </cell>
          <cell r="C99" t="str">
            <v xml:space="preserve"> Other Non-operating Expense/(Income)</v>
          </cell>
          <cell r="D99">
            <v>178003</v>
          </cell>
          <cell r="E99">
            <v>177999</v>
          </cell>
          <cell r="F99">
            <v>177999</v>
          </cell>
          <cell r="G99">
            <v>177999</v>
          </cell>
          <cell r="H99">
            <v>712000</v>
          </cell>
          <cell r="I99">
            <v>159944</v>
          </cell>
          <cell r="J99">
            <v>552056</v>
          </cell>
        </row>
        <row r="100">
          <cell r="C100" t="str">
            <v>Sub-total of Other expense /( Income )</v>
          </cell>
          <cell r="D100">
            <v>178003</v>
          </cell>
          <cell r="E100">
            <v>177999</v>
          </cell>
          <cell r="F100">
            <v>177999</v>
          </cell>
          <cell r="G100">
            <v>177999</v>
          </cell>
          <cell r="H100">
            <v>712000</v>
          </cell>
          <cell r="I100">
            <v>911002.72</v>
          </cell>
          <cell r="J100">
            <v>-199002.71999999997</v>
          </cell>
        </row>
        <row r="102">
          <cell r="A102" t="str">
            <v>Proforma Net Income/Loss</v>
          </cell>
          <cell r="B102" t="str">
            <v>Profit / (Loss) Before Tax</v>
          </cell>
          <cell r="D102">
            <v>10923966.272568271</v>
          </cell>
          <cell r="E102">
            <v>11817940.830750318</v>
          </cell>
          <cell r="F102">
            <v>13071244.44075032</v>
          </cell>
          <cell r="G102">
            <v>17113731.840750322</v>
          </cell>
          <cell r="H102">
            <v>52926883.384819239</v>
          </cell>
          <cell r="I102" t="e">
            <v>#REF!</v>
          </cell>
          <cell r="J102" t="e">
            <v>#REF!</v>
          </cell>
        </row>
        <row r="103">
          <cell r="B103" t="str">
            <v xml:space="preserve">Income Tax Expense </v>
          </cell>
          <cell r="D103">
            <v>195139.66665999999</v>
          </cell>
          <cell r="E103">
            <v>245139.99998999998</v>
          </cell>
          <cell r="F103">
            <v>245139.99998999998</v>
          </cell>
          <cell r="G103">
            <v>295139.66665999999</v>
          </cell>
          <cell r="H103">
            <v>980559.33329999994</v>
          </cell>
          <cell r="J103">
            <v>980559.33329999994</v>
          </cell>
        </row>
        <row r="104">
          <cell r="B104" t="str">
            <v>Net Profit / (Loss)</v>
          </cell>
          <cell r="D104">
            <v>10728826.605908271</v>
          </cell>
          <cell r="E104">
            <v>11572800.830760319</v>
          </cell>
          <cell r="F104">
            <v>12826104.44076032</v>
          </cell>
          <cell r="G104">
            <v>16818592.174090322</v>
          </cell>
          <cell r="H104">
            <v>51946324.051519237</v>
          </cell>
          <cell r="I104" t="e">
            <v>#REF!</v>
          </cell>
          <cell r="J104" t="e">
            <v>#REF!</v>
          </cell>
          <cell r="K104">
            <v>0</v>
          </cell>
        </row>
        <row r="105">
          <cell r="B105" t="str">
            <v>Check (should be 0)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 t="e">
            <v>#REF!</v>
          </cell>
          <cell r="J105" t="e">
            <v>#REF!</v>
          </cell>
        </row>
        <row r="107">
          <cell r="B107" t="str">
            <v>Note</v>
          </cell>
        </row>
      </sheetData>
      <sheetData sheetId="8" refreshError="1">
        <row r="5">
          <cell r="D5" t="str">
            <v>Year</v>
          </cell>
          <cell r="E5" t="str">
            <v>2004</v>
          </cell>
        </row>
        <row r="6">
          <cell r="D6" t="str">
            <v>Version</v>
          </cell>
          <cell r="E6" t="str">
            <v>B</v>
          </cell>
        </row>
        <row r="7">
          <cell r="D7" t="str">
            <v>Month</v>
          </cell>
          <cell r="E7" t="str">
            <v>01</v>
          </cell>
        </row>
        <row r="9">
          <cell r="D9" t="str">
            <v>Sohu.com 2004 Annual Budget</v>
          </cell>
        </row>
        <row r="10">
          <cell r="Q10" t="str">
            <v>COR not updated (S.M. $5942k)</v>
          </cell>
        </row>
        <row r="11">
          <cell r="Q11" t="str">
            <v>Operating exp by dpt not updated</v>
          </cell>
        </row>
        <row r="12">
          <cell r="D12" t="str">
            <v>01</v>
          </cell>
          <cell r="E12" t="str">
            <v>02</v>
          </cell>
          <cell r="F12" t="str">
            <v>03</v>
          </cell>
          <cell r="G12" t="str">
            <v>04</v>
          </cell>
          <cell r="H12" t="str">
            <v>05</v>
          </cell>
          <cell r="I12" t="str">
            <v>06</v>
          </cell>
          <cell r="J12" t="str">
            <v>07</v>
          </cell>
          <cell r="K12" t="str">
            <v>08</v>
          </cell>
          <cell r="L12" t="str">
            <v>09</v>
          </cell>
          <cell r="M12" t="str">
            <v>10</v>
          </cell>
          <cell r="N12" t="str">
            <v>11</v>
          </cell>
          <cell r="O12" t="str">
            <v>12</v>
          </cell>
          <cell r="P12" t="str">
            <v>Total Month</v>
          </cell>
        </row>
        <row r="13">
          <cell r="D13" t="str">
            <v>B</v>
          </cell>
          <cell r="E13" t="str">
            <v>B</v>
          </cell>
          <cell r="F13" t="str">
            <v>B</v>
          </cell>
          <cell r="G13" t="str">
            <v>B</v>
          </cell>
          <cell r="H13" t="str">
            <v>B</v>
          </cell>
          <cell r="I13" t="str">
            <v>B</v>
          </cell>
          <cell r="J13" t="str">
            <v>B</v>
          </cell>
          <cell r="K13" t="str">
            <v>B</v>
          </cell>
          <cell r="L13" t="str">
            <v>B</v>
          </cell>
          <cell r="M13" t="str">
            <v>B</v>
          </cell>
          <cell r="N13" t="str">
            <v>B</v>
          </cell>
          <cell r="O13" t="str">
            <v>B</v>
          </cell>
          <cell r="Q13" t="str">
            <v>Estimated</v>
          </cell>
        </row>
        <row r="14">
          <cell r="C14" t="str">
            <v>Currency :  US$</v>
          </cell>
          <cell r="D14">
            <v>37987</v>
          </cell>
          <cell r="E14">
            <v>38018</v>
          </cell>
          <cell r="F14">
            <v>38047</v>
          </cell>
          <cell r="G14">
            <v>38078</v>
          </cell>
          <cell r="H14">
            <v>38108</v>
          </cell>
          <cell r="I14">
            <v>38139</v>
          </cell>
          <cell r="J14">
            <v>38169</v>
          </cell>
          <cell r="K14">
            <v>38200</v>
          </cell>
          <cell r="L14">
            <v>38231</v>
          </cell>
          <cell r="M14">
            <v>38261</v>
          </cell>
          <cell r="N14">
            <v>38292</v>
          </cell>
          <cell r="O14">
            <v>38322</v>
          </cell>
          <cell r="P14" t="str">
            <v>2004</v>
          </cell>
          <cell r="Q14" t="str">
            <v>2003 Actual</v>
          </cell>
          <cell r="R14" t="str">
            <v>Variance</v>
          </cell>
          <cell r="T14" t="str">
            <v>Variance</v>
          </cell>
        </row>
        <row r="15">
          <cell r="B15" t="str">
            <v>Net Revenue</v>
          </cell>
        </row>
        <row r="17">
          <cell r="C17" t="str">
            <v>Advertising Revenue</v>
          </cell>
          <cell r="D17">
            <v>2959000</v>
          </cell>
          <cell r="E17">
            <v>2959000</v>
          </cell>
          <cell r="F17">
            <v>2959000</v>
          </cell>
          <cell r="G17">
            <v>3565350</v>
          </cell>
          <cell r="H17">
            <v>3565350</v>
          </cell>
          <cell r="I17">
            <v>3565350</v>
          </cell>
          <cell r="J17">
            <v>4438000</v>
          </cell>
          <cell r="K17">
            <v>4438000</v>
          </cell>
          <cell r="L17">
            <v>4438000</v>
          </cell>
          <cell r="M17">
            <v>4812333.333333333</v>
          </cell>
          <cell r="N17">
            <v>4812333.333333333</v>
          </cell>
          <cell r="O17">
            <v>4812333.333333333</v>
          </cell>
          <cell r="P17">
            <v>47324050.000000007</v>
          </cell>
          <cell r="Q17">
            <v>29827729.544246253</v>
          </cell>
          <cell r="R17">
            <v>17496320.455753755</v>
          </cell>
        </row>
        <row r="19">
          <cell r="C19" t="str">
            <v>Non-advertising Revenue</v>
          </cell>
          <cell r="D19">
            <v>5515848.6312399358</v>
          </cell>
          <cell r="E19">
            <v>5515848.6312399358</v>
          </cell>
          <cell r="F19">
            <v>5515848.6312399358</v>
          </cell>
          <cell r="G19">
            <v>5852333.333333333</v>
          </cell>
          <cell r="H19">
            <v>5852333.333333333</v>
          </cell>
          <cell r="I19">
            <v>5852333.333333333</v>
          </cell>
          <cell r="J19">
            <v>6653000</v>
          </cell>
          <cell r="K19">
            <v>6653000</v>
          </cell>
          <cell r="L19">
            <v>6653000</v>
          </cell>
          <cell r="M19">
            <v>7643333.333333333</v>
          </cell>
          <cell r="N19">
            <v>7643333.333333333</v>
          </cell>
          <cell r="O19">
            <v>7643333.333333333</v>
          </cell>
          <cell r="P19">
            <v>76993545.893719807</v>
          </cell>
          <cell r="Q19">
            <v>52488853.864635333</v>
          </cell>
          <cell r="R19">
            <v>24504692.029084474</v>
          </cell>
        </row>
        <row r="20">
          <cell r="B20" t="str">
            <v xml:space="preserve">Total Net Sales </v>
          </cell>
          <cell r="D20">
            <v>8474848.6312399358</v>
          </cell>
          <cell r="E20">
            <v>8474848.6312399358</v>
          </cell>
          <cell r="F20">
            <v>8474848.6312399358</v>
          </cell>
          <cell r="G20">
            <v>9417683.3333333321</v>
          </cell>
          <cell r="H20">
            <v>9417683.3333333321</v>
          </cell>
          <cell r="I20">
            <v>9417683.3333333321</v>
          </cell>
          <cell r="J20">
            <v>11091000</v>
          </cell>
          <cell r="K20">
            <v>11091000</v>
          </cell>
          <cell r="L20">
            <v>11091000</v>
          </cell>
          <cell r="M20">
            <v>12455666.666666666</v>
          </cell>
          <cell r="N20">
            <v>12455666.666666666</v>
          </cell>
          <cell r="O20">
            <v>12455666.666666666</v>
          </cell>
          <cell r="P20">
            <v>124317595.89371982</v>
          </cell>
          <cell r="Q20">
            <v>82316583.40888159</v>
          </cell>
          <cell r="R20">
            <v>42001012.484838232</v>
          </cell>
        </row>
        <row r="21">
          <cell r="B21" t="str">
            <v>Cost of Revenue</v>
          </cell>
        </row>
        <row r="22">
          <cell r="B22" t="str">
            <v>COR-Advertising</v>
          </cell>
        </row>
        <row r="23">
          <cell r="C23" t="str">
            <v xml:space="preserve"> COR - Advertising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17500.239999999998</v>
          </cell>
          <cell r="R23">
            <v>-17500.239999999998</v>
          </cell>
          <cell r="T23">
            <v>0</v>
          </cell>
        </row>
        <row r="24">
          <cell r="C24" t="str">
            <v>COR - Retail Marketing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122316</v>
          </cell>
          <cell r="R24">
            <v>-122316</v>
          </cell>
        </row>
        <row r="25">
          <cell r="C25" t="str">
            <v xml:space="preserve"> Content Channel Development Group</v>
          </cell>
          <cell r="D25">
            <v>9340</v>
          </cell>
          <cell r="E25">
            <v>11340</v>
          </cell>
          <cell r="F25">
            <v>11340</v>
          </cell>
          <cell r="G25">
            <v>9340</v>
          </cell>
          <cell r="H25">
            <v>11340</v>
          </cell>
          <cell r="I25">
            <v>11340</v>
          </cell>
          <cell r="J25">
            <v>9340</v>
          </cell>
          <cell r="K25">
            <v>11340</v>
          </cell>
          <cell r="L25">
            <v>11340</v>
          </cell>
          <cell r="M25">
            <v>9340</v>
          </cell>
          <cell r="N25">
            <v>11340</v>
          </cell>
          <cell r="O25">
            <v>11340</v>
          </cell>
          <cell r="P25">
            <v>128080</v>
          </cell>
          <cell r="Q25">
            <v>910739.45563137252</v>
          </cell>
          <cell r="R25">
            <v>-782659.45563137252</v>
          </cell>
          <cell r="T25">
            <v>128080</v>
          </cell>
        </row>
        <row r="26">
          <cell r="C26" t="str">
            <v xml:space="preserve"> Business Channel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C27" t="str">
            <v xml:space="preserve"> News Channel</v>
          </cell>
          <cell r="D27">
            <v>441758.96571938321</v>
          </cell>
          <cell r="E27">
            <v>443048.64952431794</v>
          </cell>
          <cell r="F27">
            <v>445955.66830305161</v>
          </cell>
          <cell r="G27">
            <v>498680.88239676575</v>
          </cell>
          <cell r="H27">
            <v>510805.64856807655</v>
          </cell>
          <cell r="I27">
            <v>512897.3094040234</v>
          </cell>
          <cell r="J27">
            <v>579190.64315980626</v>
          </cell>
          <cell r="K27">
            <v>585510.45170911844</v>
          </cell>
          <cell r="L27">
            <v>586366.56595661514</v>
          </cell>
          <cell r="M27">
            <v>639223.90286630462</v>
          </cell>
          <cell r="N27">
            <v>642195.1843030923</v>
          </cell>
          <cell r="O27">
            <v>642968.15373066626</v>
          </cell>
          <cell r="P27">
            <v>6528602.0256412216</v>
          </cell>
          <cell r="Q27">
            <v>3312264.0684085866</v>
          </cell>
          <cell r="R27">
            <v>3216337.957232635</v>
          </cell>
          <cell r="T27">
            <v>6528602.0256412216</v>
          </cell>
          <cell r="U27" t="str">
            <v>content payment increase $53,200</v>
          </cell>
        </row>
        <row r="28">
          <cell r="C28" t="str">
            <v xml:space="preserve"> Sports Channel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C29" t="str">
            <v xml:space="preserve"> Sohu Arts Studio</v>
          </cell>
          <cell r="D29">
            <v>1250</v>
          </cell>
          <cell r="E29">
            <v>1200</v>
          </cell>
          <cell r="F29">
            <v>1250</v>
          </cell>
          <cell r="G29">
            <v>1400</v>
          </cell>
          <cell r="H29">
            <v>1400</v>
          </cell>
          <cell r="I29">
            <v>1400</v>
          </cell>
          <cell r="J29">
            <v>1400</v>
          </cell>
          <cell r="K29">
            <v>1400</v>
          </cell>
          <cell r="L29">
            <v>1400</v>
          </cell>
          <cell r="M29">
            <v>1400</v>
          </cell>
          <cell r="N29">
            <v>1400</v>
          </cell>
          <cell r="O29">
            <v>1400</v>
          </cell>
          <cell r="P29">
            <v>16300</v>
          </cell>
          <cell r="Q29">
            <v>924773.99517337047</v>
          </cell>
          <cell r="R29">
            <v>-908473.99517337047</v>
          </cell>
          <cell r="T29">
            <v>16300</v>
          </cell>
        </row>
        <row r="30">
          <cell r="C30" t="str">
            <v xml:space="preserve"> Sohu Online</v>
          </cell>
          <cell r="D30">
            <v>12077</v>
          </cell>
          <cell r="E30">
            <v>12077</v>
          </cell>
          <cell r="F30">
            <v>12077</v>
          </cell>
          <cell r="G30">
            <v>12077</v>
          </cell>
          <cell r="H30">
            <v>12077</v>
          </cell>
          <cell r="I30">
            <v>12077</v>
          </cell>
          <cell r="J30">
            <v>12077</v>
          </cell>
          <cell r="K30">
            <v>12077</v>
          </cell>
          <cell r="L30">
            <v>12077</v>
          </cell>
          <cell r="M30">
            <v>12077</v>
          </cell>
          <cell r="N30">
            <v>12077</v>
          </cell>
          <cell r="O30">
            <v>12077</v>
          </cell>
          <cell r="P30">
            <v>144924</v>
          </cell>
          <cell r="Q30">
            <v>144965.02725310455</v>
          </cell>
          <cell r="R30">
            <v>-41.027253104548436</v>
          </cell>
          <cell r="T30">
            <v>144924</v>
          </cell>
          <cell r="U30" t="str">
            <v>increase $16,690/m*9=$150,210</v>
          </cell>
        </row>
        <row r="31">
          <cell r="C31" t="str">
            <v xml:space="preserve"> Platform Operations</v>
          </cell>
          <cell r="D31">
            <v>420159</v>
          </cell>
          <cell r="E31">
            <v>402157</v>
          </cell>
          <cell r="F31">
            <v>419657</v>
          </cell>
          <cell r="G31">
            <v>441076</v>
          </cell>
          <cell r="H31">
            <v>440559</v>
          </cell>
          <cell r="I31">
            <v>456756</v>
          </cell>
          <cell r="J31">
            <v>458451</v>
          </cell>
          <cell r="K31">
            <v>460293</v>
          </cell>
          <cell r="L31">
            <v>460751</v>
          </cell>
          <cell r="M31">
            <v>462907</v>
          </cell>
          <cell r="N31">
            <v>460510</v>
          </cell>
          <cell r="O31">
            <v>465219</v>
          </cell>
          <cell r="P31">
            <v>5348495</v>
          </cell>
          <cell r="Q31">
            <v>1927710.7268076218</v>
          </cell>
          <cell r="R31">
            <v>3946096.2731923782</v>
          </cell>
          <cell r="T31">
            <v>5348495</v>
          </cell>
          <cell r="U31" t="str">
            <v xml:space="preserve">BTA cost increase $34,000 on June and July </v>
          </cell>
        </row>
        <row r="32">
          <cell r="R32">
            <v>0</v>
          </cell>
          <cell r="T32">
            <v>0</v>
          </cell>
        </row>
        <row r="33">
          <cell r="C33" t="str">
            <v>Sub-total of COR-Advertising</v>
          </cell>
          <cell r="D33">
            <v>884584.96571938321</v>
          </cell>
          <cell r="E33">
            <v>869822.64952431794</v>
          </cell>
          <cell r="F33">
            <v>890279.66830305161</v>
          </cell>
          <cell r="G33">
            <v>962573.88239676575</v>
          </cell>
          <cell r="H33">
            <v>976181.64856807655</v>
          </cell>
          <cell r="I33">
            <v>994470.30940402346</v>
          </cell>
          <cell r="J33">
            <v>1060458.6431598063</v>
          </cell>
          <cell r="K33">
            <v>1070620.4517091184</v>
          </cell>
          <cell r="L33">
            <v>1071934.5659566151</v>
          </cell>
          <cell r="M33">
            <v>1124947.9028663046</v>
          </cell>
          <cell r="N33">
            <v>1127522.1843030923</v>
          </cell>
          <cell r="O33">
            <v>1133004.1537306663</v>
          </cell>
          <cell r="P33">
            <v>12166401.025641222</v>
          </cell>
          <cell r="Q33">
            <v>7360269.513274055</v>
          </cell>
          <cell r="R33">
            <v>5331443.5123671656</v>
          </cell>
          <cell r="T33">
            <v>12166401.025641222</v>
          </cell>
        </row>
        <row r="34">
          <cell r="B34" t="str">
            <v>COR-Non Advertising</v>
          </cell>
          <cell r="T34">
            <v>0</v>
          </cell>
        </row>
        <row r="35">
          <cell r="C35" t="str">
            <v xml:space="preserve"> COR - E-Commerce-High Touch</v>
          </cell>
          <cell r="D35">
            <v>360600</v>
          </cell>
          <cell r="E35">
            <v>360600</v>
          </cell>
          <cell r="F35">
            <v>360600</v>
          </cell>
          <cell r="G35">
            <v>415200</v>
          </cell>
          <cell r="H35">
            <v>415200</v>
          </cell>
          <cell r="I35">
            <v>415200</v>
          </cell>
          <cell r="J35">
            <v>571500</v>
          </cell>
          <cell r="K35">
            <v>571500</v>
          </cell>
          <cell r="L35">
            <v>571500</v>
          </cell>
          <cell r="M35">
            <v>641400</v>
          </cell>
          <cell r="N35">
            <v>641400</v>
          </cell>
          <cell r="O35">
            <v>641400</v>
          </cell>
          <cell r="P35">
            <v>5966100</v>
          </cell>
          <cell r="Q35">
            <v>3267874.6956597427</v>
          </cell>
          <cell r="R35">
            <v>2698225.3043402573</v>
          </cell>
          <cell r="T35">
            <v>5966100</v>
          </cell>
        </row>
        <row r="36">
          <cell r="C36" t="str">
            <v xml:space="preserve"> COR - SMS</v>
          </cell>
          <cell r="D36">
            <v>35000</v>
          </cell>
          <cell r="E36">
            <v>40500</v>
          </cell>
          <cell r="F36">
            <v>40500</v>
          </cell>
          <cell r="G36">
            <v>40500</v>
          </cell>
          <cell r="H36">
            <v>40500</v>
          </cell>
          <cell r="I36">
            <v>40500</v>
          </cell>
          <cell r="J36">
            <v>49000</v>
          </cell>
          <cell r="K36">
            <v>49000</v>
          </cell>
          <cell r="L36">
            <v>49000</v>
          </cell>
          <cell r="M36">
            <v>55667</v>
          </cell>
          <cell r="N36">
            <v>55667</v>
          </cell>
          <cell r="O36">
            <v>55666</v>
          </cell>
          <cell r="P36">
            <v>551500</v>
          </cell>
          <cell r="T36">
            <v>551500</v>
          </cell>
        </row>
        <row r="37">
          <cell r="C37" t="str">
            <v xml:space="preserve"> COR - SMS (revenue share)</v>
          </cell>
          <cell r="D37">
            <v>1303045.4911433172</v>
          </cell>
          <cell r="E37">
            <v>1297545.4911433172</v>
          </cell>
          <cell r="F37">
            <v>1297545.4911433172</v>
          </cell>
          <cell r="G37">
            <v>1243333.3333333333</v>
          </cell>
          <cell r="H37">
            <v>1243333.3333333333</v>
          </cell>
          <cell r="I37">
            <v>1243333.3333333333</v>
          </cell>
          <cell r="J37">
            <v>1320166.6666666667</v>
          </cell>
          <cell r="K37">
            <v>1320166.6666666667</v>
          </cell>
          <cell r="L37">
            <v>1320166.6666666667</v>
          </cell>
          <cell r="M37">
            <v>1420583</v>
          </cell>
          <cell r="N37">
            <v>1420583</v>
          </cell>
          <cell r="O37">
            <v>1420583</v>
          </cell>
          <cell r="P37">
            <v>15850385.47342995</v>
          </cell>
          <cell r="Q37">
            <v>14097988.778401908</v>
          </cell>
          <cell r="R37">
            <v>2303896.6950280424</v>
          </cell>
        </row>
        <row r="38">
          <cell r="C38" t="str">
            <v xml:space="preserve"> COR - Game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C39" t="str">
            <v xml:space="preserve"> COR - Game (revenue share)</v>
          </cell>
          <cell r="D39">
            <v>63666.666666666664</v>
          </cell>
          <cell r="E39">
            <v>63666.666666666664</v>
          </cell>
          <cell r="F39">
            <v>63666.666666666664</v>
          </cell>
          <cell r="G39">
            <v>63666.666666666664</v>
          </cell>
          <cell r="H39">
            <v>63666.666666666664</v>
          </cell>
          <cell r="I39">
            <v>63666.666666666664</v>
          </cell>
          <cell r="J39">
            <v>380333.33333333331</v>
          </cell>
          <cell r="K39">
            <v>380333.33333333331</v>
          </cell>
          <cell r="L39">
            <v>380333.33333333331</v>
          </cell>
          <cell r="M39">
            <v>371333.33333333331</v>
          </cell>
          <cell r="N39">
            <v>371333.33333333331</v>
          </cell>
          <cell r="O39">
            <v>371333.33333333331</v>
          </cell>
          <cell r="P39">
            <v>2637000</v>
          </cell>
          <cell r="Q39">
            <v>414212.67539355572</v>
          </cell>
          <cell r="R39">
            <v>2222787.3246064442</v>
          </cell>
        </row>
        <row r="40">
          <cell r="C40" t="str">
            <v xml:space="preserve"> COR - Individual Listing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</row>
        <row r="41">
          <cell r="C41" t="str">
            <v xml:space="preserve"> COR - SOL-direct cost</v>
          </cell>
          <cell r="D41">
            <v>27705.333333333328</v>
          </cell>
          <cell r="E41">
            <v>27705.333333333328</v>
          </cell>
          <cell r="F41">
            <v>27704.333333333328</v>
          </cell>
          <cell r="G41">
            <v>25437.666666666672</v>
          </cell>
          <cell r="H41">
            <v>25437.666666666672</v>
          </cell>
          <cell r="I41">
            <v>25436.666666666672</v>
          </cell>
          <cell r="J41">
            <v>24154</v>
          </cell>
          <cell r="K41">
            <v>24154</v>
          </cell>
          <cell r="L41">
            <v>24153</v>
          </cell>
          <cell r="M41">
            <v>24919</v>
          </cell>
          <cell r="N41">
            <v>24919</v>
          </cell>
          <cell r="O41">
            <v>24919</v>
          </cell>
          <cell r="P41">
            <v>306645</v>
          </cell>
          <cell r="Q41">
            <v>340446.31233019393</v>
          </cell>
          <cell r="R41">
            <v>-33801.312330193934</v>
          </cell>
        </row>
        <row r="42">
          <cell r="C42" t="str">
            <v>COR - SOL-bandwidth</v>
          </cell>
          <cell r="D42">
            <v>44111</v>
          </cell>
          <cell r="E42">
            <v>44111</v>
          </cell>
          <cell r="F42">
            <v>44112</v>
          </cell>
          <cell r="G42">
            <v>43386</v>
          </cell>
          <cell r="H42">
            <v>43386</v>
          </cell>
          <cell r="I42">
            <v>43387</v>
          </cell>
          <cell r="J42">
            <v>43386</v>
          </cell>
          <cell r="K42">
            <v>43386</v>
          </cell>
          <cell r="L42">
            <v>43387</v>
          </cell>
          <cell r="M42">
            <v>44220</v>
          </cell>
          <cell r="N42">
            <v>44220</v>
          </cell>
          <cell r="O42">
            <v>44220</v>
          </cell>
          <cell r="P42">
            <v>525312</v>
          </cell>
          <cell r="Q42">
            <v>619009.08475116501</v>
          </cell>
          <cell r="R42">
            <v>0</v>
          </cell>
        </row>
        <row r="43">
          <cell r="C43" t="str">
            <v>Sub-total of COR-Non Advertising</v>
          </cell>
          <cell r="D43">
            <v>1834128.4911433172</v>
          </cell>
          <cell r="E43">
            <v>1834128.4911433172</v>
          </cell>
          <cell r="F43">
            <v>1834128.4911433172</v>
          </cell>
          <cell r="G43">
            <v>1831523.6666666667</v>
          </cell>
          <cell r="H43">
            <v>1831523.6666666667</v>
          </cell>
          <cell r="I43">
            <v>1831523.6666666667</v>
          </cell>
          <cell r="J43">
            <v>2388540</v>
          </cell>
          <cell r="K43">
            <v>2388540</v>
          </cell>
          <cell r="L43">
            <v>2388540</v>
          </cell>
          <cell r="M43">
            <v>2558122.3333333335</v>
          </cell>
          <cell r="N43">
            <v>2558122.3333333335</v>
          </cell>
          <cell r="O43">
            <v>2558121.3333333335</v>
          </cell>
          <cell r="P43">
            <v>25836942.473429948</v>
          </cell>
          <cell r="Q43">
            <v>18739531.546536565</v>
          </cell>
          <cell r="R43">
            <v>7191108.0116445497</v>
          </cell>
          <cell r="T43">
            <v>25836942.473429948</v>
          </cell>
        </row>
        <row r="44">
          <cell r="C44" t="str">
            <v>Total of Cost of Revenue</v>
          </cell>
          <cell r="D44">
            <v>2718713.4568627002</v>
          </cell>
          <cell r="E44">
            <v>2703951.140667635</v>
          </cell>
          <cell r="F44">
            <v>2724408.1594463689</v>
          </cell>
          <cell r="G44">
            <v>2794097.5490634325</v>
          </cell>
          <cell r="H44">
            <v>2807705.3152347431</v>
          </cell>
          <cell r="I44">
            <v>2825993.97607069</v>
          </cell>
          <cell r="J44">
            <v>3448998.6431598063</v>
          </cell>
          <cell r="K44">
            <v>3459160.4517091187</v>
          </cell>
          <cell r="L44">
            <v>3460474.5659566149</v>
          </cell>
          <cell r="M44">
            <v>3683070.2361996379</v>
          </cell>
          <cell r="N44">
            <v>3685644.5176364258</v>
          </cell>
          <cell r="O44">
            <v>3691125.4870639998</v>
          </cell>
          <cell r="P44">
            <v>38003343.499071166</v>
          </cell>
          <cell r="Q44">
            <v>26099801.05981062</v>
          </cell>
          <cell r="R44">
            <v>11903542.439260546</v>
          </cell>
          <cell r="T44">
            <v>38003343.499071166</v>
          </cell>
        </row>
        <row r="45">
          <cell r="B45" t="str">
            <v>Gross Margin</v>
          </cell>
        </row>
        <row r="46">
          <cell r="C46" t="str">
            <v>Gross Margin</v>
          </cell>
          <cell r="D46">
            <v>5756135.1743772356</v>
          </cell>
          <cell r="E46">
            <v>5770897.4905723007</v>
          </cell>
          <cell r="F46">
            <v>5750440.4717935668</v>
          </cell>
          <cell r="G46">
            <v>6623585.7842698991</v>
          </cell>
          <cell r="H46">
            <v>6609978.018098589</v>
          </cell>
          <cell r="I46">
            <v>6591689.3572626421</v>
          </cell>
          <cell r="J46">
            <v>7642001.3568401933</v>
          </cell>
          <cell r="K46">
            <v>7631839.5482908813</v>
          </cell>
          <cell r="L46">
            <v>7630525.4340433851</v>
          </cell>
          <cell r="M46">
            <v>8772596.4304670282</v>
          </cell>
          <cell r="N46">
            <v>8770022.1490302403</v>
          </cell>
          <cell r="O46">
            <v>8764541.1796026658</v>
          </cell>
          <cell r="P46">
            <v>86314252.394648656</v>
          </cell>
          <cell r="Q46">
            <v>56216782.349070966</v>
          </cell>
          <cell r="R46">
            <v>30097470.04557769</v>
          </cell>
          <cell r="T46">
            <v>86314252.394648656</v>
          </cell>
        </row>
        <row r="47">
          <cell r="C47" t="str">
            <v>Gross Margin Rate(%)</v>
          </cell>
          <cell r="D47">
            <v>0.67920212204841102</v>
          </cell>
          <cell r="E47">
            <v>0.68094401937748517</v>
          </cell>
          <cell r="F47">
            <v>0.67853016873910033</v>
          </cell>
          <cell r="G47">
            <v>0.70331370782303859</v>
          </cell>
          <cell r="H47">
            <v>0.70186879130910718</v>
          </cell>
          <cell r="I47">
            <v>0.69992684229801483</v>
          </cell>
          <cell r="J47">
            <v>0.68902726145885795</v>
          </cell>
          <cell r="K47">
            <v>0.68811104032917514</v>
          </cell>
          <cell r="L47">
            <v>0.68799255558952166</v>
          </cell>
          <cell r="M47">
            <v>0.70430565181580229</v>
          </cell>
          <cell r="N47">
            <v>0.70409897629166707</v>
          </cell>
          <cell r="O47">
            <v>0.70365893806856317</v>
          </cell>
          <cell r="P47">
            <v>0.69430438848286169</v>
          </cell>
          <cell r="Q47">
            <v>0.68293386363998954</v>
          </cell>
          <cell r="R47">
            <v>0.716589154998167</v>
          </cell>
          <cell r="T47" t="e">
            <v>#DIV/0!</v>
          </cell>
        </row>
        <row r="48">
          <cell r="B48" t="str">
            <v>Operating Expense</v>
          </cell>
        </row>
        <row r="49">
          <cell r="B49" t="str">
            <v>Product Development</v>
          </cell>
          <cell r="R49">
            <v>0</v>
          </cell>
          <cell r="T49">
            <v>0</v>
          </cell>
        </row>
        <row r="50">
          <cell r="C50" t="str">
            <v xml:space="preserve"> Sohu Classification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488818.75914832501</v>
          </cell>
          <cell r="R50">
            <v>-488818.75914832501</v>
          </cell>
          <cell r="T50">
            <v>0</v>
          </cell>
        </row>
        <row r="51">
          <cell r="C51" t="str">
            <v xml:space="preserve"> Technology Department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C52" t="str">
            <v xml:space="preserve"> Technology - Product Developmnet</v>
          </cell>
          <cell r="D52">
            <v>2630</v>
          </cell>
          <cell r="E52">
            <v>2730</v>
          </cell>
          <cell r="F52">
            <v>2830</v>
          </cell>
          <cell r="G52">
            <v>3130</v>
          </cell>
          <cell r="H52">
            <v>3030</v>
          </cell>
          <cell r="I52">
            <v>3030</v>
          </cell>
          <cell r="J52">
            <v>3130</v>
          </cell>
          <cell r="K52">
            <v>3030</v>
          </cell>
          <cell r="L52">
            <v>3030</v>
          </cell>
          <cell r="M52">
            <v>3130</v>
          </cell>
          <cell r="N52">
            <v>3030</v>
          </cell>
          <cell r="O52">
            <v>3030</v>
          </cell>
          <cell r="P52">
            <v>35760</v>
          </cell>
          <cell r="Q52">
            <v>2010938.0441733277</v>
          </cell>
          <cell r="R52">
            <v>-1975178.0441733277</v>
          </cell>
          <cell r="T52">
            <v>35760</v>
          </cell>
          <cell r="U52" t="str">
            <v>Baidu</v>
          </cell>
        </row>
        <row r="53">
          <cell r="C53" t="str">
            <v xml:space="preserve"> Technology - Network Operation</v>
          </cell>
          <cell r="D53">
            <v>7210</v>
          </cell>
          <cell r="E53">
            <v>7260</v>
          </cell>
          <cell r="F53">
            <v>7360</v>
          </cell>
          <cell r="G53">
            <v>12810</v>
          </cell>
          <cell r="H53">
            <v>7760</v>
          </cell>
          <cell r="I53">
            <v>7660</v>
          </cell>
          <cell r="J53">
            <v>7360</v>
          </cell>
          <cell r="K53">
            <v>7360</v>
          </cell>
          <cell r="L53">
            <v>7360</v>
          </cell>
          <cell r="M53">
            <v>7460</v>
          </cell>
          <cell r="N53">
            <v>7460</v>
          </cell>
          <cell r="O53">
            <v>7460</v>
          </cell>
          <cell r="P53">
            <v>94520</v>
          </cell>
          <cell r="Q53">
            <v>827683.83326691319</v>
          </cell>
          <cell r="R53">
            <v>-733163.83326691319</v>
          </cell>
          <cell r="T53">
            <v>94520</v>
          </cell>
          <cell r="U53" t="str">
            <v>Double click</v>
          </cell>
        </row>
        <row r="54">
          <cell r="C54" t="str">
            <v xml:space="preserve"> R&amp;D Department</v>
          </cell>
          <cell r="D54">
            <v>1125</v>
          </cell>
          <cell r="E54">
            <v>825</v>
          </cell>
          <cell r="F54">
            <v>6545</v>
          </cell>
          <cell r="G54">
            <v>6845</v>
          </cell>
          <cell r="H54">
            <v>6545</v>
          </cell>
          <cell r="I54">
            <v>6545</v>
          </cell>
          <cell r="J54">
            <v>6870</v>
          </cell>
          <cell r="K54">
            <v>6570</v>
          </cell>
          <cell r="L54">
            <v>6570</v>
          </cell>
          <cell r="M54">
            <v>6870</v>
          </cell>
          <cell r="N54">
            <v>6570</v>
          </cell>
          <cell r="O54">
            <v>6870</v>
          </cell>
          <cell r="P54">
            <v>68750</v>
          </cell>
          <cell r="Q54">
            <v>240689.96964232446</v>
          </cell>
          <cell r="R54">
            <v>-171939.96964232446</v>
          </cell>
        </row>
        <row r="55">
          <cell r="C55" t="str">
            <v xml:space="preserve"> Email Department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2218492.5483921682</v>
          </cell>
          <cell r="R55">
            <v>-2218492.5483921682</v>
          </cell>
        </row>
        <row r="56">
          <cell r="C56" t="str">
            <v xml:space="preserve"> Website Quality</v>
          </cell>
          <cell r="D56">
            <v>1500</v>
          </cell>
          <cell r="E56">
            <v>1500</v>
          </cell>
          <cell r="F56">
            <v>1450</v>
          </cell>
          <cell r="G56">
            <v>1500</v>
          </cell>
          <cell r="H56">
            <v>1500</v>
          </cell>
          <cell r="I56">
            <v>1450</v>
          </cell>
          <cell r="J56">
            <v>1500</v>
          </cell>
          <cell r="K56">
            <v>1500</v>
          </cell>
          <cell r="L56">
            <v>1450</v>
          </cell>
          <cell r="M56">
            <v>1500</v>
          </cell>
          <cell r="N56">
            <v>1500</v>
          </cell>
          <cell r="O56">
            <v>1450</v>
          </cell>
          <cell r="P56">
            <v>17800</v>
          </cell>
          <cell r="Q56">
            <v>240689.96964232446</v>
          </cell>
          <cell r="R56">
            <v>-222889.96964232446</v>
          </cell>
          <cell r="T56">
            <v>17800</v>
          </cell>
        </row>
        <row r="57">
          <cell r="C57" t="str">
            <v xml:space="preserve"> Wireless Operation</v>
          </cell>
          <cell r="D57">
            <v>527002.49375557539</v>
          </cell>
          <cell r="E57">
            <v>524861.20429353113</v>
          </cell>
          <cell r="F57">
            <v>530664.89952867676</v>
          </cell>
          <cell r="G57">
            <v>576532.36378775758</v>
          </cell>
          <cell r="H57">
            <v>589572.851961473</v>
          </cell>
          <cell r="I57">
            <v>590890.12935503898</v>
          </cell>
          <cell r="J57">
            <v>616026.47082324454</v>
          </cell>
          <cell r="K57">
            <v>615113.93600443681</v>
          </cell>
          <cell r="L57">
            <v>617396.98696269991</v>
          </cell>
          <cell r="M57">
            <v>635567.39801060141</v>
          </cell>
          <cell r="N57">
            <v>637472.19024835329</v>
          </cell>
          <cell r="O57">
            <v>639705.22449481557</v>
          </cell>
          <cell r="P57">
            <v>7100806.1492262054</v>
          </cell>
          <cell r="Q57">
            <v>2218492.5483921682</v>
          </cell>
          <cell r="R57">
            <v>4882313.6008340372</v>
          </cell>
          <cell r="T57">
            <v>7100806.1492262054</v>
          </cell>
          <cell r="U57" t="str">
            <v>HC related</v>
          </cell>
        </row>
        <row r="58">
          <cell r="C58" t="str">
            <v xml:space="preserve"> Online Service</v>
          </cell>
          <cell r="D58">
            <v>9710</v>
          </cell>
          <cell r="E58">
            <v>9710</v>
          </cell>
          <cell r="F58">
            <v>9610</v>
          </cell>
          <cell r="G58">
            <v>9710</v>
          </cell>
          <cell r="H58">
            <v>9710</v>
          </cell>
          <cell r="I58">
            <v>9610</v>
          </cell>
          <cell r="J58">
            <v>9710</v>
          </cell>
          <cell r="K58">
            <v>9710</v>
          </cell>
          <cell r="L58">
            <v>9610</v>
          </cell>
          <cell r="M58">
            <v>9710</v>
          </cell>
          <cell r="N58">
            <v>9710</v>
          </cell>
          <cell r="O58">
            <v>9610</v>
          </cell>
          <cell r="P58">
            <v>116120</v>
          </cell>
          <cell r="Q58">
            <v>1211575.2453108956</v>
          </cell>
          <cell r="R58">
            <v>-1095455.2453108956</v>
          </cell>
          <cell r="T58">
            <v>116120</v>
          </cell>
          <cell r="U58" t="str">
            <v>ISP</v>
          </cell>
        </row>
        <row r="59">
          <cell r="C59" t="str">
            <v xml:space="preserve"> Game</v>
          </cell>
          <cell r="D59">
            <v>53715</v>
          </cell>
          <cell r="E59">
            <v>53214.67</v>
          </cell>
          <cell r="F59">
            <v>54714.67</v>
          </cell>
          <cell r="G59">
            <v>53714.67</v>
          </cell>
          <cell r="H59">
            <v>53214.67</v>
          </cell>
          <cell r="I59">
            <v>54714.67</v>
          </cell>
          <cell r="J59">
            <v>61095.33</v>
          </cell>
          <cell r="K59">
            <v>60595.33</v>
          </cell>
          <cell r="L59">
            <v>62095.33</v>
          </cell>
          <cell r="M59">
            <v>73575</v>
          </cell>
          <cell r="N59">
            <v>73075</v>
          </cell>
          <cell r="O59">
            <v>74575</v>
          </cell>
          <cell r="P59">
            <v>728299.34000000008</v>
          </cell>
          <cell r="Q59">
            <v>1239750.3459315368</v>
          </cell>
          <cell r="R59">
            <v>-511451.00593153667</v>
          </cell>
        </row>
        <row r="60">
          <cell r="C60" t="str">
            <v xml:space="preserve"> Web based subscription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 t="str">
            <v>Reclassified HC t oSMS</v>
          </cell>
        </row>
        <row r="61">
          <cell r="C61" t="str">
            <v xml:space="preserve">Sub-total of Product Development </v>
          </cell>
          <cell r="D61">
            <v>602892.49375557539</v>
          </cell>
          <cell r="E61">
            <v>600100.87429353117</v>
          </cell>
          <cell r="F61">
            <v>613174.5695286768</v>
          </cell>
          <cell r="G61">
            <v>664242.03378775762</v>
          </cell>
          <cell r="H61">
            <v>671332.52196147304</v>
          </cell>
          <cell r="I61">
            <v>673899.79935503902</v>
          </cell>
          <cell r="J61">
            <v>705691.8008232445</v>
          </cell>
          <cell r="K61">
            <v>703879.26600443677</v>
          </cell>
          <cell r="L61">
            <v>707512.31696269987</v>
          </cell>
          <cell r="M61">
            <v>737812.39801060141</v>
          </cell>
          <cell r="N61">
            <v>738817.19024835329</v>
          </cell>
          <cell r="O61">
            <v>742700.22449481557</v>
          </cell>
          <cell r="P61">
            <v>8162055.4892262053</v>
          </cell>
          <cell r="Q61">
            <v>10697131.263899984</v>
          </cell>
          <cell r="R61">
            <v>-2535075.7746737786</v>
          </cell>
          <cell r="T61">
            <v>8162055.4892262053</v>
          </cell>
        </row>
        <row r="62">
          <cell r="B62" t="str">
            <v>Sales &amp; Marketing</v>
          </cell>
          <cell r="R62">
            <v>0</v>
          </cell>
          <cell r="T62">
            <v>0</v>
          </cell>
        </row>
        <row r="63">
          <cell r="C63" t="str">
            <v xml:space="preserve"> E-Commerce - High Touch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C64" t="str">
            <v>General elimination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C65" t="str">
            <v xml:space="preserve"> Customer Service Department</v>
          </cell>
          <cell r="D65">
            <v>25408</v>
          </cell>
          <cell r="E65">
            <v>24314</v>
          </cell>
          <cell r="F65">
            <v>25763</v>
          </cell>
          <cell r="G65">
            <v>25094</v>
          </cell>
          <cell r="H65">
            <v>24556</v>
          </cell>
          <cell r="I65">
            <v>40739</v>
          </cell>
          <cell r="J65">
            <v>24321</v>
          </cell>
          <cell r="K65">
            <v>23348</v>
          </cell>
          <cell r="L65">
            <v>26813</v>
          </cell>
          <cell r="M65">
            <v>24744</v>
          </cell>
          <cell r="N65">
            <v>24206</v>
          </cell>
          <cell r="O65">
            <v>25897</v>
          </cell>
          <cell r="P65">
            <v>315203</v>
          </cell>
          <cell r="Q65">
            <v>667866.68777423713</v>
          </cell>
          <cell r="R65">
            <v>-352663.68777423713</v>
          </cell>
          <cell r="T65">
            <v>315203</v>
          </cell>
        </row>
        <row r="66">
          <cell r="C66" t="str">
            <v xml:space="preserve"> Call Center</v>
          </cell>
          <cell r="D66">
            <v>1470</v>
          </cell>
          <cell r="E66">
            <v>1460</v>
          </cell>
          <cell r="F66">
            <v>1470</v>
          </cell>
          <cell r="G66">
            <v>1630</v>
          </cell>
          <cell r="H66">
            <v>1630</v>
          </cell>
          <cell r="I66">
            <v>1730</v>
          </cell>
          <cell r="J66">
            <v>1740</v>
          </cell>
          <cell r="K66">
            <v>1740</v>
          </cell>
          <cell r="L66">
            <v>1740</v>
          </cell>
          <cell r="M66">
            <v>1750</v>
          </cell>
          <cell r="N66">
            <v>1750</v>
          </cell>
          <cell r="O66">
            <v>1750</v>
          </cell>
          <cell r="P66">
            <v>19860</v>
          </cell>
          <cell r="Q66">
            <v>273826.73047312303</v>
          </cell>
          <cell r="R66">
            <v>-253966.73047312303</v>
          </cell>
          <cell r="T66">
            <v>19860</v>
          </cell>
        </row>
        <row r="67">
          <cell r="C67" t="str">
            <v xml:space="preserve"> Marketing Department</v>
          </cell>
          <cell r="D67">
            <v>326556</v>
          </cell>
          <cell r="E67">
            <v>327056</v>
          </cell>
          <cell r="F67">
            <v>327656</v>
          </cell>
          <cell r="G67">
            <v>676556</v>
          </cell>
          <cell r="H67">
            <v>576556</v>
          </cell>
          <cell r="I67">
            <v>576656</v>
          </cell>
          <cell r="J67">
            <v>1134302</v>
          </cell>
          <cell r="K67">
            <v>1134302</v>
          </cell>
          <cell r="L67">
            <v>1134402</v>
          </cell>
          <cell r="M67">
            <v>852880</v>
          </cell>
          <cell r="N67">
            <v>852880</v>
          </cell>
          <cell r="O67">
            <v>851980</v>
          </cell>
          <cell r="P67">
            <v>8771782</v>
          </cell>
          <cell r="Q67">
            <v>3772898.1811783034</v>
          </cell>
          <cell r="R67">
            <v>4998883.8188216966</v>
          </cell>
          <cell r="T67">
            <v>8771782</v>
          </cell>
        </row>
        <row r="68">
          <cell r="C68" t="str">
            <v xml:space="preserve"> Sales Department</v>
          </cell>
          <cell r="D68">
            <v>549330.27672996046</v>
          </cell>
          <cell r="E68">
            <v>543086.85318869038</v>
          </cell>
          <cell r="F68">
            <v>682010.25209692621</v>
          </cell>
          <cell r="G68">
            <v>606566.4029888357</v>
          </cell>
          <cell r="H68">
            <v>606281.3024387809</v>
          </cell>
          <cell r="I68">
            <v>909483.35955369787</v>
          </cell>
          <cell r="J68">
            <v>670990.06307506049</v>
          </cell>
          <cell r="K68">
            <v>666548.03023252671</v>
          </cell>
          <cell r="L68">
            <v>931087.46092619153</v>
          </cell>
          <cell r="M68">
            <v>715242.73783129372</v>
          </cell>
          <cell r="N68">
            <v>764973.1278231123</v>
          </cell>
          <cell r="O68">
            <v>991116.83376669837</v>
          </cell>
          <cell r="P68">
            <v>8636716.7006517742</v>
          </cell>
          <cell r="Q68">
            <v>1469360.0100598806</v>
          </cell>
          <cell r="R68">
            <v>7167356.6905918941</v>
          </cell>
          <cell r="T68">
            <v>8636716.7006517742</v>
          </cell>
          <cell r="U68" t="str">
            <v>Bad increase $207,000</v>
          </cell>
        </row>
        <row r="69">
          <cell r="C69" t="str">
            <v xml:space="preserve"> Retailed Client Sales</v>
          </cell>
          <cell r="D69">
            <v>11115</v>
          </cell>
          <cell r="E69">
            <v>12115</v>
          </cell>
          <cell r="F69">
            <v>12115</v>
          </cell>
          <cell r="G69">
            <v>13315</v>
          </cell>
          <cell r="H69">
            <v>13315</v>
          </cell>
          <cell r="I69">
            <v>13615</v>
          </cell>
          <cell r="J69">
            <v>14615</v>
          </cell>
          <cell r="K69">
            <v>14615</v>
          </cell>
          <cell r="L69">
            <v>14615</v>
          </cell>
          <cell r="M69">
            <v>14715</v>
          </cell>
          <cell r="N69">
            <v>14715</v>
          </cell>
          <cell r="O69">
            <v>15015</v>
          </cell>
          <cell r="P69">
            <v>163880</v>
          </cell>
          <cell r="Q69">
            <v>1346468.7148796706</v>
          </cell>
          <cell r="R69">
            <v>-1182588.7148796706</v>
          </cell>
          <cell r="T69">
            <v>163880</v>
          </cell>
          <cell r="U69" t="str">
            <v>Commission increase</v>
          </cell>
        </row>
        <row r="70">
          <cell r="C70" t="str">
            <v xml:space="preserve"> SLI Department</v>
          </cell>
          <cell r="D70">
            <v>43178.559999999998</v>
          </cell>
          <cell r="E70">
            <v>43178.559999999998</v>
          </cell>
          <cell r="F70">
            <v>43178.559999999998</v>
          </cell>
          <cell r="G70">
            <v>60257</v>
          </cell>
          <cell r="H70">
            <v>60257</v>
          </cell>
          <cell r="I70">
            <v>60257</v>
          </cell>
          <cell r="J70">
            <v>65450</v>
          </cell>
          <cell r="K70">
            <v>65450</v>
          </cell>
          <cell r="L70">
            <v>65450</v>
          </cell>
          <cell r="M70">
            <v>70644</v>
          </cell>
          <cell r="N70">
            <v>70644</v>
          </cell>
          <cell r="O70">
            <v>70644</v>
          </cell>
          <cell r="P70">
            <v>718588.67999999993</v>
          </cell>
          <cell r="Q70">
            <v>194368.98078165657</v>
          </cell>
          <cell r="R70">
            <v>524219.69921834336</v>
          </cell>
        </row>
        <row r="71">
          <cell r="C71" t="str">
            <v xml:space="preserve"> Investor Relations</v>
          </cell>
          <cell r="D71">
            <v>14250</v>
          </cell>
          <cell r="E71">
            <v>4365</v>
          </cell>
          <cell r="F71">
            <v>11865</v>
          </cell>
          <cell r="G71">
            <v>13620</v>
          </cell>
          <cell r="H71">
            <v>48565</v>
          </cell>
          <cell r="I71">
            <v>7865</v>
          </cell>
          <cell r="J71">
            <v>12120</v>
          </cell>
          <cell r="K71">
            <v>1865</v>
          </cell>
          <cell r="L71">
            <v>11865</v>
          </cell>
          <cell r="M71">
            <v>8620</v>
          </cell>
          <cell r="N71">
            <v>11865</v>
          </cell>
          <cell r="O71">
            <v>4365</v>
          </cell>
          <cell r="P71">
            <v>151230</v>
          </cell>
          <cell r="Q71">
            <v>194368.98078165657</v>
          </cell>
          <cell r="R71">
            <v>-43138.980781656574</v>
          </cell>
          <cell r="T71">
            <v>151230</v>
          </cell>
        </row>
        <row r="72">
          <cell r="C72" t="str">
            <v xml:space="preserve"> EC High Touch</v>
          </cell>
          <cell r="D72">
            <v>23850</v>
          </cell>
          <cell r="E72">
            <v>25243</v>
          </cell>
          <cell r="F72">
            <v>26920</v>
          </cell>
          <cell r="G72">
            <v>27520</v>
          </cell>
          <cell r="H72">
            <v>29030</v>
          </cell>
          <cell r="I72">
            <v>31370</v>
          </cell>
          <cell r="J72">
            <v>32610</v>
          </cell>
          <cell r="K72">
            <v>33420</v>
          </cell>
          <cell r="L72">
            <v>33830</v>
          </cell>
          <cell r="M72">
            <v>34070</v>
          </cell>
          <cell r="N72">
            <v>34380</v>
          </cell>
          <cell r="O72">
            <v>34890</v>
          </cell>
          <cell r="P72">
            <v>367133</v>
          </cell>
          <cell r="Q72">
            <v>1024397.4105229835</v>
          </cell>
          <cell r="R72">
            <v>-657264.41052298353</v>
          </cell>
          <cell r="T72">
            <v>367133</v>
          </cell>
        </row>
        <row r="73">
          <cell r="C73" t="str">
            <v>Sales SH</v>
          </cell>
          <cell r="D73">
            <v>42944.502415458934</v>
          </cell>
          <cell r="E73">
            <v>35372.637681159424</v>
          </cell>
          <cell r="F73">
            <v>35372.637681159424</v>
          </cell>
          <cell r="G73">
            <v>37381.637681159424</v>
          </cell>
          <cell r="H73">
            <v>37733.637681159424</v>
          </cell>
          <cell r="I73">
            <v>37733.637681159424</v>
          </cell>
          <cell r="J73">
            <v>45233.637681159424</v>
          </cell>
          <cell r="K73">
            <v>37839.637681159424</v>
          </cell>
          <cell r="L73">
            <v>37839.637681159424</v>
          </cell>
          <cell r="M73">
            <v>37839.637681159424</v>
          </cell>
          <cell r="N73">
            <v>37839.637681159424</v>
          </cell>
          <cell r="O73">
            <v>37839.637681159424</v>
          </cell>
          <cell r="P73">
            <v>460970.51690821256</v>
          </cell>
          <cell r="Q73">
            <v>946213.13</v>
          </cell>
          <cell r="R73">
            <v>-485242.61309178744</v>
          </cell>
          <cell r="T73">
            <v>460970.51690821256</v>
          </cell>
        </row>
        <row r="74">
          <cell r="C74" t="str">
            <v>Sales GZ</v>
          </cell>
          <cell r="D74">
            <v>34823.888888888891</v>
          </cell>
          <cell r="E74">
            <v>30807.024154589373</v>
          </cell>
          <cell r="F74">
            <v>31844.705314009661</v>
          </cell>
          <cell r="G74">
            <v>30646.705314009661</v>
          </cell>
          <cell r="H74">
            <v>30344.705314009661</v>
          </cell>
          <cell r="I74">
            <v>45344.705314009661</v>
          </cell>
          <cell r="J74">
            <v>29216.115314009661</v>
          </cell>
          <cell r="K74">
            <v>28344.705314009661</v>
          </cell>
          <cell r="L74">
            <v>28844.705314009661</v>
          </cell>
          <cell r="M74">
            <v>35646.705314009661</v>
          </cell>
          <cell r="N74">
            <v>31344.705314009661</v>
          </cell>
          <cell r="O74">
            <v>32344.705314009661</v>
          </cell>
          <cell r="P74">
            <v>389553.3761835749</v>
          </cell>
          <cell r="Q74">
            <v>1112297.76</v>
          </cell>
          <cell r="R74">
            <v>-722744.38381642511</v>
          </cell>
          <cell r="T74">
            <v>389553.3761835749</v>
          </cell>
        </row>
        <row r="75">
          <cell r="C75" t="str">
            <v>Sales HK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C76" t="str">
            <v>US Office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C77" t="str">
            <v>Sub-total of Sales &amp; Marketing</v>
          </cell>
          <cell r="D77">
            <v>1072926.2280343084</v>
          </cell>
          <cell r="E77">
            <v>1046998.0750244391</v>
          </cell>
          <cell r="F77">
            <v>1198195.1550920955</v>
          </cell>
          <cell r="G77">
            <v>1492586.7459840048</v>
          </cell>
          <cell r="H77">
            <v>1428268.64543395</v>
          </cell>
          <cell r="I77">
            <v>1724793.7025488671</v>
          </cell>
          <cell r="J77">
            <v>2030597.8160702295</v>
          </cell>
          <cell r="K77">
            <v>2007472.3732276959</v>
          </cell>
          <cell r="L77">
            <v>2286486.8039213605</v>
          </cell>
          <cell r="M77">
            <v>1796152.0808264627</v>
          </cell>
          <cell r="N77">
            <v>1844597.4708182814</v>
          </cell>
          <cell r="O77">
            <v>2065842.1767618675</v>
          </cell>
          <cell r="P77">
            <v>19994917.273743559</v>
          </cell>
          <cell r="Q77">
            <v>11002066.586451514</v>
          </cell>
          <cell r="R77">
            <v>8992850.687292045</v>
          </cell>
          <cell r="T77">
            <v>19994917.273743559</v>
          </cell>
        </row>
        <row r="78">
          <cell r="B78" t="str">
            <v>General &amp; Administration</v>
          </cell>
          <cell r="T78">
            <v>0</v>
          </cell>
        </row>
        <row r="79">
          <cell r="C79" t="str">
            <v xml:space="preserve"> Administration Department</v>
          </cell>
          <cell r="D79">
            <v>28688.045399515737</v>
          </cell>
          <cell r="E79">
            <v>28688.045399515737</v>
          </cell>
          <cell r="F79">
            <v>28689.045399515737</v>
          </cell>
          <cell r="G79">
            <v>28988.045399515737</v>
          </cell>
          <cell r="H79">
            <v>29088.045399515737</v>
          </cell>
          <cell r="I79">
            <v>28989.045399515737</v>
          </cell>
          <cell r="J79">
            <v>28988.045399515737</v>
          </cell>
          <cell r="K79">
            <v>29088.045399515737</v>
          </cell>
          <cell r="L79">
            <v>28989.045399515737</v>
          </cell>
          <cell r="M79">
            <v>28988.045399515737</v>
          </cell>
          <cell r="N79">
            <v>29088.045399515737</v>
          </cell>
          <cell r="O79">
            <v>28989.045399515737</v>
          </cell>
          <cell r="P79">
            <v>347260.54479418881</v>
          </cell>
          <cell r="Q79">
            <v>202292.32987855154</v>
          </cell>
          <cell r="R79">
            <v>144968.21491563728</v>
          </cell>
          <cell r="T79">
            <v>347260.54479418881</v>
          </cell>
        </row>
        <row r="80">
          <cell r="C80" t="str">
            <v xml:space="preserve"> Finance Department</v>
          </cell>
          <cell r="D80">
            <v>408210.12892433832</v>
          </cell>
          <cell r="E80">
            <v>408889.15812271793</v>
          </cell>
          <cell r="F80">
            <v>415483.04520060279</v>
          </cell>
          <cell r="G80">
            <v>442872.68218184967</v>
          </cell>
          <cell r="H80">
            <v>446494.52838687826</v>
          </cell>
          <cell r="I80">
            <v>446639.53304244834</v>
          </cell>
          <cell r="J80">
            <v>468492.15429709735</v>
          </cell>
          <cell r="K80">
            <v>469337.91340912675</v>
          </cell>
          <cell r="L80">
            <v>468846.31750970206</v>
          </cell>
          <cell r="M80">
            <v>437634.95931367559</v>
          </cell>
          <cell r="N80">
            <v>437517.49564731744</v>
          </cell>
          <cell r="O80">
            <v>437377.78602969507</v>
          </cell>
          <cell r="P80">
            <v>5287795.7020654492</v>
          </cell>
          <cell r="Q80">
            <v>2839509.6783158989</v>
          </cell>
          <cell r="R80">
            <v>2448286.0237495503</v>
          </cell>
          <cell r="T80">
            <v>5287795.7020654492</v>
          </cell>
        </row>
        <row r="81">
          <cell r="C81" t="str">
            <v xml:space="preserve"> Human Resouces Department</v>
          </cell>
          <cell r="D81">
            <v>23000</v>
          </cell>
          <cell r="E81">
            <v>30500</v>
          </cell>
          <cell r="F81">
            <v>39164</v>
          </cell>
          <cell r="G81">
            <v>45000</v>
          </cell>
          <cell r="H81">
            <v>46900</v>
          </cell>
          <cell r="I81">
            <v>51813</v>
          </cell>
          <cell r="J81">
            <v>45000</v>
          </cell>
          <cell r="K81">
            <v>41100</v>
          </cell>
          <cell r="L81">
            <v>46236</v>
          </cell>
          <cell r="M81">
            <v>45000</v>
          </cell>
          <cell r="N81">
            <v>53500</v>
          </cell>
          <cell r="O81">
            <v>40007</v>
          </cell>
          <cell r="P81">
            <v>507220</v>
          </cell>
          <cell r="Q81">
            <v>539942.18856734841</v>
          </cell>
          <cell r="R81">
            <v>-32722.188567348407</v>
          </cell>
          <cell r="T81">
            <v>507220</v>
          </cell>
        </row>
        <row r="82">
          <cell r="C82" t="str">
            <v xml:space="preserve"> Management Department</v>
          </cell>
          <cell r="D82">
            <v>19390</v>
          </cell>
          <cell r="E82">
            <v>12390</v>
          </cell>
          <cell r="F82">
            <v>11790</v>
          </cell>
          <cell r="G82">
            <v>12390</v>
          </cell>
          <cell r="H82">
            <v>14390</v>
          </cell>
          <cell r="I82">
            <v>6790</v>
          </cell>
          <cell r="J82">
            <v>19390</v>
          </cell>
          <cell r="K82">
            <v>12390</v>
          </cell>
          <cell r="L82">
            <v>11790</v>
          </cell>
          <cell r="M82">
            <v>12390</v>
          </cell>
          <cell r="N82">
            <v>14390</v>
          </cell>
          <cell r="O82">
            <v>6790</v>
          </cell>
          <cell r="P82">
            <v>154280</v>
          </cell>
          <cell r="Q82">
            <v>968619.05910049018</v>
          </cell>
          <cell r="R82">
            <v>-814339.05910049018</v>
          </cell>
          <cell r="T82">
            <v>154280</v>
          </cell>
        </row>
        <row r="83">
          <cell r="C83" t="str">
            <v xml:space="preserve"> Legal Department</v>
          </cell>
          <cell r="D83">
            <v>22082</v>
          </cell>
          <cell r="E83">
            <v>22082</v>
          </cell>
          <cell r="F83">
            <v>22082</v>
          </cell>
          <cell r="G83">
            <v>22082</v>
          </cell>
          <cell r="H83">
            <v>22082</v>
          </cell>
          <cell r="I83">
            <v>22082</v>
          </cell>
          <cell r="J83">
            <v>22082</v>
          </cell>
          <cell r="K83">
            <v>22082</v>
          </cell>
          <cell r="L83">
            <v>22082</v>
          </cell>
          <cell r="M83">
            <v>22082</v>
          </cell>
          <cell r="N83">
            <v>22082</v>
          </cell>
          <cell r="O83">
            <v>22082</v>
          </cell>
          <cell r="P83">
            <v>264984</v>
          </cell>
          <cell r="Q83">
            <v>306789.39958627906</v>
          </cell>
          <cell r="R83">
            <v>-41805.399586279062</v>
          </cell>
        </row>
        <row r="84">
          <cell r="C84" t="str">
            <v xml:space="preserve"> Business Development  Department</v>
          </cell>
          <cell r="D84">
            <v>3170</v>
          </cell>
          <cell r="E84">
            <v>5670</v>
          </cell>
          <cell r="F84">
            <v>2170</v>
          </cell>
          <cell r="G84">
            <v>7170</v>
          </cell>
          <cell r="H84">
            <v>3170</v>
          </cell>
          <cell r="I84">
            <v>6170</v>
          </cell>
          <cell r="J84">
            <v>3170</v>
          </cell>
          <cell r="K84">
            <v>11170</v>
          </cell>
          <cell r="L84">
            <v>2170</v>
          </cell>
          <cell r="M84">
            <v>7170</v>
          </cell>
          <cell r="N84">
            <v>3170</v>
          </cell>
          <cell r="O84">
            <v>10170</v>
          </cell>
          <cell r="P84">
            <v>64540</v>
          </cell>
          <cell r="Q84">
            <v>0</v>
          </cell>
          <cell r="R84">
            <v>64540</v>
          </cell>
          <cell r="T84">
            <v>64540</v>
          </cell>
        </row>
        <row r="85">
          <cell r="C85" t="str">
            <v xml:space="preserve"> Facilities Department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-3.5245439794380218E-3</v>
          </cell>
          <cell r="R85">
            <v>3.5245439794380218E-3</v>
          </cell>
          <cell r="T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C87" t="str">
            <v>Sub-total of General &amp; Administration</v>
          </cell>
          <cell r="D87">
            <v>504540.17432385404</v>
          </cell>
          <cell r="E87">
            <v>508219.20352223364</v>
          </cell>
          <cell r="F87">
            <v>519378.09060011851</v>
          </cell>
          <cell r="G87">
            <v>558502.72758136538</v>
          </cell>
          <cell r="H87">
            <v>562124.57378639397</v>
          </cell>
          <cell r="I87">
            <v>562483.578441964</v>
          </cell>
          <cell r="J87">
            <v>587122.19969661301</v>
          </cell>
          <cell r="K87">
            <v>585167.95880864246</v>
          </cell>
          <cell r="L87">
            <v>580113.36290921783</v>
          </cell>
          <cell r="M87">
            <v>553265.0047131913</v>
          </cell>
          <cell r="N87">
            <v>559747.54104683315</v>
          </cell>
          <cell r="O87">
            <v>545415.83142921072</v>
          </cell>
          <cell r="P87">
            <v>6626080.246859638</v>
          </cell>
          <cell r="Q87">
            <v>4857152.6519240243</v>
          </cell>
          <cell r="R87">
            <v>1768927.5949356137</v>
          </cell>
          <cell r="T87">
            <v>6626080.246859638</v>
          </cell>
        </row>
        <row r="88">
          <cell r="C88" t="str">
            <v>Sub-total of Amortization of Intangibles</v>
          </cell>
          <cell r="D88">
            <v>56943</v>
          </cell>
          <cell r="E88">
            <v>56943</v>
          </cell>
          <cell r="F88">
            <v>56943</v>
          </cell>
          <cell r="G88">
            <v>56943</v>
          </cell>
          <cell r="H88">
            <v>56943</v>
          </cell>
          <cell r="I88">
            <v>56943</v>
          </cell>
          <cell r="J88">
            <v>56943</v>
          </cell>
          <cell r="K88">
            <v>56943</v>
          </cell>
          <cell r="L88">
            <v>56943</v>
          </cell>
          <cell r="M88">
            <v>56943</v>
          </cell>
          <cell r="N88">
            <v>56943</v>
          </cell>
          <cell r="O88">
            <v>56943</v>
          </cell>
          <cell r="P88">
            <v>683316</v>
          </cell>
        </row>
        <row r="90">
          <cell r="B90" t="str">
            <v>Total Operating Expenses</v>
          </cell>
          <cell r="D90">
            <v>2237301.896113738</v>
          </cell>
          <cell r="E90">
            <v>2212261.1528402041</v>
          </cell>
          <cell r="F90">
            <v>2387690.8152208906</v>
          </cell>
          <cell r="G90">
            <v>2772274.5073531279</v>
          </cell>
          <cell r="H90">
            <v>2718668.7411818169</v>
          </cell>
          <cell r="I90">
            <v>3018120.08034587</v>
          </cell>
          <cell r="J90">
            <v>3380354.816590087</v>
          </cell>
          <cell r="K90">
            <v>3353462.5980407749</v>
          </cell>
          <cell r="L90">
            <v>3631055.4837932782</v>
          </cell>
          <cell r="M90">
            <v>3144172.4835502552</v>
          </cell>
          <cell r="N90">
            <v>3200105.2021134677</v>
          </cell>
          <cell r="O90">
            <v>3410901.2326858938</v>
          </cell>
          <cell r="P90">
            <v>35466369.009829402</v>
          </cell>
          <cell r="Q90">
            <v>26556350.502275523</v>
          </cell>
          <cell r="R90">
            <v>8910018.5075538792</v>
          </cell>
          <cell r="T90">
            <v>35466369.009829402</v>
          </cell>
        </row>
        <row r="92">
          <cell r="B92" t="str">
            <v>Stock - Based Compensation Expense</v>
          </cell>
          <cell r="D92">
            <v>6667</v>
          </cell>
          <cell r="E92">
            <v>6667</v>
          </cell>
          <cell r="F92">
            <v>6666</v>
          </cell>
          <cell r="G92">
            <v>6667</v>
          </cell>
          <cell r="H92">
            <v>6667</v>
          </cell>
          <cell r="I92">
            <v>6666</v>
          </cell>
          <cell r="J92">
            <v>6667</v>
          </cell>
          <cell r="K92">
            <v>6667</v>
          </cell>
          <cell r="L92">
            <v>6666</v>
          </cell>
          <cell r="M92">
            <v>6667</v>
          </cell>
          <cell r="N92">
            <v>6667</v>
          </cell>
          <cell r="O92">
            <v>6666</v>
          </cell>
          <cell r="P92">
            <v>80000</v>
          </cell>
          <cell r="Q92">
            <v>23009</v>
          </cell>
          <cell r="R92">
            <v>56991</v>
          </cell>
        </row>
        <row r="93">
          <cell r="B93" t="str">
            <v>Interest Income</v>
          </cell>
          <cell r="R93">
            <v>0</v>
          </cell>
          <cell r="T93">
            <v>0</v>
          </cell>
        </row>
        <row r="94">
          <cell r="C94" t="str">
            <v xml:space="preserve">Interest (income) / Expense </v>
          </cell>
          <cell r="D94">
            <v>-227250</v>
          </cell>
          <cell r="E94">
            <v>-227250</v>
          </cell>
          <cell r="F94">
            <v>-227250</v>
          </cell>
          <cell r="G94">
            <v>-233250</v>
          </cell>
          <cell r="H94">
            <v>-233250</v>
          </cell>
          <cell r="I94">
            <v>-233250</v>
          </cell>
          <cell r="J94">
            <v>-243250</v>
          </cell>
          <cell r="K94">
            <v>-243250</v>
          </cell>
          <cell r="L94">
            <v>-243250</v>
          </cell>
          <cell r="M94">
            <v>-253250</v>
          </cell>
          <cell r="N94">
            <v>-253250</v>
          </cell>
          <cell r="O94">
            <v>-253250</v>
          </cell>
          <cell r="P94">
            <v>-2871000</v>
          </cell>
          <cell r="Q94">
            <v>1805271.38</v>
          </cell>
          <cell r="R94">
            <v>-4676271.38</v>
          </cell>
          <cell r="T94">
            <v>-2871000</v>
          </cell>
        </row>
        <row r="95">
          <cell r="P95">
            <v>0</v>
          </cell>
          <cell r="R95">
            <v>0</v>
          </cell>
          <cell r="T95">
            <v>0</v>
          </cell>
        </row>
        <row r="96">
          <cell r="C96" t="str">
            <v>Sub-total of Interest income</v>
          </cell>
          <cell r="D96">
            <v>-227250</v>
          </cell>
          <cell r="E96">
            <v>-227250</v>
          </cell>
          <cell r="F96">
            <v>-227250</v>
          </cell>
          <cell r="G96">
            <v>-233250</v>
          </cell>
          <cell r="H96">
            <v>-233250</v>
          </cell>
          <cell r="I96">
            <v>-233250</v>
          </cell>
          <cell r="J96">
            <v>-243250</v>
          </cell>
          <cell r="K96">
            <v>-243250</v>
          </cell>
          <cell r="L96">
            <v>-243250</v>
          </cell>
          <cell r="M96">
            <v>-253250</v>
          </cell>
          <cell r="N96">
            <v>-253250</v>
          </cell>
          <cell r="O96">
            <v>-253250</v>
          </cell>
          <cell r="P96">
            <v>-2871000</v>
          </cell>
          <cell r="Q96">
            <v>1805271.38</v>
          </cell>
          <cell r="R96">
            <v>-4676271.38</v>
          </cell>
          <cell r="T96">
            <v>-2871000</v>
          </cell>
        </row>
        <row r="97">
          <cell r="B97" t="str">
            <v>Other Expense / ( Income )</v>
          </cell>
          <cell r="R97">
            <v>0</v>
          </cell>
          <cell r="T97">
            <v>0</v>
          </cell>
        </row>
        <row r="98">
          <cell r="C98" t="str">
            <v>Loss from Joint Venture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751058.72</v>
          </cell>
          <cell r="R98">
            <v>-751058.72</v>
          </cell>
          <cell r="T98">
            <v>0</v>
          </cell>
        </row>
        <row r="99">
          <cell r="C99" t="str">
            <v xml:space="preserve"> Other Non-operating Expense/(Income)</v>
          </cell>
          <cell r="D99">
            <v>59337</v>
          </cell>
          <cell r="E99">
            <v>59333</v>
          </cell>
          <cell r="F99">
            <v>59333</v>
          </cell>
          <cell r="G99">
            <v>59333</v>
          </cell>
          <cell r="H99">
            <v>59333</v>
          </cell>
          <cell r="I99">
            <v>59333</v>
          </cell>
          <cell r="J99">
            <v>59333</v>
          </cell>
          <cell r="K99">
            <v>59333</v>
          </cell>
          <cell r="L99">
            <v>59333</v>
          </cell>
          <cell r="M99">
            <v>59333</v>
          </cell>
          <cell r="N99">
            <v>59333</v>
          </cell>
          <cell r="O99">
            <v>59333</v>
          </cell>
          <cell r="P99">
            <v>712000</v>
          </cell>
          <cell r="Q99">
            <v>159944</v>
          </cell>
          <cell r="R99">
            <v>552056</v>
          </cell>
          <cell r="T99">
            <v>712000</v>
          </cell>
        </row>
        <row r="100">
          <cell r="C100" t="str">
            <v>Sub-total of Other expense /( Income )</v>
          </cell>
          <cell r="D100">
            <v>59337</v>
          </cell>
          <cell r="E100">
            <v>59333</v>
          </cell>
          <cell r="F100">
            <v>59333</v>
          </cell>
          <cell r="G100">
            <v>59333</v>
          </cell>
          <cell r="H100">
            <v>59333</v>
          </cell>
          <cell r="I100">
            <v>59333</v>
          </cell>
          <cell r="J100">
            <v>59333</v>
          </cell>
          <cell r="K100">
            <v>59333</v>
          </cell>
          <cell r="L100">
            <v>59333</v>
          </cell>
          <cell r="M100">
            <v>59333</v>
          </cell>
          <cell r="N100">
            <v>59333</v>
          </cell>
          <cell r="O100">
            <v>59333</v>
          </cell>
          <cell r="P100">
            <v>712000</v>
          </cell>
          <cell r="Q100">
            <v>911002.72</v>
          </cell>
          <cell r="R100">
            <v>-199002.71999999997</v>
          </cell>
          <cell r="T100">
            <v>712000</v>
          </cell>
        </row>
        <row r="102">
          <cell r="B102" t="str">
            <v>Profit / (Loss) Before Tax</v>
          </cell>
          <cell r="D102">
            <v>3680079.2782634976</v>
          </cell>
          <cell r="E102">
            <v>3719886.3377320967</v>
          </cell>
          <cell r="F102">
            <v>3524000.6565726763</v>
          </cell>
          <cell r="G102">
            <v>4018561.2769167712</v>
          </cell>
          <cell r="H102">
            <v>4058559.2769167721</v>
          </cell>
          <cell r="I102">
            <v>3740820.2769167721</v>
          </cell>
          <cell r="J102">
            <v>4438896.5402501058</v>
          </cell>
          <cell r="K102">
            <v>4455626.9502501059</v>
          </cell>
          <cell r="L102">
            <v>4176720.9502501069</v>
          </cell>
          <cell r="M102">
            <v>5815673.946916773</v>
          </cell>
          <cell r="N102">
            <v>5757166.9469167721</v>
          </cell>
          <cell r="O102">
            <v>5540890.9469167721</v>
          </cell>
          <cell r="P102">
            <v>52926883.384819254</v>
          </cell>
          <cell r="Q102">
            <v>26921148.746795446</v>
          </cell>
          <cell r="R102">
            <v>26005734.638023809</v>
          </cell>
          <cell r="T102">
            <v>52926883.384819254</v>
          </cell>
        </row>
        <row r="103">
          <cell r="B103" t="str">
            <v xml:space="preserve">Income Tax Expense </v>
          </cell>
          <cell r="D103">
            <v>81713.333329999994</v>
          </cell>
          <cell r="E103">
            <v>81713.333329999994</v>
          </cell>
          <cell r="F103">
            <v>31713</v>
          </cell>
          <cell r="G103">
            <v>81713.333329999994</v>
          </cell>
          <cell r="H103">
            <v>81713.333329999994</v>
          </cell>
          <cell r="I103">
            <v>81713.333329999994</v>
          </cell>
          <cell r="J103">
            <v>81713.333329999994</v>
          </cell>
          <cell r="K103">
            <v>81713.333329999994</v>
          </cell>
          <cell r="L103">
            <v>81713.333329999994</v>
          </cell>
          <cell r="M103">
            <v>81713.333329999994</v>
          </cell>
          <cell r="N103">
            <v>81713.333329999994</v>
          </cell>
          <cell r="O103">
            <v>131713</v>
          </cell>
          <cell r="P103">
            <v>980559.33330000006</v>
          </cell>
          <cell r="Q103">
            <v>6500000</v>
          </cell>
          <cell r="R103">
            <v>-5519440.6666999999</v>
          </cell>
        </row>
        <row r="104">
          <cell r="B104" t="str">
            <v>Net Profit / (Loss)</v>
          </cell>
          <cell r="D104">
            <v>3598365.9449334978</v>
          </cell>
          <cell r="E104">
            <v>3638173.0044020968</v>
          </cell>
          <cell r="F104">
            <v>3492287.6565726763</v>
          </cell>
          <cell r="G104">
            <v>3936847.9435867714</v>
          </cell>
          <cell r="H104">
            <v>3976845.9435867723</v>
          </cell>
          <cell r="I104">
            <v>3659106.9435867723</v>
          </cell>
          <cell r="J104">
            <v>4357183.206920106</v>
          </cell>
          <cell r="K104">
            <v>4373913.6169201061</v>
          </cell>
          <cell r="L104">
            <v>4095007.616920107</v>
          </cell>
          <cell r="M104">
            <v>5733960.6135867732</v>
          </cell>
          <cell r="N104">
            <v>5675453.6135867722</v>
          </cell>
          <cell r="O104">
            <v>5409177.9469167721</v>
          </cell>
          <cell r="P104">
            <v>51946324.05151923</v>
          </cell>
          <cell r="Q104">
            <v>20421148.746795446</v>
          </cell>
          <cell r="R104">
            <v>31525175.304723784</v>
          </cell>
          <cell r="V104">
            <v>0</v>
          </cell>
        </row>
        <row r="105">
          <cell r="B105" t="str">
            <v>Check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Factors"/>
      <sheetName val="BestWorst Cases"/>
      <sheetName val="PL By Qtr-AfterElim"/>
      <sheetName val="PL-Qtr"/>
      <sheetName val="Spending_Qtr"/>
      <sheetName val="Comparison"/>
      <sheetName val="Work copy"/>
      <sheetName val="SOL"/>
      <sheetName val="Game"/>
      <sheetName val="SMS"/>
      <sheetName val="EC"/>
      <sheetName val="BOD review"/>
      <sheetName val="Summary(Sohu)"/>
      <sheetName val="CondensedPL(Sohu)"/>
      <sheetName val="CondensedPL(Qtr)"/>
      <sheetName val="Roll-up(Qtr)(Sohu)"/>
      <sheetName val="进口设备FOB总价表"/>
      <sheetName val="内贸合同总价表"/>
      <sheetName val="Spending-mth(Sohu)"/>
      <sheetName val="Spending-Qtr"/>
    </sheetNames>
    <sheetDataSet>
      <sheetData sheetId="0"/>
      <sheetData sheetId="1"/>
      <sheetData sheetId="2"/>
      <sheetData sheetId="3" refreshError="1">
        <row r="2">
          <cell r="B2" t="str">
            <v>SOHU 2003 July Quarter Forecast</v>
          </cell>
        </row>
        <row r="3">
          <cell r="B3" t="str">
            <v>P&amp;L By quarter</v>
          </cell>
        </row>
        <row r="5">
          <cell r="B5" t="str">
            <v>P&amp;L By quarter - After Elimination</v>
          </cell>
          <cell r="C5" t="str">
            <v>Q1</v>
          </cell>
          <cell r="D5" t="str">
            <v>Q2 Actual</v>
          </cell>
          <cell r="E5" t="str">
            <v>Q3</v>
          </cell>
          <cell r="F5" t="str">
            <v>Q4</v>
          </cell>
          <cell r="G5" t="str">
            <v>2003 FCST 2</v>
          </cell>
          <cell r="H5" t="str">
            <v>2003 FCST 1</v>
          </cell>
          <cell r="I5" t="str">
            <v>2003 BDGT</v>
          </cell>
          <cell r="J5" t="str">
            <v>Difference</v>
          </cell>
          <cell r="K5" t="str">
            <v>% of Changes</v>
          </cell>
        </row>
        <row r="6">
          <cell r="B6" t="str">
            <v>$000</v>
          </cell>
        </row>
        <row r="7">
          <cell r="B7" t="str">
            <v>Advertising revenue</v>
          </cell>
          <cell r="C7">
            <v>4472415.8087390065</v>
          </cell>
          <cell r="D7">
            <v>6800892.2572463769</v>
          </cell>
          <cell r="E7">
            <v>7757971.0144927539</v>
          </cell>
          <cell r="F7">
            <v>7757971.0144927539</v>
          </cell>
          <cell r="G7">
            <v>26789250.094970893</v>
          </cell>
          <cell r="H7">
            <v>19954334.665802043</v>
          </cell>
          <cell r="I7">
            <v>19576522.5</v>
          </cell>
          <cell r="J7">
            <v>6834915.4291688502</v>
          </cell>
          <cell r="K7">
            <v>0.34252785390447538</v>
          </cell>
        </row>
        <row r="8">
          <cell r="B8" t="str">
            <v>Non-advertising revenue</v>
          </cell>
          <cell r="C8">
            <v>9911942.4951690808</v>
          </cell>
          <cell r="D8">
            <v>12547644.649758456</v>
          </cell>
          <cell r="E8">
            <v>13607119.6890576</v>
          </cell>
          <cell r="F8">
            <v>15145904.928701106</v>
          </cell>
          <cell r="G8">
            <v>51212611.762686238</v>
          </cell>
          <cell r="H8">
            <v>42802481.999463275</v>
          </cell>
          <cell r="I8">
            <v>44448361.281965762</v>
          </cell>
          <cell r="J8">
            <v>8410129.7632229626</v>
          </cell>
          <cell r="K8">
            <v>0.1964869645486545</v>
          </cell>
        </row>
        <row r="9">
          <cell r="B9" t="str">
            <v>Total Net revenue</v>
          </cell>
          <cell r="C9">
            <v>14384358.303908087</v>
          </cell>
          <cell r="D9">
            <v>19348536.907004833</v>
          </cell>
          <cell r="E9">
            <v>21365090.703550354</v>
          </cell>
          <cell r="F9">
            <v>22903875.94319386</v>
          </cell>
          <cell r="G9">
            <v>78001861.857657135</v>
          </cell>
          <cell r="H9">
            <v>62756816.665265322</v>
          </cell>
          <cell r="I9">
            <v>64024883.781965762</v>
          </cell>
          <cell r="J9">
            <v>15245045.192391813</v>
          </cell>
          <cell r="K9">
            <v>0.24292253817950024</v>
          </cell>
        </row>
        <row r="10">
          <cell r="B10" t="str">
            <v>% Growth</v>
          </cell>
          <cell r="C10">
            <v>0.36163936992692991</v>
          </cell>
          <cell r="D10">
            <v>0.34510949311850969</v>
          </cell>
          <cell r="E10">
            <v>0.10422254696764482</v>
          </cell>
          <cell r="F10">
            <v>7.2023342235930612E-2</v>
          </cell>
        </row>
        <row r="11">
          <cell r="B11" t="str">
            <v xml:space="preserve">COR - Advertising </v>
          </cell>
          <cell r="C11">
            <v>1588925.5</v>
          </cell>
          <cell r="D11">
            <v>1750265</v>
          </cell>
          <cell r="E11">
            <v>2009696.3975616856</v>
          </cell>
          <cell r="F11">
            <v>2013386.4002861963</v>
          </cell>
          <cell r="G11">
            <v>7362273.2978478819</v>
          </cell>
          <cell r="H11">
            <v>7393850.1287333071</v>
          </cell>
          <cell r="I11">
            <v>6876059.3740281127</v>
          </cell>
          <cell r="J11">
            <v>-31576.83088542521</v>
          </cell>
          <cell r="K11">
            <v>-4.2706885229813092E-3</v>
          </cell>
        </row>
        <row r="12">
          <cell r="B12" t="str">
            <v xml:space="preserve">COR - Non-advertising </v>
          </cell>
          <cell r="C12">
            <v>3636597.5</v>
          </cell>
          <cell r="D12">
            <v>4520708</v>
          </cell>
          <cell r="E12">
            <v>5031350.0650272323</v>
          </cell>
          <cell r="F12">
            <v>5762171.301534907</v>
          </cell>
          <cell r="G12">
            <v>18950826.866562139</v>
          </cell>
          <cell r="H12">
            <v>15409636.898071539</v>
          </cell>
          <cell r="I12">
            <v>19368619.694337204</v>
          </cell>
          <cell r="J12">
            <v>3541189.9684906006</v>
          </cell>
          <cell r="K12">
            <v>0.2298035957572607</v>
          </cell>
        </row>
        <row r="13">
          <cell r="B13" t="str">
            <v>Total Cost</v>
          </cell>
          <cell r="C13">
            <v>5225523</v>
          </cell>
          <cell r="D13">
            <v>6270973</v>
          </cell>
          <cell r="E13">
            <v>7041046.4625889175</v>
          </cell>
          <cell r="F13">
            <v>7775557.7018211037</v>
          </cell>
          <cell r="G13">
            <v>26313100.164410021</v>
          </cell>
          <cell r="H13">
            <v>22803487.026804846</v>
          </cell>
          <cell r="I13">
            <v>26244679.068365317</v>
          </cell>
          <cell r="J13">
            <v>3509613.1376051754</v>
          </cell>
          <cell r="K13">
            <v>0.15390686229170678</v>
          </cell>
        </row>
        <row r="14">
          <cell r="B14" t="str">
            <v>% Growth</v>
          </cell>
          <cell r="D14">
            <v>0.20006609864696798</v>
          </cell>
          <cell r="E14">
            <v>0.12279967759212446</v>
          </cell>
          <cell r="F14">
            <v>0.10431847639904855</v>
          </cell>
        </row>
        <row r="16">
          <cell r="B16" t="str">
            <v>Gross Margin</v>
          </cell>
          <cell r="C16">
            <v>9158835.3039080873</v>
          </cell>
          <cell r="D16">
            <v>13077563.907004833</v>
          </cell>
          <cell r="E16">
            <v>14324044.240961436</v>
          </cell>
          <cell r="F16">
            <v>15128318.241372757</v>
          </cell>
          <cell r="G16">
            <v>51688761.69324711</v>
          </cell>
          <cell r="H16">
            <v>39953329.638460472</v>
          </cell>
          <cell r="I16">
            <v>37780204.713600442</v>
          </cell>
          <cell r="J16">
            <v>11735432.054786637</v>
          </cell>
          <cell r="K16">
            <v>0.2937285117656302</v>
          </cell>
        </row>
        <row r="17">
          <cell r="B17" t="str">
            <v>% GM</v>
          </cell>
          <cell r="C17">
            <v>0.63672185511533896</v>
          </cell>
          <cell r="D17">
            <v>0.67589420170939685</v>
          </cell>
          <cell r="E17">
            <v>0.67044153660349926</v>
          </cell>
          <cell r="F17">
            <v>0.66051345540352979</v>
          </cell>
          <cell r="G17">
            <v>0.66266061427574796</v>
          </cell>
          <cell r="H17">
            <v>0.63663728916597295</v>
          </cell>
          <cell r="I17">
            <v>0.59008626774332695</v>
          </cell>
        </row>
        <row r="18">
          <cell r="B18" t="str">
            <v>Sales &amp; Marketing</v>
          </cell>
          <cell r="C18">
            <v>2023476</v>
          </cell>
          <cell r="D18">
            <v>2528606</v>
          </cell>
          <cell r="E18">
            <v>3071203.6407998847</v>
          </cell>
          <cell r="F18">
            <v>3300530.6876692316</v>
          </cell>
          <cell r="G18">
            <v>10923816.328469116</v>
          </cell>
          <cell r="H18">
            <v>10278925.711177383</v>
          </cell>
          <cell r="I18">
            <v>13055135.198340978</v>
          </cell>
          <cell r="J18">
            <v>644890.61729173362</v>
          </cell>
          <cell r="K18">
            <v>6.2739106732766309E-2</v>
          </cell>
        </row>
        <row r="19">
          <cell r="B19" t="str">
            <v>Product Development</v>
          </cell>
          <cell r="C19">
            <v>1737857</v>
          </cell>
          <cell r="D19">
            <v>1925818</v>
          </cell>
          <cell r="E19">
            <v>2187808.8495951723</v>
          </cell>
          <cell r="F19">
            <v>2301902.9333383776</v>
          </cell>
          <cell r="G19">
            <v>8153386.78293355</v>
          </cell>
          <cell r="H19">
            <v>8442390.0266602505</v>
          </cell>
          <cell r="I19">
            <v>7937601.4792075446</v>
          </cell>
          <cell r="J19">
            <v>-289003.24372670054</v>
          </cell>
          <cell r="K19">
            <v>-3.4232396609734476E-2</v>
          </cell>
        </row>
        <row r="20">
          <cell r="B20" t="str">
            <v>General Administration</v>
          </cell>
          <cell r="C20">
            <v>1093113</v>
          </cell>
          <cell r="D20">
            <v>1311685</v>
          </cell>
          <cell r="E20">
            <v>1294577.6594014491</v>
          </cell>
          <cell r="F20">
            <v>1155429.1522297619</v>
          </cell>
          <cell r="G20">
            <v>4854804.8116312111</v>
          </cell>
          <cell r="H20">
            <v>4600492.9953039195</v>
          </cell>
          <cell r="I20">
            <v>4334267.7566991709</v>
          </cell>
          <cell r="J20">
            <v>254311.81632729154</v>
          </cell>
          <cell r="K20">
            <v>5.5279253025031741E-2</v>
          </cell>
        </row>
        <row r="21">
          <cell r="B21" t="str">
            <v>Total Operating Expense</v>
          </cell>
          <cell r="C21">
            <v>4854446</v>
          </cell>
          <cell r="D21">
            <v>5766109</v>
          </cell>
          <cell r="E21">
            <v>6553590.1497965064</v>
          </cell>
          <cell r="F21">
            <v>6757862.7732373709</v>
          </cell>
          <cell r="G21">
            <v>23932007.923033878</v>
          </cell>
          <cell r="H21">
            <v>23321808.733141556</v>
          </cell>
          <cell r="I21">
            <v>25327004.434247695</v>
          </cell>
          <cell r="J21">
            <v>610199.18989232462</v>
          </cell>
          <cell r="K21">
            <v>2.6164316707785979E-2</v>
          </cell>
        </row>
        <row r="22">
          <cell r="B22" t="str">
            <v>Increase/(Decrease)</v>
          </cell>
          <cell r="C22">
            <v>7.2896566027964682E-2</v>
          </cell>
          <cell r="D22">
            <v>0.18779959649360606</v>
          </cell>
          <cell r="E22">
            <v>0.13657063191079225</v>
          </cell>
          <cell r="F22">
            <v>3.1169575571827191E-2</v>
          </cell>
        </row>
        <row r="24">
          <cell r="B24" t="str">
            <v>Operating Income / (Loss)</v>
          </cell>
          <cell r="C24">
            <v>4304389.3039080873</v>
          </cell>
          <cell r="D24">
            <v>7311454.9070048332</v>
          </cell>
          <cell r="E24">
            <v>7770454.0911649298</v>
          </cell>
          <cell r="F24">
            <v>8370455.4681353858</v>
          </cell>
          <cell r="G24">
            <v>27756753.770213231</v>
          </cell>
          <cell r="H24">
            <v>16631520.905318916</v>
          </cell>
          <cell r="I24">
            <v>12453200.279352747</v>
          </cell>
          <cell r="J24">
            <v>11125232.864894316</v>
          </cell>
          <cell r="K24">
            <v>0.66892456367813979</v>
          </cell>
        </row>
        <row r="26">
          <cell r="A26" t="str">
            <v>[1]</v>
          </cell>
          <cell r="B26" t="str">
            <v>Other Income/(loss)</v>
          </cell>
          <cell r="C26">
            <v>258802.40000000002</v>
          </cell>
          <cell r="D26">
            <v>214329</v>
          </cell>
          <cell r="E26">
            <v>210250</v>
          </cell>
          <cell r="F26">
            <v>338167.33333333337</v>
          </cell>
          <cell r="G26">
            <v>1021548.7333333334</v>
          </cell>
          <cell r="H26">
            <v>611336.7333333334</v>
          </cell>
          <cell r="I26">
            <v>475017.33333333337</v>
          </cell>
          <cell r="J26">
            <v>410212</v>
          </cell>
          <cell r="K26">
            <v>0.67100826374902378</v>
          </cell>
        </row>
        <row r="28">
          <cell r="B28" t="str">
            <v>Profit / (Loss) Before Tax</v>
          </cell>
          <cell r="C28">
            <v>4563191.7039080877</v>
          </cell>
          <cell r="D28">
            <v>7525783.9070048332</v>
          </cell>
          <cell r="E28">
            <v>7980704.0911649298</v>
          </cell>
          <cell r="F28">
            <v>8708622.8014687188</v>
          </cell>
          <cell r="G28">
            <v>28778302.503546566</v>
          </cell>
          <cell r="H28">
            <v>17242857.63865225</v>
          </cell>
          <cell r="I28">
            <v>12928217.612686081</v>
          </cell>
          <cell r="J28">
            <v>11535444.864894316</v>
          </cell>
          <cell r="K28">
            <v>0.66899844020262744</v>
          </cell>
        </row>
        <row r="30">
          <cell r="B30" t="str">
            <v>Income Tax Expense</v>
          </cell>
          <cell r="C30">
            <v>0</v>
          </cell>
          <cell r="D30">
            <v>0</v>
          </cell>
          <cell r="E30">
            <v>750000</v>
          </cell>
          <cell r="F30">
            <v>0</v>
          </cell>
          <cell r="G30">
            <v>750000</v>
          </cell>
          <cell r="H30">
            <v>0</v>
          </cell>
          <cell r="I30">
            <v>0</v>
          </cell>
          <cell r="J30">
            <v>750000</v>
          </cell>
          <cell r="K30" t="str">
            <v xml:space="preserve">New </v>
          </cell>
        </row>
        <row r="32">
          <cell r="B32" t="str">
            <v>Net Profit / ( Loss )</v>
          </cell>
          <cell r="C32">
            <v>4563191.7039080877</v>
          </cell>
          <cell r="D32">
            <v>7525783.9070048332</v>
          </cell>
          <cell r="E32">
            <v>7230704.0911649298</v>
          </cell>
          <cell r="F32">
            <v>8708622.8014687188</v>
          </cell>
          <cell r="G32">
            <v>28028302.503546566</v>
          </cell>
          <cell r="H32">
            <v>17242857.63865225</v>
          </cell>
          <cell r="I32">
            <v>12928217.612686081</v>
          </cell>
          <cell r="J32">
            <v>10785444.864894316</v>
          </cell>
          <cell r="K32">
            <v>0.62550216970516825</v>
          </cell>
        </row>
        <row r="34">
          <cell r="B34" t="str">
            <v>Earnings per share</v>
          </cell>
          <cell r="C34">
            <v>0.11644859872664449</v>
          </cell>
          <cell r="D34">
            <v>0.18797445259935053</v>
          </cell>
          <cell r="E34">
            <v>0.18060412845225468</v>
          </cell>
          <cell r="F34">
            <v>0.2175186830007998</v>
          </cell>
          <cell r="G34">
            <v>0.70254586277904951</v>
          </cell>
          <cell r="H34">
            <v>0.44002240982872287</v>
          </cell>
          <cell r="I34">
            <v>0.37438742042044204</v>
          </cell>
          <cell r="J34">
            <v>0.26252345295032664</v>
          </cell>
          <cell r="K34">
            <v>0.59661382485613168</v>
          </cell>
        </row>
        <row r="36">
          <cell r="B36" t="str">
            <v>Head count:</v>
          </cell>
          <cell r="C36">
            <v>674</v>
          </cell>
          <cell r="D36">
            <v>729</v>
          </cell>
          <cell r="E36">
            <v>801</v>
          </cell>
          <cell r="F36">
            <v>828</v>
          </cell>
          <cell r="G36">
            <v>828</v>
          </cell>
          <cell r="H36">
            <v>822</v>
          </cell>
          <cell r="I36">
            <v>760</v>
          </cell>
          <cell r="J36">
            <v>6</v>
          </cell>
          <cell r="K36">
            <v>7.2992700729927005E-3</v>
          </cell>
        </row>
        <row r="38">
          <cell r="B38" t="str">
            <v>Capex:</v>
          </cell>
          <cell r="C38">
            <v>1037696.2028985508</v>
          </cell>
          <cell r="D38">
            <v>780124.52</v>
          </cell>
          <cell r="E38">
            <v>2572572</v>
          </cell>
          <cell r="F38">
            <v>1363138</v>
          </cell>
          <cell r="G38">
            <v>5753530.7228985503</v>
          </cell>
          <cell r="H38">
            <v>4528116.4328985512</v>
          </cell>
          <cell r="I38">
            <v>4314000</v>
          </cell>
          <cell r="J38">
            <v>1225414.2899999991</v>
          </cell>
          <cell r="K38">
            <v>0.27062340559462678</v>
          </cell>
        </row>
      </sheetData>
      <sheetData sheetId="4" refreshError="1">
        <row r="2">
          <cell r="B2" t="str">
            <v>SOHU 2003 July Quarter Forecast</v>
          </cell>
        </row>
        <row r="3">
          <cell r="B3" t="str">
            <v>P&amp;L By quarter ( For the purpose of 1st rollup review )</v>
          </cell>
        </row>
        <row r="4">
          <cell r="G4" t="str">
            <v>Before Elim.</v>
          </cell>
          <cell r="H4" t="str">
            <v>After Elim.</v>
          </cell>
          <cell r="I4" t="str">
            <v>After Elim.</v>
          </cell>
        </row>
        <row r="5">
          <cell r="B5" t="str">
            <v>P&amp;L By quarter - Before Elimination</v>
          </cell>
          <cell r="C5" t="str">
            <v>Q1</v>
          </cell>
          <cell r="D5" t="str">
            <v>Q2 Actual</v>
          </cell>
          <cell r="E5" t="str">
            <v>Q3</v>
          </cell>
          <cell r="F5" t="str">
            <v>Q4</v>
          </cell>
          <cell r="G5" t="str">
            <v>2003 FCST 2</v>
          </cell>
          <cell r="H5" t="str">
            <v>2003 FCST 1</v>
          </cell>
          <cell r="I5" t="str">
            <v>2003 BDGT</v>
          </cell>
          <cell r="J5" t="str">
            <v>Difference</v>
          </cell>
          <cell r="K5" t="str">
            <v>% of Changes</v>
          </cell>
        </row>
        <row r="6">
          <cell r="B6" t="str">
            <v>$000</v>
          </cell>
        </row>
        <row r="7">
          <cell r="B7" t="str">
            <v>Advertising revenue</v>
          </cell>
          <cell r="C7">
            <v>4472415.8087390065</v>
          </cell>
          <cell r="D7">
            <v>6800892.2572463769</v>
          </cell>
          <cell r="E7">
            <v>7929301.8249120302</v>
          </cell>
          <cell r="F7">
            <v>8067342.1174839046</v>
          </cell>
          <cell r="G7">
            <v>27269952.008381322</v>
          </cell>
          <cell r="H7">
            <v>19954334.665802043</v>
          </cell>
          <cell r="I7">
            <v>19576522.5</v>
          </cell>
          <cell r="J7">
            <v>7315617.3425792791</v>
          </cell>
          <cell r="K7">
            <v>0.36661795369789324</v>
          </cell>
        </row>
        <row r="8">
          <cell r="B8" t="str">
            <v>Non-advertising revenue</v>
          </cell>
          <cell r="C8">
            <v>9911942.4951690808</v>
          </cell>
          <cell r="D8">
            <v>12547644.649758456</v>
          </cell>
          <cell r="E8">
            <v>14000356.404033445</v>
          </cell>
          <cell r="F8">
            <v>15145904.928701106</v>
          </cell>
          <cell r="G8">
            <v>51605848.477662086</v>
          </cell>
          <cell r="H8">
            <v>42802481.999463275</v>
          </cell>
          <cell r="I8">
            <v>44448361.281965762</v>
          </cell>
          <cell r="J8">
            <v>8803366.4781988114</v>
          </cell>
          <cell r="K8">
            <v>0.20567420548904622</v>
          </cell>
        </row>
        <row r="9">
          <cell r="B9" t="str">
            <v>Total Net revenue</v>
          </cell>
          <cell r="C9">
            <v>14384358.303908087</v>
          </cell>
          <cell r="D9">
            <v>19348536.907004833</v>
          </cell>
          <cell r="E9">
            <v>21929658.228945475</v>
          </cell>
          <cell r="F9">
            <v>23213247.046185009</v>
          </cell>
          <cell r="G9">
            <v>78875800.486043409</v>
          </cell>
          <cell r="H9">
            <v>62756816.665265322</v>
          </cell>
          <cell r="I9">
            <v>64024883.781965762</v>
          </cell>
          <cell r="J9">
            <v>16118983.820778087</v>
          </cell>
          <cell r="K9">
            <v>0.25684833420971831</v>
          </cell>
        </row>
        <row r="10">
          <cell r="B10" t="str">
            <v>% Growth</v>
          </cell>
          <cell r="C10">
            <v>0.36163936992692991</v>
          </cell>
          <cell r="D10">
            <v>0.34510949311850969</v>
          </cell>
          <cell r="E10">
            <v>0.13340136953746551</v>
          </cell>
          <cell r="F10">
            <v>5.853209401801323E-2</v>
          </cell>
        </row>
        <row r="11">
          <cell r="B11" t="str">
            <v xml:space="preserve">COR - Advertising </v>
          </cell>
          <cell r="C11">
            <v>1588925.5</v>
          </cell>
          <cell r="D11">
            <v>1750265</v>
          </cell>
          <cell r="E11">
            <v>2009696.3975616856</v>
          </cell>
          <cell r="F11">
            <v>2013386.4002861963</v>
          </cell>
          <cell r="G11">
            <v>7362273.2978478819</v>
          </cell>
          <cell r="H11">
            <v>7393850.1287333071</v>
          </cell>
          <cell r="I11">
            <v>6876059.3740281127</v>
          </cell>
          <cell r="J11">
            <v>-31576.83088542521</v>
          </cell>
          <cell r="K11">
            <v>-4.2706885229813092E-3</v>
          </cell>
        </row>
        <row r="12">
          <cell r="B12" t="str">
            <v xml:space="preserve">COR - Non-advertising </v>
          </cell>
          <cell r="C12">
            <v>3636597.5</v>
          </cell>
          <cell r="D12">
            <v>4520708</v>
          </cell>
          <cell r="E12">
            <v>5111350.0650272323</v>
          </cell>
          <cell r="F12">
            <v>5762171.301534907</v>
          </cell>
          <cell r="G12">
            <v>19030826.866562139</v>
          </cell>
          <cell r="H12">
            <v>15409636.898071539</v>
          </cell>
          <cell r="I12">
            <v>19368619.694337204</v>
          </cell>
          <cell r="J12">
            <v>3621189.9684906006</v>
          </cell>
          <cell r="K12">
            <v>0.23499515221827061</v>
          </cell>
        </row>
        <row r="13">
          <cell r="B13" t="str">
            <v>Total Cost</v>
          </cell>
          <cell r="C13">
            <v>5225523</v>
          </cell>
          <cell r="D13">
            <v>6270973</v>
          </cell>
          <cell r="E13">
            <v>7121046.4625889175</v>
          </cell>
          <cell r="F13">
            <v>7775557.7018211037</v>
          </cell>
          <cell r="G13">
            <v>26393100.164410021</v>
          </cell>
          <cell r="H13">
            <v>22803487.026804846</v>
          </cell>
          <cell r="I13">
            <v>26244679.068365317</v>
          </cell>
          <cell r="J13">
            <v>3589613.1376051754</v>
          </cell>
          <cell r="K13">
            <v>0.15741509767281153</v>
          </cell>
        </row>
        <row r="14">
          <cell r="B14" t="str">
            <v>% Growth</v>
          </cell>
          <cell r="D14">
            <v>0.20006609864696798</v>
          </cell>
          <cell r="E14">
            <v>0.13555686854159912</v>
          </cell>
          <cell r="F14">
            <v>9.1912227040045605E-2</v>
          </cell>
        </row>
        <row r="16">
          <cell r="B16" t="str">
            <v>Gross Margin</v>
          </cell>
          <cell r="C16">
            <v>9158835.3039080873</v>
          </cell>
          <cell r="D16">
            <v>13077563.907004833</v>
          </cell>
          <cell r="E16">
            <v>14808611.766356558</v>
          </cell>
          <cell r="F16">
            <v>15437689.344363905</v>
          </cell>
          <cell r="G16">
            <v>52482700.321633384</v>
          </cell>
          <cell r="H16">
            <v>39953329.638460472</v>
          </cell>
          <cell r="I16">
            <v>37780204.713600442</v>
          </cell>
          <cell r="J16">
            <v>12529370.683172911</v>
          </cell>
          <cell r="K16">
            <v>0.31360016290386222</v>
          </cell>
        </row>
        <row r="17">
          <cell r="B17" t="str">
            <v>% GM</v>
          </cell>
          <cell r="C17">
            <v>0.63672185511533896</v>
          </cell>
          <cell r="D17">
            <v>0.67589420170939685</v>
          </cell>
          <cell r="E17">
            <v>0.67527781836610301</v>
          </cell>
          <cell r="F17">
            <v>0.66503791191508554</v>
          </cell>
          <cell r="G17">
            <v>0.66538405947360091</v>
          </cell>
          <cell r="H17">
            <v>0.63663728916597295</v>
          </cell>
          <cell r="I17">
            <v>0.59008626774332695</v>
          </cell>
        </row>
        <row r="18">
          <cell r="B18" t="str">
            <v>Sales &amp; Marketing</v>
          </cell>
          <cell r="C18">
            <v>2023476</v>
          </cell>
          <cell r="D18">
            <v>2528606</v>
          </cell>
          <cell r="E18">
            <v>3071203.6407998847</v>
          </cell>
          <cell r="F18">
            <v>3300530.6876692316</v>
          </cell>
          <cell r="G18">
            <v>10923816.328469116</v>
          </cell>
          <cell r="H18">
            <v>10278925.711177383</v>
          </cell>
          <cell r="I18">
            <v>13055135.198340978</v>
          </cell>
          <cell r="J18">
            <v>644890.61729173362</v>
          </cell>
          <cell r="K18">
            <v>6.2739106732766309E-2</v>
          </cell>
        </row>
        <row r="19">
          <cell r="B19" t="str">
            <v>Product Development</v>
          </cell>
          <cell r="C19">
            <v>1737857</v>
          </cell>
          <cell r="D19">
            <v>1925818</v>
          </cell>
          <cell r="E19">
            <v>2187808.8495951723</v>
          </cell>
          <cell r="F19">
            <v>2301902.9333383776</v>
          </cell>
          <cell r="G19">
            <v>8153386.78293355</v>
          </cell>
          <cell r="H19">
            <v>8442390.0266602505</v>
          </cell>
          <cell r="I19">
            <v>7937601.4792075446</v>
          </cell>
          <cell r="J19">
            <v>-289003.24372670054</v>
          </cell>
          <cell r="K19">
            <v>-3.4232396609734476E-2</v>
          </cell>
        </row>
        <row r="20">
          <cell r="B20" t="str">
            <v>General Administration</v>
          </cell>
          <cell r="C20">
            <v>1093113</v>
          </cell>
          <cell r="D20">
            <v>1311685</v>
          </cell>
          <cell r="E20">
            <v>1294577.6594014491</v>
          </cell>
          <cell r="F20">
            <v>1155429.1522297619</v>
          </cell>
          <cell r="G20">
            <v>4854804.8116312111</v>
          </cell>
          <cell r="H20">
            <v>4600492.9953039195</v>
          </cell>
          <cell r="I20">
            <v>4334267.7566991709</v>
          </cell>
          <cell r="J20">
            <v>254311.81632729154</v>
          </cell>
          <cell r="K20">
            <v>5.5279253025031741E-2</v>
          </cell>
        </row>
        <row r="21">
          <cell r="B21" t="str">
            <v>Total Operating Expense</v>
          </cell>
          <cell r="C21">
            <v>4854446</v>
          </cell>
          <cell r="D21">
            <v>5766109</v>
          </cell>
          <cell r="E21">
            <v>6553590.1497965064</v>
          </cell>
          <cell r="F21">
            <v>6757862.7732373709</v>
          </cell>
          <cell r="G21">
            <v>23932007.923033878</v>
          </cell>
          <cell r="H21">
            <v>23321808.733141556</v>
          </cell>
          <cell r="I21">
            <v>25327004.434247695</v>
          </cell>
          <cell r="J21">
            <v>610199.18989232462</v>
          </cell>
          <cell r="K21">
            <v>2.6164316707785979E-2</v>
          </cell>
        </row>
        <row r="22">
          <cell r="B22" t="str">
            <v>Increase/(Decrease)</v>
          </cell>
          <cell r="C22">
            <v>7.2896566027964682E-2</v>
          </cell>
          <cell r="D22">
            <v>0.18779959649360606</v>
          </cell>
          <cell r="E22">
            <v>0.13657063191079225</v>
          </cell>
          <cell r="F22">
            <v>3.1169575571827191E-2</v>
          </cell>
        </row>
        <row r="24">
          <cell r="B24" t="str">
            <v>Operating Income / (Loss)</v>
          </cell>
          <cell r="C24">
            <v>4304389.3039080873</v>
          </cell>
          <cell r="D24">
            <v>7311454.9070048332</v>
          </cell>
          <cell r="E24">
            <v>8255021.6165600512</v>
          </cell>
          <cell r="F24">
            <v>8679826.5711265355</v>
          </cell>
          <cell r="G24">
            <v>28550692.398599505</v>
          </cell>
          <cell r="H24">
            <v>16631520.905318916</v>
          </cell>
          <cell r="I24">
            <v>12453200.279352747</v>
          </cell>
          <cell r="J24">
            <v>11919171.49328059</v>
          </cell>
          <cell r="K24">
            <v>0.71666154653773895</v>
          </cell>
        </row>
        <row r="26">
          <cell r="B26" t="str">
            <v>Other Income/(loss)</v>
          </cell>
          <cell r="C26">
            <v>258802.40000000002</v>
          </cell>
          <cell r="D26">
            <v>214329</v>
          </cell>
          <cell r="E26">
            <v>210250</v>
          </cell>
          <cell r="F26">
            <v>338167.33333333337</v>
          </cell>
          <cell r="G26">
            <v>1021548.7333333334</v>
          </cell>
          <cell r="H26">
            <v>611336.7333333334</v>
          </cell>
          <cell r="I26">
            <v>475017.33333333337</v>
          </cell>
          <cell r="J26">
            <v>410212</v>
          </cell>
          <cell r="K26">
            <v>0.67100826374902378</v>
          </cell>
        </row>
        <row r="28">
          <cell r="B28" t="str">
            <v>Profit / (Loss) Before Tax</v>
          </cell>
          <cell r="C28">
            <v>4563191.7039080877</v>
          </cell>
          <cell r="D28">
            <v>7525783.9070048332</v>
          </cell>
          <cell r="E28">
            <v>8465271.6165600512</v>
          </cell>
          <cell r="F28">
            <v>9017993.9044598695</v>
          </cell>
          <cell r="G28">
            <v>29572241.13193284</v>
          </cell>
          <cell r="H28">
            <v>17242857.63865225</v>
          </cell>
          <cell r="I28">
            <v>12928217.612686081</v>
          </cell>
          <cell r="J28">
            <v>12329383.49328059</v>
          </cell>
          <cell r="K28">
            <v>0.71504293265418906</v>
          </cell>
        </row>
        <row r="30">
          <cell r="B30" t="str">
            <v>Income Tax Expense</v>
          </cell>
          <cell r="C30">
            <v>0</v>
          </cell>
          <cell r="D30">
            <v>0</v>
          </cell>
          <cell r="E30">
            <v>750000</v>
          </cell>
          <cell r="F30">
            <v>0</v>
          </cell>
          <cell r="G30">
            <v>750000</v>
          </cell>
          <cell r="H30">
            <v>0</v>
          </cell>
          <cell r="I30">
            <v>0</v>
          </cell>
          <cell r="J30">
            <v>750000</v>
          </cell>
          <cell r="K30" t="str">
            <v xml:space="preserve">New </v>
          </cell>
        </row>
        <row r="32">
          <cell r="B32" t="str">
            <v>Net Profit / ( Loss )</v>
          </cell>
          <cell r="C32">
            <v>4563191.7039080877</v>
          </cell>
          <cell r="D32">
            <v>7525783.9070048332</v>
          </cell>
          <cell r="E32">
            <v>7715271.6165600512</v>
          </cell>
          <cell r="F32">
            <v>9017993.9044598695</v>
          </cell>
          <cell r="G32">
            <v>28822241.13193284</v>
          </cell>
          <cell r="H32">
            <v>17242857.63865225</v>
          </cell>
          <cell r="I32">
            <v>12928217.612686081</v>
          </cell>
          <cell r="J32">
            <v>11579383.49328059</v>
          </cell>
          <cell r="K32">
            <v>0.67154666215672976</v>
          </cell>
        </row>
        <row r="34">
          <cell r="B34" t="str">
            <v>Earnings per share</v>
          </cell>
          <cell r="C34">
            <v>0.11644859872664449</v>
          </cell>
          <cell r="D34">
            <v>0.18797445259935053</v>
          </cell>
          <cell r="E34">
            <v>0.19270736134587907</v>
          </cell>
          <cell r="F34">
            <v>0.22524596622516802</v>
          </cell>
          <cell r="G34">
            <v>0.72237637889704209</v>
          </cell>
          <cell r="H34">
            <v>0.44002240982872287</v>
          </cell>
          <cell r="I34">
            <v>0.37438742042044204</v>
          </cell>
          <cell r="J34">
            <v>0.28235396906831922</v>
          </cell>
          <cell r="K34">
            <v>0.64168088434001458</v>
          </cell>
        </row>
        <row r="36">
          <cell r="B36" t="str">
            <v>Head count:</v>
          </cell>
          <cell r="C36">
            <v>674</v>
          </cell>
          <cell r="D36">
            <v>729</v>
          </cell>
          <cell r="E36">
            <v>801</v>
          </cell>
          <cell r="F36">
            <v>828</v>
          </cell>
          <cell r="G36">
            <v>828</v>
          </cell>
          <cell r="H36">
            <v>822</v>
          </cell>
          <cell r="I36">
            <v>760</v>
          </cell>
          <cell r="J36">
            <v>6</v>
          </cell>
          <cell r="K36">
            <v>7.2992700729927005E-3</v>
          </cell>
        </row>
        <row r="38">
          <cell r="B38" t="str">
            <v>Capex:</v>
          </cell>
          <cell r="C38">
            <v>1037696.2028985508</v>
          </cell>
          <cell r="D38">
            <v>780124.52</v>
          </cell>
          <cell r="E38">
            <v>2572572</v>
          </cell>
          <cell r="F38">
            <v>1363138</v>
          </cell>
          <cell r="G38">
            <v>5753530.7228985503</v>
          </cell>
          <cell r="H38">
            <v>4528116.4328985512</v>
          </cell>
          <cell r="I38">
            <v>4314000</v>
          </cell>
          <cell r="J38">
            <v>1225414.2899999991</v>
          </cell>
          <cell r="K38">
            <v>0.27062340559462678</v>
          </cell>
        </row>
      </sheetData>
      <sheetData sheetId="5" refreshError="1">
        <row r="2">
          <cell r="B2" t="str">
            <v>SOHU 2003 FORECAST 2</v>
          </cell>
        </row>
        <row r="3">
          <cell r="B3" t="str">
            <v>2003 Spending Forecast By Quarter</v>
          </cell>
          <cell r="F3" t="str">
            <v>Note: Disney 1) Q3, Q4 each $125K+$12.5K displayed in License fee; 2) P&amp;L in COR-SMS ,SOL</v>
          </cell>
        </row>
        <row r="6">
          <cell r="B6" t="str">
            <v>2003 Spending Budget</v>
          </cell>
          <cell r="C6" t="str">
            <v>Q4, 02</v>
          </cell>
          <cell r="D6" t="str">
            <v>Q1 ACT</v>
          </cell>
          <cell r="E6" t="str">
            <v>Q2 ACT</v>
          </cell>
          <cell r="F6" t="str">
            <v>Q3</v>
          </cell>
          <cell r="G6" t="str">
            <v>Q4</v>
          </cell>
          <cell r="H6" t="str">
            <v>2003 FCST 2</v>
          </cell>
          <cell r="I6" t="str">
            <v>% of Total</v>
          </cell>
          <cell r="J6" t="str">
            <v>2003 FCST 1</v>
          </cell>
          <cell r="K6" t="str">
            <v>2003 BDGT</v>
          </cell>
          <cell r="L6" t="str">
            <v>Variance</v>
          </cell>
          <cell r="M6" t="str">
            <v>% of Total</v>
          </cell>
        </row>
        <row r="7">
          <cell r="B7" t="str">
            <v>$000</v>
          </cell>
        </row>
        <row r="8">
          <cell r="B8" t="str">
            <v>Salary and benefit</v>
          </cell>
          <cell r="C8">
            <v>2531118.2089625727</v>
          </cell>
          <cell r="D8">
            <v>2734035.7948555578</v>
          </cell>
          <cell r="E8">
            <v>3181803.2567514498</v>
          </cell>
          <cell r="F8">
            <v>3510422</v>
          </cell>
          <cell r="G8">
            <v>3612955</v>
          </cell>
          <cell r="H8">
            <v>13039216.051607007</v>
          </cell>
          <cell r="I8">
            <v>0.40877595347422691</v>
          </cell>
          <cell r="J8">
            <v>12529873.068453999</v>
          </cell>
          <cell r="K8">
            <v>12237574</v>
          </cell>
          <cell r="L8">
            <v>509342.98315300792</v>
          </cell>
          <cell r="M8">
            <v>0.40877595347422691</v>
          </cell>
        </row>
        <row r="9">
          <cell r="B9" t="str">
            <v>Traveling &amp; Entertainment</v>
          </cell>
          <cell r="C9">
            <v>259202.24591332505</v>
          </cell>
          <cell r="D9">
            <v>210516.25834894617</v>
          </cell>
          <cell r="E9">
            <v>171935.31620123298</v>
          </cell>
          <cell r="F9">
            <v>249589.38095238098</v>
          </cell>
          <cell r="G9">
            <v>218231.38095238098</v>
          </cell>
          <cell r="H9">
            <v>850272.33645494108</v>
          </cell>
          <cell r="I9">
            <v>2.6655811489854953E-2</v>
          </cell>
          <cell r="J9">
            <v>982458.44882513664</v>
          </cell>
          <cell r="K9">
            <v>1227029.7301587302</v>
          </cell>
          <cell r="L9">
            <v>-132186.11237019557</v>
          </cell>
          <cell r="M9">
            <v>2.6655811489854953E-2</v>
          </cell>
        </row>
        <row r="10">
          <cell r="B10" t="str">
            <v xml:space="preserve">Professional fees </v>
          </cell>
          <cell r="C10">
            <v>347098.94096823642</v>
          </cell>
          <cell r="D10">
            <v>452887.21915636444</v>
          </cell>
          <cell r="E10">
            <v>717037.13912539301</v>
          </cell>
          <cell r="F10">
            <v>634632</v>
          </cell>
          <cell r="G10">
            <v>577707</v>
          </cell>
          <cell r="H10">
            <v>2382263.3582817577</v>
          </cell>
          <cell r="I10">
            <v>7.4683322360344098E-2</v>
          </cell>
          <cell r="J10">
            <v>2005579.5187597207</v>
          </cell>
          <cell r="K10">
            <v>1684464.4240401732</v>
          </cell>
          <cell r="L10">
            <v>376683.83952203696</v>
          </cell>
          <cell r="M10">
            <v>7.4683322360344098E-2</v>
          </cell>
        </row>
        <row r="11">
          <cell r="B11" t="str">
            <v>Advertising &amp; Promotion</v>
          </cell>
          <cell r="C11">
            <v>504396.62192366709</v>
          </cell>
          <cell r="D11">
            <v>608299.6108918871</v>
          </cell>
          <cell r="E11">
            <v>908428.50358139887</v>
          </cell>
          <cell r="F11">
            <v>973197</v>
          </cell>
          <cell r="G11">
            <v>1033584</v>
          </cell>
          <cell r="H11">
            <v>3523509.1144732861</v>
          </cell>
          <cell r="I11">
            <v>0.11046107313072973</v>
          </cell>
          <cell r="J11">
            <v>3184920.6108918875</v>
          </cell>
          <cell r="K11">
            <v>3027000</v>
          </cell>
          <cell r="L11">
            <v>338588.50358139863</v>
          </cell>
          <cell r="M11">
            <v>0.11046107313072973</v>
          </cell>
        </row>
        <row r="12">
          <cell r="B12" t="str">
            <v>Content and License</v>
          </cell>
          <cell r="C12">
            <v>270270.51277804066</v>
          </cell>
          <cell r="D12">
            <v>356330.26321893802</v>
          </cell>
          <cell r="E12">
            <v>410176.43179270491</v>
          </cell>
          <cell r="F12">
            <v>571000</v>
          </cell>
          <cell r="G12">
            <v>574990</v>
          </cell>
          <cell r="H12">
            <v>1912496.695011643</v>
          </cell>
          <cell r="I12">
            <v>5.9956262472032743E-2</v>
          </cell>
          <cell r="J12">
            <v>2260622.4446856529</v>
          </cell>
          <cell r="K12">
            <v>2323582.5760255074</v>
          </cell>
          <cell r="L12">
            <v>-348125.74967400986</v>
          </cell>
          <cell r="M12">
            <v>5.9956262472032743E-2</v>
          </cell>
        </row>
        <row r="13">
          <cell r="B13" t="str">
            <v>Communications (Bandwidth)</v>
          </cell>
          <cell r="C13">
            <v>540032.60268941277</v>
          </cell>
          <cell r="D13">
            <v>642150.47649521544</v>
          </cell>
          <cell r="E13">
            <v>715337.01895103196</v>
          </cell>
          <cell r="F13">
            <v>820000</v>
          </cell>
          <cell r="G13">
            <v>860513</v>
          </cell>
          <cell r="H13">
            <v>3038000.4954462475</v>
          </cell>
          <cell r="I13">
            <v>9.5240507118383194E-2</v>
          </cell>
          <cell r="J13">
            <v>2957299.4764952147</v>
          </cell>
          <cell r="K13">
            <v>2845466</v>
          </cell>
          <cell r="L13">
            <v>80701.018951032776</v>
          </cell>
          <cell r="M13">
            <v>9.5240507118383194E-2</v>
          </cell>
        </row>
        <row r="14">
          <cell r="B14" t="str">
            <v>Bad debts</v>
          </cell>
          <cell r="C14">
            <v>199584.970447873</v>
          </cell>
          <cell r="D14">
            <v>-25540.825614637317</v>
          </cell>
          <cell r="E14">
            <v>-47696.509363295881</v>
          </cell>
          <cell r="F14">
            <v>101019</v>
          </cell>
          <cell r="G14">
            <v>219570</v>
          </cell>
          <cell r="H14">
            <v>247351.66502206679</v>
          </cell>
          <cell r="I14">
            <v>7.7544088780070143E-3</v>
          </cell>
          <cell r="J14">
            <v>497067.89554037061</v>
          </cell>
          <cell r="K14">
            <v>825156</v>
          </cell>
          <cell r="L14">
            <v>-249716.23051830381</v>
          </cell>
          <cell r="M14">
            <v>7.7544088780070143E-3</v>
          </cell>
        </row>
        <row r="15">
          <cell r="B15" t="str">
            <v>Depreciation and amortization</v>
          </cell>
          <cell r="C15">
            <v>1196987.2456233616</v>
          </cell>
          <cell r="D15">
            <v>1197174.1306382157</v>
          </cell>
          <cell r="E15">
            <v>1153323.865431075</v>
          </cell>
          <cell r="F15">
            <v>1261367.6749798711</v>
          </cell>
          <cell r="G15">
            <v>1264889.7103462159</v>
          </cell>
          <cell r="H15">
            <v>4876755.3813953772</v>
          </cell>
          <cell r="I15">
            <v>0.15288498349904825</v>
          </cell>
          <cell r="J15">
            <v>5030718.9140971545</v>
          </cell>
          <cell r="K15">
            <v>5153545.3067230526</v>
          </cell>
          <cell r="L15">
            <v>-153963.53270177729</v>
          </cell>
          <cell r="M15">
            <v>0.15288498349904825</v>
          </cell>
        </row>
        <row r="16">
          <cell r="B16" t="str">
            <v>Office expenses</v>
          </cell>
          <cell r="C16">
            <v>68845.657060251906</v>
          </cell>
          <cell r="D16">
            <v>57915.772112145205</v>
          </cell>
          <cell r="E16">
            <v>58495.258970313902</v>
          </cell>
          <cell r="F16">
            <v>86679</v>
          </cell>
          <cell r="G16">
            <v>87679</v>
          </cell>
          <cell r="H16">
            <v>290769.03108245914</v>
          </cell>
          <cell r="I16">
            <v>9.1155317506116974E-3</v>
          </cell>
          <cell r="J16">
            <v>302512.77211214521</v>
          </cell>
          <cell r="K16">
            <v>329295.33333333337</v>
          </cell>
          <cell r="L16">
            <v>-11743.741029686062</v>
          </cell>
          <cell r="M16">
            <v>9.1155317506116974E-3</v>
          </cell>
        </row>
        <row r="17">
          <cell r="B17" t="str">
            <v>Facilities</v>
          </cell>
          <cell r="C17">
            <v>332065.46031726856</v>
          </cell>
          <cell r="D17">
            <v>301443.54676888895</v>
          </cell>
          <cell r="E17">
            <v>340157.47013877699</v>
          </cell>
          <cell r="F17">
            <v>420667.49142593949</v>
          </cell>
          <cell r="G17">
            <v>414068.08222497103</v>
          </cell>
          <cell r="H17">
            <v>1476336.5905585764</v>
          </cell>
          <cell r="I17">
            <v>4.628275925990924E-2</v>
          </cell>
          <cell r="J17">
            <v>1382824.3212888387</v>
          </cell>
          <cell r="K17">
            <v>1588795.7053140097</v>
          </cell>
          <cell r="L17">
            <v>93512.269269737648</v>
          </cell>
          <cell r="M17">
            <v>4.628275925990924E-2</v>
          </cell>
        </row>
        <row r="18">
          <cell r="B18" t="str">
            <v>Training</v>
          </cell>
          <cell r="C18">
            <v>12085.200981043628</v>
          </cell>
          <cell r="D18">
            <v>25799.760715394041</v>
          </cell>
          <cell r="E18">
            <v>17927.908485065411</v>
          </cell>
          <cell r="F18">
            <v>122575</v>
          </cell>
          <cell r="G18">
            <v>94924</v>
          </cell>
          <cell r="H18">
            <v>261226.66920045944</v>
          </cell>
          <cell r="I18">
            <v>8.1893865668522196E-3</v>
          </cell>
          <cell r="J18">
            <v>299022.76071539399</v>
          </cell>
          <cell r="K18">
            <v>335067.73268100002</v>
          </cell>
          <cell r="L18">
            <v>-37796.091514934553</v>
          </cell>
          <cell r="M18">
            <v>8.1893865668522196E-3</v>
          </cell>
        </row>
        <row r="19">
          <cell r="B19" t="str">
            <v>Elimination(Salary &amp; Benefit )</v>
          </cell>
          <cell r="H19">
            <v>0</v>
          </cell>
          <cell r="I19">
            <v>0</v>
          </cell>
          <cell r="K19">
            <v>1400000</v>
          </cell>
        </row>
        <row r="21">
          <cell r="B21" t="str">
            <v>Total Spending</v>
          </cell>
          <cell r="C21">
            <v>6261687.6676650522</v>
          </cell>
          <cell r="D21">
            <v>6561012.007586915</v>
          </cell>
          <cell r="E21">
            <v>7626925.660065148</v>
          </cell>
          <cell r="F21">
            <v>8751148.5473581906</v>
          </cell>
          <cell r="G21">
            <v>8959111.1735235676</v>
          </cell>
          <cell r="H21">
            <v>31898197.388533819</v>
          </cell>
          <cell r="I21">
            <v>1.0000000000000002</v>
          </cell>
          <cell r="J21">
            <v>31432900.231865518</v>
          </cell>
          <cell r="K21">
            <v>32976976.808275808</v>
          </cell>
          <cell r="L21">
            <v>465297.15666830167</v>
          </cell>
          <cell r="M21">
            <v>1.0000000000000002</v>
          </cell>
        </row>
        <row r="22">
          <cell r="N22" t="str">
            <v>Q3, fsct  1</v>
          </cell>
          <cell r="O22" t="str">
            <v>Variance</v>
          </cell>
        </row>
        <row r="23">
          <cell r="B23" t="str">
            <v>Q3 comparison</v>
          </cell>
          <cell r="C23" t="str">
            <v>Q2 Actual</v>
          </cell>
          <cell r="D23" t="str">
            <v>Q3, Fcst 2</v>
          </cell>
          <cell r="E23" t="str">
            <v>Q3 vs Q2</v>
          </cell>
          <cell r="F23" t="str">
            <v>Q3, Fct 1</v>
          </cell>
          <cell r="G23" t="str">
            <v>Q3, F2 vs F1</v>
          </cell>
          <cell r="N23" t="str">
            <v>C</v>
          </cell>
          <cell r="O23" t="str">
            <v>B-C</v>
          </cell>
        </row>
        <row r="24">
          <cell r="B24" t="str">
            <v>$000</v>
          </cell>
          <cell r="C24" t="str">
            <v>A</v>
          </cell>
          <cell r="D24" t="str">
            <v>B</v>
          </cell>
          <cell r="E24" t="str">
            <v>B-A</v>
          </cell>
          <cell r="N24">
            <v>3358741.3704347829</v>
          </cell>
          <cell r="O24">
            <v>151680.62956521707</v>
          </cell>
        </row>
        <row r="25">
          <cell r="B25" t="str">
            <v>Salary and benefit</v>
          </cell>
          <cell r="C25">
            <v>3181803.2567514498</v>
          </cell>
          <cell r="D25">
            <v>3510422</v>
          </cell>
          <cell r="E25">
            <v>328618.74324855022</v>
          </cell>
          <cell r="F25" t="str">
            <v>Note 1</v>
          </cell>
          <cell r="N25">
            <v>274727</v>
          </cell>
          <cell r="O25">
            <v>-25137.619047619024</v>
          </cell>
        </row>
        <row r="26">
          <cell r="B26" t="str">
            <v>Traveling &amp; Entertainment</v>
          </cell>
          <cell r="C26">
            <v>171935.31620123298</v>
          </cell>
          <cell r="D26">
            <v>249589.38095238098</v>
          </cell>
          <cell r="E26">
            <v>77654.064751147991</v>
          </cell>
          <cell r="N26">
            <v>535696.09653445217</v>
          </cell>
          <cell r="O26">
            <v>98935.903465547832</v>
          </cell>
        </row>
        <row r="27">
          <cell r="B27" t="str">
            <v xml:space="preserve">Professional fees </v>
          </cell>
          <cell r="C27">
            <v>717037.13912539301</v>
          </cell>
          <cell r="D27">
            <v>634632</v>
          </cell>
          <cell r="E27">
            <v>-82405.139125393005</v>
          </cell>
          <cell r="F27" t="str">
            <v>Q2 accrued tax restructure exp. Note 2</v>
          </cell>
          <cell r="N27">
            <v>813000</v>
          </cell>
          <cell r="O27">
            <v>160197</v>
          </cell>
        </row>
        <row r="28">
          <cell r="B28" t="str">
            <v>Advertising &amp; Promotion</v>
          </cell>
          <cell r="C28">
            <v>908428.50358139887</v>
          </cell>
          <cell r="D28">
            <v>973197</v>
          </cell>
          <cell r="E28">
            <v>64768.496418601135</v>
          </cell>
          <cell r="F28" t="str">
            <v>Note 3</v>
          </cell>
          <cell r="N28">
            <v>704658</v>
          </cell>
          <cell r="O28">
            <v>-133658</v>
          </cell>
        </row>
        <row r="29">
          <cell r="B29" t="str">
            <v>Content and License</v>
          </cell>
          <cell r="C29">
            <v>410176.43179270491</v>
          </cell>
          <cell r="D29">
            <v>571000</v>
          </cell>
          <cell r="E29">
            <v>160823.56820729509</v>
          </cell>
          <cell r="F29" t="str">
            <v>Note 4</v>
          </cell>
          <cell r="N29">
            <v>779898</v>
          </cell>
          <cell r="O29">
            <v>40102</v>
          </cell>
        </row>
        <row r="30">
          <cell r="B30" t="str">
            <v>Communications (Bandwidth)</v>
          </cell>
          <cell r="C30">
            <v>715337.01895103196</v>
          </cell>
          <cell r="D30">
            <v>820000</v>
          </cell>
          <cell r="E30">
            <v>104662.98104896804</v>
          </cell>
          <cell r="F30" t="str">
            <v>Note 5</v>
          </cell>
          <cell r="N30">
            <v>201018</v>
          </cell>
          <cell r="O30">
            <v>-99999</v>
          </cell>
        </row>
        <row r="31">
          <cell r="B31" t="str">
            <v>Bad debts</v>
          </cell>
          <cell r="C31">
            <v>-47696.509363295881</v>
          </cell>
          <cell r="D31">
            <v>101019</v>
          </cell>
          <cell r="E31">
            <v>148715.50936329589</v>
          </cell>
          <cell r="N31">
            <v>1265588.0421737123</v>
          </cell>
          <cell r="O31">
            <v>-4220.3671938411426</v>
          </cell>
        </row>
        <row r="32">
          <cell r="B32" t="str">
            <v>Depreciation and amortization</v>
          </cell>
          <cell r="C32">
            <v>1153323.865431075</v>
          </cell>
          <cell r="D32">
            <v>1261367.6749798711</v>
          </cell>
          <cell r="E32">
            <v>108043.80954879615</v>
          </cell>
          <cell r="N32">
            <v>82629</v>
          </cell>
          <cell r="O32">
            <v>4050</v>
          </cell>
        </row>
        <row r="33">
          <cell r="B33" t="str">
            <v>Office expenses</v>
          </cell>
          <cell r="C33">
            <v>58495.258970313902</v>
          </cell>
          <cell r="D33">
            <v>86679</v>
          </cell>
          <cell r="E33">
            <v>28183.741029686098</v>
          </cell>
          <cell r="N33">
            <v>359687.92483998311</v>
          </cell>
          <cell r="O33">
            <v>60979.566585956374</v>
          </cell>
        </row>
        <row r="34">
          <cell r="B34" t="str">
            <v>Facilities</v>
          </cell>
          <cell r="C34">
            <v>340157.47013877699</v>
          </cell>
          <cell r="D34">
            <v>420667.49142593949</v>
          </cell>
          <cell r="E34">
            <v>80510.021287162497</v>
          </cell>
          <cell r="F34" t="str">
            <v>Note 6</v>
          </cell>
          <cell r="N34">
            <v>117466</v>
          </cell>
          <cell r="O34">
            <v>5109</v>
          </cell>
        </row>
        <row r="35">
          <cell r="B35" t="str">
            <v>Training</v>
          </cell>
          <cell r="C35">
            <v>17927.908485065411</v>
          </cell>
          <cell r="D35">
            <v>122575</v>
          </cell>
          <cell r="E35">
            <v>104647.09151493458</v>
          </cell>
        </row>
        <row r="36">
          <cell r="B36" t="str">
            <v>Elimination(Salary &amp; Benefit )</v>
          </cell>
        </row>
        <row r="37">
          <cell r="N37">
            <v>8493109.4339829292</v>
          </cell>
          <cell r="O37">
            <v>8493109.4339829292</v>
          </cell>
        </row>
        <row r="38">
          <cell r="B38" t="str">
            <v>Total Spending</v>
          </cell>
          <cell r="C38">
            <v>7626925.660065148</v>
          </cell>
          <cell r="D38">
            <v>8751148.5473581906</v>
          </cell>
          <cell r="E38">
            <v>1124222.8872930447</v>
          </cell>
        </row>
        <row r="39">
          <cell r="D39" t="str">
            <v>Excl. Excom additional approved A&amp;P$15k</v>
          </cell>
        </row>
        <row r="40">
          <cell r="B40" t="str">
            <v>Note 1 S&amp;B</v>
          </cell>
        </row>
        <row r="41">
          <cell r="B41" t="str">
            <v>Mainly due to HC increase. And, note that new housing fund policy (Rmb440, old:10%) saved cost with $75k per quarter.</v>
          </cell>
        </row>
        <row r="42">
          <cell r="B42" t="str">
            <v>HC increase</v>
          </cell>
          <cell r="C42" t="str">
            <v>Q3 vs Q2</v>
          </cell>
        </row>
        <row r="43">
          <cell r="B43" t="str">
            <v>Total net movement</v>
          </cell>
          <cell r="C43">
            <v>72</v>
          </cell>
          <cell r="D43" t="str">
            <v>Sep. end vs Jun end</v>
          </cell>
        </row>
        <row r="44">
          <cell r="B44" t="str">
            <v>Q2 actual S&amp;B (per HC)</v>
          </cell>
          <cell r="C44">
            <v>4378.623188405797</v>
          </cell>
        </row>
        <row r="45">
          <cell r="B45" t="str">
            <v>Q3 impact (k$)</v>
          </cell>
          <cell r="C45">
            <v>315260.86956521741</v>
          </cell>
          <cell r="D45" t="str">
            <v>Increase</v>
          </cell>
        </row>
        <row r="46">
          <cell r="B46" t="str">
            <v>Other net increase</v>
          </cell>
          <cell r="C46">
            <v>14000</v>
          </cell>
        </row>
        <row r="47">
          <cell r="B47" t="str">
            <v>Q3 vs Q2 S&amp;B</v>
          </cell>
          <cell r="C47">
            <v>329260.86956521741</v>
          </cell>
        </row>
        <row r="49">
          <cell r="B49" t="str">
            <v>Note 2 Professional fee</v>
          </cell>
        </row>
        <row r="50">
          <cell r="B50" t="str">
            <v>Q3 breakdown</v>
          </cell>
          <cell r="C50" t="str">
            <v>Q3, July fcst</v>
          </cell>
        </row>
        <row r="51">
          <cell r="B51" t="str">
            <v>Insurance</v>
          </cell>
          <cell r="C51">
            <v>249999</v>
          </cell>
          <cell r="D51" t="str">
            <v>D&amp;O insurance</v>
          </cell>
        </row>
        <row r="52">
          <cell r="B52" t="str">
            <v>Legal</v>
          </cell>
          <cell r="C52">
            <v>174084</v>
          </cell>
          <cell r="D52" t="str">
            <v>$101k international; $63 domestic.</v>
          </cell>
        </row>
        <row r="53">
          <cell r="B53" t="str">
            <v>Audit</v>
          </cell>
          <cell r="C53">
            <v>76674</v>
          </cell>
        </row>
        <row r="54">
          <cell r="B54" t="str">
            <v>Consulting</v>
          </cell>
          <cell r="C54">
            <v>75770</v>
          </cell>
          <cell r="D54" t="str">
            <v>$39k customer research; $23k platinum and PWC consulting fee.</v>
          </cell>
        </row>
        <row r="55">
          <cell r="B55" t="str">
            <v>Nasdaq and SEC Filing</v>
          </cell>
          <cell r="C55">
            <v>35100</v>
          </cell>
        </row>
        <row r="56">
          <cell r="B56" t="str">
            <v>Other</v>
          </cell>
          <cell r="C56">
            <v>23190</v>
          </cell>
        </row>
        <row r="57">
          <cell r="B57" t="str">
            <v>Total</v>
          </cell>
          <cell r="C57">
            <v>634817</v>
          </cell>
        </row>
        <row r="59">
          <cell r="B59" t="str">
            <v>Note 3 A&amp;P: See another file.</v>
          </cell>
        </row>
        <row r="61">
          <cell r="B61" t="str">
            <v>Note 4 Content and license</v>
          </cell>
        </row>
        <row r="62">
          <cell r="B62" t="str">
            <v>Content payment</v>
          </cell>
          <cell r="C62">
            <v>397387</v>
          </cell>
          <cell r="D62" t="str">
            <v>Reconciled with Kevin's plan.</v>
          </cell>
        </row>
        <row r="63">
          <cell r="B63" t="str">
            <v>Royalty</v>
          </cell>
          <cell r="C63">
            <v>137000</v>
          </cell>
          <cell r="D63" t="str">
            <v>NBA and Game license fee. Disney charged to COR (SMS,SOL) since July forecast.</v>
          </cell>
        </row>
        <row r="64">
          <cell r="B64" t="str">
            <v>Others</v>
          </cell>
          <cell r="C64">
            <v>37000</v>
          </cell>
          <cell r="D64" t="str">
            <v>Small Sohu online royalty, no change</v>
          </cell>
        </row>
        <row r="65">
          <cell r="B65" t="str">
            <v>Total(K$)</v>
          </cell>
          <cell r="C65">
            <v>571387</v>
          </cell>
        </row>
        <row r="67">
          <cell r="B67" t="str">
            <v>Note 5 bandwidth</v>
          </cell>
          <cell r="C67" t="str">
            <v>Q3</v>
          </cell>
          <cell r="D67" t="str">
            <v>Q2 Actual</v>
          </cell>
          <cell r="E67" t="str">
            <v>Variance</v>
          </cell>
        </row>
        <row r="68">
          <cell r="B68" t="str">
            <v>SOL</v>
          </cell>
          <cell r="C68">
            <v>187862.31884057971</v>
          </cell>
          <cell r="D68">
            <v>187862.31884057971</v>
          </cell>
          <cell r="E68">
            <v>0</v>
          </cell>
        </row>
        <row r="69">
          <cell r="B69" t="str">
            <v>BTA</v>
          </cell>
          <cell r="C69">
            <v>367028.9855072464</v>
          </cell>
          <cell r="D69">
            <v>350386.4734299517</v>
          </cell>
          <cell r="E69">
            <v>16642.512077294698</v>
          </cell>
        </row>
        <row r="70">
          <cell r="B70" t="str">
            <v>CDN</v>
          </cell>
          <cell r="C70">
            <v>177536.23188405798</v>
          </cell>
          <cell r="D70">
            <v>135265.70048309179</v>
          </cell>
          <cell r="E70">
            <v>42270.531400966196</v>
          </cell>
          <cell r="F70" t="str">
            <v>7*2Mbps-&gt;8*2Mbps; chasis 59-&gt;67, Rmb4500/mth/chasis (old unit price: Rmb860K/mth as base, Rmb5000 for additional)</v>
          </cell>
        </row>
        <row r="71">
          <cell r="B71" t="str">
            <v>Office link</v>
          </cell>
          <cell r="C71">
            <v>28539.516908212561</v>
          </cell>
          <cell r="D71">
            <v>27000</v>
          </cell>
          <cell r="E71">
            <v>1539.5169082125612</v>
          </cell>
          <cell r="F71" t="str">
            <v>6-&gt;8Mbps, Rmb70K/mth/Mbps (old unit price: Rmb80k for 3Mbps, free for the rest 3Mbps)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B93" t="str">
            <v>Telephone charge</v>
          </cell>
          <cell r="C93">
            <v>58636</v>
          </cell>
          <cell r="D93">
            <v>14000</v>
          </cell>
          <cell r="E93">
            <v>44636</v>
          </cell>
          <cell r="F93" t="str">
            <v xml:space="preserve">$17k.SMS open 800 telephone service since July. </v>
          </cell>
        </row>
        <row r="94">
          <cell r="B94" t="str">
            <v>Total (k$)</v>
          </cell>
          <cell r="C94">
            <v>819603.05314009672</v>
          </cell>
          <cell r="D94">
            <v>714514.49275362317</v>
          </cell>
          <cell r="E94">
            <v>105088.56038647355</v>
          </cell>
        </row>
        <row r="96">
          <cell r="B96" t="str">
            <v>Note 6 Facility</v>
          </cell>
          <cell r="C96" t="str">
            <v>Q3</v>
          </cell>
          <cell r="D96" t="str">
            <v>Q2 Actual</v>
          </cell>
          <cell r="E96" t="str">
            <v>Variance</v>
          </cell>
        </row>
        <row r="97">
          <cell r="B97" t="str">
            <v>Ordinary facility</v>
          </cell>
          <cell r="C97">
            <v>380988</v>
          </cell>
          <cell r="D97">
            <v>340157.47013877699</v>
          </cell>
          <cell r="E97">
            <v>40830.529861223011</v>
          </cell>
        </row>
        <row r="98">
          <cell r="B98" t="str">
            <v>New office</v>
          </cell>
          <cell r="C98">
            <v>39680</v>
          </cell>
          <cell r="E98">
            <v>39680</v>
          </cell>
          <cell r="F98" t="str">
            <v>Rental and utility</v>
          </cell>
        </row>
        <row r="99">
          <cell r="B99" t="str">
            <v>Total (K$)</v>
          </cell>
          <cell r="C99">
            <v>420668</v>
          </cell>
          <cell r="D99">
            <v>340157.47013877699</v>
          </cell>
          <cell r="E99">
            <v>80510.529861223011</v>
          </cell>
        </row>
      </sheetData>
      <sheetData sheetId="6"/>
      <sheetData sheetId="7" refreshError="1">
        <row r="1">
          <cell r="A1" t="str">
            <v>2003 Forecast  Work Copy</v>
          </cell>
        </row>
        <row r="3">
          <cell r="B3" t="str">
            <v>Q1</v>
          </cell>
          <cell r="C3" t="str">
            <v>Q3</v>
          </cell>
          <cell r="E3" t="str">
            <v>Q2</v>
          </cell>
          <cell r="F3" t="str">
            <v>Q3</v>
          </cell>
          <cell r="J3" t="str">
            <v>Q3 Forecast 2</v>
          </cell>
          <cell r="K3" t="str">
            <v>Q3</v>
          </cell>
          <cell r="M3" t="str">
            <v>Q4 Forecast 2</v>
          </cell>
          <cell r="N3" t="str">
            <v>Q4</v>
          </cell>
          <cell r="Q3" t="str">
            <v>Q2-Q4</v>
          </cell>
        </row>
        <row r="4">
          <cell r="B4" t="str">
            <v>Actual</v>
          </cell>
          <cell r="C4" t="str">
            <v>Up side/(Down side)</v>
          </cell>
          <cell r="D4" t="str">
            <v xml:space="preserve">Adjusted </v>
          </cell>
          <cell r="E4" t="str">
            <v>Actual</v>
          </cell>
          <cell r="F4" t="str">
            <v>Up side/(Down side)</v>
          </cell>
          <cell r="G4" t="str">
            <v xml:space="preserve">Adjusted </v>
          </cell>
          <cell r="H4" t="str">
            <v>Up side/(Down side)</v>
          </cell>
          <cell r="I4" t="str">
            <v xml:space="preserve">Adjusted </v>
          </cell>
          <cell r="J4" t="str">
            <v>Budget</v>
          </cell>
          <cell r="K4" t="str">
            <v>Up side/(Down side)</v>
          </cell>
          <cell r="L4" t="str">
            <v xml:space="preserve">Adjusted </v>
          </cell>
          <cell r="M4" t="str">
            <v>Budget</v>
          </cell>
          <cell r="N4" t="str">
            <v>Up side/(Down side)</v>
          </cell>
          <cell r="O4" t="str">
            <v xml:space="preserve">Adjusted </v>
          </cell>
          <cell r="P4" t="str">
            <v>Total</v>
          </cell>
          <cell r="Q4" t="str">
            <v>Up side/Down side</v>
          </cell>
          <cell r="R4" t="str">
            <v>Adjusted</v>
          </cell>
          <cell r="S4" t="str">
            <v>DEREK'S COMMENTS</v>
          </cell>
        </row>
        <row r="5">
          <cell r="A5" t="str">
            <v>Total revenue</v>
          </cell>
        </row>
        <row r="6">
          <cell r="A6" t="str">
            <v>E-Marketing-BJ</v>
          </cell>
          <cell r="B6">
            <v>1705054.45463273</v>
          </cell>
          <cell r="D6">
            <v>1705054.45463273</v>
          </cell>
          <cell r="E6">
            <v>3051915.03908213</v>
          </cell>
          <cell r="G6">
            <v>3051915.03908213</v>
          </cell>
          <cell r="I6" t="e">
            <v>#REF!</v>
          </cell>
          <cell r="J6">
            <v>2651971.0144927534</v>
          </cell>
          <cell r="L6">
            <v>2651971.0144927534</v>
          </cell>
          <cell r="M6">
            <v>2643971.0144927534</v>
          </cell>
          <cell r="N6">
            <v>0</v>
          </cell>
          <cell r="O6">
            <v>2643971.0144927534</v>
          </cell>
          <cell r="P6">
            <v>10052911.522700367</v>
          </cell>
          <cell r="Q6">
            <v>0</v>
          </cell>
          <cell r="R6">
            <v>10052911.522700367</v>
          </cell>
          <cell r="S6" t="str">
            <v>okay no eliminationn</v>
          </cell>
          <cell r="T6" t="str">
            <v/>
          </cell>
          <cell r="U6" t="str">
            <v/>
          </cell>
        </row>
        <row r="7">
          <cell r="A7" t="str">
            <v>E-Marketing-SH</v>
          </cell>
          <cell r="B7">
            <v>693301.35990338156</v>
          </cell>
          <cell r="D7">
            <v>693301.35990338156</v>
          </cell>
          <cell r="E7">
            <v>882355.69082125591</v>
          </cell>
          <cell r="G7">
            <v>882355.69082125591</v>
          </cell>
          <cell r="J7">
            <v>1616000</v>
          </cell>
          <cell r="K7">
            <v>0</v>
          </cell>
          <cell r="L7">
            <v>1616000</v>
          </cell>
          <cell r="M7">
            <v>1616000</v>
          </cell>
          <cell r="N7">
            <v>0</v>
          </cell>
          <cell r="O7">
            <v>1616000</v>
          </cell>
          <cell r="P7">
            <v>4807657.0507246377</v>
          </cell>
          <cell r="Q7">
            <v>0</v>
          </cell>
          <cell r="R7">
            <v>4807657.0507246377</v>
          </cell>
        </row>
        <row r="8">
          <cell r="A8" t="str">
            <v>E-Marketing-GZ</v>
          </cell>
          <cell r="B8">
            <v>1064449.8589371983</v>
          </cell>
          <cell r="D8">
            <v>1064449.8589371983</v>
          </cell>
          <cell r="E8">
            <v>1547235.9275362319</v>
          </cell>
          <cell r="G8">
            <v>1547235.9275362319</v>
          </cell>
          <cell r="J8">
            <v>1940000</v>
          </cell>
          <cell r="K8">
            <v>0</v>
          </cell>
          <cell r="L8">
            <v>1940000</v>
          </cell>
          <cell r="M8">
            <v>1940000</v>
          </cell>
          <cell r="N8">
            <v>0</v>
          </cell>
          <cell r="O8">
            <v>1940000</v>
          </cell>
          <cell r="P8">
            <v>6491685.7864734307</v>
          </cell>
          <cell r="Q8">
            <v>0</v>
          </cell>
          <cell r="R8">
            <v>6491685.7864734307</v>
          </cell>
        </row>
        <row r="9">
          <cell r="A9" t="str">
            <v>Retail Sales</v>
          </cell>
          <cell r="B9">
            <v>993907.95531400968</v>
          </cell>
          <cell r="C9">
            <v>0</v>
          </cell>
          <cell r="D9">
            <v>993907.95531400968</v>
          </cell>
          <cell r="E9">
            <v>1275405.8514492754</v>
          </cell>
          <cell r="G9">
            <v>1275405.8514492754</v>
          </cell>
          <cell r="I9" t="e">
            <v>#REF!</v>
          </cell>
          <cell r="J9">
            <v>1550000</v>
          </cell>
          <cell r="K9">
            <v>0</v>
          </cell>
          <cell r="L9">
            <v>1550000</v>
          </cell>
          <cell r="M9">
            <v>1558000</v>
          </cell>
          <cell r="N9">
            <v>0</v>
          </cell>
          <cell r="O9">
            <v>1558000</v>
          </cell>
          <cell r="P9">
            <v>5377313.8067632848</v>
          </cell>
          <cell r="Q9">
            <v>0</v>
          </cell>
          <cell r="R9">
            <v>5377313.8067632848</v>
          </cell>
          <cell r="S9" t="str">
            <v>okay no eliminationn</v>
          </cell>
        </row>
        <row r="10">
          <cell r="A10" t="str">
            <v>Advertising - Storefront sales retail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G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Advertising - Storefront sales direct</v>
          </cell>
          <cell r="B11">
            <v>16581.745169082125</v>
          </cell>
          <cell r="C11">
            <v>0</v>
          </cell>
          <cell r="D11">
            <v>16581.745169082125</v>
          </cell>
          <cell r="E11">
            <v>13734.728260869564</v>
          </cell>
          <cell r="G11">
            <v>13734.728260869564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30316.473429951689</v>
          </cell>
          <cell r="Q11">
            <v>0</v>
          </cell>
          <cell r="R11">
            <v>30316.473429951689</v>
          </cell>
        </row>
        <row r="12">
          <cell r="A12" t="str">
            <v>Advertising -Buy.sohu.com 买卖街(ad)</v>
          </cell>
          <cell r="B12">
            <v>6884.0579710144866</v>
          </cell>
          <cell r="C12">
            <v>0</v>
          </cell>
          <cell r="D12">
            <v>6884.0579710144866</v>
          </cell>
          <cell r="E12">
            <v>28683.574879227053</v>
          </cell>
          <cell r="G12">
            <v>28683.574879227053</v>
          </cell>
          <cell r="J12">
            <v>171330.81041927708</v>
          </cell>
          <cell r="K12">
            <v>-171330.81041927708</v>
          </cell>
          <cell r="L12">
            <v>0</v>
          </cell>
          <cell r="M12">
            <v>309371.10299115174</v>
          </cell>
          <cell r="N12">
            <v>-309371.10299115174</v>
          </cell>
          <cell r="O12">
            <v>0</v>
          </cell>
          <cell r="P12">
            <v>516269.54626067035</v>
          </cell>
          <cell r="Q12">
            <v>-480701.9134104288</v>
          </cell>
          <cell r="R12">
            <v>35567.632850241556</v>
          </cell>
        </row>
        <row r="13">
          <cell r="A13" t="str">
            <v>Advertising revenue</v>
          </cell>
          <cell r="B13">
            <v>4480179.4319274155</v>
          </cell>
          <cell r="C13">
            <v>0</v>
          </cell>
          <cell r="D13">
            <v>4480179.4319274155</v>
          </cell>
          <cell r="E13">
            <v>6799330.8120289892</v>
          </cell>
          <cell r="F13">
            <v>0</v>
          </cell>
          <cell r="G13">
            <v>6799330.8120289892</v>
          </cell>
          <cell r="H13">
            <v>0</v>
          </cell>
          <cell r="I13" t="e">
            <v>#REF!</v>
          </cell>
          <cell r="J13">
            <v>7929301.8249120312</v>
          </cell>
          <cell r="K13">
            <v>-171330.81041927708</v>
          </cell>
          <cell r="L13">
            <v>7757971.0144927539</v>
          </cell>
          <cell r="M13">
            <v>8067342.1174839055</v>
          </cell>
          <cell r="N13">
            <v>-309371.10299115174</v>
          </cell>
          <cell r="O13">
            <v>7757971.0144927539</v>
          </cell>
          <cell r="P13">
            <v>27276154.186352342</v>
          </cell>
          <cell r="Q13">
            <v>-480701.9134104288</v>
          </cell>
          <cell r="R13">
            <v>26795452.272941913</v>
          </cell>
          <cell r="T13">
            <v>22315272.841014497</v>
          </cell>
        </row>
        <row r="14">
          <cell r="T14">
            <v>22795974.754424926</v>
          </cell>
        </row>
        <row r="15">
          <cell r="A15" t="str">
            <v>Non-advertising revenue</v>
          </cell>
        </row>
        <row r="16">
          <cell r="A16" t="str">
            <v xml:space="preserve">   E-business solution</v>
          </cell>
          <cell r="B16">
            <v>0</v>
          </cell>
          <cell r="D16">
            <v>0</v>
          </cell>
          <cell r="E16">
            <v>0</v>
          </cell>
          <cell r="G16">
            <v>0</v>
          </cell>
          <cell r="I16" t="e">
            <v>#REF!</v>
          </cell>
          <cell r="J16">
            <v>193236.71497584542</v>
          </cell>
          <cell r="K16">
            <v>-193236.71497584542</v>
          </cell>
          <cell r="L16">
            <v>0</v>
          </cell>
          <cell r="M16">
            <v>0</v>
          </cell>
          <cell r="O16">
            <v>0</v>
          </cell>
          <cell r="P16">
            <v>193236.71497584542</v>
          </cell>
          <cell r="Q16">
            <v>-193236.71497584542</v>
          </cell>
          <cell r="R16">
            <v>0</v>
          </cell>
          <cell r="S16" t="str">
            <v>delete this line from the report.</v>
          </cell>
        </row>
        <row r="17">
          <cell r="A17" t="str">
            <v xml:space="preserve">    CBD Alliance</v>
          </cell>
          <cell r="B17">
            <v>0</v>
          </cell>
          <cell r="D17">
            <v>0</v>
          </cell>
          <cell r="E17">
            <v>0</v>
          </cell>
          <cell r="G17">
            <v>0</v>
          </cell>
          <cell r="I17" t="e">
            <v>#REF!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delete this line from the report.</v>
          </cell>
        </row>
        <row r="18">
          <cell r="A18" t="str">
            <v>E-Subscriptions:Wireless</v>
          </cell>
          <cell r="B18">
            <v>8564875</v>
          </cell>
          <cell r="C18">
            <v>0</v>
          </cell>
          <cell r="D18">
            <v>8564875</v>
          </cell>
          <cell r="E18">
            <v>10977699</v>
          </cell>
          <cell r="G18">
            <v>10977699</v>
          </cell>
          <cell r="I18" t="e">
            <v>#REF!</v>
          </cell>
          <cell r="J18">
            <v>11000000</v>
          </cell>
          <cell r="K18">
            <v>0</v>
          </cell>
          <cell r="L18">
            <v>11000000</v>
          </cell>
          <cell r="M18">
            <v>11500000</v>
          </cell>
          <cell r="O18">
            <v>11500000</v>
          </cell>
          <cell r="P18">
            <v>42042574</v>
          </cell>
          <cell r="Q18">
            <v>0</v>
          </cell>
          <cell r="R18">
            <v>42042574</v>
          </cell>
          <cell r="S18" t="str">
            <v>okay no elimination.</v>
          </cell>
        </row>
        <row r="19">
          <cell r="A19" t="str">
            <v>Game</v>
          </cell>
          <cell r="B19">
            <v>0</v>
          </cell>
          <cell r="C19">
            <v>0</v>
          </cell>
          <cell r="D19">
            <v>0</v>
          </cell>
          <cell r="E19">
            <v>81841.876811594222</v>
          </cell>
          <cell r="G19">
            <v>81841.876811594222</v>
          </cell>
          <cell r="H19">
            <v>0</v>
          </cell>
          <cell r="I19" t="e">
            <v>#REF!</v>
          </cell>
          <cell r="J19">
            <v>1072444</v>
          </cell>
          <cell r="K19">
            <v>-200000</v>
          </cell>
          <cell r="L19">
            <v>872444</v>
          </cell>
          <cell r="M19">
            <v>1591457</v>
          </cell>
          <cell r="O19">
            <v>1591457</v>
          </cell>
          <cell r="P19">
            <v>2745742.8768115942</v>
          </cell>
          <cell r="Q19">
            <v>-200000</v>
          </cell>
          <cell r="R19">
            <v>2545742.8768115942</v>
          </cell>
          <cell r="S19" t="str">
            <v>See my email. Eliminate so business is breakeven after operating costs excluding marketing.</v>
          </cell>
        </row>
        <row r="20">
          <cell r="A20" t="str">
            <v xml:space="preserve">   Ecommerce- High touch </v>
          </cell>
          <cell r="B20">
            <v>1175220.6388888888</v>
          </cell>
          <cell r="C20">
            <v>0</v>
          </cell>
          <cell r="D20">
            <v>1175220.6388888888</v>
          </cell>
          <cell r="E20">
            <v>983879.75603864726</v>
          </cell>
          <cell r="G20">
            <v>983879.75603864726</v>
          </cell>
          <cell r="H20">
            <v>0</v>
          </cell>
          <cell r="I20" t="e">
            <v>#REF!</v>
          </cell>
          <cell r="J20">
            <v>1134675.6890576002</v>
          </cell>
          <cell r="K20">
            <v>0</v>
          </cell>
          <cell r="L20">
            <v>1134675.6890576002</v>
          </cell>
          <cell r="M20">
            <v>1454447.9287011058</v>
          </cell>
          <cell r="N20">
            <v>0</v>
          </cell>
          <cell r="O20">
            <v>1454447.9287011058</v>
          </cell>
          <cell r="P20">
            <v>4748224.0126862423</v>
          </cell>
          <cell r="Q20">
            <v>0</v>
          </cell>
          <cell r="R20">
            <v>4748224.0126862423</v>
          </cell>
          <cell r="S20" t="str">
            <v>EC eliminate $200k in Q1, $0 in Q2, $481 in Q3, $800 in Q4.</v>
          </cell>
        </row>
        <row r="21">
          <cell r="A21" t="str">
            <v xml:space="preserve">Individual listing </v>
          </cell>
          <cell r="B21">
            <v>5575.7246376811599</v>
          </cell>
          <cell r="C21">
            <v>0</v>
          </cell>
          <cell r="D21">
            <v>5575.7246376811599</v>
          </cell>
          <cell r="E21">
            <v>0</v>
          </cell>
          <cell r="G21">
            <v>0</v>
          </cell>
          <cell r="H21">
            <v>0</v>
          </cell>
          <cell r="I21" t="e">
            <v>#REF!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5575.7246376811599</v>
          </cell>
          <cell r="Q21">
            <v>0</v>
          </cell>
          <cell r="R21">
            <v>5575.7246376811599</v>
          </cell>
          <cell r="S21" t="str">
            <v xml:space="preserve">THIS LINE IS WRONG AND NEEDS TO BE RECLASSIFIED. </v>
          </cell>
        </row>
        <row r="22">
          <cell r="A22" t="str">
            <v xml:space="preserve">  SOL</v>
          </cell>
          <cell r="B22">
            <v>189806.17753623187</v>
          </cell>
          <cell r="C22">
            <v>0</v>
          </cell>
          <cell r="D22">
            <v>189806.17753623187</v>
          </cell>
          <cell r="E22">
            <v>501901.59661835741</v>
          </cell>
          <cell r="G22">
            <v>501901.59661835741</v>
          </cell>
          <cell r="I22" t="e">
            <v>#REF!</v>
          </cell>
          <cell r="J22">
            <v>600000</v>
          </cell>
          <cell r="K22">
            <v>0</v>
          </cell>
          <cell r="L22">
            <v>600000</v>
          </cell>
          <cell r="M22">
            <v>600000</v>
          </cell>
          <cell r="N22">
            <v>0</v>
          </cell>
          <cell r="O22">
            <v>600000</v>
          </cell>
          <cell r="P22">
            <v>1891707.7741545893</v>
          </cell>
          <cell r="Q22">
            <v>0</v>
          </cell>
          <cell r="R22">
            <v>1891707.7741545893</v>
          </cell>
          <cell r="S22" t="str">
            <v>AGREE WITH YOUR ELIMINATION ENTRY.</v>
          </cell>
        </row>
        <row r="23">
          <cell r="A23" t="str">
            <v xml:space="preserve"> Total Non-advertising revenue</v>
          </cell>
          <cell r="B23">
            <v>9935477.5410628021</v>
          </cell>
          <cell r="C23">
            <v>0</v>
          </cell>
          <cell r="D23">
            <v>9935477.5410628021</v>
          </cell>
          <cell r="E23">
            <v>12545322.229468599</v>
          </cell>
          <cell r="F23">
            <v>0</v>
          </cell>
          <cell r="G23">
            <v>12545322.229468599</v>
          </cell>
          <cell r="H23">
            <v>0</v>
          </cell>
          <cell r="I23" t="e">
            <v>#REF!</v>
          </cell>
          <cell r="J23">
            <v>14000356.404033445</v>
          </cell>
          <cell r="K23">
            <v>-393236.71497584542</v>
          </cell>
          <cell r="L23">
            <v>13607119.6890576</v>
          </cell>
          <cell r="M23">
            <v>15145904.928701106</v>
          </cell>
          <cell r="N23">
            <v>0</v>
          </cell>
          <cell r="O23">
            <v>15145904.928701106</v>
          </cell>
          <cell r="P23">
            <v>51627061.103265956</v>
          </cell>
          <cell r="Q23">
            <v>-393236.71497584542</v>
          </cell>
          <cell r="R23">
            <v>51233824.388290107</v>
          </cell>
          <cell r="T23">
            <v>41298346.847227305</v>
          </cell>
        </row>
        <row r="24">
          <cell r="A24" t="str">
            <v>check</v>
          </cell>
          <cell r="K24" t="str">
            <v/>
          </cell>
          <cell r="T24">
            <v>41691583.562203154</v>
          </cell>
        </row>
        <row r="25">
          <cell r="D25">
            <v>14415656.972990219</v>
          </cell>
          <cell r="E25">
            <v>19344653.041497588</v>
          </cell>
          <cell r="F25">
            <v>0</v>
          </cell>
          <cell r="G25">
            <v>19344653.041497588</v>
          </cell>
          <cell r="H25">
            <v>0</v>
          </cell>
          <cell r="I25" t="e">
            <v>#REF!</v>
          </cell>
          <cell r="J25">
            <v>21929658.228945475</v>
          </cell>
          <cell r="K25">
            <v>-564567.52539512247</v>
          </cell>
          <cell r="L25">
            <v>21365090.703550354</v>
          </cell>
          <cell r="M25">
            <v>23213247.046185013</v>
          </cell>
          <cell r="N25">
            <v>-309371.10299115174</v>
          </cell>
          <cell r="O25">
            <v>22903875.94319386</v>
          </cell>
          <cell r="P25">
            <v>78903215.289618298</v>
          </cell>
          <cell r="Q25">
            <v>-873938.62838627421</v>
          </cell>
          <cell r="R25">
            <v>78029276.661232024</v>
          </cell>
        </row>
        <row r="26">
          <cell r="A26" t="str">
            <v>Total Cost of revenue</v>
          </cell>
        </row>
        <row r="27">
          <cell r="A27" t="str">
            <v>Cost of Advertising</v>
          </cell>
          <cell r="B27">
            <v>1588925.5</v>
          </cell>
          <cell r="D27">
            <v>1588925.5</v>
          </cell>
          <cell r="E27">
            <v>1750265</v>
          </cell>
          <cell r="G27">
            <v>1750265</v>
          </cell>
          <cell r="J27">
            <v>2009696.3975616856</v>
          </cell>
          <cell r="L27">
            <v>2009696.3975616856</v>
          </cell>
          <cell r="M27">
            <v>2013386.4002861963</v>
          </cell>
          <cell r="O27">
            <v>2013386.4002861963</v>
          </cell>
          <cell r="P27">
            <v>7362273.2978478819</v>
          </cell>
          <cell r="R27">
            <v>7362273.2978478819</v>
          </cell>
        </row>
        <row r="29">
          <cell r="A29" t="str">
            <v>Non-advertising Cost</v>
          </cell>
        </row>
        <row r="30">
          <cell r="A30" t="str">
            <v>E-Technology:</v>
          </cell>
          <cell r="B30">
            <v>0</v>
          </cell>
          <cell r="D30">
            <v>0</v>
          </cell>
          <cell r="E30">
            <v>0</v>
          </cell>
          <cell r="G30">
            <v>0</v>
          </cell>
          <cell r="H30">
            <v>0</v>
          </cell>
          <cell r="I30" t="e">
            <v>#REF!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CBD-Alliance</v>
          </cell>
          <cell r="B31">
            <v>0</v>
          </cell>
          <cell r="D31">
            <v>0</v>
          </cell>
          <cell r="E31">
            <v>0</v>
          </cell>
          <cell r="G31">
            <v>0</v>
          </cell>
          <cell r="H31">
            <v>0</v>
          </cell>
          <cell r="I31" t="e">
            <v>#REF!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A32" t="str">
            <v>E-Subscriptions:Wireless</v>
          </cell>
          <cell r="B32">
            <v>2501344.5889815153</v>
          </cell>
          <cell r="C32">
            <v>0</v>
          </cell>
          <cell r="D32">
            <v>2501344.5889815153</v>
          </cell>
          <cell r="E32">
            <v>3265860</v>
          </cell>
          <cell r="F32">
            <v>0</v>
          </cell>
          <cell r="G32">
            <v>3265860</v>
          </cell>
          <cell r="H32">
            <v>0</v>
          </cell>
          <cell r="I32" t="e">
            <v>#REF!</v>
          </cell>
          <cell r="J32">
            <v>3425000</v>
          </cell>
          <cell r="K32">
            <v>0</v>
          </cell>
          <cell r="L32">
            <v>3425000</v>
          </cell>
          <cell r="M32">
            <v>3575000</v>
          </cell>
          <cell r="N32">
            <v>0</v>
          </cell>
          <cell r="O32">
            <v>3575000</v>
          </cell>
          <cell r="P32">
            <v>12767204.588981515</v>
          </cell>
          <cell r="Q32">
            <v>0</v>
          </cell>
          <cell r="R32">
            <v>12767204.588981515</v>
          </cell>
        </row>
        <row r="33">
          <cell r="A33" t="str">
            <v>Game</v>
          </cell>
          <cell r="B33">
            <v>0</v>
          </cell>
          <cell r="C33">
            <v>0</v>
          </cell>
          <cell r="D33">
            <v>0</v>
          </cell>
          <cell r="E33">
            <v>82269</v>
          </cell>
          <cell r="F33">
            <v>0</v>
          </cell>
          <cell r="G33">
            <v>82269</v>
          </cell>
          <cell r="H33">
            <v>0</v>
          </cell>
          <cell r="I33" t="e">
            <v>#REF!</v>
          </cell>
          <cell r="J33">
            <v>427784</v>
          </cell>
          <cell r="K33">
            <v>-80000</v>
          </cell>
          <cell r="L33">
            <v>347784</v>
          </cell>
          <cell r="M33">
            <v>634429</v>
          </cell>
          <cell r="N33">
            <v>0</v>
          </cell>
          <cell r="O33">
            <v>634429</v>
          </cell>
          <cell r="P33">
            <v>1144482</v>
          </cell>
          <cell r="Q33">
            <v>-80000</v>
          </cell>
          <cell r="R33">
            <v>1064482</v>
          </cell>
        </row>
        <row r="34">
          <cell r="A34" t="str">
            <v>E-Commerce - High touch</v>
          </cell>
          <cell r="B34">
            <v>1008388.339132536</v>
          </cell>
          <cell r="C34">
            <v>0</v>
          </cell>
          <cell r="D34">
            <v>1008388.339132536</v>
          </cell>
          <cell r="E34">
            <v>873182</v>
          </cell>
          <cell r="F34">
            <v>0</v>
          </cell>
          <cell r="G34">
            <v>873182</v>
          </cell>
          <cell r="H34">
            <v>0</v>
          </cell>
          <cell r="I34" t="e">
            <v>#REF!</v>
          </cell>
          <cell r="J34">
            <v>930434.06502723228</v>
          </cell>
          <cell r="K34">
            <v>0</v>
          </cell>
          <cell r="L34">
            <v>930434.06502723228</v>
          </cell>
          <cell r="M34">
            <v>1192647.3015349067</v>
          </cell>
          <cell r="N34">
            <v>0</v>
          </cell>
          <cell r="O34">
            <v>1192647.3015349067</v>
          </cell>
          <cell r="P34">
            <v>4004651.7056946754</v>
          </cell>
          <cell r="Q34">
            <v>0</v>
          </cell>
          <cell r="R34">
            <v>4004651.7056946754</v>
          </cell>
        </row>
        <row r="35">
          <cell r="A35" t="str">
            <v xml:space="preserve">Individual listing 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 t="e">
            <v>#REF!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</row>
        <row r="36">
          <cell r="A36" t="str">
            <v>SOL</v>
          </cell>
          <cell r="B36">
            <v>126889.58873988161</v>
          </cell>
          <cell r="C36">
            <v>0</v>
          </cell>
          <cell r="D36">
            <v>126889.58873988161</v>
          </cell>
          <cell r="E36">
            <v>299397</v>
          </cell>
          <cell r="F36">
            <v>0</v>
          </cell>
          <cell r="G36">
            <v>299397</v>
          </cell>
          <cell r="J36">
            <v>328132</v>
          </cell>
          <cell r="K36">
            <v>0</v>
          </cell>
          <cell r="L36">
            <v>328132</v>
          </cell>
          <cell r="M36">
            <v>360095</v>
          </cell>
          <cell r="N36">
            <v>0</v>
          </cell>
          <cell r="O36">
            <v>360095</v>
          </cell>
          <cell r="P36">
            <v>1114513.5887398818</v>
          </cell>
          <cell r="Q36">
            <v>0</v>
          </cell>
          <cell r="R36">
            <v>1114513.5887398818</v>
          </cell>
          <cell r="T36" t="str">
            <v/>
          </cell>
        </row>
        <row r="37">
          <cell r="A37" t="str">
            <v xml:space="preserve"> Total Non-advertising Cost</v>
          </cell>
          <cell r="B37">
            <v>3636622.5168539328</v>
          </cell>
          <cell r="C37">
            <v>0</v>
          </cell>
          <cell r="D37">
            <v>3636622.5168539328</v>
          </cell>
          <cell r="E37">
            <v>4520708</v>
          </cell>
          <cell r="F37">
            <v>0</v>
          </cell>
          <cell r="G37">
            <v>4520708</v>
          </cell>
          <cell r="H37">
            <v>0</v>
          </cell>
          <cell r="I37" t="e">
            <v>#REF!</v>
          </cell>
          <cell r="J37">
            <v>5111350.0650272323</v>
          </cell>
          <cell r="K37">
            <v>-80000</v>
          </cell>
          <cell r="L37">
            <v>5031350.0650272323</v>
          </cell>
          <cell r="M37">
            <v>5762171.301534907</v>
          </cell>
          <cell r="N37">
            <v>0</v>
          </cell>
          <cell r="O37">
            <v>5762171.301534907</v>
          </cell>
          <cell r="P37">
            <v>19030851.883416075</v>
          </cell>
          <cell r="Q37">
            <v>-80000</v>
          </cell>
          <cell r="R37">
            <v>18950851.883416075</v>
          </cell>
          <cell r="T37">
            <v>15314229.366562143</v>
          </cell>
        </row>
        <row r="38">
          <cell r="A38" t="str">
            <v>check</v>
          </cell>
          <cell r="P38">
            <v>32596209.219849881</v>
          </cell>
          <cell r="Q38" t="str">
            <v/>
          </cell>
          <cell r="R38">
            <v>32282972.504874032</v>
          </cell>
        </row>
        <row r="40">
          <cell r="A40" t="str">
            <v>Total Gross Margin</v>
          </cell>
          <cell r="B40">
            <v>9190108.9561362863</v>
          </cell>
          <cell r="C40">
            <v>0</v>
          </cell>
          <cell r="D40">
            <v>9190108.9561362863</v>
          </cell>
          <cell r="E40">
            <v>13073680.041497588</v>
          </cell>
          <cell r="F40">
            <v>0</v>
          </cell>
          <cell r="G40">
            <v>13073680.041497588</v>
          </cell>
          <cell r="I40" t="e">
            <v>#REF!</v>
          </cell>
          <cell r="J40">
            <v>14808611.766356558</v>
          </cell>
          <cell r="K40">
            <v>-484567.52539512247</v>
          </cell>
          <cell r="L40">
            <v>14324044.240961436</v>
          </cell>
          <cell r="M40">
            <v>15437689.344363909</v>
          </cell>
          <cell r="N40">
            <v>-309371.10299115174</v>
          </cell>
          <cell r="O40">
            <v>15128318.241372757</v>
          </cell>
          <cell r="P40">
            <v>52510090.108354345</v>
          </cell>
          <cell r="Q40">
            <v>-793938.62838627421</v>
          </cell>
          <cell r="R40">
            <v>51716151.479968071</v>
          </cell>
        </row>
        <row r="41">
          <cell r="A41" t="str">
            <v>Total %</v>
          </cell>
          <cell r="B41">
            <v>0.63750885397420742</v>
          </cell>
          <cell r="D41">
            <v>0.63750885397420742</v>
          </cell>
          <cell r="E41">
            <v>0.67582913032620995</v>
          </cell>
          <cell r="F41" t="e">
            <v>#DIV/0!</v>
          </cell>
          <cell r="G41">
            <v>0.67582913032620995</v>
          </cell>
          <cell r="I41" t="e">
            <v>#REF!</v>
          </cell>
          <cell r="J41">
            <v>0.67527781836610301</v>
          </cell>
          <cell r="L41">
            <v>0.67044153660349926</v>
          </cell>
          <cell r="M41">
            <v>0.66503791191508554</v>
          </cell>
          <cell r="N41">
            <v>1</v>
          </cell>
          <cell r="O41">
            <v>0.66051345540352979</v>
          </cell>
          <cell r="P41">
            <v>0.66550000422179711</v>
          </cell>
          <cell r="R41">
            <v>0.66277881447621656</v>
          </cell>
        </row>
        <row r="43">
          <cell r="A43" t="str">
            <v>Gross Margin of Advertising</v>
          </cell>
          <cell r="B43">
            <v>2891253.9319274155</v>
          </cell>
          <cell r="C43">
            <v>0</v>
          </cell>
          <cell r="D43">
            <v>2891253.9319274155</v>
          </cell>
          <cell r="E43">
            <v>5049065.8120289892</v>
          </cell>
          <cell r="F43">
            <v>0</v>
          </cell>
          <cell r="G43">
            <v>5049065.8120289892</v>
          </cell>
          <cell r="I43" t="e">
            <v>#REF!</v>
          </cell>
          <cell r="J43">
            <v>5919605.427350346</v>
          </cell>
          <cell r="K43">
            <v>-171330.81041927708</v>
          </cell>
          <cell r="L43">
            <v>5748274.6169310678</v>
          </cell>
          <cell r="M43">
            <v>6053955.7171977088</v>
          </cell>
          <cell r="N43">
            <v>-309371.10299115174</v>
          </cell>
          <cell r="O43">
            <v>5744584.6142065581</v>
          </cell>
          <cell r="P43">
            <v>19913880.88850446</v>
          </cell>
          <cell r="Q43">
            <v>-480701.9134104288</v>
          </cell>
          <cell r="R43">
            <v>19433178.975094032</v>
          </cell>
        </row>
        <row r="44">
          <cell r="A44" t="str">
            <v>% of Advertising</v>
          </cell>
          <cell r="B44">
            <v>0.64534333409132472</v>
          </cell>
          <cell r="D44">
            <v>0.64534333409132472</v>
          </cell>
          <cell r="E44">
            <v>0.74258275580539035</v>
          </cell>
          <cell r="G44">
            <v>0.74258275580539035</v>
          </cell>
          <cell r="I44" t="e">
            <v>#REF!</v>
          </cell>
          <cell r="J44">
            <v>0.7465481271947948</v>
          </cell>
          <cell r="L44">
            <v>0.74095077259152564</v>
          </cell>
          <cell r="M44">
            <v>0.75042754218608188</v>
          </cell>
          <cell r="N44">
            <v>1</v>
          </cell>
          <cell r="O44">
            <v>0.74047513241220342</v>
          </cell>
          <cell r="P44">
            <v>0.73008389498210113</v>
          </cell>
          <cell r="R44">
            <v>0.72524168568401748</v>
          </cell>
        </row>
        <row r="46">
          <cell r="A46" t="str">
            <v>Gross Margin of Non-advertising</v>
          </cell>
        </row>
        <row r="47">
          <cell r="A47" t="str">
            <v>E-Technology: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J47">
            <v>193236.71497584542</v>
          </cell>
          <cell r="K47">
            <v>-193236.71497584542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193236.71497584542</v>
          </cell>
          <cell r="Q47">
            <v>-193236.71497584542</v>
          </cell>
          <cell r="R47">
            <v>0</v>
          </cell>
        </row>
        <row r="48">
          <cell r="A48" t="str">
            <v>CBD-Alliance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 t="e">
            <v>#REF!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A49" t="str">
            <v>E-Subscriptions:Wireless</v>
          </cell>
          <cell r="B49">
            <v>6063530.4110184852</v>
          </cell>
          <cell r="C49">
            <v>0</v>
          </cell>
          <cell r="D49">
            <v>6063530.4110184852</v>
          </cell>
          <cell r="E49">
            <v>7711839</v>
          </cell>
          <cell r="F49">
            <v>0</v>
          </cell>
          <cell r="G49">
            <v>7711839</v>
          </cell>
          <cell r="H49">
            <v>0</v>
          </cell>
          <cell r="I49" t="e">
            <v>#REF!</v>
          </cell>
          <cell r="J49">
            <v>7575000</v>
          </cell>
          <cell r="K49">
            <v>0</v>
          </cell>
          <cell r="L49">
            <v>7575000</v>
          </cell>
          <cell r="M49">
            <v>7925000</v>
          </cell>
          <cell r="N49">
            <v>0</v>
          </cell>
          <cell r="O49">
            <v>7925000</v>
          </cell>
          <cell r="P49">
            <v>29275369.411018483</v>
          </cell>
          <cell r="Q49">
            <v>0</v>
          </cell>
          <cell r="R49">
            <v>29275369.411018483</v>
          </cell>
        </row>
        <row r="50">
          <cell r="A50" t="str">
            <v>Game</v>
          </cell>
          <cell r="B50">
            <v>0</v>
          </cell>
          <cell r="C50">
            <v>0</v>
          </cell>
          <cell r="D50">
            <v>0</v>
          </cell>
          <cell r="E50">
            <v>-427.12318840577791</v>
          </cell>
          <cell r="F50">
            <v>0</v>
          </cell>
          <cell r="G50">
            <v>-427.12318840577791</v>
          </cell>
          <cell r="H50">
            <v>0</v>
          </cell>
          <cell r="I50" t="e">
            <v>#REF!</v>
          </cell>
          <cell r="J50">
            <v>644660</v>
          </cell>
          <cell r="K50">
            <v>-120000</v>
          </cell>
          <cell r="L50">
            <v>524660</v>
          </cell>
          <cell r="M50">
            <v>957028</v>
          </cell>
          <cell r="N50">
            <v>0</v>
          </cell>
          <cell r="O50">
            <v>957028</v>
          </cell>
          <cell r="P50">
            <v>1601260.8768115942</v>
          </cell>
          <cell r="Q50">
            <v>-120000</v>
          </cell>
          <cell r="R50">
            <v>1481260.8768115942</v>
          </cell>
        </row>
        <row r="51">
          <cell r="A51" t="str">
            <v>E-Commerce - High touch</v>
          </cell>
          <cell r="B51">
            <v>166832.29975635279</v>
          </cell>
          <cell r="C51">
            <v>0</v>
          </cell>
          <cell r="D51">
            <v>166832.29975635279</v>
          </cell>
          <cell r="E51">
            <v>110697.75603864726</v>
          </cell>
          <cell r="F51">
            <v>0</v>
          </cell>
          <cell r="G51">
            <v>110697.75603864726</v>
          </cell>
          <cell r="H51">
            <v>0</v>
          </cell>
          <cell r="I51" t="e">
            <v>#REF!</v>
          </cell>
          <cell r="J51">
            <v>204241.62403036794</v>
          </cell>
          <cell r="K51">
            <v>0</v>
          </cell>
          <cell r="L51">
            <v>204241.62403036794</v>
          </cell>
          <cell r="M51">
            <v>261800.62716619903</v>
          </cell>
          <cell r="N51">
            <v>0</v>
          </cell>
          <cell r="O51">
            <v>261800.62716619903</v>
          </cell>
          <cell r="P51">
            <v>743572.3069915669</v>
          </cell>
          <cell r="Q51">
            <v>0</v>
          </cell>
          <cell r="R51">
            <v>743572.3069915669</v>
          </cell>
        </row>
        <row r="52">
          <cell r="A52" t="str">
            <v xml:space="preserve">Individual listing </v>
          </cell>
          <cell r="B52">
            <v>5575.7246376811599</v>
          </cell>
          <cell r="C52">
            <v>0</v>
          </cell>
          <cell r="D52">
            <v>5575.7246376811599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 t="e">
            <v>#REF!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5575.7246376811599</v>
          </cell>
          <cell r="Q52">
            <v>0</v>
          </cell>
          <cell r="R52">
            <v>5575.7246376811599</v>
          </cell>
        </row>
        <row r="53">
          <cell r="A53" t="str">
            <v>SOL</v>
          </cell>
          <cell r="B53">
            <v>62916.588796350261</v>
          </cell>
          <cell r="C53">
            <v>0</v>
          </cell>
          <cell r="D53">
            <v>62916.588796350261</v>
          </cell>
          <cell r="E53">
            <v>202504.59661835741</v>
          </cell>
          <cell r="F53">
            <v>0</v>
          </cell>
          <cell r="G53">
            <v>202504.59661835741</v>
          </cell>
          <cell r="J53">
            <v>271868</v>
          </cell>
          <cell r="K53">
            <v>0</v>
          </cell>
          <cell r="L53">
            <v>271868</v>
          </cell>
          <cell r="M53">
            <v>239905</v>
          </cell>
          <cell r="N53">
            <v>0</v>
          </cell>
          <cell r="O53">
            <v>239905</v>
          </cell>
          <cell r="P53">
            <v>777194.18541470752</v>
          </cell>
          <cell r="Q53">
            <v>0</v>
          </cell>
          <cell r="R53">
            <v>777194.18541470752</v>
          </cell>
        </row>
        <row r="54">
          <cell r="A54" t="str">
            <v xml:space="preserve"> Gross Margin of Non-advertising</v>
          </cell>
          <cell r="B54">
            <v>6298855.0242088698</v>
          </cell>
          <cell r="C54">
            <v>0</v>
          </cell>
          <cell r="D54">
            <v>6298855.0242088698</v>
          </cell>
          <cell r="E54">
            <v>8024614.229468598</v>
          </cell>
          <cell r="F54">
            <v>0</v>
          </cell>
          <cell r="G54">
            <v>8024614.229468598</v>
          </cell>
          <cell r="H54">
            <v>0</v>
          </cell>
          <cell r="I54" t="e">
            <v>#REF!</v>
          </cell>
          <cell r="J54">
            <v>8889006.3390062135</v>
          </cell>
          <cell r="K54">
            <v>-313236.71497584542</v>
          </cell>
          <cell r="L54">
            <v>8575769.6240303684</v>
          </cell>
          <cell r="M54">
            <v>9383733.6271661986</v>
          </cell>
          <cell r="N54">
            <v>0</v>
          </cell>
          <cell r="O54">
            <v>9383733.6271661986</v>
          </cell>
          <cell r="P54">
            <v>32596209.219849877</v>
          </cell>
          <cell r="Q54">
            <v>-313236.71497584542</v>
          </cell>
          <cell r="R54">
            <v>32282972.504874032</v>
          </cell>
        </row>
        <row r="55">
          <cell r="A55" t="str">
            <v>Total % of Non-advertising</v>
          </cell>
          <cell r="B55">
            <v>0.63397607192769911</v>
          </cell>
          <cell r="D55">
            <v>0.63397607192769911</v>
          </cell>
          <cell r="E55">
            <v>0.63964990955903955</v>
          </cell>
          <cell r="G55">
            <v>0.63964990955903955</v>
          </cell>
          <cell r="I55" t="e">
            <v>#REF!</v>
          </cell>
          <cell r="J55">
            <v>0.63491286096440569</v>
          </cell>
          <cell r="L55">
            <v>0.63024136040537082</v>
          </cell>
          <cell r="M55">
            <v>0.61955582524384267</v>
          </cell>
          <cell r="O55">
            <v>0.61955582524384267</v>
          </cell>
          <cell r="P55">
            <v>0.63137836094620969</v>
          </cell>
          <cell r="R55">
            <v>0.63011053518488769</v>
          </cell>
        </row>
        <row r="56">
          <cell r="A56" t="str">
            <v>Gross Margin Rate of Non-advertising</v>
          </cell>
        </row>
        <row r="57">
          <cell r="A57" t="str">
            <v>E-Technology:</v>
          </cell>
          <cell r="B57">
            <v>0</v>
          </cell>
          <cell r="C57" t="e">
            <v>#DIV/0!</v>
          </cell>
          <cell r="D57">
            <v>0</v>
          </cell>
          <cell r="E57">
            <v>0</v>
          </cell>
          <cell r="F57" t="e">
            <v>#DIV/0!</v>
          </cell>
          <cell r="G57">
            <v>0</v>
          </cell>
          <cell r="J57">
            <v>1.3802271127910338E-2</v>
          </cell>
          <cell r="K57">
            <v>0.49140049140049141</v>
          </cell>
          <cell r="L57">
            <v>0</v>
          </cell>
          <cell r="M57">
            <v>0</v>
          </cell>
          <cell r="N57" t="e">
            <v>#DIV/0!</v>
          </cell>
          <cell r="O57">
            <v>0</v>
          </cell>
          <cell r="P57">
            <v>3.7429346324658629E-3</v>
          </cell>
          <cell r="Q57">
            <v>0.49140049140049141</v>
          </cell>
          <cell r="R57">
            <v>0</v>
          </cell>
        </row>
        <row r="58">
          <cell r="A58" t="str">
            <v>CBD-Alliance</v>
          </cell>
          <cell r="B58">
            <v>0</v>
          </cell>
          <cell r="C58" t="e">
            <v>#DIV/0!</v>
          </cell>
          <cell r="D58">
            <v>0</v>
          </cell>
          <cell r="E58">
            <v>0</v>
          </cell>
          <cell r="F58" t="e">
            <v>#DIV/0!</v>
          </cell>
          <cell r="G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 t="e">
            <v>#DIV/0!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A59" t="str">
            <v>E-Subscriptions:Wireless</v>
          </cell>
          <cell r="B59">
            <v>0.70795317048041972</v>
          </cell>
          <cell r="C59" t="e">
            <v>#DIV/0!</v>
          </cell>
          <cell r="D59">
            <v>0.70795317048041972</v>
          </cell>
          <cell r="E59">
            <v>0.702500496688787</v>
          </cell>
          <cell r="F59" t="e">
            <v>#DIV/0!</v>
          </cell>
          <cell r="G59">
            <v>0.702500496688787</v>
          </cell>
          <cell r="H59" t="e">
            <v>#DIV/0!</v>
          </cell>
          <cell r="I59" t="e">
            <v>#REF!</v>
          </cell>
          <cell r="J59">
            <v>0.6886363636363636</v>
          </cell>
          <cell r="K59" t="str">
            <v/>
          </cell>
          <cell r="L59">
            <v>0.6886363636363636</v>
          </cell>
          <cell r="M59">
            <v>0.68913043478260871</v>
          </cell>
          <cell r="N59" t="str">
            <v/>
          </cell>
          <cell r="O59">
            <v>0.68913043478260871</v>
          </cell>
          <cell r="P59">
            <v>0.69632676179670838</v>
          </cell>
          <cell r="Q59" t="e">
            <v>#DIV/0!</v>
          </cell>
          <cell r="R59">
            <v>0.69632676179670838</v>
          </cell>
        </row>
        <row r="60">
          <cell r="A60" t="str">
            <v>Game</v>
          </cell>
          <cell r="B60" t="e">
            <v>#DIV/0!</v>
          </cell>
          <cell r="C60" t="e">
            <v>#DIV/0!</v>
          </cell>
          <cell r="D60" t="e">
            <v>#DIV/0!</v>
          </cell>
          <cell r="E60">
            <v>-5.2188831078378815E-3</v>
          </cell>
          <cell r="F60" t="e">
            <v>#DIV/0!</v>
          </cell>
          <cell r="G60">
            <v>-5.2188831078378815E-3</v>
          </cell>
          <cell r="H60" t="e">
            <v>#DIV/0!</v>
          </cell>
          <cell r="I60" t="e">
            <v>#REF!</v>
          </cell>
          <cell r="J60">
            <v>0.60111297186613011</v>
          </cell>
          <cell r="K60" t="str">
            <v/>
          </cell>
          <cell r="L60">
            <v>0.60136811073260865</v>
          </cell>
          <cell r="M60">
            <v>0.60135335104875598</v>
          </cell>
          <cell r="N60" t="str">
            <v/>
          </cell>
          <cell r="O60">
            <v>0.60135335104875598</v>
          </cell>
          <cell r="P60">
            <v>0.58317947042113683</v>
          </cell>
          <cell r="Q60">
            <v>0.6</v>
          </cell>
          <cell r="R60">
            <v>0.58185800706895963</v>
          </cell>
        </row>
        <row r="61">
          <cell r="A61" t="str">
            <v>E-Commerce - High touch</v>
          </cell>
          <cell r="B61">
            <v>0.14195827935261945</v>
          </cell>
          <cell r="C61" t="e">
            <v>#DIV/0!</v>
          </cell>
          <cell r="D61">
            <v>0.14195827935261945</v>
          </cell>
          <cell r="E61">
            <v>0.11251146835701233</v>
          </cell>
          <cell r="F61" t="e">
            <v>#DIV/0!</v>
          </cell>
          <cell r="G61">
            <v>0.11251146835701233</v>
          </cell>
          <cell r="H61" t="e">
            <v>#DIV/0!</v>
          </cell>
          <cell r="I61" t="e">
            <v>#REF!</v>
          </cell>
          <cell r="J61">
            <v>0.17999999999999991</v>
          </cell>
          <cell r="K61" t="str">
            <v/>
          </cell>
          <cell r="L61">
            <v>0.17999999999999991</v>
          </cell>
          <cell r="M61">
            <v>0.18</v>
          </cell>
          <cell r="N61" t="str">
            <v/>
          </cell>
          <cell r="O61">
            <v>0.18</v>
          </cell>
          <cell r="P61">
            <v>0.15660008984515056</v>
          </cell>
          <cell r="Q61" t="e">
            <v>#DIV/0!</v>
          </cell>
          <cell r="R61">
            <v>0.15660008984515056</v>
          </cell>
        </row>
        <row r="62">
          <cell r="A62" t="str">
            <v xml:space="preserve">Individual listing </v>
          </cell>
          <cell r="B62">
            <v>1</v>
          </cell>
          <cell r="C62" t="e">
            <v>#DIV/0!</v>
          </cell>
          <cell r="D62">
            <v>1</v>
          </cell>
          <cell r="E62" t="e">
            <v>#DIV/0!</v>
          </cell>
          <cell r="F62" t="e">
            <v>#DIV/0!</v>
          </cell>
          <cell r="G62" t="e">
            <v>#DIV/0!</v>
          </cell>
          <cell r="H62" t="e">
            <v>#DIV/0!</v>
          </cell>
          <cell r="I62" t="e">
            <v>#REF!</v>
          </cell>
          <cell r="J62" t="e">
            <v>#DIV/0!</v>
          </cell>
          <cell r="K62" t="e">
            <v>#DIV/0!</v>
          </cell>
          <cell r="L62" t="e">
            <v>#DIV/0!</v>
          </cell>
          <cell r="M62" t="e">
            <v>#DIV/0!</v>
          </cell>
          <cell r="N62" t="str">
            <v/>
          </cell>
          <cell r="O62" t="e">
            <v>#DIV/0!</v>
          </cell>
          <cell r="P62" t="str">
            <v/>
          </cell>
          <cell r="Q62" t="e">
            <v>#DIV/0!</v>
          </cell>
          <cell r="R62" t="str">
            <v/>
          </cell>
        </row>
        <row r="63">
          <cell r="A63" t="str">
            <v>SOL</v>
          </cell>
          <cell r="B63">
            <v>0.33147808787382693</v>
          </cell>
          <cell r="C63" t="e">
            <v>#DIV/0!</v>
          </cell>
          <cell r="D63">
            <v>0.33147808787382693</v>
          </cell>
          <cell r="E63">
            <v>0.40347470098275168</v>
          </cell>
          <cell r="F63" t="e">
            <v>#DIV/0!</v>
          </cell>
          <cell r="G63">
            <v>0.40347470098275168</v>
          </cell>
          <cell r="H63" t="e">
            <v>#DIV/0!</v>
          </cell>
          <cell r="I63" t="e">
            <v>#REF!</v>
          </cell>
          <cell r="J63">
            <v>0.45311333333333331</v>
          </cell>
          <cell r="K63" t="e">
            <v>#DIV/0!</v>
          </cell>
          <cell r="L63">
            <v>0.45311333333333331</v>
          </cell>
          <cell r="M63">
            <v>0.39984166666666665</v>
          </cell>
          <cell r="N63" t="e">
            <v>#DIV/0!</v>
          </cell>
          <cell r="O63">
            <v>0.39984166666666665</v>
          </cell>
          <cell r="P63">
            <v>0.41084262380960945</v>
          </cell>
          <cell r="Q63" t="e">
            <v>#DIV/0!</v>
          </cell>
          <cell r="R63">
            <v>0.41084262380960945</v>
          </cell>
        </row>
        <row r="65">
          <cell r="K65" t="str">
            <v/>
          </cell>
          <cell r="N65" t="str">
            <v/>
          </cell>
          <cell r="P65">
            <v>0</v>
          </cell>
        </row>
        <row r="66">
          <cell r="A66" t="str">
            <v/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st vs. budget"/>
      <sheetName val="By dpt"/>
      <sheetName val="Checklist"/>
      <sheetName val="2004 estimation"/>
      <sheetName val="Spending-Qtr"/>
      <sheetName val="Spending-mth (Sum)"/>
      <sheetName val="Spending-mth (17173)"/>
      <sheetName val="Spending-mth(Sohu)"/>
      <sheetName val="Summary"/>
      <sheetName val="ITC"/>
      <sheetName val="BJXSHD"/>
      <sheetName val="BJOLUS"/>
      <sheetName val="USA"/>
      <sheetName val="HK"/>
      <sheetName val="BJSFTW"/>
      <sheetName val="BJINTE"/>
      <sheetName val="ISPUS"/>
      <sheetName val="CI"/>
      <sheetName val="Parameter"/>
      <sheetName val="Spending-mth (17173 &amp; Focus)"/>
      <sheetName val="Summary(Sohu)"/>
      <sheetName val="CondensedPL(Sohu)"/>
      <sheetName val="CondensedPL(Qtr)"/>
      <sheetName val="Roll-up(Qtr)(Sohu)"/>
      <sheetName val="Work copy"/>
      <sheetName val="PL By Qtr-AfterElim"/>
      <sheetName val="PL-Qtr"/>
      <sheetName val="Spending_Qtr"/>
      <sheetName val="进口设备FOB总价表"/>
      <sheetName val="内贸合同总价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SOHU.COM</v>
          </cell>
        </row>
        <row r="2">
          <cell r="A2" t="str">
            <v>2004 Expense Budget_by month</v>
          </cell>
        </row>
        <row r="3">
          <cell r="A3" t="str">
            <v>SPENDING</v>
          </cell>
        </row>
        <row r="4">
          <cell r="A4" t="str">
            <v>In US$,000</v>
          </cell>
        </row>
        <row r="5">
          <cell r="A5">
            <v>8280</v>
          </cell>
        </row>
        <row r="7">
          <cell r="B7" t="str">
            <v>Q1</v>
          </cell>
          <cell r="C7" t="str">
            <v>Q2</v>
          </cell>
          <cell r="D7" t="str">
            <v>Q3</v>
          </cell>
          <cell r="E7" t="str">
            <v>Q4</v>
          </cell>
          <cell r="F7" t="str">
            <v>2004 Total Budget</v>
          </cell>
          <cell r="G7" t="str">
            <v>2002 Actual</v>
          </cell>
          <cell r="H7" t="str">
            <v>Difference</v>
          </cell>
          <cell r="I7" t="str">
            <v>Reason</v>
          </cell>
          <cell r="L7" t="str">
            <v>2004 lst draft</v>
          </cell>
        </row>
        <row r="8">
          <cell r="A8" t="str">
            <v>Salary and benefit</v>
          </cell>
          <cell r="B8">
            <v>4331355.6472083386</v>
          </cell>
          <cell r="C8">
            <v>4628381.3248894969</v>
          </cell>
          <cell r="D8">
            <v>5031549.8741068887</v>
          </cell>
          <cell r="E8">
            <v>5145787.7398460191</v>
          </cell>
          <cell r="F8">
            <v>19137074.586050741</v>
          </cell>
          <cell r="G8" t="e">
            <v>#REF!</v>
          </cell>
          <cell r="H8" t="e">
            <v>#REF!</v>
          </cell>
          <cell r="L8">
            <v>22210000</v>
          </cell>
          <cell r="M8">
            <v>-3072925.4139492586</v>
          </cell>
        </row>
        <row r="9">
          <cell r="A9" t="str">
            <v>Travelling &amp; Entertainment</v>
          </cell>
          <cell r="B9">
            <v>476896.73913043475</v>
          </cell>
          <cell r="C9">
            <v>521978.69565217395</v>
          </cell>
          <cell r="D9">
            <v>515755.07246376807</v>
          </cell>
          <cell r="E9">
            <v>618531.44927536231</v>
          </cell>
          <cell r="F9">
            <v>2133161.9565217393</v>
          </cell>
          <cell r="G9" t="e">
            <v>#REF!</v>
          </cell>
          <cell r="H9" t="e">
            <v>#REF!</v>
          </cell>
          <cell r="L9">
            <v>2199000</v>
          </cell>
          <cell r="M9">
            <v>-65838.043478260748</v>
          </cell>
        </row>
        <row r="10">
          <cell r="A10" t="str">
            <v xml:space="preserve">Professional fees </v>
          </cell>
          <cell r="B10">
            <v>749409.65776760748</v>
          </cell>
          <cell r="C10">
            <v>909510.14340198319</v>
          </cell>
          <cell r="D10">
            <v>836472.55340198323</v>
          </cell>
          <cell r="E10">
            <v>823914.27866768371</v>
          </cell>
          <cell r="F10">
            <v>3319306.6332392576</v>
          </cell>
          <cell r="G10" t="e">
            <v>#REF!</v>
          </cell>
          <cell r="H10" t="e">
            <v>#REF!</v>
          </cell>
          <cell r="L10">
            <v>3367000</v>
          </cell>
          <cell r="M10">
            <v>-47693.366760742385</v>
          </cell>
        </row>
        <row r="11">
          <cell r="A11" t="str">
            <v>Advertising &amp; Promotion</v>
          </cell>
          <cell r="B11">
            <v>1065640.9227053139</v>
          </cell>
          <cell r="C11">
            <v>1974534.6425120775</v>
          </cell>
          <cell r="D11">
            <v>3541294.381642512</v>
          </cell>
          <cell r="E11">
            <v>2710443.84057971</v>
          </cell>
          <cell r="F11">
            <v>9291913.7874396145</v>
          </cell>
          <cell r="G11" t="e">
            <v>#REF!</v>
          </cell>
          <cell r="H11" t="e">
            <v>#REF!</v>
          </cell>
          <cell r="I11" t="str">
            <v>World cup</v>
          </cell>
          <cell r="L11">
            <v>12524000</v>
          </cell>
          <cell r="M11">
            <v>-3232086.2125603855</v>
          </cell>
        </row>
        <row r="12">
          <cell r="A12" t="str">
            <v>Content and License</v>
          </cell>
          <cell r="B12">
            <v>805608.91487922706</v>
          </cell>
          <cell r="C12">
            <v>905644.03415458929</v>
          </cell>
          <cell r="D12">
            <v>1085973.2460386474</v>
          </cell>
          <cell r="E12">
            <v>1256472.0241545895</v>
          </cell>
          <cell r="F12">
            <v>4053698.2192270532</v>
          </cell>
          <cell r="G12" t="e">
            <v>#REF!</v>
          </cell>
          <cell r="H12" t="e">
            <v>#REF!</v>
          </cell>
          <cell r="I12" t="str">
            <v>provision for sohu online losses: 150K + double click 55.3K+ Baidu&amp;google 35.85K+EC contract labor 27K+news 53.2K</v>
          </cell>
          <cell r="L12">
            <v>4109000</v>
          </cell>
          <cell r="M12">
            <v>-55301.780772946775</v>
          </cell>
        </row>
        <row r="13">
          <cell r="A13" t="str">
            <v>Communications (Bandwidth)</v>
          </cell>
          <cell r="B13">
            <v>780851.32281803549</v>
          </cell>
          <cell r="C13">
            <v>887285.75362318847</v>
          </cell>
          <cell r="D13">
            <v>912320.75362318847</v>
          </cell>
          <cell r="E13">
            <v>928282.75362318847</v>
          </cell>
          <cell r="F13">
            <v>3508740.5836876007</v>
          </cell>
          <cell r="G13" t="e">
            <v>#REF!</v>
          </cell>
          <cell r="H13" t="e">
            <v>#REF!</v>
          </cell>
          <cell r="L13">
            <v>4107000</v>
          </cell>
          <cell r="M13">
            <v>-598259.41631239932</v>
          </cell>
        </row>
        <row r="14">
          <cell r="A14" t="str">
            <v>Bad debts</v>
          </cell>
          <cell r="B14">
            <v>138480</v>
          </cell>
          <cell r="C14">
            <v>304686</v>
          </cell>
          <cell r="D14">
            <v>321766</v>
          </cell>
          <cell r="E14">
            <v>364866</v>
          </cell>
          <cell r="F14">
            <v>1129798</v>
          </cell>
          <cell r="G14" t="e">
            <v>#REF!</v>
          </cell>
          <cell r="H14" t="e">
            <v>#REF!</v>
          </cell>
          <cell r="L14">
            <v>1280000</v>
          </cell>
          <cell r="M14">
            <v>-150202</v>
          </cell>
        </row>
        <row r="15">
          <cell r="A15" t="str">
            <v>Depreciation and amortization</v>
          </cell>
          <cell r="B15">
            <v>1191792.4194321921</v>
          </cell>
          <cell r="C15">
            <v>1359178.5003500665</v>
          </cell>
          <cell r="D15">
            <v>1478158.581267941</v>
          </cell>
          <cell r="E15">
            <v>1504205.8312679408</v>
          </cell>
          <cell r="F15">
            <v>5533335.3323181402</v>
          </cell>
          <cell r="G15" t="e">
            <v>#REF!</v>
          </cell>
          <cell r="H15" t="e">
            <v>#REF!</v>
          </cell>
          <cell r="L15">
            <v>5959000</v>
          </cell>
          <cell r="M15">
            <v>-425664.66768185981</v>
          </cell>
        </row>
        <row r="16">
          <cell r="A16" t="str">
            <v>Office expenses</v>
          </cell>
          <cell r="B16">
            <v>193613.13365787614</v>
          </cell>
          <cell r="C16">
            <v>204797.61351294865</v>
          </cell>
          <cell r="D16">
            <v>219432.90336802107</v>
          </cell>
          <cell r="E16">
            <v>229308.04829555732</v>
          </cell>
          <cell r="F16">
            <v>847151.69883440319</v>
          </cell>
          <cell r="G16" t="e">
            <v>#REF!</v>
          </cell>
          <cell r="H16" t="e">
            <v>#REF!</v>
          </cell>
          <cell r="L16">
            <v>521000</v>
          </cell>
          <cell r="M16">
            <v>326151.69883440319</v>
          </cell>
        </row>
        <row r="17">
          <cell r="A17" t="str">
            <v>Facilities</v>
          </cell>
          <cell r="B17">
            <v>588075.32216022746</v>
          </cell>
          <cell r="C17">
            <v>663675.89897182165</v>
          </cell>
          <cell r="D17">
            <v>686885.27578341577</v>
          </cell>
          <cell r="E17">
            <v>700478.46418921289</v>
          </cell>
          <cell r="F17">
            <v>2639114.9611046775</v>
          </cell>
          <cell r="G17" t="e">
            <v>#REF!</v>
          </cell>
          <cell r="H17" t="e">
            <v>#REF!</v>
          </cell>
          <cell r="L17">
            <v>3053000</v>
          </cell>
          <cell r="M17">
            <v>-413885.03889532248</v>
          </cell>
        </row>
        <row r="18">
          <cell r="A18" t="str">
            <v>Training</v>
          </cell>
          <cell r="B18">
            <v>61534</v>
          </cell>
          <cell r="C18">
            <v>110170</v>
          </cell>
          <cell r="D18">
            <v>104879</v>
          </cell>
          <cell r="E18">
            <v>112137</v>
          </cell>
          <cell r="F18">
            <v>388720</v>
          </cell>
          <cell r="G18" t="e">
            <v>#REF!</v>
          </cell>
          <cell r="H18" t="e">
            <v>#REF!</v>
          </cell>
          <cell r="L18">
            <v>436000</v>
          </cell>
          <cell r="M18">
            <v>-47280</v>
          </cell>
        </row>
        <row r="20">
          <cell r="A20" t="str">
            <v>Total Expenses</v>
          </cell>
          <cell r="B20">
            <v>10383258.079759253</v>
          </cell>
          <cell r="C20">
            <v>12469842.607068345</v>
          </cell>
          <cell r="D20">
            <v>14734487.641696366</v>
          </cell>
          <cell r="E20">
            <v>14394427.429899264</v>
          </cell>
          <cell r="F20">
            <v>51982015.758423232</v>
          </cell>
          <cell r="G20" t="e">
            <v>#REF!</v>
          </cell>
          <cell r="H20" t="e">
            <v>#REF!</v>
          </cell>
          <cell r="L20">
            <v>59765000</v>
          </cell>
          <cell r="M20">
            <v>-7782984.2415767722</v>
          </cell>
        </row>
        <row r="22">
          <cell r="A22" t="str">
            <v>Total Expenses</v>
          </cell>
          <cell r="B22">
            <v>12206117.542125892</v>
          </cell>
          <cell r="C22">
            <v>14764324.032770015</v>
          </cell>
          <cell r="D22">
            <v>17178718.126618642</v>
          </cell>
          <cell r="E22">
            <v>15615826.122850528</v>
          </cell>
          <cell r="F22">
            <v>59764985.824365072</v>
          </cell>
          <cell r="G22" t="e">
            <v>#REF!</v>
          </cell>
          <cell r="H22" t="e">
            <v>#REF!</v>
          </cell>
        </row>
        <row r="23">
          <cell r="B23">
            <v>-1457961.7365985233</v>
          </cell>
          <cell r="F23">
            <v>-6829553.9119476378</v>
          </cell>
        </row>
      </sheetData>
      <sheetData sheetId="5" refreshError="1"/>
      <sheetData sheetId="6" refreshError="1"/>
      <sheetData sheetId="7" refreshError="1">
        <row r="1">
          <cell r="A1" t="str">
            <v>SOHU.COM</v>
          </cell>
        </row>
        <row r="2">
          <cell r="A2" t="str">
            <v>2004 Expense Budget_by month</v>
          </cell>
        </row>
        <row r="3">
          <cell r="A3" t="str">
            <v>PROFORMA SPENDING</v>
          </cell>
        </row>
        <row r="4">
          <cell r="A4" t="str">
            <v>In USD</v>
          </cell>
        </row>
        <row r="5">
          <cell r="A5">
            <v>8280</v>
          </cell>
        </row>
        <row r="7">
          <cell r="B7" t="str">
            <v>Jan</v>
          </cell>
          <cell r="C7" t="str">
            <v>Feb</v>
          </cell>
          <cell r="D7" t="str">
            <v>Mar</v>
          </cell>
          <cell r="E7" t="str">
            <v>Apr</v>
          </cell>
          <cell r="F7" t="str">
            <v>May</v>
          </cell>
          <cell r="G7" t="str">
            <v>Jun</v>
          </cell>
          <cell r="H7" t="str">
            <v>Jul</v>
          </cell>
          <cell r="I7" t="str">
            <v>Aug</v>
          </cell>
          <cell r="J7" t="str">
            <v>Sept</v>
          </cell>
          <cell r="K7" t="str">
            <v>Oct</v>
          </cell>
          <cell r="L7" t="str">
            <v>Nov</v>
          </cell>
          <cell r="M7" t="str">
            <v>Dec</v>
          </cell>
          <cell r="N7">
            <v>2004</v>
          </cell>
          <cell r="O7" t="str">
            <v>2002 Actual</v>
          </cell>
          <cell r="P7" t="str">
            <v>Variance</v>
          </cell>
          <cell r="R7" t="str">
            <v>2004 1st draft</v>
          </cell>
          <cell r="S7" t="str">
            <v>Variance</v>
          </cell>
        </row>
        <row r="8">
          <cell r="A8" t="str">
            <v>Salary and benefit</v>
          </cell>
          <cell r="B8">
            <v>1259915.1307506054</v>
          </cell>
          <cell r="C8">
            <v>1295624.1307506054</v>
          </cell>
          <cell r="D8">
            <v>1319354.1307506054</v>
          </cell>
          <cell r="E8">
            <v>1362703.1307506054</v>
          </cell>
          <cell r="F8">
            <v>1374357.1307506054</v>
          </cell>
          <cell r="G8">
            <v>1387508.1307506054</v>
          </cell>
          <cell r="H8">
            <v>1487253.1307506054</v>
          </cell>
          <cell r="I8">
            <v>1498117.1307506054</v>
          </cell>
          <cell r="J8">
            <v>1506086.1307506054</v>
          </cell>
          <cell r="K8">
            <v>1521656.1307506054</v>
          </cell>
          <cell r="L8">
            <v>1528146.1307506054</v>
          </cell>
          <cell r="M8">
            <v>1535621.1307506054</v>
          </cell>
          <cell r="N8">
            <v>17076341.569007266</v>
          </cell>
          <cell r="O8">
            <v>8222627.4568484575</v>
          </cell>
          <cell r="P8">
            <v>8853714.1121588089</v>
          </cell>
          <cell r="R8">
            <v>20105184.569007266</v>
          </cell>
          <cell r="S8">
            <v>-3028843</v>
          </cell>
        </row>
        <row r="9">
          <cell r="A9" t="str">
            <v>Travelling &amp; Entertainment</v>
          </cell>
          <cell r="B9">
            <v>155190</v>
          </cell>
          <cell r="C9">
            <v>132940</v>
          </cell>
          <cell r="D9">
            <v>136545</v>
          </cell>
          <cell r="E9">
            <v>152935</v>
          </cell>
          <cell r="F9">
            <v>157445</v>
          </cell>
          <cell r="G9">
            <v>158290</v>
          </cell>
          <cell r="H9">
            <v>160845</v>
          </cell>
          <cell r="I9">
            <v>145255</v>
          </cell>
          <cell r="J9">
            <v>149100</v>
          </cell>
          <cell r="K9">
            <v>170660</v>
          </cell>
          <cell r="L9">
            <v>224560</v>
          </cell>
          <cell r="M9">
            <v>155510</v>
          </cell>
          <cell r="N9">
            <v>1899275</v>
          </cell>
          <cell r="O9">
            <v>734534.78186331107</v>
          </cell>
          <cell r="P9">
            <v>1164740.2181366889</v>
          </cell>
          <cell r="R9">
            <v>2017310</v>
          </cell>
          <cell r="S9">
            <v>-118035</v>
          </cell>
        </row>
        <row r="10">
          <cell r="A10" t="str">
            <v xml:space="preserve">Professional fees </v>
          </cell>
          <cell r="B10">
            <v>248247.05339435546</v>
          </cell>
          <cell r="C10">
            <v>243351.00508517673</v>
          </cell>
          <cell r="D10">
            <v>254300.00508517673</v>
          </cell>
          <cell r="E10">
            <v>288566.47131112806</v>
          </cell>
          <cell r="F10">
            <v>317126.47131112806</v>
          </cell>
          <cell r="G10">
            <v>302609.47131112806</v>
          </cell>
          <cell r="H10">
            <v>276862.88131112809</v>
          </cell>
          <cell r="I10">
            <v>279218.47131112806</v>
          </cell>
          <cell r="J10">
            <v>279183.47131112806</v>
          </cell>
          <cell r="K10">
            <v>273133.13797779474</v>
          </cell>
          <cell r="L10">
            <v>275993.13797779474</v>
          </cell>
          <cell r="M10">
            <v>274184.13797779474</v>
          </cell>
          <cell r="N10">
            <v>3312775.7153648618</v>
          </cell>
          <cell r="O10">
            <v>1392164.4836942824</v>
          </cell>
          <cell r="P10">
            <v>1920611.2316705794</v>
          </cell>
          <cell r="R10">
            <v>3412776.1140427156</v>
          </cell>
          <cell r="S10">
            <v>-100000.39867785387</v>
          </cell>
        </row>
        <row r="11">
          <cell r="A11" t="str">
            <v>Advertising &amp; Promotion</v>
          </cell>
          <cell r="B11">
            <v>326551</v>
          </cell>
          <cell r="C11">
            <v>322801</v>
          </cell>
          <cell r="D11">
            <v>323301</v>
          </cell>
          <cell r="E11">
            <v>676551</v>
          </cell>
          <cell r="F11">
            <v>572301</v>
          </cell>
          <cell r="G11">
            <v>572301</v>
          </cell>
          <cell r="H11">
            <v>1134297</v>
          </cell>
          <cell r="I11">
            <v>1130047</v>
          </cell>
          <cell r="J11">
            <v>1130047</v>
          </cell>
          <cell r="K11">
            <v>852875</v>
          </cell>
          <cell r="L11">
            <v>848625</v>
          </cell>
          <cell r="M11">
            <v>847625</v>
          </cell>
          <cell r="N11">
            <v>8737322</v>
          </cell>
          <cell r="O11">
            <v>1666949.9652234579</v>
          </cell>
          <cell r="P11">
            <v>7070372.0347765423</v>
          </cell>
          <cell r="R11">
            <v>9075822</v>
          </cell>
          <cell r="S11">
            <v>-338500</v>
          </cell>
        </row>
        <row r="12">
          <cell r="A12" t="str">
            <v>Content and License</v>
          </cell>
          <cell r="B12">
            <v>261541</v>
          </cell>
          <cell r="C12">
            <v>261902.9888405797</v>
          </cell>
          <cell r="D12">
            <v>262041.66999999998</v>
          </cell>
          <cell r="E12">
            <v>296018.67</v>
          </cell>
          <cell r="F12">
            <v>296018.67</v>
          </cell>
          <cell r="G12">
            <v>296019.67</v>
          </cell>
          <cell r="H12">
            <v>355616.33</v>
          </cell>
          <cell r="I12">
            <v>355116.33</v>
          </cell>
          <cell r="J12">
            <v>355117.33</v>
          </cell>
          <cell r="K12">
            <v>412962</v>
          </cell>
          <cell r="L12">
            <v>412962</v>
          </cell>
          <cell r="M12">
            <v>412961</v>
          </cell>
          <cell r="N12">
            <v>3978277.6588405794</v>
          </cell>
          <cell r="O12">
            <v>1426476.7251315482</v>
          </cell>
          <cell r="P12">
            <v>2551800.933709031</v>
          </cell>
          <cell r="R12">
            <v>4086337.6588405794</v>
          </cell>
          <cell r="S12">
            <v>-108060</v>
          </cell>
        </row>
        <row r="13">
          <cell r="A13" t="str">
            <v>Communications (Bandwidth)</v>
          </cell>
          <cell r="B13">
            <v>243076.69</v>
          </cell>
          <cell r="C13">
            <v>245426.69</v>
          </cell>
          <cell r="D13">
            <v>254264.69</v>
          </cell>
          <cell r="E13">
            <v>284835</v>
          </cell>
          <cell r="F13">
            <v>279185</v>
          </cell>
          <cell r="G13">
            <v>285223</v>
          </cell>
          <cell r="H13">
            <v>292992</v>
          </cell>
          <cell r="I13">
            <v>287374</v>
          </cell>
          <cell r="J13">
            <v>293912</v>
          </cell>
          <cell r="K13">
            <v>296180</v>
          </cell>
          <cell r="L13">
            <v>297030</v>
          </cell>
          <cell r="M13">
            <v>297030</v>
          </cell>
          <cell r="N13">
            <v>3356529.0700000003</v>
          </cell>
          <cell r="O13">
            <v>2341110.7285442655</v>
          </cell>
          <cell r="P13">
            <v>1015418.3414557348</v>
          </cell>
          <cell r="R13">
            <v>3506346.99</v>
          </cell>
          <cell r="S13">
            <v>-149817.91999999993</v>
          </cell>
        </row>
        <row r="14">
          <cell r="A14" t="str">
            <v>Bad debts</v>
          </cell>
          <cell r="B14">
            <v>500</v>
          </cell>
          <cell r="C14">
            <v>500</v>
          </cell>
          <cell r="D14">
            <v>137480</v>
          </cell>
          <cell r="E14">
            <v>500</v>
          </cell>
          <cell r="F14">
            <v>500</v>
          </cell>
          <cell r="G14">
            <v>303686</v>
          </cell>
          <cell r="H14">
            <v>600</v>
          </cell>
          <cell r="I14">
            <v>600</v>
          </cell>
          <cell r="J14">
            <v>265566</v>
          </cell>
          <cell r="K14">
            <v>800</v>
          </cell>
          <cell r="L14">
            <v>800</v>
          </cell>
          <cell r="M14">
            <v>292266</v>
          </cell>
          <cell r="N14">
            <v>1003798</v>
          </cell>
          <cell r="O14">
            <v>978234.59856277565</v>
          </cell>
          <cell r="P14">
            <v>25563.401437224355</v>
          </cell>
          <cell r="R14">
            <v>1153798</v>
          </cell>
          <cell r="S14">
            <v>-150000</v>
          </cell>
        </row>
        <row r="15">
          <cell r="A15" t="str">
            <v>Depreciation and amortization</v>
          </cell>
          <cell r="B15">
            <v>384762</v>
          </cell>
          <cell r="C15">
            <v>371848</v>
          </cell>
          <cell r="D15">
            <v>395141</v>
          </cell>
          <cell r="E15">
            <v>408058.66667000001</v>
          </cell>
          <cell r="F15">
            <v>447495.66667000001</v>
          </cell>
          <cell r="G15">
            <v>462370.66667000001</v>
          </cell>
          <cell r="H15">
            <v>470559.66667000001</v>
          </cell>
          <cell r="I15">
            <v>485086.66667000001</v>
          </cell>
          <cell r="J15">
            <v>480047.66667000001</v>
          </cell>
          <cell r="K15">
            <v>484674.66667000001</v>
          </cell>
          <cell r="L15">
            <v>485376.66667000001</v>
          </cell>
          <cell r="M15">
            <v>491234</v>
          </cell>
          <cell r="N15">
            <v>5366655.3333600005</v>
          </cell>
          <cell r="O15">
            <v>4929989.2109586038</v>
          </cell>
          <cell r="P15">
            <v>436666.12240139674</v>
          </cell>
          <cell r="R15">
            <v>5832851</v>
          </cell>
          <cell r="S15">
            <v>-466195.66663999949</v>
          </cell>
        </row>
        <row r="16">
          <cell r="A16" t="str">
            <v>Office expenses</v>
          </cell>
          <cell r="B16">
            <v>38704.329576779972</v>
          </cell>
          <cell r="C16">
            <v>36999.329576779972</v>
          </cell>
          <cell r="D16">
            <v>37199.329576779972</v>
          </cell>
          <cell r="E16">
            <v>38959.059576779975</v>
          </cell>
          <cell r="F16">
            <v>37454.059576779975</v>
          </cell>
          <cell r="G16">
            <v>38254.059576779975</v>
          </cell>
          <cell r="H16">
            <v>40264.059576779975</v>
          </cell>
          <cell r="I16">
            <v>39509.059576779975</v>
          </cell>
          <cell r="J16">
            <v>40109.059576779975</v>
          </cell>
          <cell r="K16">
            <v>42119.059576779975</v>
          </cell>
          <cell r="L16">
            <v>41064.059576779975</v>
          </cell>
          <cell r="M16">
            <v>41864.059576779975</v>
          </cell>
          <cell r="N16">
            <v>472499.52492135961</v>
          </cell>
          <cell r="O16">
            <v>233446.02156634658</v>
          </cell>
          <cell r="P16">
            <v>239053.50335501303</v>
          </cell>
          <cell r="R16">
            <v>465433.71492135961</v>
          </cell>
          <cell r="S16">
            <v>7065.8099999999977</v>
          </cell>
        </row>
        <row r="17">
          <cell r="A17" t="str">
            <v>Facilities</v>
          </cell>
          <cell r="B17">
            <v>183518.65811138015</v>
          </cell>
          <cell r="C17">
            <v>184518.65811138012</v>
          </cell>
          <cell r="D17">
            <v>191238.65811138018</v>
          </cell>
          <cell r="E17">
            <v>208210.05811138015</v>
          </cell>
          <cell r="F17">
            <v>209210.05811138015</v>
          </cell>
          <cell r="G17">
            <v>210210.05811138015</v>
          </cell>
          <cell r="H17">
            <v>214531.05811138015</v>
          </cell>
          <cell r="I17">
            <v>214531.05811138015</v>
          </cell>
          <cell r="J17">
            <v>214531.05811138015</v>
          </cell>
          <cell r="K17">
            <v>217852.05811138015</v>
          </cell>
          <cell r="L17">
            <v>217852.05811138015</v>
          </cell>
          <cell r="M17">
            <v>217859.05811138009</v>
          </cell>
          <cell r="N17">
            <v>2484062.4973365618</v>
          </cell>
          <cell r="O17">
            <v>1325906.0533687498</v>
          </cell>
          <cell r="P17">
            <v>1158156.443967812</v>
          </cell>
          <cell r="R17">
            <v>2992620.6687651328</v>
          </cell>
          <cell r="S17">
            <v>-508558.17142857099</v>
          </cell>
        </row>
        <row r="18">
          <cell r="A18" t="str">
            <v>Training</v>
          </cell>
          <cell r="B18">
            <v>10000</v>
          </cell>
          <cell r="C18">
            <v>18000</v>
          </cell>
          <cell r="D18">
            <v>22664</v>
          </cell>
          <cell r="E18">
            <v>32000</v>
          </cell>
          <cell r="F18">
            <v>30400</v>
          </cell>
          <cell r="G18">
            <v>35813</v>
          </cell>
          <cell r="H18">
            <v>32000</v>
          </cell>
          <cell r="I18">
            <v>25600</v>
          </cell>
          <cell r="J18">
            <v>34236</v>
          </cell>
          <cell r="K18">
            <v>32000</v>
          </cell>
          <cell r="L18">
            <v>38000</v>
          </cell>
          <cell r="M18">
            <v>28007</v>
          </cell>
          <cell r="N18">
            <v>338720</v>
          </cell>
          <cell r="O18">
            <v>143928.81123224128</v>
          </cell>
          <cell r="P18">
            <v>194791.18876775872</v>
          </cell>
          <cell r="R18">
            <v>386232</v>
          </cell>
          <cell r="S18">
            <v>-47512</v>
          </cell>
        </row>
        <row r="19">
          <cell r="S19">
            <v>0</v>
          </cell>
        </row>
        <row r="20">
          <cell r="A20" t="str">
            <v>Total Expenses</v>
          </cell>
          <cell r="B20">
            <v>3112005.8618331207</v>
          </cell>
          <cell r="C20">
            <v>3113911.8023645217</v>
          </cell>
          <cell r="D20">
            <v>3333529.4835239425</v>
          </cell>
          <cell r="E20">
            <v>3749337.0564198941</v>
          </cell>
          <cell r="F20">
            <v>3721493.0564198941</v>
          </cell>
          <cell r="G20">
            <v>4052285.0564198941</v>
          </cell>
          <cell r="H20">
            <v>4465821.1264198935</v>
          </cell>
          <cell r="I20">
            <v>4460454.7164198933</v>
          </cell>
          <cell r="J20">
            <v>4747935.7164198933</v>
          </cell>
          <cell r="K20">
            <v>4304912.0530865602</v>
          </cell>
          <cell r="L20">
            <v>4370409.0530865602</v>
          </cell>
          <cell r="M20">
            <v>4594161.3864165591</v>
          </cell>
          <cell r="N20">
            <v>48026256.368830629</v>
          </cell>
          <cell r="O20">
            <v>23395368.836994044</v>
          </cell>
          <cell r="P20">
            <v>24630887.531836584</v>
          </cell>
          <cell r="R20">
            <v>53034712.715577058</v>
          </cell>
          <cell r="S20">
            <v>-5008456.3467464298</v>
          </cell>
        </row>
        <row r="21">
          <cell r="A21" t="str">
            <v>Difference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check</v>
          </cell>
          <cell r="D22" t="str">
            <v>*</v>
          </cell>
          <cell r="G22" t="str">
            <v>*</v>
          </cell>
        </row>
        <row r="23">
          <cell r="A23" t="str">
            <v>Total Expenses</v>
          </cell>
          <cell r="B23">
            <v>3639338.1390114534</v>
          </cell>
          <cell r="C23">
            <v>3682164.0795428543</v>
          </cell>
          <cell r="D23">
            <v>4004861.7607022747</v>
          </cell>
          <cell r="E23">
            <v>4013181.6207022746</v>
          </cell>
          <cell r="F23">
            <v>4083666.6207022746</v>
          </cell>
          <cell r="G23">
            <v>4389986.6207022741</v>
          </cell>
          <cell r="H23">
            <v>4812404.5507022738</v>
          </cell>
          <cell r="I23">
            <v>4823631.1407022737</v>
          </cell>
          <cell r="J23">
            <v>5109781.1407022737</v>
          </cell>
          <cell r="K23">
            <v>4698580.3473689407</v>
          </cell>
          <cell r="L23">
            <v>4783330.3473689407</v>
          </cell>
          <cell r="M23">
            <v>4993786.3473689407</v>
          </cell>
          <cell r="N23">
            <v>53034712.715577058</v>
          </cell>
          <cell r="O23">
            <v>23395368.836994044</v>
          </cell>
          <cell r="P23">
            <v>29639343.87858301</v>
          </cell>
          <cell r="R23">
            <v>53034712.715577058</v>
          </cell>
          <cell r="S23">
            <v>0</v>
          </cell>
        </row>
        <row r="24">
          <cell r="A24" t="str">
            <v>1.Reclassify Contract Labor ( previously in Content and License) to Salary and Benefits in 2003. Old classification in 2002.</v>
          </cell>
          <cell r="B24">
            <v>-527332.27717833268</v>
          </cell>
          <cell r="C24">
            <v>-568252.27717833268</v>
          </cell>
          <cell r="D24">
            <v>-671332.27717833221</v>
          </cell>
          <cell r="E24">
            <v>-263844.56428238051</v>
          </cell>
          <cell r="F24">
            <v>-362173.56428238051</v>
          </cell>
          <cell r="G24">
            <v>-337701.56428238004</v>
          </cell>
          <cell r="H24">
            <v>-346583.42428238038</v>
          </cell>
          <cell r="I24">
            <v>-363176.42428238038</v>
          </cell>
          <cell r="J24">
            <v>-361845.42428238038</v>
          </cell>
          <cell r="K24">
            <v>-393668.29428238049</v>
          </cell>
          <cell r="L24">
            <v>-412921.29428238049</v>
          </cell>
          <cell r="M24">
            <v>-399624.9609523816</v>
          </cell>
          <cell r="N24">
            <v>-5008456.3467464298</v>
          </cell>
          <cell r="O24">
            <v>0</v>
          </cell>
          <cell r="P24">
            <v>-5008456.3467464261</v>
          </cell>
        </row>
        <row r="25">
          <cell r="A25" t="str">
            <v>2. Contract labor reflects HR defined contractor only. Article payment of channels is in content payment (Content and License) in 2003.</v>
          </cell>
        </row>
        <row r="26">
          <cell r="A26" t="str">
            <v>Note</v>
          </cell>
        </row>
        <row r="27">
          <cell r="A27" t="str">
            <v>1.Reclassify Contract Labor ( previously in Content and License) to Salary and Benefits in 2003. Old classification in 2002.</v>
          </cell>
        </row>
        <row r="28">
          <cell r="A28" t="str">
            <v>2. Contract labor reflects HR defined contractor only. Article payment of channels is in content payment (Content and License) in 2003.</v>
          </cell>
        </row>
        <row r="29">
          <cell r="A29" t="str">
            <v>* Mainly company-wide interest income (including US's)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2"/>
      <sheetName val="May13"/>
      <sheetName val="May14"/>
      <sheetName val="May17"/>
      <sheetName val="May20"/>
      <sheetName val="May21"/>
      <sheetName val="May24"/>
      <sheetName val="May25"/>
      <sheetName val="May26"/>
      <sheetName val="May27"/>
      <sheetName val="Program to date"/>
      <sheetName val="shares"/>
      <sheetName val="Summary(Sohu)"/>
      <sheetName val="CondensedPL(Sohu)"/>
      <sheetName val="CondensedPL(Qtr)"/>
      <sheetName val="Roll-up(Qtr)(Sohu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额度"/>
      <sheetName val="Sheet2"/>
      <sheetName val="变化"/>
      <sheetName val="2012"/>
      <sheetName val="Sheet5"/>
      <sheetName val="Q2新增HC"/>
      <sheetName val="分季度汇总"/>
      <sheetName val="汇总"/>
      <sheetName val="自营站"/>
      <sheetName val="新建自营站"/>
      <sheetName val="焦点时间"/>
      <sheetName val="分城市"/>
      <sheetName val="北京房产"/>
      <sheetName val="上海房产"/>
      <sheetName val="外地房产"/>
      <sheetName val="广州房产"/>
      <sheetName val="天津房产"/>
      <sheetName val="济南房产"/>
      <sheetName val="成都房产"/>
      <sheetName val="杭州房产"/>
      <sheetName val="海南"/>
      <sheetName val="时间-重庆"/>
      <sheetName val="时间-西安"/>
      <sheetName val="时间-深圳"/>
      <sheetName val="时间-南京"/>
      <sheetName val="时间-苏州"/>
      <sheetName val="时间-无锡"/>
      <sheetName val="时间-常州"/>
      <sheetName val="时间-产业"/>
      <sheetName val="厦门"/>
      <sheetName val="南宁"/>
      <sheetName val="青岛"/>
      <sheetName val="秦皇岛"/>
      <sheetName val="沈阳"/>
      <sheetName val="大连"/>
      <sheetName val="加盟站"/>
      <sheetName val="家居"/>
      <sheetName val="团购"/>
      <sheetName val="后台"/>
      <sheetName val="焦点宜居"/>
      <sheetName val="To 王昕1"/>
      <sheetName val="Sum1"/>
      <sheetName val="Sum2"/>
      <sheetName val="P&amp;L"/>
      <sheetName val="P&amp;L By Q"/>
      <sheetName val="BOD"/>
      <sheetName val="Database"/>
      <sheetName val="1 Revenue"/>
      <sheetName val="1.2Revenue old"/>
      <sheetName val="1.2Revenue"/>
      <sheetName val="2 A&amp;P"/>
      <sheetName val="3 HC "/>
      <sheetName val="3.1HC By District"/>
      <sheetName val="3.2Special"/>
      <sheetName val="3.3HC"/>
      <sheetName val="3.4C&amp;B Sum"/>
      <sheetName val="3.5Commission"/>
      <sheetName val="3.6Average Salary"/>
      <sheetName val="3.7Assumption"/>
      <sheetName val="3.8后台"/>
      <sheetName val="3.9平台"/>
      <sheetName val="3.10北京房产"/>
      <sheetName val="3.11海南房产"/>
      <sheetName val="3.12家居"/>
      <sheetName val="3.13外地房产"/>
      <sheetName val="3.14团购"/>
      <sheetName val="3.15焦点时间"/>
      <sheetName val="3.15焦点时间 old"/>
      <sheetName val="3.16二手房（三思行）"/>
      <sheetName val="4 Other exp"/>
      <sheetName val="4.1Facility"/>
      <sheetName val="4.2Depreciation"/>
      <sheetName val="Q1新增人头"/>
      <sheetName val="T&amp;E及通信费测算"/>
      <sheetName val="二手房"/>
      <sheetName val="To Carol"/>
      <sheetName val="To 王昕2"/>
      <sheetName val="Sheet3"/>
      <sheetName val="收入确认方式"/>
      <sheetName val="May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3">
          <cell r="C13">
            <v>0</v>
          </cell>
        </row>
      </sheetData>
      <sheetData sheetId="14">
        <row r="13">
          <cell r="C13">
            <v>0</v>
          </cell>
        </row>
      </sheetData>
      <sheetData sheetId="15"/>
      <sheetData sheetId="16">
        <row r="13">
          <cell r="C13">
            <v>0</v>
          </cell>
        </row>
      </sheetData>
      <sheetData sheetId="17">
        <row r="13">
          <cell r="C13">
            <v>0</v>
          </cell>
        </row>
      </sheetData>
      <sheetData sheetId="18">
        <row r="13">
          <cell r="C13">
            <v>0</v>
          </cell>
        </row>
      </sheetData>
      <sheetData sheetId="19">
        <row r="13">
          <cell r="C13">
            <v>0</v>
          </cell>
        </row>
      </sheetData>
      <sheetData sheetId="20">
        <row r="13">
          <cell r="C13">
            <v>0</v>
          </cell>
        </row>
      </sheetData>
      <sheetData sheetId="21">
        <row r="13">
          <cell r="C13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3">
          <cell r="C13">
            <v>0</v>
          </cell>
        </row>
      </sheetData>
      <sheetData sheetId="37">
        <row r="13">
          <cell r="C13">
            <v>0</v>
          </cell>
        </row>
      </sheetData>
      <sheetData sheetId="38">
        <row r="13">
          <cell r="C13">
            <v>0</v>
          </cell>
        </row>
      </sheetData>
      <sheetData sheetId="39">
        <row r="13">
          <cell r="C13">
            <v>0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8">
          <cell r="CY8">
            <v>8460000</v>
          </cell>
        </row>
      </sheetData>
      <sheetData sheetId="48">
        <row r="7">
          <cell r="J7">
            <v>137206085.40000001</v>
          </cell>
        </row>
      </sheetData>
      <sheetData sheetId="49"/>
      <sheetData sheetId="50">
        <row r="8">
          <cell r="G8">
            <v>35838500</v>
          </cell>
        </row>
      </sheetData>
      <sheetData sheetId="51"/>
      <sheetData sheetId="52"/>
      <sheetData sheetId="53"/>
      <sheetData sheetId="54"/>
      <sheetData sheetId="55">
        <row r="7">
          <cell r="H7">
            <v>13</v>
          </cell>
        </row>
      </sheetData>
      <sheetData sheetId="56">
        <row r="2">
          <cell r="A2" t="str">
            <v>2011 Annual Budget -  Salary and Benefit</v>
          </cell>
        </row>
      </sheetData>
      <sheetData sheetId="57"/>
      <sheetData sheetId="58">
        <row r="4">
          <cell r="D4">
            <v>400</v>
          </cell>
        </row>
      </sheetData>
      <sheetData sheetId="59">
        <row r="4">
          <cell r="E4">
            <v>1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vs2006vs2007summary"/>
      <sheetName val="AllocationRec"/>
      <sheetName val="Facility"/>
      <sheetName val="Depreciation"/>
      <sheetName val="Communication"/>
      <sheetName val="Salary and benefit"/>
      <sheetName val="Travelling &amp; Entertainment"/>
      <sheetName val="Professional Fee"/>
      <sheetName val="Advertising &amp; Promotion"/>
      <sheetName val="Content &amp; License"/>
      <sheetName val="Bad Debt Provision"/>
      <sheetName val="Reconciliation"/>
      <sheetName val="Office expenses"/>
      <sheetName val="Training"/>
      <sheetName val="Amortization of intangbiles"/>
      <sheetName val="Other"/>
      <sheetName val="Index"/>
      <sheetName val="Summary"/>
      <sheetName val="Brand Ad"/>
      <sheetName val="Search"/>
      <sheetName val="Go2Map-Other"/>
      <sheetName val="Wireless"/>
      <sheetName val="WAP Portal"/>
      <sheetName val="EC"/>
      <sheetName val="Game"/>
      <sheetName val="TLBB"/>
      <sheetName val="Gorp"/>
      <sheetName val="CorpbyNature"/>
      <sheetName val="Sheet1"/>
      <sheetName val="进口设备FOB总价表"/>
    </sheetNames>
    <sheetDataSet>
      <sheetData sheetId="0"/>
      <sheetData sheetId="1"/>
      <sheetData sheetId="2" refreshError="1">
        <row r="6">
          <cell r="D6">
            <v>7.9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llocated Facility"/>
      <sheetName val="Allocation by Q"/>
      <sheetName val="Bizline summary"/>
      <sheetName val="Sheet1"/>
      <sheetName val="Sheet2"/>
    </sheetNames>
    <sheetDataSet>
      <sheetData sheetId="0"/>
      <sheetData sheetId="1"/>
      <sheetData sheetId="2" refreshError="1">
        <row r="7">
          <cell r="D7">
            <v>286.00974113863435</v>
          </cell>
        </row>
      </sheetData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zLinePL"/>
    </sheetNames>
    <sheetDataSet>
      <sheetData sheetId="0" refreshError="1">
        <row r="50">
          <cell r="BA50">
            <v>40000000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vs 2015 城市站利润表"/>
      <sheetName val="2016 确认版 vs 财务版"/>
      <sheetName val="首代确认版与财务版差异"/>
      <sheetName val="2015年汇总"/>
      <sheetName val="2015Q1传统+直销"/>
      <sheetName val="2015Q2传统+直销"/>
      <sheetName val="2015Q3传统+直销"/>
      <sheetName val="2015 市场费"/>
      <sheetName val="2014 净下单"/>
      <sheetName val="2015Q4传统+直销"/>
      <sheetName val="2015 直销收入-取自周报"/>
      <sheetName val="2015Q2直销"/>
      <sheetName val="2015Q3直销"/>
      <sheetName val="2015Q4直销"/>
      <sheetName val="2015直销"/>
      <sheetName val="2016 vs 2015下单"/>
      <sheetName val="2016分城市利润-传统"/>
      <sheetName val="2016分城市利润-直销"/>
      <sheetName val="2016差旅应酬"/>
      <sheetName val="2016 市场费&amp;活动成本"/>
      <sheetName val="活动成本101"/>
      <sheetName val="市场费304-传统"/>
      <sheetName val="市场费-直销"/>
      <sheetName val="F_AP_305_其他活动推广分摊前后校验表_其他推广（元）"/>
    </sheetNames>
    <sheetDataSet>
      <sheetData sheetId="0"/>
      <sheetData sheetId="1">
        <row r="1">
          <cell r="A1" t="str">
            <v>2016 vs 2015 城市站利润表</v>
          </cell>
        </row>
        <row r="2">
          <cell r="A2" t="str">
            <v>单位：人民币</v>
          </cell>
          <cell r="C2" t="str">
            <v>考核</v>
          </cell>
          <cell r="R2" t="str">
            <v>考核</v>
          </cell>
          <cell r="AG2" t="str">
            <v>孵化</v>
          </cell>
          <cell r="AV2" t="str">
            <v>孵化</v>
          </cell>
          <cell r="BK2" t="str">
            <v>考核</v>
          </cell>
          <cell r="BZ2" t="str">
            <v>考核</v>
          </cell>
          <cell r="CO2" t="str">
            <v>孵化</v>
          </cell>
          <cell r="DD2" t="str">
            <v>孵化</v>
          </cell>
          <cell r="DS2" t="str">
            <v>考核</v>
          </cell>
          <cell r="EH2" t="str">
            <v>考核</v>
          </cell>
          <cell r="EW2" t="str">
            <v>考核</v>
          </cell>
          <cell r="FL2" t="str">
            <v>考核</v>
          </cell>
          <cell r="GA2" t="str">
            <v>孵化</v>
          </cell>
          <cell r="GP2" t="str">
            <v>孵化</v>
          </cell>
          <cell r="HE2" t="str">
            <v>考核</v>
          </cell>
          <cell r="HX2" t="str">
            <v>考核</v>
          </cell>
          <cell r="II2" t="str">
            <v>考核</v>
          </cell>
          <cell r="JL2" t="str">
            <v>考核</v>
          </cell>
          <cell r="KA2" t="str">
            <v>考核</v>
          </cell>
          <cell r="KP2" t="str">
            <v>考核</v>
          </cell>
          <cell r="LJ2" t="str">
            <v>试点</v>
          </cell>
          <cell r="LY2" t="str">
            <v>试点</v>
          </cell>
          <cell r="NC2" t="str">
            <v>孵化</v>
          </cell>
          <cell r="OG2" t="str">
            <v>考核</v>
          </cell>
          <cell r="PF2" t="str">
            <v>考核</v>
          </cell>
          <cell r="PK2" t="str">
            <v>孵化</v>
          </cell>
          <cell r="QJ2" t="str">
            <v>孵化</v>
          </cell>
          <cell r="RN2" t="str">
            <v>孵化</v>
          </cell>
          <cell r="UK2" t="str">
            <v>试点</v>
          </cell>
          <cell r="VO2" t="str">
            <v>试点</v>
          </cell>
          <cell r="ZA2" t="str">
            <v>试点</v>
          </cell>
          <cell r="AAE2" t="str">
            <v>试点</v>
          </cell>
          <cell r="ADQ2" t="str">
            <v>试点</v>
          </cell>
          <cell r="AEU2" t="str">
            <v>试点</v>
          </cell>
          <cell r="AFY2" t="str">
            <v>试点</v>
          </cell>
          <cell r="AJK2" t="str">
            <v>试点</v>
          </cell>
          <cell r="AKO2" t="str">
            <v>试点</v>
          </cell>
        </row>
        <row r="3">
          <cell r="C3" t="str">
            <v>北京</v>
          </cell>
          <cell r="D3" t="str">
            <v>北京</v>
          </cell>
          <cell r="E3" t="str">
            <v>北京</v>
          </cell>
          <cell r="F3" t="str">
            <v>北京</v>
          </cell>
          <cell r="G3" t="str">
            <v>北京</v>
          </cell>
          <cell r="H3" t="str">
            <v>北京</v>
          </cell>
          <cell r="I3" t="str">
            <v>北京</v>
          </cell>
          <cell r="J3" t="str">
            <v>北京</v>
          </cell>
          <cell r="K3" t="str">
            <v>北京</v>
          </cell>
          <cell r="L3" t="str">
            <v>北京</v>
          </cell>
          <cell r="M3" t="str">
            <v>北京</v>
          </cell>
          <cell r="N3" t="str">
            <v>北京</v>
          </cell>
          <cell r="O3" t="str">
            <v>北京</v>
          </cell>
          <cell r="P3" t="str">
            <v>北京</v>
          </cell>
          <cell r="Q3" t="str">
            <v>北京</v>
          </cell>
          <cell r="R3" t="str">
            <v>北京</v>
          </cell>
          <cell r="S3" t="str">
            <v>北京</v>
          </cell>
          <cell r="T3" t="str">
            <v>北京</v>
          </cell>
          <cell r="U3" t="str">
            <v>北京</v>
          </cell>
          <cell r="V3" t="str">
            <v>北京</v>
          </cell>
          <cell r="W3" t="str">
            <v>北京</v>
          </cell>
          <cell r="X3" t="str">
            <v>北京</v>
          </cell>
          <cell r="Y3" t="str">
            <v>北京</v>
          </cell>
          <cell r="Z3" t="str">
            <v>北京</v>
          </cell>
          <cell r="AA3" t="str">
            <v>北京</v>
          </cell>
          <cell r="AB3" t="str">
            <v>北京</v>
          </cell>
          <cell r="AC3" t="str">
            <v>北京</v>
          </cell>
          <cell r="AD3" t="str">
            <v>北京</v>
          </cell>
          <cell r="AE3" t="str">
            <v>北京</v>
          </cell>
          <cell r="AF3" t="str">
            <v>北京</v>
          </cell>
          <cell r="AG3" t="str">
            <v>广州</v>
          </cell>
          <cell r="AH3" t="str">
            <v>广州</v>
          </cell>
          <cell r="AI3" t="str">
            <v>广州</v>
          </cell>
          <cell r="AJ3" t="str">
            <v>广州</v>
          </cell>
          <cell r="AK3" t="str">
            <v>广州</v>
          </cell>
          <cell r="AL3" t="str">
            <v>广州</v>
          </cell>
          <cell r="AM3" t="str">
            <v>广州</v>
          </cell>
          <cell r="AN3" t="str">
            <v>广州</v>
          </cell>
          <cell r="AO3" t="str">
            <v>广州</v>
          </cell>
          <cell r="AP3" t="str">
            <v>广州</v>
          </cell>
          <cell r="AQ3" t="str">
            <v>广州</v>
          </cell>
          <cell r="AR3" t="str">
            <v>广州</v>
          </cell>
          <cell r="AS3" t="str">
            <v>广州</v>
          </cell>
          <cell r="AT3" t="str">
            <v>广州</v>
          </cell>
          <cell r="AU3" t="str">
            <v>广州</v>
          </cell>
          <cell r="AV3" t="str">
            <v>广州</v>
          </cell>
          <cell r="AW3" t="str">
            <v>广州</v>
          </cell>
          <cell r="AX3" t="str">
            <v>广州</v>
          </cell>
          <cell r="AY3" t="str">
            <v>广州</v>
          </cell>
          <cell r="AZ3" t="str">
            <v>广州</v>
          </cell>
          <cell r="BA3" t="str">
            <v>广州</v>
          </cell>
          <cell r="BB3" t="str">
            <v>广州</v>
          </cell>
          <cell r="BC3" t="str">
            <v>广州</v>
          </cell>
          <cell r="BD3" t="str">
            <v>广州</v>
          </cell>
          <cell r="BE3" t="str">
            <v>广州</v>
          </cell>
          <cell r="BF3" t="str">
            <v>广州</v>
          </cell>
          <cell r="BG3" t="str">
            <v>广州</v>
          </cell>
          <cell r="BH3" t="str">
            <v>广州</v>
          </cell>
          <cell r="BI3" t="str">
            <v>广州</v>
          </cell>
          <cell r="BJ3" t="str">
            <v>广州</v>
          </cell>
          <cell r="BK3" t="str">
            <v>南京</v>
          </cell>
          <cell r="BL3" t="str">
            <v>南京</v>
          </cell>
          <cell r="BM3" t="str">
            <v>南京</v>
          </cell>
          <cell r="BN3" t="str">
            <v>南京</v>
          </cell>
          <cell r="BO3" t="str">
            <v>南京</v>
          </cell>
          <cell r="BP3" t="str">
            <v>南京</v>
          </cell>
          <cell r="BQ3" t="str">
            <v>南京</v>
          </cell>
          <cell r="BR3" t="str">
            <v>南京</v>
          </cell>
          <cell r="BS3" t="str">
            <v>南京</v>
          </cell>
          <cell r="BT3" t="str">
            <v>南京</v>
          </cell>
          <cell r="BU3" t="str">
            <v>南京</v>
          </cell>
          <cell r="BV3" t="str">
            <v>南京</v>
          </cell>
          <cell r="BW3" t="str">
            <v>南京</v>
          </cell>
          <cell r="BX3" t="str">
            <v>南京</v>
          </cell>
          <cell r="BY3" t="str">
            <v>南京</v>
          </cell>
          <cell r="BZ3" t="str">
            <v>南京</v>
          </cell>
          <cell r="CA3" t="str">
            <v>南京</v>
          </cell>
          <cell r="CB3" t="str">
            <v>南京</v>
          </cell>
          <cell r="CC3" t="str">
            <v>南京</v>
          </cell>
          <cell r="CD3" t="str">
            <v>南京</v>
          </cell>
          <cell r="CE3" t="str">
            <v>南京</v>
          </cell>
          <cell r="CF3" t="str">
            <v>南京</v>
          </cell>
          <cell r="CG3" t="str">
            <v>南京</v>
          </cell>
          <cell r="CH3" t="str">
            <v>南京</v>
          </cell>
          <cell r="CI3" t="str">
            <v>南京</v>
          </cell>
          <cell r="CJ3" t="str">
            <v>南京</v>
          </cell>
          <cell r="CK3" t="str">
            <v>南京</v>
          </cell>
          <cell r="CL3" t="str">
            <v>南京</v>
          </cell>
          <cell r="CM3" t="str">
            <v>南京</v>
          </cell>
          <cell r="CN3" t="str">
            <v>南京</v>
          </cell>
          <cell r="CO3" t="str">
            <v>长沙</v>
          </cell>
          <cell r="CP3" t="str">
            <v>长沙</v>
          </cell>
          <cell r="CQ3" t="str">
            <v>长沙</v>
          </cell>
          <cell r="CR3" t="str">
            <v>长沙</v>
          </cell>
          <cell r="CS3" t="str">
            <v>长沙</v>
          </cell>
          <cell r="CT3" t="str">
            <v>长沙</v>
          </cell>
          <cell r="CU3" t="str">
            <v>长沙</v>
          </cell>
          <cell r="CV3" t="str">
            <v>长沙</v>
          </cell>
          <cell r="CW3" t="str">
            <v>长沙</v>
          </cell>
          <cell r="CX3" t="str">
            <v>长沙</v>
          </cell>
          <cell r="CY3" t="str">
            <v>长沙</v>
          </cell>
          <cell r="CZ3" t="str">
            <v>长沙</v>
          </cell>
          <cell r="DA3" t="str">
            <v>长沙</v>
          </cell>
          <cell r="DB3" t="str">
            <v>长沙</v>
          </cell>
          <cell r="DC3" t="str">
            <v>长沙</v>
          </cell>
          <cell r="DD3" t="str">
            <v>长沙</v>
          </cell>
          <cell r="DE3" t="str">
            <v>长沙</v>
          </cell>
          <cell r="DF3" t="str">
            <v>长沙</v>
          </cell>
          <cell r="DG3" t="str">
            <v>长沙</v>
          </cell>
          <cell r="DH3" t="str">
            <v>长沙</v>
          </cell>
          <cell r="DI3" t="str">
            <v>长沙</v>
          </cell>
          <cell r="DJ3" t="str">
            <v>长沙</v>
          </cell>
          <cell r="DK3" t="str">
            <v>长沙</v>
          </cell>
          <cell r="DL3" t="str">
            <v>长沙</v>
          </cell>
          <cell r="DM3" t="str">
            <v>长沙</v>
          </cell>
          <cell r="DN3" t="str">
            <v>长沙</v>
          </cell>
          <cell r="DO3" t="str">
            <v>长沙</v>
          </cell>
          <cell r="DP3" t="str">
            <v>长沙</v>
          </cell>
          <cell r="DQ3" t="str">
            <v>长沙</v>
          </cell>
          <cell r="DR3" t="str">
            <v>长沙</v>
          </cell>
          <cell r="DS3" t="str">
            <v>天津</v>
          </cell>
          <cell r="DT3" t="str">
            <v>天津</v>
          </cell>
          <cell r="DU3" t="str">
            <v>天津</v>
          </cell>
          <cell r="DV3" t="str">
            <v>天津</v>
          </cell>
          <cell r="DW3" t="str">
            <v>天津</v>
          </cell>
          <cell r="DX3" t="str">
            <v>天津</v>
          </cell>
          <cell r="DY3" t="str">
            <v>天津</v>
          </cell>
          <cell r="DZ3" t="str">
            <v>天津</v>
          </cell>
          <cell r="EA3" t="str">
            <v>天津</v>
          </cell>
          <cell r="EB3" t="str">
            <v>天津</v>
          </cell>
          <cell r="EC3" t="str">
            <v>天津</v>
          </cell>
          <cell r="ED3" t="str">
            <v>天津</v>
          </cell>
          <cell r="EE3" t="str">
            <v>天津</v>
          </cell>
          <cell r="EF3" t="str">
            <v>天津</v>
          </cell>
          <cell r="EG3" t="str">
            <v>天津</v>
          </cell>
          <cell r="EH3" t="str">
            <v>天津</v>
          </cell>
          <cell r="EI3" t="str">
            <v>天津</v>
          </cell>
          <cell r="EJ3" t="str">
            <v>天津</v>
          </cell>
          <cell r="EK3" t="str">
            <v>天津</v>
          </cell>
          <cell r="EL3" t="str">
            <v>天津</v>
          </cell>
          <cell r="EM3" t="str">
            <v>天津</v>
          </cell>
          <cell r="EN3" t="str">
            <v>天津</v>
          </cell>
          <cell r="EO3" t="str">
            <v>天津</v>
          </cell>
          <cell r="EP3" t="str">
            <v>天津</v>
          </cell>
          <cell r="EQ3" t="str">
            <v>天津</v>
          </cell>
          <cell r="ER3" t="str">
            <v>天津</v>
          </cell>
          <cell r="ES3" t="str">
            <v>天津</v>
          </cell>
          <cell r="ET3" t="str">
            <v>天津</v>
          </cell>
          <cell r="EU3" t="str">
            <v>天津</v>
          </cell>
          <cell r="EV3" t="str">
            <v>天津</v>
          </cell>
          <cell r="EW3" t="str">
            <v>秦皇岛</v>
          </cell>
          <cell r="EX3" t="str">
            <v>秦皇岛</v>
          </cell>
          <cell r="EY3" t="str">
            <v>秦皇岛</v>
          </cell>
          <cell r="EZ3" t="str">
            <v>秦皇岛</v>
          </cell>
          <cell r="FA3" t="str">
            <v>秦皇岛</v>
          </cell>
          <cell r="FB3" t="str">
            <v>秦皇岛</v>
          </cell>
          <cell r="FC3" t="str">
            <v>秦皇岛</v>
          </cell>
          <cell r="FD3" t="str">
            <v>秦皇岛</v>
          </cell>
          <cell r="FE3" t="str">
            <v>秦皇岛</v>
          </cell>
          <cell r="FF3" t="str">
            <v>秦皇岛</v>
          </cell>
          <cell r="FG3" t="str">
            <v>秦皇岛</v>
          </cell>
          <cell r="FH3" t="str">
            <v>秦皇岛</v>
          </cell>
          <cell r="FI3" t="str">
            <v>秦皇岛</v>
          </cell>
          <cell r="FJ3" t="str">
            <v>秦皇岛</v>
          </cell>
          <cell r="FK3" t="str">
            <v>秦皇岛</v>
          </cell>
          <cell r="FL3" t="str">
            <v>秦皇岛</v>
          </cell>
          <cell r="FM3" t="str">
            <v>秦皇岛</v>
          </cell>
          <cell r="FN3" t="str">
            <v>秦皇岛</v>
          </cell>
          <cell r="FO3" t="str">
            <v>秦皇岛</v>
          </cell>
          <cell r="FP3" t="str">
            <v>秦皇岛</v>
          </cell>
          <cell r="FQ3" t="str">
            <v>秦皇岛</v>
          </cell>
          <cell r="FR3" t="str">
            <v>秦皇岛</v>
          </cell>
          <cell r="FS3" t="str">
            <v>秦皇岛</v>
          </cell>
          <cell r="FT3" t="str">
            <v>秦皇岛</v>
          </cell>
          <cell r="FU3" t="str">
            <v>秦皇岛</v>
          </cell>
          <cell r="FV3" t="str">
            <v>秦皇岛</v>
          </cell>
          <cell r="FW3" t="str">
            <v>秦皇岛</v>
          </cell>
          <cell r="FX3" t="str">
            <v>秦皇岛</v>
          </cell>
          <cell r="FY3" t="str">
            <v>秦皇岛</v>
          </cell>
          <cell r="FZ3" t="str">
            <v>秦皇岛</v>
          </cell>
          <cell r="GA3" t="str">
            <v>苏州</v>
          </cell>
          <cell r="GB3" t="str">
            <v>苏州</v>
          </cell>
          <cell r="GC3" t="str">
            <v>苏州</v>
          </cell>
          <cell r="GD3" t="str">
            <v>苏州</v>
          </cell>
          <cell r="GE3" t="str">
            <v>苏州</v>
          </cell>
          <cell r="GF3" t="str">
            <v>苏州</v>
          </cell>
          <cell r="GG3" t="str">
            <v>苏州</v>
          </cell>
          <cell r="GH3" t="str">
            <v>苏州</v>
          </cell>
          <cell r="GI3" t="str">
            <v>苏州</v>
          </cell>
          <cell r="GJ3" t="str">
            <v>苏州</v>
          </cell>
          <cell r="GK3" t="str">
            <v>苏州</v>
          </cell>
          <cell r="GL3" t="str">
            <v>苏州</v>
          </cell>
          <cell r="GM3" t="str">
            <v>苏州</v>
          </cell>
          <cell r="GN3" t="str">
            <v>苏州</v>
          </cell>
          <cell r="GO3" t="str">
            <v>苏州</v>
          </cell>
          <cell r="GP3" t="str">
            <v>苏州</v>
          </cell>
          <cell r="GQ3" t="str">
            <v>苏州</v>
          </cell>
          <cell r="GR3" t="str">
            <v>苏州</v>
          </cell>
          <cell r="GS3" t="str">
            <v>苏州</v>
          </cell>
          <cell r="GT3" t="str">
            <v>苏州</v>
          </cell>
          <cell r="GU3" t="str">
            <v>苏州</v>
          </cell>
          <cell r="GV3" t="str">
            <v>苏州</v>
          </cell>
          <cell r="GW3" t="str">
            <v>苏州</v>
          </cell>
          <cell r="GX3" t="str">
            <v>苏州</v>
          </cell>
          <cell r="GY3" t="str">
            <v>苏州</v>
          </cell>
          <cell r="GZ3" t="str">
            <v>苏州</v>
          </cell>
          <cell r="HA3" t="str">
            <v>苏州</v>
          </cell>
          <cell r="HB3" t="str">
            <v>苏州</v>
          </cell>
          <cell r="HC3" t="str">
            <v>苏州</v>
          </cell>
          <cell r="HD3" t="str">
            <v>苏州</v>
          </cell>
          <cell r="HE3" t="str">
            <v>重庆</v>
          </cell>
          <cell r="HF3" t="str">
            <v>重庆</v>
          </cell>
          <cell r="HG3" t="str">
            <v>重庆</v>
          </cell>
          <cell r="HH3" t="str">
            <v>重庆</v>
          </cell>
          <cell r="HI3" t="str">
            <v>重庆</v>
          </cell>
          <cell r="HJ3" t="str">
            <v>重庆</v>
          </cell>
          <cell r="HK3" t="str">
            <v>重庆</v>
          </cell>
          <cell r="HL3" t="str">
            <v>重庆</v>
          </cell>
          <cell r="HM3" t="str">
            <v>重庆</v>
          </cell>
          <cell r="HN3" t="str">
            <v>重庆</v>
          </cell>
          <cell r="HO3" t="str">
            <v>重庆</v>
          </cell>
          <cell r="HP3" t="str">
            <v>重庆</v>
          </cell>
          <cell r="HQ3" t="str">
            <v>重庆</v>
          </cell>
          <cell r="HR3" t="str">
            <v>重庆</v>
          </cell>
          <cell r="HS3" t="str">
            <v>重庆</v>
          </cell>
          <cell r="HT3" t="str">
            <v>重庆</v>
          </cell>
          <cell r="HU3" t="str">
            <v>重庆</v>
          </cell>
          <cell r="HV3" t="str">
            <v>重庆</v>
          </cell>
          <cell r="HW3" t="str">
            <v>重庆</v>
          </cell>
          <cell r="HX3" t="str">
            <v>重庆</v>
          </cell>
          <cell r="HY3" t="str">
            <v>重庆</v>
          </cell>
          <cell r="HZ3" t="str">
            <v>重庆</v>
          </cell>
          <cell r="IA3" t="str">
            <v>重庆</v>
          </cell>
          <cell r="IB3" t="str">
            <v>重庆</v>
          </cell>
          <cell r="IC3" t="str">
            <v>重庆</v>
          </cell>
          <cell r="ID3" t="str">
            <v>重庆</v>
          </cell>
          <cell r="IE3" t="str">
            <v>重庆</v>
          </cell>
          <cell r="IF3" t="str">
            <v>重庆</v>
          </cell>
          <cell r="IG3" t="str">
            <v>重庆</v>
          </cell>
          <cell r="IH3" t="str">
            <v>重庆</v>
          </cell>
          <cell r="II3" t="str">
            <v>成都</v>
          </cell>
          <cell r="IJ3" t="str">
            <v>成都</v>
          </cell>
          <cell r="IK3" t="str">
            <v>成都</v>
          </cell>
          <cell r="IL3" t="str">
            <v>成都</v>
          </cell>
          <cell r="IM3" t="str">
            <v>成都</v>
          </cell>
          <cell r="IN3" t="str">
            <v>成都</v>
          </cell>
          <cell r="IO3" t="str">
            <v>成都</v>
          </cell>
          <cell r="IP3" t="str">
            <v>成都</v>
          </cell>
          <cell r="IQ3" t="str">
            <v>成都</v>
          </cell>
          <cell r="IR3" t="str">
            <v>成都</v>
          </cell>
          <cell r="IS3" t="str">
            <v>成都</v>
          </cell>
          <cell r="IT3" t="str">
            <v>成都</v>
          </cell>
          <cell r="IU3" t="str">
            <v>成都</v>
          </cell>
          <cell r="IV3" t="str">
            <v>成都</v>
          </cell>
          <cell r="IW3" t="str">
            <v>成都</v>
          </cell>
          <cell r="IX3" t="str">
            <v>成都</v>
          </cell>
          <cell r="IY3" t="str">
            <v>成都</v>
          </cell>
          <cell r="IZ3" t="str">
            <v>成都</v>
          </cell>
          <cell r="JA3" t="str">
            <v>成都</v>
          </cell>
          <cell r="JB3" t="str">
            <v>成都</v>
          </cell>
          <cell r="JC3" t="str">
            <v>成都</v>
          </cell>
          <cell r="JD3" t="str">
            <v>成都</v>
          </cell>
          <cell r="JE3" t="str">
            <v>成都</v>
          </cell>
          <cell r="JF3" t="str">
            <v>成都</v>
          </cell>
          <cell r="JG3" t="str">
            <v>成都</v>
          </cell>
          <cell r="JH3" t="str">
            <v>成都</v>
          </cell>
          <cell r="JI3" t="str">
            <v>成都</v>
          </cell>
          <cell r="JJ3" t="str">
            <v>成都</v>
          </cell>
          <cell r="JK3" t="str">
            <v>成都</v>
          </cell>
          <cell r="JL3" t="str">
            <v>成都</v>
          </cell>
          <cell r="JM3" t="str">
            <v>石家庄</v>
          </cell>
          <cell r="JN3" t="str">
            <v>石家庄</v>
          </cell>
          <cell r="JO3" t="str">
            <v>石家庄</v>
          </cell>
          <cell r="JP3" t="str">
            <v>石家庄</v>
          </cell>
          <cell r="JQ3" t="str">
            <v>石家庄</v>
          </cell>
          <cell r="JR3" t="str">
            <v>石家庄</v>
          </cell>
          <cell r="JS3" t="str">
            <v>石家庄</v>
          </cell>
          <cell r="JT3" t="str">
            <v>石家庄</v>
          </cell>
          <cell r="JU3" t="str">
            <v>石家庄</v>
          </cell>
          <cell r="JV3" t="str">
            <v>石家庄</v>
          </cell>
          <cell r="JW3" t="str">
            <v>石家庄</v>
          </cell>
          <cell r="JX3" t="str">
            <v>石家庄</v>
          </cell>
          <cell r="JY3" t="str">
            <v>石家庄</v>
          </cell>
          <cell r="JZ3" t="str">
            <v>石家庄</v>
          </cell>
          <cell r="KA3" t="str">
            <v>石家庄</v>
          </cell>
          <cell r="KB3" t="str">
            <v>石家庄</v>
          </cell>
          <cell r="KC3" t="str">
            <v>石家庄</v>
          </cell>
          <cell r="KD3" t="str">
            <v>石家庄</v>
          </cell>
          <cell r="KE3" t="str">
            <v>石家庄</v>
          </cell>
          <cell r="KF3" t="str">
            <v>石家庄</v>
          </cell>
          <cell r="KG3" t="str">
            <v>石家庄</v>
          </cell>
          <cell r="KH3" t="str">
            <v>石家庄</v>
          </cell>
          <cell r="KI3" t="str">
            <v>石家庄</v>
          </cell>
          <cell r="KJ3" t="str">
            <v>石家庄</v>
          </cell>
          <cell r="KK3" t="str">
            <v>石家庄</v>
          </cell>
          <cell r="KL3" t="str">
            <v>石家庄</v>
          </cell>
          <cell r="KM3" t="str">
            <v>石家庄</v>
          </cell>
          <cell r="KN3" t="str">
            <v>石家庄</v>
          </cell>
          <cell r="KO3" t="str">
            <v>石家庄</v>
          </cell>
          <cell r="KP3" t="str">
            <v>石家庄</v>
          </cell>
          <cell r="KQ3" t="str">
            <v>大连</v>
          </cell>
          <cell r="KR3" t="str">
            <v>大连</v>
          </cell>
          <cell r="KS3" t="str">
            <v>大连</v>
          </cell>
          <cell r="KT3" t="str">
            <v>大连</v>
          </cell>
          <cell r="KU3" t="str">
            <v>大连</v>
          </cell>
          <cell r="KV3" t="str">
            <v>大连</v>
          </cell>
          <cell r="KW3" t="str">
            <v>大连</v>
          </cell>
          <cell r="KX3" t="str">
            <v>大连</v>
          </cell>
          <cell r="KY3" t="str">
            <v>大连</v>
          </cell>
          <cell r="KZ3" t="str">
            <v>大连</v>
          </cell>
          <cell r="LA3" t="str">
            <v>大连</v>
          </cell>
          <cell r="LB3" t="str">
            <v>大连</v>
          </cell>
          <cell r="LC3" t="str">
            <v>大连</v>
          </cell>
          <cell r="LD3" t="str">
            <v>大连</v>
          </cell>
          <cell r="LE3" t="str">
            <v>大连</v>
          </cell>
          <cell r="LF3" t="str">
            <v>大连</v>
          </cell>
          <cell r="LG3" t="str">
            <v>大连</v>
          </cell>
          <cell r="LH3" t="str">
            <v>大连</v>
          </cell>
          <cell r="LI3" t="str">
            <v>大连</v>
          </cell>
          <cell r="LJ3" t="str">
            <v>大连</v>
          </cell>
          <cell r="LK3" t="str">
            <v>大连</v>
          </cell>
          <cell r="LL3" t="str">
            <v>大连</v>
          </cell>
          <cell r="LM3" t="str">
            <v>大连</v>
          </cell>
          <cell r="LN3" t="str">
            <v>大连</v>
          </cell>
          <cell r="LO3" t="str">
            <v>大连</v>
          </cell>
          <cell r="LP3" t="str">
            <v>大连</v>
          </cell>
          <cell r="LQ3" t="str">
            <v>大连</v>
          </cell>
          <cell r="LR3" t="str">
            <v>大连</v>
          </cell>
          <cell r="LS3" t="str">
            <v>大连</v>
          </cell>
          <cell r="LT3" t="str">
            <v>大连</v>
          </cell>
          <cell r="LU3" t="str">
            <v>沈阳</v>
          </cell>
          <cell r="LV3" t="str">
            <v>沈阳</v>
          </cell>
          <cell r="LW3" t="str">
            <v>沈阳</v>
          </cell>
          <cell r="LX3" t="str">
            <v>沈阳</v>
          </cell>
          <cell r="LY3" t="str">
            <v>沈阳</v>
          </cell>
          <cell r="LZ3" t="str">
            <v>沈阳</v>
          </cell>
          <cell r="MA3" t="str">
            <v>沈阳</v>
          </cell>
          <cell r="MB3" t="str">
            <v>沈阳</v>
          </cell>
          <cell r="MC3" t="str">
            <v>沈阳</v>
          </cell>
          <cell r="MD3" t="str">
            <v>沈阳</v>
          </cell>
          <cell r="ME3" t="str">
            <v>沈阳</v>
          </cell>
          <cell r="MF3" t="str">
            <v>沈阳</v>
          </cell>
          <cell r="MG3" t="str">
            <v>沈阳</v>
          </cell>
          <cell r="MH3" t="str">
            <v>沈阳</v>
          </cell>
          <cell r="MI3" t="str">
            <v>沈阳</v>
          </cell>
          <cell r="MJ3" t="str">
            <v>沈阳</v>
          </cell>
          <cell r="MK3" t="str">
            <v>沈阳</v>
          </cell>
          <cell r="ML3" t="str">
            <v>沈阳</v>
          </cell>
          <cell r="MM3" t="str">
            <v>沈阳</v>
          </cell>
          <cell r="MN3" t="str">
            <v>沈阳</v>
          </cell>
          <cell r="MO3" t="str">
            <v>沈阳</v>
          </cell>
          <cell r="MP3" t="str">
            <v>沈阳</v>
          </cell>
          <cell r="MQ3" t="str">
            <v>沈阳</v>
          </cell>
          <cell r="MR3" t="str">
            <v>沈阳</v>
          </cell>
          <cell r="MS3" t="str">
            <v>沈阳</v>
          </cell>
          <cell r="MT3" t="str">
            <v>沈阳</v>
          </cell>
          <cell r="MU3" t="str">
            <v>沈阳</v>
          </cell>
          <cell r="MV3" t="str">
            <v>沈阳</v>
          </cell>
          <cell r="MW3" t="str">
            <v>沈阳</v>
          </cell>
          <cell r="MX3" t="str">
            <v>沈阳</v>
          </cell>
          <cell r="MY3" t="str">
            <v>上海</v>
          </cell>
          <cell r="MZ3" t="str">
            <v>上海</v>
          </cell>
          <cell r="NA3" t="str">
            <v>上海</v>
          </cell>
          <cell r="NB3" t="str">
            <v>上海</v>
          </cell>
          <cell r="NC3" t="str">
            <v>上海</v>
          </cell>
          <cell r="ND3" t="str">
            <v>上海</v>
          </cell>
          <cell r="NE3" t="str">
            <v>上海</v>
          </cell>
          <cell r="NF3" t="str">
            <v>上海</v>
          </cell>
          <cell r="NG3" t="str">
            <v>上海</v>
          </cell>
          <cell r="NH3" t="str">
            <v>上海</v>
          </cell>
          <cell r="NI3" t="str">
            <v>上海</v>
          </cell>
          <cell r="NJ3" t="str">
            <v>上海</v>
          </cell>
          <cell r="NK3" t="str">
            <v>上海</v>
          </cell>
          <cell r="NL3" t="str">
            <v>上海</v>
          </cell>
          <cell r="NM3" t="str">
            <v>上海</v>
          </cell>
          <cell r="NN3" t="str">
            <v>上海</v>
          </cell>
          <cell r="NO3" t="str">
            <v>上海</v>
          </cell>
          <cell r="NP3" t="str">
            <v>上海</v>
          </cell>
          <cell r="NQ3" t="str">
            <v>上海</v>
          </cell>
          <cell r="NR3" t="str">
            <v>上海</v>
          </cell>
          <cell r="NS3" t="str">
            <v>上海</v>
          </cell>
          <cell r="NT3" t="str">
            <v>上海</v>
          </cell>
          <cell r="NU3" t="str">
            <v>上海</v>
          </cell>
          <cell r="NV3" t="str">
            <v>上海</v>
          </cell>
          <cell r="NW3" t="str">
            <v>上海</v>
          </cell>
          <cell r="NX3" t="str">
            <v>上海</v>
          </cell>
          <cell r="NY3" t="str">
            <v>上海</v>
          </cell>
          <cell r="NZ3" t="str">
            <v>上海</v>
          </cell>
          <cell r="OA3" t="str">
            <v>上海</v>
          </cell>
          <cell r="OB3" t="str">
            <v>上海</v>
          </cell>
          <cell r="OC3" t="str">
            <v>西安</v>
          </cell>
          <cell r="OD3" t="str">
            <v>西安</v>
          </cell>
          <cell r="OE3" t="str">
            <v>西安</v>
          </cell>
          <cell r="OF3" t="str">
            <v>西安</v>
          </cell>
          <cell r="OG3" t="str">
            <v>西安</v>
          </cell>
          <cell r="OH3" t="str">
            <v>西安</v>
          </cell>
          <cell r="OI3" t="str">
            <v>西安</v>
          </cell>
          <cell r="OJ3" t="str">
            <v>西安</v>
          </cell>
          <cell r="OK3" t="str">
            <v>西安</v>
          </cell>
          <cell r="OL3" t="str">
            <v>西安</v>
          </cell>
          <cell r="OM3" t="str">
            <v>西安</v>
          </cell>
          <cell r="ON3" t="str">
            <v>西安</v>
          </cell>
          <cell r="OO3" t="str">
            <v>西安</v>
          </cell>
          <cell r="OP3" t="str">
            <v>西安</v>
          </cell>
          <cell r="OQ3" t="str">
            <v>西安</v>
          </cell>
          <cell r="OR3" t="str">
            <v>西安</v>
          </cell>
          <cell r="OS3" t="str">
            <v>西安</v>
          </cell>
          <cell r="OT3" t="str">
            <v>西安</v>
          </cell>
          <cell r="OU3" t="str">
            <v>西安</v>
          </cell>
          <cell r="OV3" t="str">
            <v>西安</v>
          </cell>
          <cell r="OW3" t="str">
            <v>西安</v>
          </cell>
          <cell r="OX3" t="str">
            <v>西安</v>
          </cell>
          <cell r="OY3" t="str">
            <v>西安</v>
          </cell>
          <cell r="OZ3" t="str">
            <v>西安</v>
          </cell>
          <cell r="PA3" t="str">
            <v>西安</v>
          </cell>
          <cell r="PB3" t="str">
            <v>西安</v>
          </cell>
          <cell r="PC3" t="str">
            <v>西安</v>
          </cell>
          <cell r="PD3" t="str">
            <v>西安</v>
          </cell>
          <cell r="PE3" t="str">
            <v>西安</v>
          </cell>
          <cell r="PF3" t="str">
            <v>西安</v>
          </cell>
          <cell r="PG3" t="str">
            <v>青岛</v>
          </cell>
          <cell r="PH3" t="str">
            <v>青岛</v>
          </cell>
          <cell r="PI3" t="str">
            <v>青岛</v>
          </cell>
          <cell r="PJ3" t="str">
            <v>青岛</v>
          </cell>
          <cell r="PK3" t="str">
            <v>青岛</v>
          </cell>
          <cell r="PL3" t="str">
            <v>青岛</v>
          </cell>
          <cell r="PM3" t="str">
            <v>青岛</v>
          </cell>
          <cell r="PN3" t="str">
            <v>青岛</v>
          </cell>
          <cell r="PO3" t="str">
            <v>青岛</v>
          </cell>
          <cell r="PP3" t="str">
            <v>青岛</v>
          </cell>
          <cell r="PQ3" t="str">
            <v>青岛</v>
          </cell>
          <cell r="PR3" t="str">
            <v>青岛</v>
          </cell>
          <cell r="PS3" t="str">
            <v>青岛</v>
          </cell>
          <cell r="PT3" t="str">
            <v>青岛</v>
          </cell>
          <cell r="PU3" t="str">
            <v>青岛</v>
          </cell>
          <cell r="PV3" t="str">
            <v>青岛</v>
          </cell>
          <cell r="PW3" t="str">
            <v>青岛</v>
          </cell>
          <cell r="PX3" t="str">
            <v>青岛</v>
          </cell>
          <cell r="PY3" t="str">
            <v>青岛</v>
          </cell>
          <cell r="PZ3" t="str">
            <v>青岛</v>
          </cell>
          <cell r="QA3" t="str">
            <v>青岛</v>
          </cell>
          <cell r="QB3" t="str">
            <v>青岛</v>
          </cell>
          <cell r="QC3" t="str">
            <v>青岛</v>
          </cell>
          <cell r="QD3" t="str">
            <v>青岛</v>
          </cell>
          <cell r="QE3" t="str">
            <v>青岛</v>
          </cell>
          <cell r="QF3" t="str">
            <v>青岛</v>
          </cell>
          <cell r="QG3" t="str">
            <v>青岛</v>
          </cell>
          <cell r="QH3" t="str">
            <v>青岛</v>
          </cell>
          <cell r="QI3" t="str">
            <v>青岛</v>
          </cell>
          <cell r="QJ3" t="str">
            <v>青岛</v>
          </cell>
          <cell r="QK3" t="str">
            <v>杭州</v>
          </cell>
          <cell r="QL3" t="str">
            <v>杭州</v>
          </cell>
          <cell r="QM3" t="str">
            <v>杭州</v>
          </cell>
          <cell r="QN3" t="str">
            <v>杭州</v>
          </cell>
          <cell r="QO3" t="str">
            <v>杭州</v>
          </cell>
          <cell r="QP3" t="str">
            <v>杭州</v>
          </cell>
          <cell r="QQ3" t="str">
            <v>杭州</v>
          </cell>
          <cell r="QR3" t="str">
            <v>杭州</v>
          </cell>
          <cell r="QS3" t="str">
            <v>杭州</v>
          </cell>
          <cell r="QT3" t="str">
            <v>杭州</v>
          </cell>
          <cell r="QU3" t="str">
            <v>杭州</v>
          </cell>
          <cell r="QV3" t="str">
            <v>杭州</v>
          </cell>
          <cell r="QW3" t="str">
            <v>杭州</v>
          </cell>
          <cell r="QX3" t="str">
            <v>杭州</v>
          </cell>
          <cell r="QY3" t="str">
            <v>杭州</v>
          </cell>
          <cell r="QZ3" t="str">
            <v>杭州</v>
          </cell>
          <cell r="RA3" t="str">
            <v>杭州</v>
          </cell>
          <cell r="RB3" t="str">
            <v>杭州</v>
          </cell>
          <cell r="RC3" t="str">
            <v>杭州</v>
          </cell>
          <cell r="RD3" t="str">
            <v>杭州</v>
          </cell>
          <cell r="RE3" t="str">
            <v>杭州</v>
          </cell>
          <cell r="RF3" t="str">
            <v>杭州</v>
          </cell>
          <cell r="RG3" t="str">
            <v>杭州</v>
          </cell>
          <cell r="RH3" t="str">
            <v>杭州</v>
          </cell>
          <cell r="RI3" t="str">
            <v>杭州</v>
          </cell>
          <cell r="RJ3" t="str">
            <v>杭州</v>
          </cell>
          <cell r="RK3" t="str">
            <v>杭州</v>
          </cell>
          <cell r="RL3" t="str">
            <v>杭州</v>
          </cell>
          <cell r="RM3" t="str">
            <v>杭州</v>
          </cell>
          <cell r="RN3" t="str">
            <v>杭州</v>
          </cell>
          <cell r="RO3" t="str">
            <v>深圳</v>
          </cell>
          <cell r="RP3" t="str">
            <v>深圳</v>
          </cell>
          <cell r="RQ3" t="str">
            <v>深圳</v>
          </cell>
          <cell r="RR3" t="str">
            <v>深圳</v>
          </cell>
          <cell r="RS3" t="str">
            <v>深圳</v>
          </cell>
          <cell r="RT3" t="str">
            <v>深圳</v>
          </cell>
          <cell r="RU3" t="str">
            <v>深圳</v>
          </cell>
          <cell r="RV3" t="str">
            <v>深圳</v>
          </cell>
          <cell r="RW3" t="str">
            <v>深圳</v>
          </cell>
          <cell r="RX3" t="str">
            <v>深圳</v>
          </cell>
          <cell r="RY3" t="str">
            <v>深圳</v>
          </cell>
          <cell r="RZ3" t="str">
            <v>深圳</v>
          </cell>
          <cell r="SA3" t="str">
            <v>深圳</v>
          </cell>
          <cell r="SB3" t="str">
            <v>深圳</v>
          </cell>
          <cell r="SC3" t="str">
            <v>深圳</v>
          </cell>
          <cell r="SD3" t="str">
            <v>深圳</v>
          </cell>
          <cell r="SE3" t="str">
            <v>深圳</v>
          </cell>
          <cell r="SF3" t="str">
            <v>深圳</v>
          </cell>
          <cell r="SG3" t="str">
            <v>深圳</v>
          </cell>
          <cell r="SH3" t="str">
            <v>深圳</v>
          </cell>
          <cell r="SI3" t="str">
            <v>深圳</v>
          </cell>
          <cell r="SJ3" t="str">
            <v>深圳</v>
          </cell>
          <cell r="SK3" t="str">
            <v>深圳</v>
          </cell>
          <cell r="SL3" t="str">
            <v>深圳</v>
          </cell>
          <cell r="SM3" t="str">
            <v>深圳</v>
          </cell>
          <cell r="SN3" t="str">
            <v>深圳</v>
          </cell>
          <cell r="SO3" t="str">
            <v>深圳</v>
          </cell>
          <cell r="SP3" t="str">
            <v>深圳</v>
          </cell>
          <cell r="SQ3" t="str">
            <v>深圳</v>
          </cell>
          <cell r="SR3" t="str">
            <v>深圳</v>
          </cell>
          <cell r="SS3" t="str">
            <v>武汉</v>
          </cell>
          <cell r="ST3" t="str">
            <v>武汉</v>
          </cell>
          <cell r="SU3" t="str">
            <v>武汉</v>
          </cell>
          <cell r="SV3" t="str">
            <v>武汉</v>
          </cell>
          <cell r="SW3" t="str">
            <v>武汉</v>
          </cell>
          <cell r="SX3" t="str">
            <v>武汉</v>
          </cell>
          <cell r="SY3" t="str">
            <v>武汉</v>
          </cell>
          <cell r="SZ3" t="str">
            <v>武汉</v>
          </cell>
          <cell r="TA3" t="str">
            <v>武汉</v>
          </cell>
          <cell r="TB3" t="str">
            <v>武汉</v>
          </cell>
          <cell r="TC3" t="str">
            <v>武汉</v>
          </cell>
          <cell r="TD3" t="str">
            <v>武汉</v>
          </cell>
          <cell r="TE3" t="str">
            <v>武汉</v>
          </cell>
          <cell r="TF3" t="str">
            <v>武汉</v>
          </cell>
          <cell r="TG3" t="str">
            <v>武汉</v>
          </cell>
          <cell r="TH3" t="str">
            <v>武汉</v>
          </cell>
          <cell r="TI3" t="str">
            <v>武汉</v>
          </cell>
          <cell r="TJ3" t="str">
            <v>武汉</v>
          </cell>
          <cell r="TK3" t="str">
            <v>武汉</v>
          </cell>
          <cell r="TL3" t="str">
            <v>武汉</v>
          </cell>
          <cell r="TM3" t="str">
            <v>武汉</v>
          </cell>
          <cell r="TN3" t="str">
            <v>武汉</v>
          </cell>
          <cell r="TO3" t="str">
            <v>武汉</v>
          </cell>
          <cell r="TP3" t="str">
            <v>武汉</v>
          </cell>
          <cell r="TQ3" t="str">
            <v>武汉</v>
          </cell>
          <cell r="TR3" t="str">
            <v>武汉</v>
          </cell>
          <cell r="TS3" t="str">
            <v>武汉</v>
          </cell>
          <cell r="TT3" t="str">
            <v>武汉</v>
          </cell>
          <cell r="TU3" t="str">
            <v>武汉</v>
          </cell>
          <cell r="TV3" t="str">
            <v>武汉</v>
          </cell>
          <cell r="TW3" t="str">
            <v>东莞</v>
          </cell>
          <cell r="TX3" t="str">
            <v>东莞</v>
          </cell>
          <cell r="TY3" t="str">
            <v>东莞</v>
          </cell>
          <cell r="TZ3" t="str">
            <v>东莞</v>
          </cell>
          <cell r="UA3" t="str">
            <v>东莞</v>
          </cell>
          <cell r="UB3" t="str">
            <v>东莞</v>
          </cell>
          <cell r="UC3" t="str">
            <v>东莞</v>
          </cell>
          <cell r="UD3" t="str">
            <v>东莞</v>
          </cell>
          <cell r="UE3" t="str">
            <v>东莞</v>
          </cell>
          <cell r="UF3" t="str">
            <v>东莞</v>
          </cell>
          <cell r="UG3" t="str">
            <v>东莞</v>
          </cell>
          <cell r="UH3" t="str">
            <v>东莞</v>
          </cell>
          <cell r="UI3" t="str">
            <v>东莞</v>
          </cell>
          <cell r="UJ3" t="str">
            <v>东莞</v>
          </cell>
          <cell r="UK3" t="str">
            <v>东莞</v>
          </cell>
          <cell r="UL3" t="str">
            <v>东莞</v>
          </cell>
          <cell r="UM3" t="str">
            <v>东莞</v>
          </cell>
          <cell r="UN3" t="str">
            <v>东莞</v>
          </cell>
          <cell r="UO3" t="str">
            <v>东莞</v>
          </cell>
          <cell r="UP3" t="str">
            <v>东莞</v>
          </cell>
          <cell r="UQ3" t="str">
            <v>东莞</v>
          </cell>
          <cell r="UR3" t="str">
            <v>东莞</v>
          </cell>
          <cell r="US3" t="str">
            <v>东莞</v>
          </cell>
          <cell r="UT3" t="str">
            <v>东莞</v>
          </cell>
          <cell r="UU3" t="str">
            <v>东莞</v>
          </cell>
          <cell r="UV3" t="str">
            <v>东莞</v>
          </cell>
          <cell r="UW3" t="str">
            <v>东莞</v>
          </cell>
          <cell r="UX3" t="str">
            <v>东莞</v>
          </cell>
          <cell r="UY3" t="str">
            <v>东莞</v>
          </cell>
          <cell r="UZ3" t="str">
            <v>东莞</v>
          </cell>
          <cell r="VA3" t="str">
            <v>珠海</v>
          </cell>
          <cell r="VB3" t="str">
            <v>珠海</v>
          </cell>
          <cell r="VC3" t="str">
            <v>珠海</v>
          </cell>
          <cell r="VD3" t="str">
            <v>珠海</v>
          </cell>
          <cell r="VE3" t="str">
            <v>珠海</v>
          </cell>
          <cell r="VF3" t="str">
            <v>珠海</v>
          </cell>
          <cell r="VG3" t="str">
            <v>珠海</v>
          </cell>
          <cell r="VH3" t="str">
            <v>珠海</v>
          </cell>
          <cell r="VI3" t="str">
            <v>珠海</v>
          </cell>
          <cell r="VJ3" t="str">
            <v>珠海</v>
          </cell>
          <cell r="VK3" t="str">
            <v>珠海</v>
          </cell>
          <cell r="VL3" t="str">
            <v>珠海</v>
          </cell>
          <cell r="VM3" t="str">
            <v>珠海</v>
          </cell>
          <cell r="VN3" t="str">
            <v>珠海</v>
          </cell>
          <cell r="VO3" t="str">
            <v>珠海</v>
          </cell>
          <cell r="VP3" t="str">
            <v>珠海</v>
          </cell>
          <cell r="VQ3" t="str">
            <v>珠海</v>
          </cell>
          <cell r="VR3" t="str">
            <v>珠海</v>
          </cell>
          <cell r="VS3" t="str">
            <v>珠海</v>
          </cell>
          <cell r="VT3" t="str">
            <v>珠海</v>
          </cell>
          <cell r="VU3" t="str">
            <v>珠海</v>
          </cell>
          <cell r="VV3" t="str">
            <v>珠海</v>
          </cell>
          <cell r="VW3" t="str">
            <v>珠海</v>
          </cell>
          <cell r="VX3" t="str">
            <v>珠海</v>
          </cell>
          <cell r="VY3" t="str">
            <v>珠海</v>
          </cell>
          <cell r="VZ3" t="str">
            <v>珠海</v>
          </cell>
          <cell r="WA3" t="str">
            <v>珠海</v>
          </cell>
          <cell r="WB3" t="str">
            <v>珠海</v>
          </cell>
          <cell r="WC3" t="str">
            <v>珠海</v>
          </cell>
          <cell r="WD3" t="str">
            <v>珠海</v>
          </cell>
          <cell r="WE3" t="str">
            <v>郑州</v>
          </cell>
          <cell r="WF3" t="str">
            <v>郑州</v>
          </cell>
          <cell r="WG3" t="str">
            <v>郑州</v>
          </cell>
          <cell r="WH3" t="str">
            <v>郑州</v>
          </cell>
          <cell r="WI3" t="str">
            <v>郑州</v>
          </cell>
          <cell r="WJ3" t="str">
            <v>郑州</v>
          </cell>
          <cell r="WK3" t="str">
            <v>郑州</v>
          </cell>
          <cell r="WL3" t="str">
            <v>郑州</v>
          </cell>
          <cell r="WM3" t="str">
            <v>郑州</v>
          </cell>
          <cell r="WN3" t="str">
            <v>郑州</v>
          </cell>
          <cell r="WO3" t="str">
            <v>郑州</v>
          </cell>
          <cell r="WP3" t="str">
            <v>郑州</v>
          </cell>
          <cell r="WQ3" t="str">
            <v>郑州</v>
          </cell>
          <cell r="WR3" t="str">
            <v>郑州</v>
          </cell>
          <cell r="WS3" t="str">
            <v>郑州</v>
          </cell>
          <cell r="WT3" t="str">
            <v>郑州</v>
          </cell>
          <cell r="WU3" t="str">
            <v>郑州</v>
          </cell>
          <cell r="WV3" t="str">
            <v>郑州</v>
          </cell>
          <cell r="WW3" t="str">
            <v>郑州</v>
          </cell>
          <cell r="WX3" t="str">
            <v>郑州</v>
          </cell>
          <cell r="WY3" t="str">
            <v>郑州</v>
          </cell>
          <cell r="WZ3" t="str">
            <v>郑州</v>
          </cell>
          <cell r="XA3" t="str">
            <v>郑州</v>
          </cell>
          <cell r="XB3" t="str">
            <v>郑州</v>
          </cell>
          <cell r="XC3" t="str">
            <v>郑州</v>
          </cell>
          <cell r="XD3" t="str">
            <v>郑州</v>
          </cell>
          <cell r="XE3" t="str">
            <v>郑州</v>
          </cell>
          <cell r="XF3" t="str">
            <v>郑州</v>
          </cell>
          <cell r="XG3" t="str">
            <v>郑州</v>
          </cell>
          <cell r="XH3" t="str">
            <v>郑州</v>
          </cell>
          <cell r="XI3" t="str">
            <v>太原</v>
          </cell>
          <cell r="XJ3" t="str">
            <v>太原</v>
          </cell>
          <cell r="XK3" t="str">
            <v>太原</v>
          </cell>
          <cell r="XL3" t="str">
            <v>太原</v>
          </cell>
          <cell r="XM3" t="str">
            <v>太原</v>
          </cell>
          <cell r="XN3" t="str">
            <v>太原</v>
          </cell>
          <cell r="XO3" t="str">
            <v>太原</v>
          </cell>
          <cell r="XP3" t="str">
            <v>太原</v>
          </cell>
          <cell r="XQ3" t="str">
            <v>太原</v>
          </cell>
          <cell r="XR3" t="str">
            <v>太原</v>
          </cell>
          <cell r="XS3" t="str">
            <v>太原</v>
          </cell>
          <cell r="XT3" t="str">
            <v>太原</v>
          </cell>
          <cell r="XU3" t="str">
            <v>太原</v>
          </cell>
          <cell r="XV3" t="str">
            <v>太原</v>
          </cell>
          <cell r="XW3" t="str">
            <v>太原</v>
          </cell>
          <cell r="XX3" t="str">
            <v>太原</v>
          </cell>
          <cell r="XY3" t="str">
            <v>太原</v>
          </cell>
          <cell r="XZ3" t="str">
            <v>太原</v>
          </cell>
          <cell r="YA3" t="str">
            <v>太原</v>
          </cell>
          <cell r="YB3" t="str">
            <v>太原</v>
          </cell>
          <cell r="YC3" t="str">
            <v>太原</v>
          </cell>
          <cell r="YD3" t="str">
            <v>太原</v>
          </cell>
          <cell r="YE3" t="str">
            <v>太原</v>
          </cell>
          <cell r="YF3" t="str">
            <v>太原</v>
          </cell>
          <cell r="YG3" t="str">
            <v>太原</v>
          </cell>
          <cell r="YH3" t="str">
            <v>太原</v>
          </cell>
          <cell r="YI3" t="str">
            <v>太原</v>
          </cell>
          <cell r="YJ3" t="str">
            <v>太原</v>
          </cell>
          <cell r="YK3" t="str">
            <v>太原</v>
          </cell>
          <cell r="YL3" t="str">
            <v>太原</v>
          </cell>
          <cell r="YM3" t="str">
            <v>长春</v>
          </cell>
          <cell r="YN3" t="str">
            <v>长春</v>
          </cell>
          <cell r="YO3" t="str">
            <v>长春</v>
          </cell>
          <cell r="YP3" t="str">
            <v>长春</v>
          </cell>
          <cell r="YQ3" t="str">
            <v>长春</v>
          </cell>
          <cell r="YR3" t="str">
            <v>长春</v>
          </cell>
          <cell r="YS3" t="str">
            <v>长春</v>
          </cell>
          <cell r="YT3" t="str">
            <v>长春</v>
          </cell>
          <cell r="YU3" t="str">
            <v>长春</v>
          </cell>
          <cell r="YV3" t="str">
            <v>长春</v>
          </cell>
          <cell r="YW3" t="str">
            <v>长春</v>
          </cell>
          <cell r="YX3" t="str">
            <v>长春</v>
          </cell>
          <cell r="YY3" t="str">
            <v>长春</v>
          </cell>
          <cell r="YZ3" t="str">
            <v>长春</v>
          </cell>
          <cell r="ZA3" t="str">
            <v>长春</v>
          </cell>
          <cell r="ZB3" t="str">
            <v>长春</v>
          </cell>
          <cell r="ZC3" t="str">
            <v>长春</v>
          </cell>
          <cell r="ZD3" t="str">
            <v>长春</v>
          </cell>
          <cell r="ZE3" t="str">
            <v>长春</v>
          </cell>
          <cell r="ZF3" t="str">
            <v>长春</v>
          </cell>
          <cell r="ZG3" t="str">
            <v>长春</v>
          </cell>
          <cell r="ZH3" t="str">
            <v>长春</v>
          </cell>
          <cell r="ZI3" t="str">
            <v>长春</v>
          </cell>
          <cell r="ZJ3" t="str">
            <v>长春</v>
          </cell>
          <cell r="ZK3" t="str">
            <v>长春</v>
          </cell>
          <cell r="ZL3" t="str">
            <v>长春</v>
          </cell>
          <cell r="ZM3" t="str">
            <v>长春</v>
          </cell>
          <cell r="ZN3" t="str">
            <v>长春</v>
          </cell>
          <cell r="ZO3" t="str">
            <v>长春</v>
          </cell>
          <cell r="ZP3" t="str">
            <v>长春</v>
          </cell>
          <cell r="ZQ3" t="str">
            <v>哈尔滨</v>
          </cell>
          <cell r="ZR3" t="str">
            <v>哈尔滨</v>
          </cell>
          <cell r="ZS3" t="str">
            <v>哈尔滨</v>
          </cell>
          <cell r="ZT3" t="str">
            <v>哈尔滨</v>
          </cell>
          <cell r="ZU3" t="str">
            <v>哈尔滨</v>
          </cell>
          <cell r="ZV3" t="str">
            <v>哈尔滨</v>
          </cell>
          <cell r="ZW3" t="str">
            <v>哈尔滨</v>
          </cell>
          <cell r="ZX3" t="str">
            <v>哈尔滨</v>
          </cell>
          <cell r="ZY3" t="str">
            <v>哈尔滨</v>
          </cell>
          <cell r="ZZ3" t="str">
            <v>哈尔滨</v>
          </cell>
          <cell r="AAA3" t="str">
            <v>哈尔滨</v>
          </cell>
          <cell r="AAB3" t="str">
            <v>哈尔滨</v>
          </cell>
          <cell r="AAC3" t="str">
            <v>哈尔滨</v>
          </cell>
          <cell r="AAD3" t="str">
            <v>哈尔滨</v>
          </cell>
          <cell r="AAE3" t="str">
            <v>哈尔滨</v>
          </cell>
          <cell r="AAF3" t="str">
            <v>哈尔滨</v>
          </cell>
          <cell r="AAG3" t="str">
            <v>哈尔滨</v>
          </cell>
          <cell r="AAH3" t="str">
            <v>哈尔滨</v>
          </cell>
          <cell r="AAI3" t="str">
            <v>哈尔滨</v>
          </cell>
          <cell r="AAJ3" t="str">
            <v>哈尔滨</v>
          </cell>
          <cell r="AAK3" t="str">
            <v>哈尔滨</v>
          </cell>
          <cell r="AAL3" t="str">
            <v>哈尔滨</v>
          </cell>
          <cell r="AAM3" t="str">
            <v>哈尔滨</v>
          </cell>
          <cell r="AAN3" t="str">
            <v>哈尔滨</v>
          </cell>
          <cell r="AAO3" t="str">
            <v>哈尔滨</v>
          </cell>
          <cell r="AAP3" t="str">
            <v>哈尔滨</v>
          </cell>
          <cell r="AAQ3" t="str">
            <v>哈尔滨</v>
          </cell>
          <cell r="AAR3" t="str">
            <v>哈尔滨</v>
          </cell>
          <cell r="AAS3" t="str">
            <v>哈尔滨</v>
          </cell>
          <cell r="AAT3" t="str">
            <v>哈尔滨</v>
          </cell>
          <cell r="AAU3" t="str">
            <v>常州</v>
          </cell>
          <cell r="AAV3" t="str">
            <v>常州</v>
          </cell>
          <cell r="AAW3" t="str">
            <v>常州</v>
          </cell>
          <cell r="AAX3" t="str">
            <v>常州</v>
          </cell>
          <cell r="AAY3" t="str">
            <v>常州</v>
          </cell>
          <cell r="AAZ3" t="str">
            <v>常州</v>
          </cell>
          <cell r="ABA3" t="str">
            <v>常州</v>
          </cell>
          <cell r="ABB3" t="str">
            <v>常州</v>
          </cell>
          <cell r="ABC3" t="str">
            <v>常州</v>
          </cell>
          <cell r="ABD3" t="str">
            <v>常州</v>
          </cell>
          <cell r="ABE3" t="str">
            <v>常州</v>
          </cell>
          <cell r="ABF3" t="str">
            <v>常州</v>
          </cell>
          <cell r="ABG3" t="str">
            <v>常州</v>
          </cell>
          <cell r="ABH3" t="str">
            <v>常州</v>
          </cell>
          <cell r="ABI3" t="str">
            <v>常州</v>
          </cell>
          <cell r="ABJ3" t="str">
            <v>常州</v>
          </cell>
          <cell r="ABK3" t="str">
            <v>常州</v>
          </cell>
          <cell r="ABL3" t="str">
            <v>常州</v>
          </cell>
          <cell r="ABM3" t="str">
            <v>常州</v>
          </cell>
          <cell r="ABN3" t="str">
            <v>常州</v>
          </cell>
          <cell r="ABO3" t="str">
            <v>常州</v>
          </cell>
          <cell r="ABP3" t="str">
            <v>常州</v>
          </cell>
          <cell r="ABQ3" t="str">
            <v>常州</v>
          </cell>
          <cell r="ABR3" t="str">
            <v>常州</v>
          </cell>
          <cell r="ABS3" t="str">
            <v>常州</v>
          </cell>
          <cell r="ABT3" t="str">
            <v>常州</v>
          </cell>
          <cell r="ABU3" t="str">
            <v>常州</v>
          </cell>
          <cell r="ABV3" t="str">
            <v>常州</v>
          </cell>
          <cell r="ABW3" t="str">
            <v>常州</v>
          </cell>
          <cell r="ABX3" t="str">
            <v>常州</v>
          </cell>
          <cell r="ABY3" t="str">
            <v>昆明</v>
          </cell>
          <cell r="ABZ3" t="str">
            <v>昆明</v>
          </cell>
          <cell r="ACA3" t="str">
            <v>昆明</v>
          </cell>
          <cell r="ACB3" t="str">
            <v>昆明</v>
          </cell>
          <cell r="ACC3" t="str">
            <v>昆明</v>
          </cell>
          <cell r="ACD3" t="str">
            <v>昆明</v>
          </cell>
          <cell r="ACE3" t="str">
            <v>昆明</v>
          </cell>
          <cell r="ACF3" t="str">
            <v>昆明</v>
          </cell>
          <cell r="ACG3" t="str">
            <v>昆明</v>
          </cell>
          <cell r="ACH3" t="str">
            <v>昆明</v>
          </cell>
          <cell r="ACI3" t="str">
            <v>昆明</v>
          </cell>
          <cell r="ACJ3" t="str">
            <v>昆明</v>
          </cell>
          <cell r="ACK3" t="str">
            <v>昆明</v>
          </cell>
          <cell r="ACL3" t="str">
            <v>昆明</v>
          </cell>
          <cell r="ACM3" t="str">
            <v>昆明</v>
          </cell>
          <cell r="ACN3" t="str">
            <v>昆明</v>
          </cell>
          <cell r="ACO3" t="str">
            <v>昆明</v>
          </cell>
          <cell r="ACP3" t="str">
            <v>昆明</v>
          </cell>
          <cell r="ACQ3" t="str">
            <v>昆明</v>
          </cell>
          <cell r="ACR3" t="str">
            <v>昆明</v>
          </cell>
          <cell r="ACS3" t="str">
            <v>昆明</v>
          </cell>
          <cell r="ACT3" t="str">
            <v>昆明</v>
          </cell>
          <cell r="ACU3" t="str">
            <v>昆明</v>
          </cell>
          <cell r="ACV3" t="str">
            <v>昆明</v>
          </cell>
          <cell r="ACW3" t="str">
            <v>昆明</v>
          </cell>
          <cell r="ACX3" t="str">
            <v>昆明</v>
          </cell>
          <cell r="ACY3" t="str">
            <v>昆明</v>
          </cell>
          <cell r="ACZ3" t="str">
            <v>昆明</v>
          </cell>
          <cell r="ADA3" t="str">
            <v>昆明</v>
          </cell>
          <cell r="ADB3" t="str">
            <v>昆明</v>
          </cell>
          <cell r="ADC3" t="str">
            <v>南宁</v>
          </cell>
          <cell r="ADD3" t="str">
            <v>南宁</v>
          </cell>
          <cell r="ADE3" t="str">
            <v>南宁</v>
          </cell>
          <cell r="ADF3" t="str">
            <v>南宁</v>
          </cell>
          <cell r="ADG3" t="str">
            <v>南宁</v>
          </cell>
          <cell r="ADH3" t="str">
            <v>南宁</v>
          </cell>
          <cell r="ADI3" t="str">
            <v>南宁</v>
          </cell>
          <cell r="ADJ3" t="str">
            <v>南宁</v>
          </cell>
          <cell r="ADK3" t="str">
            <v>南宁</v>
          </cell>
          <cell r="ADL3" t="str">
            <v>南宁</v>
          </cell>
          <cell r="ADM3" t="str">
            <v>南宁</v>
          </cell>
          <cell r="ADN3" t="str">
            <v>南宁</v>
          </cell>
          <cell r="ADO3" t="str">
            <v>南宁</v>
          </cell>
          <cell r="ADP3" t="str">
            <v>南宁</v>
          </cell>
          <cell r="ADQ3" t="str">
            <v>南宁</v>
          </cell>
          <cell r="ADR3" t="str">
            <v>南宁</v>
          </cell>
          <cell r="ADS3" t="str">
            <v>南宁</v>
          </cell>
          <cell r="ADT3" t="str">
            <v>南宁</v>
          </cell>
          <cell r="ADU3" t="str">
            <v>南宁</v>
          </cell>
          <cell r="ADV3" t="str">
            <v>南宁</v>
          </cell>
          <cell r="ADW3" t="str">
            <v>南宁</v>
          </cell>
          <cell r="ADX3" t="str">
            <v>南宁</v>
          </cell>
          <cell r="ADY3" t="str">
            <v>南宁</v>
          </cell>
          <cell r="ADZ3" t="str">
            <v>南宁</v>
          </cell>
          <cell r="AEA3" t="str">
            <v>南宁</v>
          </cell>
          <cell r="AEB3" t="str">
            <v>南宁</v>
          </cell>
          <cell r="AEC3" t="str">
            <v>南宁</v>
          </cell>
          <cell r="AED3" t="str">
            <v>南宁</v>
          </cell>
          <cell r="AEE3" t="str">
            <v>南宁</v>
          </cell>
          <cell r="AEF3" t="str">
            <v>南宁</v>
          </cell>
          <cell r="AEG3" t="str">
            <v>海口</v>
          </cell>
          <cell r="AEH3" t="str">
            <v>海口</v>
          </cell>
          <cell r="AEI3" t="str">
            <v>海口</v>
          </cell>
          <cell r="AEJ3" t="str">
            <v>海口</v>
          </cell>
          <cell r="AEK3" t="str">
            <v>海口</v>
          </cell>
          <cell r="AEL3" t="str">
            <v>海口</v>
          </cell>
          <cell r="AEM3" t="str">
            <v>海口</v>
          </cell>
          <cell r="AEN3" t="str">
            <v>海口</v>
          </cell>
          <cell r="AEO3" t="str">
            <v>海口</v>
          </cell>
          <cell r="AEP3" t="str">
            <v>海口</v>
          </cell>
          <cell r="AEQ3" t="str">
            <v>海口</v>
          </cell>
          <cell r="AER3" t="str">
            <v>海口</v>
          </cell>
          <cell r="AES3" t="str">
            <v>海口</v>
          </cell>
          <cell r="AET3" t="str">
            <v>海口</v>
          </cell>
          <cell r="AEU3" t="str">
            <v>海口</v>
          </cell>
          <cell r="AEV3" t="str">
            <v>海口</v>
          </cell>
          <cell r="AEW3" t="str">
            <v>海口</v>
          </cell>
          <cell r="AEX3" t="str">
            <v>海口</v>
          </cell>
          <cell r="AEY3" t="str">
            <v>海口</v>
          </cell>
          <cell r="AEZ3" t="str">
            <v>海口</v>
          </cell>
          <cell r="AFA3" t="str">
            <v>海口</v>
          </cell>
          <cell r="AFB3" t="str">
            <v>海口</v>
          </cell>
          <cell r="AFC3" t="str">
            <v>海口</v>
          </cell>
          <cell r="AFD3" t="str">
            <v>海口</v>
          </cell>
          <cell r="AFE3" t="str">
            <v>海口</v>
          </cell>
          <cell r="AFF3" t="str">
            <v>海口</v>
          </cell>
          <cell r="AFG3" t="str">
            <v>海口</v>
          </cell>
          <cell r="AFH3" t="str">
            <v>海口</v>
          </cell>
          <cell r="AFI3" t="str">
            <v>海口</v>
          </cell>
          <cell r="AFJ3" t="str">
            <v>海口</v>
          </cell>
          <cell r="AFK3" t="str">
            <v>三亚</v>
          </cell>
          <cell r="AFL3" t="str">
            <v>三亚</v>
          </cell>
          <cell r="AFM3" t="str">
            <v>三亚</v>
          </cell>
          <cell r="AFN3" t="str">
            <v>三亚</v>
          </cell>
          <cell r="AFO3" t="str">
            <v>三亚</v>
          </cell>
          <cell r="AFP3" t="str">
            <v>三亚</v>
          </cell>
          <cell r="AFQ3" t="str">
            <v>三亚</v>
          </cell>
          <cell r="AFR3" t="str">
            <v>三亚</v>
          </cell>
          <cell r="AFS3" t="str">
            <v>三亚</v>
          </cell>
          <cell r="AFT3" t="str">
            <v>三亚</v>
          </cell>
          <cell r="AFU3" t="str">
            <v>三亚</v>
          </cell>
          <cell r="AFV3" t="str">
            <v>三亚</v>
          </cell>
          <cell r="AFW3" t="str">
            <v>三亚</v>
          </cell>
          <cell r="AFX3" t="str">
            <v>三亚</v>
          </cell>
          <cell r="AFY3" t="str">
            <v>三亚</v>
          </cell>
          <cell r="AFZ3" t="str">
            <v>三亚</v>
          </cell>
          <cell r="AGA3" t="str">
            <v>三亚</v>
          </cell>
          <cell r="AGB3" t="str">
            <v>三亚</v>
          </cell>
          <cell r="AGC3" t="str">
            <v>三亚</v>
          </cell>
          <cell r="AGD3" t="str">
            <v>三亚</v>
          </cell>
          <cell r="AGE3" t="str">
            <v>三亚</v>
          </cell>
          <cell r="AGF3" t="str">
            <v>三亚</v>
          </cell>
          <cell r="AGG3" t="str">
            <v>三亚</v>
          </cell>
          <cell r="AGH3" t="str">
            <v>三亚</v>
          </cell>
          <cell r="AGI3" t="str">
            <v>三亚</v>
          </cell>
          <cell r="AGJ3" t="str">
            <v>三亚</v>
          </cell>
          <cell r="AGK3" t="str">
            <v>三亚</v>
          </cell>
          <cell r="AGL3" t="str">
            <v>三亚</v>
          </cell>
          <cell r="AGM3" t="str">
            <v>三亚</v>
          </cell>
          <cell r="AGN3" t="str">
            <v>三亚</v>
          </cell>
          <cell r="AGO3" t="str">
            <v>济南</v>
          </cell>
          <cell r="AGP3" t="str">
            <v>济南</v>
          </cell>
          <cell r="AGQ3" t="str">
            <v>济南</v>
          </cell>
          <cell r="AGR3" t="str">
            <v>济南</v>
          </cell>
          <cell r="AGS3" t="str">
            <v>济南</v>
          </cell>
          <cell r="AGT3" t="str">
            <v>济南</v>
          </cell>
          <cell r="AGU3" t="str">
            <v>济南</v>
          </cell>
          <cell r="AGV3" t="str">
            <v>济南</v>
          </cell>
          <cell r="AGW3" t="str">
            <v>济南</v>
          </cell>
          <cell r="AGX3" t="str">
            <v>济南</v>
          </cell>
          <cell r="AGY3" t="str">
            <v>济南</v>
          </cell>
          <cell r="AGZ3" t="str">
            <v>济南</v>
          </cell>
          <cell r="AHA3" t="str">
            <v>济南</v>
          </cell>
          <cell r="AHB3" t="str">
            <v>济南</v>
          </cell>
          <cell r="AHC3" t="str">
            <v>济南</v>
          </cell>
          <cell r="AHD3" t="str">
            <v>济南</v>
          </cell>
          <cell r="AHE3" t="str">
            <v>济南</v>
          </cell>
          <cell r="AHF3" t="str">
            <v>济南</v>
          </cell>
          <cell r="AHG3" t="str">
            <v>济南</v>
          </cell>
          <cell r="AHH3" t="str">
            <v>济南</v>
          </cell>
          <cell r="AHI3" t="str">
            <v>济南</v>
          </cell>
          <cell r="AHJ3" t="str">
            <v>济南</v>
          </cell>
          <cell r="AHK3" t="str">
            <v>济南</v>
          </cell>
          <cell r="AHL3" t="str">
            <v>济南</v>
          </cell>
          <cell r="AHM3" t="str">
            <v>济南</v>
          </cell>
          <cell r="AHN3" t="str">
            <v>济南</v>
          </cell>
          <cell r="AHO3" t="str">
            <v>济南</v>
          </cell>
          <cell r="AHP3" t="str">
            <v>济南</v>
          </cell>
          <cell r="AHQ3" t="str">
            <v>济南</v>
          </cell>
          <cell r="AHR3" t="str">
            <v>济南</v>
          </cell>
          <cell r="AHS3" t="str">
            <v>合肥</v>
          </cell>
          <cell r="AHT3" t="str">
            <v>合肥</v>
          </cell>
          <cell r="AHU3" t="str">
            <v>合肥</v>
          </cell>
          <cell r="AHV3" t="str">
            <v>合肥</v>
          </cell>
          <cell r="AHW3" t="str">
            <v>合肥</v>
          </cell>
          <cell r="AHX3" t="str">
            <v>合肥</v>
          </cell>
          <cell r="AHY3" t="str">
            <v>合肥</v>
          </cell>
          <cell r="AHZ3" t="str">
            <v>合肥</v>
          </cell>
          <cell r="AIA3" t="str">
            <v>合肥</v>
          </cell>
          <cell r="AIB3" t="str">
            <v>合肥</v>
          </cell>
          <cell r="AIC3" t="str">
            <v>合肥</v>
          </cell>
          <cell r="AID3" t="str">
            <v>合肥</v>
          </cell>
          <cell r="AIE3" t="str">
            <v>合肥</v>
          </cell>
          <cell r="AIF3" t="str">
            <v>合肥</v>
          </cell>
          <cell r="AIG3" t="str">
            <v>合肥</v>
          </cell>
          <cell r="AIH3" t="str">
            <v>合肥</v>
          </cell>
          <cell r="AII3" t="str">
            <v>合肥</v>
          </cell>
          <cell r="AIJ3" t="str">
            <v>合肥</v>
          </cell>
          <cell r="AIK3" t="str">
            <v>合肥</v>
          </cell>
          <cell r="AIL3" t="str">
            <v>合肥</v>
          </cell>
          <cell r="AIM3" t="str">
            <v>合肥</v>
          </cell>
          <cell r="AIN3" t="str">
            <v>合肥</v>
          </cell>
          <cell r="AIO3" t="str">
            <v>合肥</v>
          </cell>
          <cell r="AIP3" t="str">
            <v>合肥</v>
          </cell>
          <cell r="AIQ3" t="str">
            <v>合肥</v>
          </cell>
          <cell r="AIR3" t="str">
            <v>合肥</v>
          </cell>
          <cell r="AIS3" t="str">
            <v>合肥</v>
          </cell>
          <cell r="AIT3" t="str">
            <v>合肥</v>
          </cell>
          <cell r="AIU3" t="str">
            <v>合肥</v>
          </cell>
          <cell r="AIV3" t="str">
            <v>合肥</v>
          </cell>
          <cell r="AIW3" t="str">
            <v>烟台</v>
          </cell>
          <cell r="AIX3" t="str">
            <v>烟台</v>
          </cell>
          <cell r="AIY3" t="str">
            <v>烟台</v>
          </cell>
          <cell r="AIZ3" t="str">
            <v>烟台</v>
          </cell>
          <cell r="AJA3" t="str">
            <v>烟台</v>
          </cell>
          <cell r="AJB3" t="str">
            <v>烟台</v>
          </cell>
          <cell r="AJC3" t="str">
            <v>烟台</v>
          </cell>
          <cell r="AJD3" t="str">
            <v>烟台</v>
          </cell>
          <cell r="AJE3" t="str">
            <v>烟台</v>
          </cell>
          <cell r="AJF3" t="str">
            <v>烟台</v>
          </cell>
          <cell r="AJG3" t="str">
            <v>烟台</v>
          </cell>
          <cell r="AJH3" t="str">
            <v>烟台</v>
          </cell>
          <cell r="AJI3" t="str">
            <v>烟台</v>
          </cell>
          <cell r="AJJ3" t="str">
            <v>烟台</v>
          </cell>
          <cell r="AJK3" t="str">
            <v>烟台</v>
          </cell>
          <cell r="AJL3" t="str">
            <v>烟台</v>
          </cell>
          <cell r="AJM3" t="str">
            <v>烟台</v>
          </cell>
          <cell r="AJN3" t="str">
            <v>烟台</v>
          </cell>
          <cell r="AJO3" t="str">
            <v>烟台</v>
          </cell>
          <cell r="AJP3" t="str">
            <v>烟台</v>
          </cell>
          <cell r="AJQ3" t="str">
            <v>烟台</v>
          </cell>
          <cell r="AJR3" t="str">
            <v>烟台</v>
          </cell>
          <cell r="AJS3" t="str">
            <v>烟台</v>
          </cell>
          <cell r="AJT3" t="str">
            <v>烟台</v>
          </cell>
          <cell r="AJU3" t="str">
            <v>烟台</v>
          </cell>
          <cell r="AJV3" t="str">
            <v>烟台</v>
          </cell>
          <cell r="AJW3" t="str">
            <v>烟台</v>
          </cell>
          <cell r="AJX3" t="str">
            <v>烟台</v>
          </cell>
          <cell r="AJY3" t="str">
            <v>烟台</v>
          </cell>
          <cell r="AJZ3" t="str">
            <v>烟台</v>
          </cell>
          <cell r="AKA3" t="str">
            <v>威海</v>
          </cell>
          <cell r="AKB3" t="str">
            <v>威海</v>
          </cell>
          <cell r="AKC3" t="str">
            <v>威海</v>
          </cell>
          <cell r="AKD3" t="str">
            <v>威海</v>
          </cell>
          <cell r="AKE3" t="str">
            <v>威海</v>
          </cell>
          <cell r="AKF3" t="str">
            <v>威海</v>
          </cell>
          <cell r="AKG3" t="str">
            <v>威海</v>
          </cell>
          <cell r="AKH3" t="str">
            <v>威海</v>
          </cell>
          <cell r="AKI3" t="str">
            <v>威海</v>
          </cell>
          <cell r="AKJ3" t="str">
            <v>威海</v>
          </cell>
          <cell r="AKK3" t="str">
            <v>威海</v>
          </cell>
          <cell r="AKL3" t="str">
            <v>威海</v>
          </cell>
          <cell r="AKM3" t="str">
            <v>威海</v>
          </cell>
          <cell r="AKN3" t="str">
            <v>威海</v>
          </cell>
          <cell r="AKO3" t="str">
            <v>威海</v>
          </cell>
          <cell r="AKP3" t="str">
            <v>威海</v>
          </cell>
          <cell r="AKQ3" t="str">
            <v>威海</v>
          </cell>
          <cell r="AKR3" t="str">
            <v>威海</v>
          </cell>
          <cell r="AKS3" t="str">
            <v>威海</v>
          </cell>
          <cell r="AKT3" t="str">
            <v>威海</v>
          </cell>
          <cell r="AKU3" t="str">
            <v>威海</v>
          </cell>
          <cell r="AKV3" t="str">
            <v>威海</v>
          </cell>
          <cell r="AKW3" t="str">
            <v>威海</v>
          </cell>
          <cell r="AKX3" t="str">
            <v>威海</v>
          </cell>
          <cell r="AKY3" t="str">
            <v>威海</v>
          </cell>
          <cell r="AKZ3" t="str">
            <v>威海</v>
          </cell>
          <cell r="ALA3" t="str">
            <v>威海</v>
          </cell>
          <cell r="ALB3" t="str">
            <v>威海</v>
          </cell>
          <cell r="ALC3" t="str">
            <v>威海</v>
          </cell>
          <cell r="ALD3" t="str">
            <v>威海</v>
          </cell>
          <cell r="ALE3" t="str">
            <v>乔戈里</v>
          </cell>
          <cell r="ALF3" t="str">
            <v>乔戈里</v>
          </cell>
          <cell r="ALG3" t="str">
            <v>乔戈里</v>
          </cell>
          <cell r="ALH3" t="str">
            <v>乔戈里</v>
          </cell>
          <cell r="ALI3" t="str">
            <v>乔戈里</v>
          </cell>
          <cell r="ALJ3" t="str">
            <v>乔戈里</v>
          </cell>
          <cell r="ALK3" t="str">
            <v>乔戈里</v>
          </cell>
          <cell r="ALL3" t="str">
            <v>乔戈里</v>
          </cell>
          <cell r="ALM3" t="str">
            <v>乔戈里</v>
          </cell>
          <cell r="ALN3" t="str">
            <v>乔戈里</v>
          </cell>
          <cell r="ALO3" t="str">
            <v>乔戈里</v>
          </cell>
          <cell r="ALP3" t="str">
            <v>乔戈里</v>
          </cell>
          <cell r="ALQ3" t="str">
            <v>乔戈里</v>
          </cell>
          <cell r="ALR3" t="str">
            <v>乔戈里</v>
          </cell>
          <cell r="ALS3" t="str">
            <v>乔戈里</v>
          </cell>
          <cell r="ALT3" t="str">
            <v>乔戈里</v>
          </cell>
          <cell r="ALU3" t="str">
            <v>乔戈里</v>
          </cell>
          <cell r="ALV3" t="str">
            <v>乔戈里</v>
          </cell>
          <cell r="ALW3" t="str">
            <v>乔戈里</v>
          </cell>
          <cell r="ALX3" t="str">
            <v>乔戈里</v>
          </cell>
          <cell r="ALY3" t="str">
            <v>乔戈里</v>
          </cell>
          <cell r="ALZ3" t="str">
            <v>乔戈里</v>
          </cell>
          <cell r="AMA3" t="str">
            <v>乔戈里</v>
          </cell>
          <cell r="AMB3" t="str">
            <v>乔戈里</v>
          </cell>
          <cell r="AMC3" t="str">
            <v>乔戈里</v>
          </cell>
          <cell r="AMD3" t="str">
            <v>乔戈里</v>
          </cell>
          <cell r="AME3" t="str">
            <v>乔戈里</v>
          </cell>
          <cell r="AMF3" t="str">
            <v>乔戈里</v>
          </cell>
          <cell r="AMG3" t="str">
            <v>乔戈里</v>
          </cell>
          <cell r="AMH3" t="str">
            <v>乔戈里</v>
          </cell>
          <cell r="AMI3" t="str">
            <v>佛山</v>
          </cell>
          <cell r="AMJ3" t="str">
            <v>佛山</v>
          </cell>
          <cell r="AMK3" t="str">
            <v>佛山</v>
          </cell>
          <cell r="AML3" t="str">
            <v>佛山</v>
          </cell>
          <cell r="AMM3" t="str">
            <v>佛山</v>
          </cell>
          <cell r="AMN3" t="str">
            <v>佛山</v>
          </cell>
          <cell r="AMO3" t="str">
            <v>佛山</v>
          </cell>
          <cell r="AMP3" t="str">
            <v>佛山</v>
          </cell>
          <cell r="AMQ3" t="str">
            <v>佛山</v>
          </cell>
          <cell r="AMR3" t="str">
            <v>佛山</v>
          </cell>
          <cell r="AMS3" t="str">
            <v>佛山</v>
          </cell>
          <cell r="AMT3" t="str">
            <v>佛山</v>
          </cell>
          <cell r="AMU3" t="str">
            <v>佛山</v>
          </cell>
          <cell r="AMV3" t="str">
            <v>佛山</v>
          </cell>
          <cell r="AMW3" t="str">
            <v>佛山</v>
          </cell>
          <cell r="AMX3" t="str">
            <v>佛山</v>
          </cell>
          <cell r="AMY3" t="str">
            <v>佛山</v>
          </cell>
          <cell r="AMZ3" t="str">
            <v>佛山</v>
          </cell>
          <cell r="ANA3" t="str">
            <v>佛山</v>
          </cell>
          <cell r="ANB3" t="str">
            <v>佛山</v>
          </cell>
          <cell r="ANC3" t="str">
            <v>佛山</v>
          </cell>
          <cell r="AND3" t="str">
            <v>佛山</v>
          </cell>
          <cell r="ANE3" t="str">
            <v>佛山</v>
          </cell>
          <cell r="ANF3" t="str">
            <v>佛山</v>
          </cell>
          <cell r="ANG3" t="str">
            <v>佛山</v>
          </cell>
          <cell r="ANH3" t="str">
            <v>佛山</v>
          </cell>
          <cell r="ANI3" t="str">
            <v>佛山</v>
          </cell>
          <cell r="ANJ3" t="str">
            <v>佛山</v>
          </cell>
          <cell r="ANK3" t="str">
            <v>佛山</v>
          </cell>
          <cell r="ANL3" t="str">
            <v>佛山</v>
          </cell>
          <cell r="ANM3" t="str">
            <v>大理</v>
          </cell>
          <cell r="ANN3" t="str">
            <v>大理</v>
          </cell>
          <cell r="ANO3" t="str">
            <v>大理</v>
          </cell>
          <cell r="ANP3" t="str">
            <v>大理</v>
          </cell>
          <cell r="ANQ3" t="str">
            <v>大理</v>
          </cell>
          <cell r="ANR3" t="str">
            <v>大理</v>
          </cell>
          <cell r="ANS3" t="str">
            <v>大理</v>
          </cell>
          <cell r="ANT3" t="str">
            <v>大理</v>
          </cell>
          <cell r="ANU3" t="str">
            <v>大理</v>
          </cell>
          <cell r="ANV3" t="str">
            <v>大理</v>
          </cell>
          <cell r="ANW3" t="str">
            <v>大理</v>
          </cell>
          <cell r="ANX3" t="str">
            <v>大理</v>
          </cell>
          <cell r="ANY3" t="str">
            <v>大理</v>
          </cell>
          <cell r="ANZ3" t="str">
            <v>大理</v>
          </cell>
          <cell r="AOA3" t="str">
            <v>大理</v>
          </cell>
          <cell r="AOB3" t="str">
            <v>大理</v>
          </cell>
          <cell r="AOC3" t="str">
            <v>大理</v>
          </cell>
          <cell r="AOD3" t="str">
            <v>大理</v>
          </cell>
          <cell r="AOE3" t="str">
            <v>大理</v>
          </cell>
          <cell r="AOF3" t="str">
            <v>大理</v>
          </cell>
          <cell r="AOG3" t="str">
            <v>大理</v>
          </cell>
          <cell r="AOH3" t="str">
            <v>大理</v>
          </cell>
          <cell r="AOI3" t="str">
            <v>大理</v>
          </cell>
          <cell r="AOJ3" t="str">
            <v>大理</v>
          </cell>
          <cell r="AOK3" t="str">
            <v>大理</v>
          </cell>
          <cell r="AOL3" t="str">
            <v>大理</v>
          </cell>
          <cell r="AOM3" t="str">
            <v>大理</v>
          </cell>
          <cell r="AON3" t="str">
            <v>大理</v>
          </cell>
          <cell r="AOO3" t="str">
            <v>大理</v>
          </cell>
          <cell r="AOP3" t="str">
            <v>大理</v>
          </cell>
          <cell r="AOQ3" t="str">
            <v>无锡</v>
          </cell>
          <cell r="AOR3" t="str">
            <v>无锡</v>
          </cell>
          <cell r="AOS3" t="str">
            <v>无锡</v>
          </cell>
          <cell r="AOT3" t="str">
            <v>无锡</v>
          </cell>
          <cell r="AOU3" t="str">
            <v>无锡</v>
          </cell>
          <cell r="AOV3" t="str">
            <v>无锡</v>
          </cell>
          <cell r="AOW3" t="str">
            <v>无锡</v>
          </cell>
          <cell r="AOX3" t="str">
            <v>无锡</v>
          </cell>
          <cell r="AOY3" t="str">
            <v>无锡</v>
          </cell>
          <cell r="AOZ3" t="str">
            <v>无锡</v>
          </cell>
          <cell r="APA3" t="str">
            <v>无锡</v>
          </cell>
          <cell r="APB3" t="str">
            <v>无锡</v>
          </cell>
          <cell r="APC3" t="str">
            <v>无锡</v>
          </cell>
          <cell r="APD3" t="str">
            <v>无锡</v>
          </cell>
          <cell r="APE3" t="str">
            <v>无锡</v>
          </cell>
          <cell r="APF3" t="str">
            <v>无锡</v>
          </cell>
          <cell r="APG3" t="str">
            <v>无锡</v>
          </cell>
          <cell r="APH3" t="str">
            <v>无锡</v>
          </cell>
          <cell r="API3" t="str">
            <v>无锡</v>
          </cell>
          <cell r="APJ3" t="str">
            <v>无锡</v>
          </cell>
          <cell r="APK3" t="str">
            <v>无锡</v>
          </cell>
          <cell r="APL3" t="str">
            <v>无锡</v>
          </cell>
          <cell r="APM3" t="str">
            <v>无锡</v>
          </cell>
          <cell r="APN3" t="str">
            <v>无锡</v>
          </cell>
          <cell r="APO3" t="str">
            <v>无锡</v>
          </cell>
          <cell r="APP3" t="str">
            <v>无锡</v>
          </cell>
          <cell r="APQ3" t="str">
            <v>无锡</v>
          </cell>
          <cell r="APR3" t="str">
            <v>无锡</v>
          </cell>
          <cell r="APS3" t="str">
            <v>无锡</v>
          </cell>
          <cell r="APT3" t="str">
            <v>无锡</v>
          </cell>
          <cell r="APU3" t="str">
            <v>宁波</v>
          </cell>
          <cell r="APV3" t="str">
            <v>宁波</v>
          </cell>
          <cell r="APW3" t="str">
            <v>宁波</v>
          </cell>
          <cell r="APX3" t="str">
            <v>宁波</v>
          </cell>
          <cell r="APY3" t="str">
            <v>宁波</v>
          </cell>
          <cell r="APZ3" t="str">
            <v>宁波</v>
          </cell>
          <cell r="AQA3" t="str">
            <v>宁波</v>
          </cell>
          <cell r="AQB3" t="str">
            <v>宁波</v>
          </cell>
          <cell r="AQC3" t="str">
            <v>宁波</v>
          </cell>
          <cell r="AQD3" t="str">
            <v>宁波</v>
          </cell>
          <cell r="AQE3" t="str">
            <v>宁波</v>
          </cell>
          <cell r="AQF3" t="str">
            <v>宁波</v>
          </cell>
          <cell r="AQG3" t="str">
            <v>宁波</v>
          </cell>
          <cell r="AQH3" t="str">
            <v>宁波</v>
          </cell>
          <cell r="AQI3" t="str">
            <v>宁波</v>
          </cell>
          <cell r="AQJ3" t="str">
            <v>宁波</v>
          </cell>
          <cell r="AQK3" t="str">
            <v>宁波</v>
          </cell>
          <cell r="AQL3" t="str">
            <v>宁波</v>
          </cell>
          <cell r="AQM3" t="str">
            <v>宁波</v>
          </cell>
          <cell r="AQN3" t="str">
            <v>宁波</v>
          </cell>
          <cell r="AQO3" t="str">
            <v>宁波</v>
          </cell>
          <cell r="AQP3" t="str">
            <v>宁波</v>
          </cell>
          <cell r="AQQ3" t="str">
            <v>宁波</v>
          </cell>
          <cell r="AQR3" t="str">
            <v>宁波</v>
          </cell>
          <cell r="AQS3" t="str">
            <v>宁波</v>
          </cell>
          <cell r="AQT3" t="str">
            <v>宁波</v>
          </cell>
          <cell r="AQU3" t="str">
            <v>宁波</v>
          </cell>
          <cell r="AQV3" t="str">
            <v>宁波</v>
          </cell>
          <cell r="AQW3" t="str">
            <v>宁波</v>
          </cell>
          <cell r="AQX3" t="str">
            <v>宁波</v>
          </cell>
          <cell r="AQY3" t="str">
            <v>呼和浩特</v>
          </cell>
          <cell r="AQZ3" t="str">
            <v>呼和浩特</v>
          </cell>
          <cell r="ARA3" t="str">
            <v>呼和浩特</v>
          </cell>
          <cell r="ARB3" t="str">
            <v>呼和浩特</v>
          </cell>
          <cell r="ARC3" t="str">
            <v>呼和浩特</v>
          </cell>
          <cell r="ARD3" t="str">
            <v>呼和浩特</v>
          </cell>
          <cell r="ARE3" t="str">
            <v>呼和浩特</v>
          </cell>
          <cell r="ARF3" t="str">
            <v>呼和浩特</v>
          </cell>
          <cell r="ARG3" t="str">
            <v>呼和浩特</v>
          </cell>
          <cell r="ARH3" t="str">
            <v>呼和浩特</v>
          </cell>
          <cell r="ARI3" t="str">
            <v>呼和浩特</v>
          </cell>
          <cell r="ARJ3" t="str">
            <v>呼和浩特</v>
          </cell>
          <cell r="ARK3" t="str">
            <v>呼和浩特</v>
          </cell>
          <cell r="ARL3" t="str">
            <v>呼和浩特</v>
          </cell>
          <cell r="ARM3" t="str">
            <v>呼和浩特</v>
          </cell>
          <cell r="ARN3" t="str">
            <v>呼和浩特</v>
          </cell>
          <cell r="ARO3" t="str">
            <v>呼和浩特</v>
          </cell>
          <cell r="ARP3" t="str">
            <v>呼和浩特</v>
          </cell>
          <cell r="ARQ3" t="str">
            <v>呼和浩特</v>
          </cell>
          <cell r="ARR3" t="str">
            <v>呼和浩特</v>
          </cell>
          <cell r="ARS3" t="str">
            <v>呼和浩特</v>
          </cell>
          <cell r="ART3" t="str">
            <v>呼和浩特</v>
          </cell>
          <cell r="ARU3" t="str">
            <v>呼和浩特</v>
          </cell>
          <cell r="ARV3" t="str">
            <v>呼和浩特</v>
          </cell>
          <cell r="ARW3" t="str">
            <v>呼和浩特</v>
          </cell>
          <cell r="ARX3" t="str">
            <v>呼和浩特</v>
          </cell>
          <cell r="ARY3" t="str">
            <v>呼和浩特</v>
          </cell>
          <cell r="ARZ3" t="str">
            <v>呼和浩特</v>
          </cell>
          <cell r="ASA3" t="str">
            <v>呼和浩特</v>
          </cell>
          <cell r="ASB3" t="str">
            <v>呼和浩特</v>
          </cell>
          <cell r="ASC3" t="str">
            <v>福州</v>
          </cell>
          <cell r="ASD3" t="str">
            <v>福州</v>
          </cell>
          <cell r="ASE3" t="str">
            <v>福州</v>
          </cell>
          <cell r="ASF3" t="str">
            <v>福州</v>
          </cell>
          <cell r="ASG3" t="str">
            <v>福州</v>
          </cell>
          <cell r="ASH3" t="str">
            <v>福州</v>
          </cell>
          <cell r="ASI3" t="str">
            <v>福州</v>
          </cell>
          <cell r="ASJ3" t="str">
            <v>福州</v>
          </cell>
          <cell r="ASK3" t="str">
            <v>福州</v>
          </cell>
          <cell r="ASL3" t="str">
            <v>福州</v>
          </cell>
          <cell r="ASM3" t="str">
            <v>福州</v>
          </cell>
          <cell r="ASN3" t="str">
            <v>福州</v>
          </cell>
          <cell r="ASO3" t="str">
            <v>福州</v>
          </cell>
          <cell r="ASP3" t="str">
            <v>福州</v>
          </cell>
          <cell r="ASQ3" t="str">
            <v>福州</v>
          </cell>
          <cell r="ASR3" t="str">
            <v>福州</v>
          </cell>
          <cell r="ASS3" t="str">
            <v>福州</v>
          </cell>
          <cell r="AST3" t="str">
            <v>福州</v>
          </cell>
          <cell r="ASU3" t="str">
            <v>福州</v>
          </cell>
          <cell r="ASV3" t="str">
            <v>福州</v>
          </cell>
          <cell r="ASW3" t="str">
            <v>福州</v>
          </cell>
          <cell r="ASX3" t="str">
            <v>福州</v>
          </cell>
          <cell r="ASY3" t="str">
            <v>福州</v>
          </cell>
          <cell r="ASZ3" t="str">
            <v>福州</v>
          </cell>
          <cell r="ATA3" t="str">
            <v>福州</v>
          </cell>
          <cell r="ATB3" t="str">
            <v>福州</v>
          </cell>
          <cell r="ATC3" t="str">
            <v>福州</v>
          </cell>
          <cell r="ATD3" t="str">
            <v>福州</v>
          </cell>
          <cell r="ATE3" t="str">
            <v>福州</v>
          </cell>
          <cell r="ATF3" t="str">
            <v>福州</v>
          </cell>
          <cell r="ATG3" t="str">
            <v>厦门</v>
          </cell>
          <cell r="ATH3" t="str">
            <v>厦门</v>
          </cell>
          <cell r="ATI3" t="str">
            <v>厦门</v>
          </cell>
          <cell r="ATJ3" t="str">
            <v>厦门</v>
          </cell>
          <cell r="ATK3" t="str">
            <v>厦门</v>
          </cell>
          <cell r="ATL3" t="str">
            <v>厦门</v>
          </cell>
          <cell r="ATM3" t="str">
            <v>厦门</v>
          </cell>
          <cell r="ATN3" t="str">
            <v>厦门</v>
          </cell>
          <cell r="ATO3" t="str">
            <v>厦门</v>
          </cell>
          <cell r="ATP3" t="str">
            <v>厦门</v>
          </cell>
          <cell r="ATQ3" t="str">
            <v>厦门</v>
          </cell>
          <cell r="ATR3" t="str">
            <v>厦门</v>
          </cell>
          <cell r="ATS3" t="str">
            <v>厦门</v>
          </cell>
          <cell r="ATT3" t="str">
            <v>厦门</v>
          </cell>
          <cell r="ATU3" t="str">
            <v>厦门</v>
          </cell>
          <cell r="ATV3" t="str">
            <v>厦门</v>
          </cell>
          <cell r="ATW3" t="str">
            <v>厦门</v>
          </cell>
          <cell r="ATX3" t="str">
            <v>厦门</v>
          </cell>
          <cell r="ATY3" t="str">
            <v>厦门</v>
          </cell>
          <cell r="ATZ3" t="str">
            <v>厦门</v>
          </cell>
          <cell r="AUA3" t="str">
            <v>厦门</v>
          </cell>
          <cell r="AUB3" t="str">
            <v>厦门</v>
          </cell>
          <cell r="AUC3" t="str">
            <v>厦门</v>
          </cell>
          <cell r="AUD3" t="str">
            <v>厦门</v>
          </cell>
          <cell r="AUE3" t="str">
            <v>厦门</v>
          </cell>
          <cell r="AUF3" t="str">
            <v>厦门</v>
          </cell>
          <cell r="AUG3" t="str">
            <v>厦门</v>
          </cell>
          <cell r="AUH3" t="str">
            <v>厦门</v>
          </cell>
          <cell r="AUI3" t="str">
            <v>厦门</v>
          </cell>
          <cell r="AUJ3" t="str">
            <v>厦门</v>
          </cell>
          <cell r="AUK3" t="str">
            <v>惠州</v>
          </cell>
          <cell r="AUL3" t="str">
            <v>惠州</v>
          </cell>
          <cell r="AUM3" t="str">
            <v>惠州</v>
          </cell>
          <cell r="AUN3" t="str">
            <v>惠州</v>
          </cell>
          <cell r="AUO3" t="str">
            <v>惠州</v>
          </cell>
          <cell r="AUP3" t="str">
            <v>惠州</v>
          </cell>
          <cell r="AUQ3" t="str">
            <v>惠州</v>
          </cell>
          <cell r="AUR3" t="str">
            <v>惠州</v>
          </cell>
          <cell r="AUS3" t="str">
            <v>惠州</v>
          </cell>
          <cell r="AUT3" t="str">
            <v>惠州</v>
          </cell>
          <cell r="AUU3" t="str">
            <v>惠州</v>
          </cell>
          <cell r="AUV3" t="str">
            <v>惠州</v>
          </cell>
          <cell r="AUW3" t="str">
            <v>惠州</v>
          </cell>
          <cell r="AUX3" t="str">
            <v>惠州</v>
          </cell>
          <cell r="AUY3" t="str">
            <v>惠州</v>
          </cell>
          <cell r="AUZ3" t="str">
            <v>惠州</v>
          </cell>
          <cell r="AVA3" t="str">
            <v>惠州</v>
          </cell>
          <cell r="AVB3" t="str">
            <v>惠州</v>
          </cell>
          <cell r="AVC3" t="str">
            <v>惠州</v>
          </cell>
          <cell r="AVD3" t="str">
            <v>惠州</v>
          </cell>
          <cell r="AVE3" t="str">
            <v>惠州</v>
          </cell>
          <cell r="AVF3" t="str">
            <v>惠州</v>
          </cell>
          <cell r="AVG3" t="str">
            <v>惠州</v>
          </cell>
          <cell r="AVH3" t="str">
            <v>惠州</v>
          </cell>
          <cell r="AVI3" t="str">
            <v>惠州</v>
          </cell>
          <cell r="AVJ3" t="str">
            <v>惠州</v>
          </cell>
          <cell r="AVK3" t="str">
            <v>惠州</v>
          </cell>
          <cell r="AVL3" t="str">
            <v>惠州</v>
          </cell>
          <cell r="AVM3" t="str">
            <v>惠州</v>
          </cell>
          <cell r="AVN3" t="str">
            <v>惠州</v>
          </cell>
          <cell r="AVO3" t="str">
            <v>商业地产</v>
          </cell>
          <cell r="AVP3" t="str">
            <v>商业地产</v>
          </cell>
          <cell r="AVQ3" t="str">
            <v>商业地产</v>
          </cell>
          <cell r="AVR3" t="str">
            <v>商业地产</v>
          </cell>
          <cell r="AVS3" t="str">
            <v>商业地产</v>
          </cell>
          <cell r="AVT3" t="str">
            <v>商业地产</v>
          </cell>
          <cell r="AVU3" t="str">
            <v>商业地产</v>
          </cell>
          <cell r="AVV3" t="str">
            <v>商业地产</v>
          </cell>
          <cell r="AVW3" t="str">
            <v>商业地产</v>
          </cell>
          <cell r="AVX3" t="str">
            <v>商业地产</v>
          </cell>
          <cell r="AVY3" t="str">
            <v>商业地产</v>
          </cell>
          <cell r="AVZ3" t="str">
            <v>商业地产</v>
          </cell>
          <cell r="AWA3" t="str">
            <v>商业地产</v>
          </cell>
          <cell r="AWB3" t="str">
            <v>商业地产</v>
          </cell>
          <cell r="AWC3" t="str">
            <v>商业地产</v>
          </cell>
          <cell r="AWD3" t="str">
            <v>商业地产</v>
          </cell>
          <cell r="AWE3" t="str">
            <v>商业地产</v>
          </cell>
          <cell r="AWF3" t="str">
            <v>商业地产</v>
          </cell>
          <cell r="AWG3" t="str">
            <v>商业地产</v>
          </cell>
          <cell r="AWH3" t="str">
            <v>商业地产</v>
          </cell>
          <cell r="AWI3" t="str">
            <v>商业地产</v>
          </cell>
          <cell r="AWJ3" t="str">
            <v>商业地产</v>
          </cell>
          <cell r="AWK3" t="str">
            <v>商业地产</v>
          </cell>
          <cell r="AWL3" t="str">
            <v>商业地产</v>
          </cell>
          <cell r="AWM3" t="str">
            <v>商业地产</v>
          </cell>
          <cell r="AWN3" t="str">
            <v>商业地产</v>
          </cell>
          <cell r="AWO3" t="str">
            <v>商业地产</v>
          </cell>
          <cell r="AWP3" t="str">
            <v>商业地产</v>
          </cell>
          <cell r="AWQ3" t="str">
            <v>商业地产</v>
          </cell>
          <cell r="AWR3" t="str">
            <v>商业地产</v>
          </cell>
          <cell r="AWS3" t="str">
            <v>唐山</v>
          </cell>
          <cell r="AWT3" t="str">
            <v>唐山</v>
          </cell>
          <cell r="AWU3" t="str">
            <v>唐山</v>
          </cell>
          <cell r="AWV3" t="str">
            <v>唐山</v>
          </cell>
          <cell r="AWW3" t="str">
            <v>唐山</v>
          </cell>
          <cell r="AWX3" t="str">
            <v>唐山</v>
          </cell>
          <cell r="AWY3" t="str">
            <v>唐山</v>
          </cell>
          <cell r="AWZ3" t="str">
            <v>唐山</v>
          </cell>
          <cell r="AXA3" t="str">
            <v>唐山</v>
          </cell>
          <cell r="AXB3" t="str">
            <v>唐山</v>
          </cell>
          <cell r="AXC3" t="str">
            <v>唐山</v>
          </cell>
          <cell r="AXD3" t="str">
            <v>唐山</v>
          </cell>
          <cell r="AXE3" t="str">
            <v>唐山</v>
          </cell>
          <cell r="AXF3" t="str">
            <v>唐山</v>
          </cell>
          <cell r="AXG3" t="str">
            <v>唐山</v>
          </cell>
          <cell r="AXH3" t="str">
            <v>唐山</v>
          </cell>
          <cell r="AXI3" t="str">
            <v>唐山</v>
          </cell>
          <cell r="AXJ3" t="str">
            <v>唐山</v>
          </cell>
          <cell r="AXK3" t="str">
            <v>唐山</v>
          </cell>
          <cell r="AXL3" t="str">
            <v>唐山</v>
          </cell>
          <cell r="AXM3" t="str">
            <v>唐山</v>
          </cell>
          <cell r="AXN3" t="str">
            <v>唐山</v>
          </cell>
          <cell r="AXO3" t="str">
            <v>唐山</v>
          </cell>
          <cell r="AXP3" t="str">
            <v>唐山</v>
          </cell>
          <cell r="AXQ3" t="str">
            <v>唐山</v>
          </cell>
          <cell r="AXR3" t="str">
            <v>唐山</v>
          </cell>
          <cell r="AXS3" t="str">
            <v>唐山</v>
          </cell>
          <cell r="AXT3" t="str">
            <v>唐山</v>
          </cell>
          <cell r="AXU3" t="str">
            <v>唐山</v>
          </cell>
          <cell r="AXV3" t="str">
            <v>唐山</v>
          </cell>
          <cell r="AXW3" t="str">
            <v>房产小计</v>
          </cell>
          <cell r="AXX3" t="str">
            <v>房产小计</v>
          </cell>
          <cell r="AXY3" t="str">
            <v>房产小计</v>
          </cell>
          <cell r="AXZ3" t="str">
            <v>房产小计</v>
          </cell>
          <cell r="AYA3" t="str">
            <v>房产小计</v>
          </cell>
          <cell r="AYB3" t="str">
            <v>房产小计</v>
          </cell>
          <cell r="AYC3" t="str">
            <v>房产小计</v>
          </cell>
          <cell r="AYD3" t="str">
            <v>房产小计</v>
          </cell>
          <cell r="AYE3" t="str">
            <v>房产小计</v>
          </cell>
          <cell r="AYF3" t="str">
            <v>房产小计</v>
          </cell>
          <cell r="AYG3" t="str">
            <v>房产小计</v>
          </cell>
          <cell r="AYH3" t="str">
            <v>房产小计</v>
          </cell>
          <cell r="AYI3" t="str">
            <v>房产小计</v>
          </cell>
          <cell r="AYJ3" t="str">
            <v>房产小计</v>
          </cell>
          <cell r="AYK3" t="str">
            <v>房产小计</v>
          </cell>
          <cell r="AYL3" t="str">
            <v>房产小计</v>
          </cell>
          <cell r="AYM3" t="str">
            <v>房产小计</v>
          </cell>
          <cell r="AYN3" t="str">
            <v>房产小计</v>
          </cell>
          <cell r="AYO3" t="str">
            <v>房产小计</v>
          </cell>
          <cell r="AYP3" t="str">
            <v>房产小计</v>
          </cell>
          <cell r="AYQ3" t="str">
            <v>房产小计</v>
          </cell>
          <cell r="AYR3" t="str">
            <v>房产小计</v>
          </cell>
          <cell r="AYS3" t="str">
            <v>房产小计</v>
          </cell>
          <cell r="AYT3" t="str">
            <v>房产小计</v>
          </cell>
          <cell r="AYU3" t="str">
            <v>房产小计</v>
          </cell>
          <cell r="AYV3" t="str">
            <v>房产小计</v>
          </cell>
          <cell r="AYW3" t="str">
            <v>房产小计</v>
          </cell>
          <cell r="AYX3" t="str">
            <v>房产小计</v>
          </cell>
          <cell r="AYY3" t="str">
            <v>房产小计</v>
          </cell>
          <cell r="AYZ3" t="str">
            <v>房产小计</v>
          </cell>
          <cell r="AZA3" t="str">
            <v>加盟站</v>
          </cell>
          <cell r="AZB3" t="str">
            <v>加盟站</v>
          </cell>
          <cell r="AZC3" t="str">
            <v>加盟站</v>
          </cell>
          <cell r="AZD3" t="str">
            <v>加盟站</v>
          </cell>
          <cell r="AZE3" t="str">
            <v>加盟站</v>
          </cell>
          <cell r="AZF3" t="str">
            <v>加盟站</v>
          </cell>
          <cell r="AZG3" t="str">
            <v>加盟站</v>
          </cell>
          <cell r="AZH3" t="str">
            <v>加盟站</v>
          </cell>
          <cell r="AZI3" t="str">
            <v>加盟站</v>
          </cell>
          <cell r="AZJ3" t="str">
            <v>加盟站</v>
          </cell>
          <cell r="AZK3" t="str">
            <v>加盟站</v>
          </cell>
          <cell r="AZL3" t="str">
            <v>加盟站</v>
          </cell>
          <cell r="AZM3" t="str">
            <v>加盟站</v>
          </cell>
          <cell r="AZN3" t="str">
            <v>加盟站</v>
          </cell>
          <cell r="AZO3" t="str">
            <v>加盟站</v>
          </cell>
          <cell r="AZP3" t="str">
            <v>加盟站</v>
          </cell>
          <cell r="AZQ3" t="str">
            <v>加盟站</v>
          </cell>
          <cell r="AZR3" t="str">
            <v>加盟站</v>
          </cell>
          <cell r="AZS3" t="str">
            <v>加盟站</v>
          </cell>
          <cell r="AZT3" t="str">
            <v>加盟站</v>
          </cell>
          <cell r="AZU3" t="str">
            <v>加盟站</v>
          </cell>
          <cell r="AZV3" t="str">
            <v>加盟站</v>
          </cell>
          <cell r="AZW3" t="str">
            <v>加盟站</v>
          </cell>
          <cell r="AZX3" t="str">
            <v>加盟站</v>
          </cell>
          <cell r="AZY3" t="str">
            <v>加盟站</v>
          </cell>
          <cell r="AZZ3" t="str">
            <v>加盟站</v>
          </cell>
          <cell r="BAA3" t="str">
            <v>加盟站</v>
          </cell>
          <cell r="BAB3" t="str">
            <v>加盟站</v>
          </cell>
          <cell r="BAC3" t="str">
            <v>加盟站</v>
          </cell>
          <cell r="BAD3" t="str">
            <v>加盟站</v>
          </cell>
          <cell r="BAE3" t="str">
            <v>家居</v>
          </cell>
          <cell r="BAF3" t="str">
            <v>家居</v>
          </cell>
          <cell r="BAG3" t="str">
            <v>家居</v>
          </cell>
          <cell r="BAH3" t="str">
            <v>家居</v>
          </cell>
          <cell r="BAI3" t="str">
            <v>家居</v>
          </cell>
          <cell r="BAJ3" t="str">
            <v>家居</v>
          </cell>
          <cell r="BAK3" t="str">
            <v>家居</v>
          </cell>
          <cell r="BAL3" t="str">
            <v>家居</v>
          </cell>
          <cell r="BAM3" t="str">
            <v>家居</v>
          </cell>
          <cell r="BAN3" t="str">
            <v>家居</v>
          </cell>
          <cell r="BAO3" t="str">
            <v>家居</v>
          </cell>
          <cell r="BAP3" t="str">
            <v>家居</v>
          </cell>
          <cell r="BAQ3" t="str">
            <v>家居</v>
          </cell>
          <cell r="BAR3" t="str">
            <v>家居</v>
          </cell>
          <cell r="BAS3" t="str">
            <v>家居</v>
          </cell>
          <cell r="BAT3" t="str">
            <v>家居</v>
          </cell>
          <cell r="BAU3" t="str">
            <v>家居</v>
          </cell>
          <cell r="BAV3" t="str">
            <v>家居</v>
          </cell>
          <cell r="BAW3" t="str">
            <v>家居</v>
          </cell>
          <cell r="BAX3" t="str">
            <v>家居</v>
          </cell>
          <cell r="BAY3" t="str">
            <v>家居</v>
          </cell>
          <cell r="BAZ3" t="str">
            <v>家居</v>
          </cell>
          <cell r="BBA3" t="str">
            <v>家居</v>
          </cell>
          <cell r="BBB3" t="str">
            <v>家居</v>
          </cell>
          <cell r="BBC3" t="str">
            <v>家居</v>
          </cell>
          <cell r="BBD3" t="str">
            <v>家居</v>
          </cell>
          <cell r="BBE3" t="str">
            <v>家居</v>
          </cell>
          <cell r="BBF3" t="str">
            <v>家居</v>
          </cell>
          <cell r="BBG3" t="str">
            <v>家居</v>
          </cell>
          <cell r="BBH3" t="str">
            <v>家居</v>
          </cell>
          <cell r="BBI3" t="str">
            <v>二手房</v>
          </cell>
          <cell r="BBJ3" t="str">
            <v>二手房</v>
          </cell>
          <cell r="BBK3" t="str">
            <v>二手房</v>
          </cell>
          <cell r="BBL3" t="str">
            <v>二手房</v>
          </cell>
          <cell r="BBM3" t="str">
            <v>二手房</v>
          </cell>
          <cell r="BBN3" t="str">
            <v>二手房</v>
          </cell>
          <cell r="BBO3" t="str">
            <v>二手房</v>
          </cell>
          <cell r="BBP3" t="str">
            <v>二手房</v>
          </cell>
          <cell r="BBQ3" t="str">
            <v>二手房</v>
          </cell>
          <cell r="BBR3" t="str">
            <v>二手房</v>
          </cell>
          <cell r="BBS3" t="str">
            <v>二手房</v>
          </cell>
          <cell r="BBT3" t="str">
            <v>二手房</v>
          </cell>
          <cell r="BBU3" t="str">
            <v>二手房</v>
          </cell>
          <cell r="BBV3" t="str">
            <v>二手房</v>
          </cell>
          <cell r="BBW3" t="str">
            <v>二手房</v>
          </cell>
          <cell r="BBX3" t="str">
            <v>二手房</v>
          </cell>
          <cell r="BBY3" t="str">
            <v>二手房</v>
          </cell>
          <cell r="BBZ3" t="str">
            <v>二手房</v>
          </cell>
          <cell r="BCA3" t="str">
            <v>二手房</v>
          </cell>
          <cell r="BCB3" t="str">
            <v>二手房</v>
          </cell>
          <cell r="BCC3" t="str">
            <v>二手房</v>
          </cell>
          <cell r="BCD3" t="str">
            <v>二手房</v>
          </cell>
          <cell r="BCE3" t="str">
            <v>二手房</v>
          </cell>
          <cell r="BCF3" t="str">
            <v>二手房</v>
          </cell>
          <cell r="BCG3" t="str">
            <v>二手房</v>
          </cell>
          <cell r="BCH3" t="str">
            <v>二手房</v>
          </cell>
          <cell r="BCI3" t="str">
            <v>二手房</v>
          </cell>
          <cell r="BCJ3" t="str">
            <v>二手房</v>
          </cell>
          <cell r="BCK3" t="str">
            <v>二手房</v>
          </cell>
          <cell r="BCL3" t="str">
            <v>二手房</v>
          </cell>
          <cell r="BCM3" t="str">
            <v>新房后台</v>
          </cell>
          <cell r="BCN3" t="str">
            <v>新房后台</v>
          </cell>
          <cell r="BCO3" t="str">
            <v>新房后台</v>
          </cell>
          <cell r="BCP3" t="str">
            <v>新房后台</v>
          </cell>
          <cell r="BCQ3" t="str">
            <v>新房后台</v>
          </cell>
          <cell r="BCR3" t="str">
            <v>新房后台</v>
          </cell>
          <cell r="BCS3" t="str">
            <v>新房后台</v>
          </cell>
          <cell r="BCT3" t="str">
            <v>新房后台</v>
          </cell>
          <cell r="BCU3" t="str">
            <v>新房后台</v>
          </cell>
          <cell r="BCV3" t="str">
            <v>新房后台</v>
          </cell>
          <cell r="BCW3" t="str">
            <v>新房后台</v>
          </cell>
          <cell r="BCX3" t="str">
            <v>新房后台</v>
          </cell>
          <cell r="BCY3" t="str">
            <v>新房后台</v>
          </cell>
          <cell r="BCZ3" t="str">
            <v>新房后台</v>
          </cell>
          <cell r="BDA3" t="str">
            <v>新房后台</v>
          </cell>
          <cell r="BDB3" t="str">
            <v>新房后台</v>
          </cell>
          <cell r="BDC3" t="str">
            <v>新房后台</v>
          </cell>
          <cell r="BDD3" t="str">
            <v>新房后台</v>
          </cell>
          <cell r="BDE3" t="str">
            <v>新房后台</v>
          </cell>
          <cell r="BDF3" t="str">
            <v>新房后台</v>
          </cell>
          <cell r="BDG3" t="str">
            <v>新房后台</v>
          </cell>
          <cell r="BDH3" t="str">
            <v>新房后台</v>
          </cell>
          <cell r="BDI3" t="str">
            <v>新房后台</v>
          </cell>
          <cell r="BDJ3" t="str">
            <v>新房后台</v>
          </cell>
          <cell r="BDK3" t="str">
            <v>新房后台</v>
          </cell>
          <cell r="BDL3" t="str">
            <v>新房后台</v>
          </cell>
          <cell r="BDM3" t="str">
            <v>新房后台</v>
          </cell>
          <cell r="BDN3" t="str">
            <v>新房后台</v>
          </cell>
          <cell r="BDO3" t="str">
            <v>新房后台</v>
          </cell>
          <cell r="BDP3" t="str">
            <v>新房后台</v>
          </cell>
          <cell r="BDQ3" t="str">
            <v>全国后台</v>
          </cell>
          <cell r="BDR3" t="str">
            <v>全国后台</v>
          </cell>
          <cell r="BDS3" t="str">
            <v>全国后台</v>
          </cell>
          <cell r="BDT3" t="str">
            <v>全国后台</v>
          </cell>
          <cell r="BDU3" t="str">
            <v>全国后台</v>
          </cell>
          <cell r="BDV3" t="str">
            <v>全国后台</v>
          </cell>
          <cell r="BDW3" t="str">
            <v>全国后台</v>
          </cell>
          <cell r="BDX3" t="str">
            <v>全国后台</v>
          </cell>
          <cell r="BDY3" t="str">
            <v>全国后台</v>
          </cell>
          <cell r="BDZ3" t="str">
            <v>全国后台</v>
          </cell>
          <cell r="BEA3" t="str">
            <v>全国后台</v>
          </cell>
          <cell r="BEB3" t="str">
            <v>全国后台</v>
          </cell>
          <cell r="BEC3" t="str">
            <v>全国后台</v>
          </cell>
          <cell r="BED3" t="str">
            <v>全国后台</v>
          </cell>
          <cell r="BEE3" t="str">
            <v>全国后台</v>
          </cell>
          <cell r="BEF3" t="str">
            <v>全国后台</v>
          </cell>
          <cell r="BEG3" t="str">
            <v>全国后台</v>
          </cell>
          <cell r="BEH3" t="str">
            <v>全国后台</v>
          </cell>
          <cell r="BEI3" t="str">
            <v>全国后台</v>
          </cell>
          <cell r="BEJ3" t="str">
            <v>全国后台</v>
          </cell>
          <cell r="BEK3" t="str">
            <v>全国后台</v>
          </cell>
          <cell r="BEL3" t="str">
            <v>全国后台</v>
          </cell>
          <cell r="BEM3" t="str">
            <v>全国后台</v>
          </cell>
          <cell r="BEN3" t="str">
            <v>全国后台</v>
          </cell>
          <cell r="BEO3" t="str">
            <v>全国后台</v>
          </cell>
          <cell r="BEP3" t="str">
            <v>全国后台</v>
          </cell>
          <cell r="BEQ3" t="str">
            <v>全国后台</v>
          </cell>
          <cell r="BER3" t="str">
            <v>全国后台</v>
          </cell>
          <cell r="BES3" t="str">
            <v>全国后台</v>
          </cell>
          <cell r="BET3" t="str">
            <v>全国后台</v>
          </cell>
          <cell r="BEU3" t="str">
            <v>焦点总计</v>
          </cell>
          <cell r="BEV3" t="str">
            <v>焦点总计</v>
          </cell>
          <cell r="BEW3" t="str">
            <v>焦点总计</v>
          </cell>
          <cell r="BEX3" t="str">
            <v>焦点总计</v>
          </cell>
          <cell r="BEY3" t="str">
            <v>焦点总计</v>
          </cell>
          <cell r="BEZ3" t="str">
            <v>焦点总计</v>
          </cell>
          <cell r="BFA3" t="str">
            <v>焦点总计</v>
          </cell>
          <cell r="BFB3" t="str">
            <v>焦点总计</v>
          </cell>
          <cell r="BFC3" t="str">
            <v>焦点总计</v>
          </cell>
          <cell r="BFD3" t="str">
            <v>焦点总计</v>
          </cell>
          <cell r="BFE3" t="str">
            <v>焦点总计</v>
          </cell>
          <cell r="BFF3" t="str">
            <v>焦点总计</v>
          </cell>
          <cell r="BFG3" t="str">
            <v>焦点总计</v>
          </cell>
          <cell r="BFH3" t="str">
            <v>焦点总计</v>
          </cell>
          <cell r="BFI3" t="str">
            <v>焦点总计</v>
          </cell>
          <cell r="BFJ3" t="str">
            <v>焦点总计</v>
          </cell>
          <cell r="BFK3" t="str">
            <v>焦点总计</v>
          </cell>
          <cell r="BFL3" t="str">
            <v>焦点总计</v>
          </cell>
          <cell r="BFM3" t="str">
            <v>焦点总计</v>
          </cell>
          <cell r="BFN3" t="str">
            <v>焦点总计</v>
          </cell>
          <cell r="BFO3" t="str">
            <v>焦点总计</v>
          </cell>
          <cell r="BFP3" t="str">
            <v>焦点总计</v>
          </cell>
          <cell r="BFQ3" t="str">
            <v>焦点总计</v>
          </cell>
          <cell r="BFR3" t="str">
            <v>焦点总计</v>
          </cell>
          <cell r="BFS3" t="str">
            <v>焦点总计</v>
          </cell>
          <cell r="BFT3" t="str">
            <v>焦点总计</v>
          </cell>
          <cell r="BFU3" t="str">
            <v>焦点总计</v>
          </cell>
          <cell r="BFV3" t="str">
            <v>焦点总计</v>
          </cell>
          <cell r="BFW3" t="str">
            <v>焦点总计</v>
          </cell>
          <cell r="BFX3" t="str">
            <v>焦点总计</v>
          </cell>
        </row>
        <row r="4">
          <cell r="B4" t="str">
            <v>项目</v>
          </cell>
          <cell r="C4" t="str">
            <v>2016确认 Q1</v>
          </cell>
          <cell r="D4" t="str">
            <v>2016确认 Q2</v>
          </cell>
          <cell r="E4" t="str">
            <v>2016确认 Q3</v>
          </cell>
          <cell r="F4" t="str">
            <v>2016确认 Q4</v>
          </cell>
          <cell r="G4" t="str">
            <v>2016确认 传统</v>
          </cell>
          <cell r="H4" t="str">
            <v>2016确认 Q1</v>
          </cell>
          <cell r="I4" t="str">
            <v>2016确认 Q2</v>
          </cell>
          <cell r="J4" t="str">
            <v>2016确认 Q3</v>
          </cell>
          <cell r="K4" t="str">
            <v>2016确认 Q4</v>
          </cell>
          <cell r="L4" t="str">
            <v>2016确认 直销</v>
          </cell>
          <cell r="M4" t="str">
            <v>2016确认 Q1</v>
          </cell>
          <cell r="N4" t="str">
            <v>2016确认 Q2</v>
          </cell>
          <cell r="O4" t="str">
            <v>2016确认 Q3</v>
          </cell>
          <cell r="P4" t="str">
            <v>2016确认 Q4</v>
          </cell>
          <cell r="Q4" t="str">
            <v>2016确认 传统+直销</v>
          </cell>
          <cell r="R4" t="str">
            <v>2016 Q1</v>
          </cell>
          <cell r="S4" t="str">
            <v>2016 Q2</v>
          </cell>
          <cell r="T4" t="str">
            <v>2016 Q3</v>
          </cell>
          <cell r="U4" t="str">
            <v>2016 Q4</v>
          </cell>
          <cell r="V4" t="str">
            <v>2016 传统</v>
          </cell>
          <cell r="W4" t="str">
            <v>2016 Q1</v>
          </cell>
          <cell r="X4" t="str">
            <v>2016 Q2</v>
          </cell>
          <cell r="Y4" t="str">
            <v>2016 Q3</v>
          </cell>
          <cell r="Z4" t="str">
            <v>2016 Q4</v>
          </cell>
          <cell r="AA4" t="str">
            <v>2016 直销</v>
          </cell>
          <cell r="AB4" t="str">
            <v>2016 Q1</v>
          </cell>
          <cell r="AC4" t="str">
            <v>2016 Q2</v>
          </cell>
          <cell r="AD4" t="str">
            <v>2016 Q3</v>
          </cell>
          <cell r="AE4" t="str">
            <v>2016 Q4</v>
          </cell>
          <cell r="AF4" t="str">
            <v>2016 传统+直销</v>
          </cell>
          <cell r="AG4" t="str">
            <v>2016确认 Q1</v>
          </cell>
          <cell r="AH4" t="str">
            <v>2016确认 Q2</v>
          </cell>
          <cell r="AI4" t="str">
            <v>2016确认 Q3</v>
          </cell>
          <cell r="AJ4" t="str">
            <v>2016确认 Q4</v>
          </cell>
          <cell r="AK4" t="str">
            <v>2016确认 传统</v>
          </cell>
          <cell r="AL4" t="str">
            <v>2016确认 Q1</v>
          </cell>
          <cell r="AM4" t="str">
            <v>2016确认 Q2</v>
          </cell>
          <cell r="AN4" t="str">
            <v>2016确认 Q3</v>
          </cell>
          <cell r="AO4" t="str">
            <v>2016确认 Q4</v>
          </cell>
          <cell r="AP4" t="str">
            <v>2016确认 直销</v>
          </cell>
          <cell r="AQ4" t="str">
            <v>2016确认 Q1</v>
          </cell>
          <cell r="AR4" t="str">
            <v>2016确认 Q2</v>
          </cell>
          <cell r="AS4" t="str">
            <v>2016确认 Q3</v>
          </cell>
          <cell r="AT4" t="str">
            <v>2016确认 Q4</v>
          </cell>
          <cell r="AU4" t="str">
            <v>2016确认 传统+直销</v>
          </cell>
          <cell r="AV4" t="str">
            <v>2016 Q1</v>
          </cell>
          <cell r="AW4" t="str">
            <v>2016 Q2</v>
          </cell>
          <cell r="AX4" t="str">
            <v>2016 Q3</v>
          </cell>
          <cell r="AY4" t="str">
            <v>2016 Q4</v>
          </cell>
          <cell r="AZ4" t="str">
            <v>2016 传统</v>
          </cell>
          <cell r="BA4" t="str">
            <v>2016 Q1</v>
          </cell>
          <cell r="BB4" t="str">
            <v>2016 Q2</v>
          </cell>
          <cell r="BC4" t="str">
            <v>2016 Q3</v>
          </cell>
          <cell r="BD4" t="str">
            <v>2016 Q4</v>
          </cell>
          <cell r="BE4" t="str">
            <v>2016 直销</v>
          </cell>
          <cell r="BF4" t="str">
            <v>2016 Q1</v>
          </cell>
          <cell r="BG4" t="str">
            <v>2016 Q2</v>
          </cell>
          <cell r="BH4" t="str">
            <v>2016 Q3</v>
          </cell>
          <cell r="BI4" t="str">
            <v>2016 Q4</v>
          </cell>
          <cell r="BJ4" t="str">
            <v>2016 传统+直销</v>
          </cell>
          <cell r="BK4" t="str">
            <v>2016确认 Q1</v>
          </cell>
          <cell r="BL4" t="str">
            <v>2016确认 Q2</v>
          </cell>
          <cell r="BM4" t="str">
            <v>2016确认 Q3</v>
          </cell>
          <cell r="BN4" t="str">
            <v>2016确认 Q4</v>
          </cell>
          <cell r="BO4" t="str">
            <v>2016确认 传统</v>
          </cell>
          <cell r="BP4" t="str">
            <v>2016确认 Q1</v>
          </cell>
          <cell r="BQ4" t="str">
            <v>2016确认 Q2</v>
          </cell>
          <cell r="BR4" t="str">
            <v>2016确认 Q3</v>
          </cell>
          <cell r="BS4" t="str">
            <v>2016确认 Q4</v>
          </cell>
          <cell r="BT4" t="str">
            <v>2016确认 直销</v>
          </cell>
          <cell r="BU4" t="str">
            <v>2016确认 Q1</v>
          </cell>
          <cell r="BV4" t="str">
            <v>2016确认 Q2</v>
          </cell>
          <cell r="BW4" t="str">
            <v>2016确认 Q3</v>
          </cell>
          <cell r="BX4" t="str">
            <v>2016确认 Q4</v>
          </cell>
          <cell r="BY4" t="str">
            <v>2016确认 传统+直销</v>
          </cell>
          <cell r="BZ4" t="str">
            <v>2016 Q1</v>
          </cell>
          <cell r="CA4" t="str">
            <v>2016 Q2</v>
          </cell>
          <cell r="CB4" t="str">
            <v>2016 Q3</v>
          </cell>
          <cell r="CC4" t="str">
            <v>2016 Q4</v>
          </cell>
          <cell r="CD4" t="str">
            <v>2016 传统</v>
          </cell>
          <cell r="CE4" t="str">
            <v>2016 Q1</v>
          </cell>
          <cell r="CF4" t="str">
            <v>2016 Q2</v>
          </cell>
          <cell r="CG4" t="str">
            <v>2016 Q3</v>
          </cell>
          <cell r="CH4" t="str">
            <v>2016 Q4</v>
          </cell>
          <cell r="CI4" t="str">
            <v>2016 直销</v>
          </cell>
          <cell r="CJ4" t="str">
            <v>2016 Q1</v>
          </cell>
          <cell r="CK4" t="str">
            <v>2016 Q2</v>
          </cell>
          <cell r="CL4" t="str">
            <v>2016 Q3</v>
          </cell>
          <cell r="CM4" t="str">
            <v>2016 Q4</v>
          </cell>
          <cell r="CN4" t="str">
            <v>2016 传统+直销</v>
          </cell>
          <cell r="CO4" t="str">
            <v>2016确认 Q1</v>
          </cell>
          <cell r="CP4" t="str">
            <v>2016确认 Q2</v>
          </cell>
          <cell r="CQ4" t="str">
            <v>2016确认 Q3</v>
          </cell>
          <cell r="CR4" t="str">
            <v>2016确认 Q4</v>
          </cell>
          <cell r="CS4" t="str">
            <v>2016确认 传统</v>
          </cell>
          <cell r="CT4" t="str">
            <v>2016确认 Q1</v>
          </cell>
          <cell r="CU4" t="str">
            <v>2016确认 Q2</v>
          </cell>
          <cell r="CV4" t="str">
            <v>2016确认 Q3</v>
          </cell>
          <cell r="CW4" t="str">
            <v>2016确认 Q4</v>
          </cell>
          <cell r="CX4" t="str">
            <v>2016确认 直销</v>
          </cell>
          <cell r="CY4" t="str">
            <v>2016确认 Q1</v>
          </cell>
          <cell r="CZ4" t="str">
            <v>2016确认 Q2</v>
          </cell>
          <cell r="DA4" t="str">
            <v>2016确认 Q3</v>
          </cell>
          <cell r="DB4" t="str">
            <v>2016确认 Q4</v>
          </cell>
          <cell r="DC4" t="str">
            <v>2016确认 传统+直销</v>
          </cell>
          <cell r="DD4" t="str">
            <v>2016 Q1</v>
          </cell>
          <cell r="DE4" t="str">
            <v>2016 Q2</v>
          </cell>
          <cell r="DF4" t="str">
            <v>2016 Q3</v>
          </cell>
          <cell r="DG4" t="str">
            <v>2016 Q4</v>
          </cell>
          <cell r="DH4" t="str">
            <v>2016 传统</v>
          </cell>
          <cell r="DI4" t="str">
            <v>2016 Q1</v>
          </cell>
          <cell r="DJ4" t="str">
            <v>2016 Q2</v>
          </cell>
          <cell r="DK4" t="str">
            <v>2016 Q3</v>
          </cell>
          <cell r="DL4" t="str">
            <v>2016 Q4</v>
          </cell>
          <cell r="DM4" t="str">
            <v>2016 直销</v>
          </cell>
          <cell r="DN4" t="str">
            <v>2016 Q1</v>
          </cell>
          <cell r="DO4" t="str">
            <v>2016 Q2</v>
          </cell>
          <cell r="DP4" t="str">
            <v>2016 Q3</v>
          </cell>
          <cell r="DQ4" t="str">
            <v>2016 Q4</v>
          </cell>
          <cell r="DR4" t="str">
            <v>2016 传统+直销</v>
          </cell>
          <cell r="DS4" t="str">
            <v>2016确认 Q1</v>
          </cell>
          <cell r="DT4" t="str">
            <v>2016确认 Q2</v>
          </cell>
          <cell r="DU4" t="str">
            <v>2016确认 Q3</v>
          </cell>
          <cell r="DV4" t="str">
            <v>2016确认 Q4</v>
          </cell>
          <cell r="DW4" t="str">
            <v>2016确认 传统</v>
          </cell>
          <cell r="DX4" t="str">
            <v>2016确认 Q1</v>
          </cell>
          <cell r="DY4" t="str">
            <v>2016确认 Q2</v>
          </cell>
          <cell r="DZ4" t="str">
            <v>2016确认 Q3</v>
          </cell>
          <cell r="EA4" t="str">
            <v>2016确认 Q4</v>
          </cell>
          <cell r="EB4" t="str">
            <v>2016确认 直销</v>
          </cell>
          <cell r="EC4" t="str">
            <v>2016确认 Q1</v>
          </cell>
          <cell r="ED4" t="str">
            <v>2016确认 Q2</v>
          </cell>
          <cell r="EE4" t="str">
            <v>2016确认 Q3</v>
          </cell>
          <cell r="EF4" t="str">
            <v>2016确认 Q4</v>
          </cell>
          <cell r="EG4" t="str">
            <v>2016确认 传统+直销</v>
          </cell>
          <cell r="EH4" t="str">
            <v>2016 Q1</v>
          </cell>
          <cell r="EI4" t="str">
            <v>2016 Q2</v>
          </cell>
          <cell r="EJ4" t="str">
            <v>2016 Q3</v>
          </cell>
          <cell r="EK4" t="str">
            <v>2016 Q4</v>
          </cell>
          <cell r="EL4" t="str">
            <v>2016 传统</v>
          </cell>
          <cell r="EM4" t="str">
            <v>2016 Q1</v>
          </cell>
          <cell r="EN4" t="str">
            <v>2016 Q2</v>
          </cell>
          <cell r="EO4" t="str">
            <v>2016 Q3</v>
          </cell>
          <cell r="EP4" t="str">
            <v>2016 Q4</v>
          </cell>
          <cell r="EQ4" t="str">
            <v>2016 直销</v>
          </cell>
          <cell r="ER4" t="str">
            <v>2016 Q1</v>
          </cell>
          <cell r="ES4" t="str">
            <v>2016 Q2</v>
          </cell>
          <cell r="ET4" t="str">
            <v>2016 Q3</v>
          </cell>
          <cell r="EU4" t="str">
            <v>2016 Q4</v>
          </cell>
          <cell r="EV4" t="str">
            <v>2016 传统+直销</v>
          </cell>
          <cell r="EW4" t="str">
            <v>2016确认 Q1</v>
          </cell>
          <cell r="EX4" t="str">
            <v>2016确认 Q2</v>
          </cell>
          <cell r="EY4" t="str">
            <v>2016确认 Q3</v>
          </cell>
          <cell r="EZ4" t="str">
            <v>2016确认 Q4</v>
          </cell>
          <cell r="FA4" t="str">
            <v>2016确认 传统</v>
          </cell>
          <cell r="FB4" t="str">
            <v>2016确认 Q1</v>
          </cell>
          <cell r="FC4" t="str">
            <v>2016确认 Q2</v>
          </cell>
          <cell r="FD4" t="str">
            <v>2016确认 Q3</v>
          </cell>
          <cell r="FE4" t="str">
            <v>2016确认 Q4</v>
          </cell>
          <cell r="FF4" t="str">
            <v>2016确认 直销</v>
          </cell>
          <cell r="FG4" t="str">
            <v>2016确认 Q1</v>
          </cell>
          <cell r="FH4" t="str">
            <v>2016确认 Q2</v>
          </cell>
          <cell r="FI4" t="str">
            <v>2016确认 Q3</v>
          </cell>
          <cell r="FJ4" t="str">
            <v>2016确认 Q4</v>
          </cell>
          <cell r="FK4" t="str">
            <v>2016确认 传统+直销</v>
          </cell>
          <cell r="FL4" t="str">
            <v>2016 Q1</v>
          </cell>
          <cell r="FM4" t="str">
            <v>2016 Q2</v>
          </cell>
          <cell r="FN4" t="str">
            <v>2016 Q3</v>
          </cell>
          <cell r="FO4" t="str">
            <v>2016 Q4</v>
          </cell>
          <cell r="FP4" t="str">
            <v>2016 传统</v>
          </cell>
          <cell r="FQ4" t="str">
            <v>2016 Q1</v>
          </cell>
          <cell r="FR4" t="str">
            <v>2016 Q2</v>
          </cell>
          <cell r="FS4" t="str">
            <v>2016 Q3</v>
          </cell>
          <cell r="FT4" t="str">
            <v>2016 Q4</v>
          </cell>
          <cell r="FU4" t="str">
            <v>2016 直销</v>
          </cell>
          <cell r="FV4" t="str">
            <v>2016 Q1</v>
          </cell>
          <cell r="FW4" t="str">
            <v>2016 Q2</v>
          </cell>
          <cell r="FX4" t="str">
            <v>2016 Q3</v>
          </cell>
          <cell r="FY4" t="str">
            <v>2016 Q4</v>
          </cell>
          <cell r="FZ4" t="str">
            <v>2016 传统+直销</v>
          </cell>
          <cell r="GA4" t="str">
            <v>2016确认 Q1</v>
          </cell>
          <cell r="GB4" t="str">
            <v>2016确认 Q2</v>
          </cell>
          <cell r="GC4" t="str">
            <v>2016确认 Q3</v>
          </cell>
          <cell r="GD4" t="str">
            <v>2016确认 Q4</v>
          </cell>
          <cell r="GE4" t="str">
            <v>2016确认 传统</v>
          </cell>
          <cell r="GF4" t="str">
            <v>2016确认 Q1</v>
          </cell>
          <cell r="GG4" t="str">
            <v>2016确认 Q2</v>
          </cell>
          <cell r="GH4" t="str">
            <v>2016确认 Q3</v>
          </cell>
          <cell r="GI4" t="str">
            <v>2016确认 Q4</v>
          </cell>
          <cell r="GJ4" t="str">
            <v>2016确认 直销</v>
          </cell>
          <cell r="GK4" t="str">
            <v>2016确认 Q1</v>
          </cell>
          <cell r="GL4" t="str">
            <v>2016确认 Q2</v>
          </cell>
          <cell r="GM4" t="str">
            <v>2016确认 Q3</v>
          </cell>
          <cell r="GN4" t="str">
            <v>2016确认 Q4</v>
          </cell>
          <cell r="GO4" t="str">
            <v>2016确认 传统+直销</v>
          </cell>
          <cell r="GP4" t="str">
            <v>2016 Q1</v>
          </cell>
          <cell r="GQ4" t="str">
            <v>2016 Q2</v>
          </cell>
          <cell r="GR4" t="str">
            <v>2016 Q3</v>
          </cell>
          <cell r="GS4" t="str">
            <v>2016 Q4</v>
          </cell>
          <cell r="GT4" t="str">
            <v>2016 传统</v>
          </cell>
          <cell r="GU4" t="str">
            <v>2016 Q1</v>
          </cell>
          <cell r="GV4" t="str">
            <v>2016 Q2</v>
          </cell>
          <cell r="GW4" t="str">
            <v>2016 Q3</v>
          </cell>
          <cell r="GX4" t="str">
            <v>2016 Q4</v>
          </cell>
          <cell r="GY4" t="str">
            <v>2016 直销</v>
          </cell>
          <cell r="GZ4" t="str">
            <v>2016 Q1</v>
          </cell>
          <cell r="HA4" t="str">
            <v>2016 Q2</v>
          </cell>
          <cell r="HB4" t="str">
            <v>2016 Q3</v>
          </cell>
          <cell r="HC4" t="str">
            <v>2016 Q4</v>
          </cell>
          <cell r="HD4" t="str">
            <v>2016 传统+直销</v>
          </cell>
          <cell r="HE4" t="str">
            <v>2016确认 Q1</v>
          </cell>
          <cell r="HF4" t="str">
            <v>2016确认 Q2</v>
          </cell>
          <cell r="HG4" t="str">
            <v>2016确认 Q3</v>
          </cell>
          <cell r="HH4" t="str">
            <v>2016确认 Q4</v>
          </cell>
          <cell r="HI4" t="str">
            <v>2016确认 传统</v>
          </cell>
          <cell r="HJ4" t="str">
            <v>2016确认 Q1</v>
          </cell>
          <cell r="HK4" t="str">
            <v>2016确认 Q2</v>
          </cell>
          <cell r="HL4" t="str">
            <v>2016确认 Q3</v>
          </cell>
          <cell r="HM4" t="str">
            <v>2016确认 Q4</v>
          </cell>
          <cell r="HN4" t="str">
            <v>2016确认 直销</v>
          </cell>
          <cell r="HO4" t="str">
            <v>2016确认 Q1</v>
          </cell>
          <cell r="HP4" t="str">
            <v>2016确认 Q2</v>
          </cell>
          <cell r="HQ4" t="str">
            <v>2016确认 Q3</v>
          </cell>
          <cell r="HR4" t="str">
            <v>2016确认 Q4</v>
          </cell>
          <cell r="HS4" t="str">
            <v>2016确认 传统+直销</v>
          </cell>
          <cell r="HT4" t="str">
            <v>2016 Q1</v>
          </cell>
          <cell r="HU4" t="str">
            <v>2016 Q2</v>
          </cell>
          <cell r="HV4" t="str">
            <v>2016 Q3</v>
          </cell>
          <cell r="HW4" t="str">
            <v>2016 Q4</v>
          </cell>
          <cell r="HX4" t="str">
            <v>2016 传统</v>
          </cell>
          <cell r="HY4" t="str">
            <v>2016 Q1</v>
          </cell>
          <cell r="HZ4" t="str">
            <v>2016 Q2</v>
          </cell>
          <cell r="IA4" t="str">
            <v>2016 Q3</v>
          </cell>
          <cell r="IB4" t="str">
            <v>2016 Q4</v>
          </cell>
          <cell r="IC4" t="str">
            <v>2016 直销</v>
          </cell>
          <cell r="ID4" t="str">
            <v>2016 Q1</v>
          </cell>
          <cell r="IE4" t="str">
            <v>2016 Q2</v>
          </cell>
          <cell r="IF4" t="str">
            <v>2016 Q3</v>
          </cell>
          <cell r="IG4" t="str">
            <v>2016 Q4</v>
          </cell>
          <cell r="IH4" t="str">
            <v>2016 传统+直销</v>
          </cell>
          <cell r="II4" t="str">
            <v>2016确认 Q1</v>
          </cell>
          <cell r="IJ4" t="str">
            <v>2016确认 Q2</v>
          </cell>
          <cell r="IK4" t="str">
            <v>2016确认 Q3</v>
          </cell>
          <cell r="IL4" t="str">
            <v>2016确认 Q4</v>
          </cell>
          <cell r="IM4" t="str">
            <v>2016确认 传统</v>
          </cell>
          <cell r="IN4" t="str">
            <v>2016确认 Q1</v>
          </cell>
          <cell r="IO4" t="str">
            <v>2016确认 Q2</v>
          </cell>
          <cell r="IP4" t="str">
            <v>2016确认 Q3</v>
          </cell>
          <cell r="IQ4" t="str">
            <v>2016确认 Q4</v>
          </cell>
          <cell r="IR4" t="str">
            <v>2016确认 直销</v>
          </cell>
          <cell r="IS4" t="str">
            <v>2016确认 Q1</v>
          </cell>
          <cell r="IT4" t="str">
            <v>2016确认 Q2</v>
          </cell>
          <cell r="IU4" t="str">
            <v>2016确认 Q3</v>
          </cell>
          <cell r="IV4" t="str">
            <v>2016确认 Q4</v>
          </cell>
          <cell r="IW4" t="str">
            <v>2016确认 传统+直销</v>
          </cell>
          <cell r="IX4" t="str">
            <v>2016 Q1</v>
          </cell>
          <cell r="IY4" t="str">
            <v>2016 Q2</v>
          </cell>
          <cell r="IZ4" t="str">
            <v>2016 Q3</v>
          </cell>
          <cell r="JA4" t="str">
            <v>2016 Q4</v>
          </cell>
          <cell r="JB4" t="str">
            <v>2016 传统</v>
          </cell>
          <cell r="JC4" t="str">
            <v>2016 Q1</v>
          </cell>
          <cell r="JD4" t="str">
            <v>2016 Q2</v>
          </cell>
          <cell r="JE4" t="str">
            <v>2016 Q3</v>
          </cell>
          <cell r="JF4" t="str">
            <v>2016 Q4</v>
          </cell>
          <cell r="JG4" t="str">
            <v>2016 直销</v>
          </cell>
          <cell r="JH4" t="str">
            <v>2016 Q1</v>
          </cell>
          <cell r="JI4" t="str">
            <v>2016 Q2</v>
          </cell>
          <cell r="JJ4" t="str">
            <v>2016 Q3</v>
          </cell>
          <cell r="JK4" t="str">
            <v>2016 Q4</v>
          </cell>
          <cell r="JL4" t="str">
            <v>2016 传统+直销</v>
          </cell>
          <cell r="JM4" t="str">
            <v>2016确认 Q1</v>
          </cell>
          <cell r="JN4" t="str">
            <v>2016确认 Q2</v>
          </cell>
          <cell r="JO4" t="str">
            <v>2016确认 Q3</v>
          </cell>
          <cell r="JP4" t="str">
            <v>2016确认 Q4</v>
          </cell>
          <cell r="JQ4" t="str">
            <v>2016确认 传统</v>
          </cell>
          <cell r="JR4" t="str">
            <v>2016确认 Q1</v>
          </cell>
          <cell r="JS4" t="str">
            <v>2016确认 Q2</v>
          </cell>
          <cell r="JT4" t="str">
            <v>2016确认 Q3</v>
          </cell>
          <cell r="JU4" t="str">
            <v>2016确认 Q4</v>
          </cell>
          <cell r="JV4" t="str">
            <v>2016确认 直销</v>
          </cell>
          <cell r="JW4" t="str">
            <v>2016确认 Q1</v>
          </cell>
          <cell r="JX4" t="str">
            <v>2016确认 Q2</v>
          </cell>
          <cell r="JY4" t="str">
            <v>2016确认 Q3</v>
          </cell>
          <cell r="JZ4" t="str">
            <v>2016确认 Q4</v>
          </cell>
          <cell r="KA4" t="str">
            <v>2016确认 传统+直销</v>
          </cell>
          <cell r="KB4" t="str">
            <v>2016 Q1</v>
          </cell>
          <cell r="KC4" t="str">
            <v>2016 Q2</v>
          </cell>
          <cell r="KD4" t="str">
            <v>2016 Q3</v>
          </cell>
          <cell r="KE4" t="str">
            <v>2016 Q4</v>
          </cell>
          <cell r="KF4" t="str">
            <v>2016 传统</v>
          </cell>
          <cell r="KG4" t="str">
            <v>2016 Q1</v>
          </cell>
          <cell r="KH4" t="str">
            <v>2016 Q2</v>
          </cell>
          <cell r="KI4" t="str">
            <v>2016 Q3</v>
          </cell>
          <cell r="KJ4" t="str">
            <v>2016 Q4</v>
          </cell>
          <cell r="KK4" t="str">
            <v>2016 直销</v>
          </cell>
          <cell r="KL4" t="str">
            <v>2016 Q1</v>
          </cell>
          <cell r="KM4" t="str">
            <v>2016 Q2</v>
          </cell>
          <cell r="KN4" t="str">
            <v>2016 Q3</v>
          </cell>
          <cell r="KO4" t="str">
            <v>2016 Q4</v>
          </cell>
          <cell r="KP4" t="str">
            <v>2016 传统+直销</v>
          </cell>
          <cell r="KQ4" t="str">
            <v>2016确认 Q1</v>
          </cell>
          <cell r="KR4" t="str">
            <v>2016确认 Q2</v>
          </cell>
          <cell r="KS4" t="str">
            <v>2016确认 Q3</v>
          </cell>
          <cell r="KT4" t="str">
            <v>2016确认 Q4</v>
          </cell>
          <cell r="KU4" t="str">
            <v>2016确认 传统</v>
          </cell>
          <cell r="KV4" t="str">
            <v>2016确认 Q1</v>
          </cell>
          <cell r="KW4" t="str">
            <v>2016确认 Q2</v>
          </cell>
          <cell r="KX4" t="str">
            <v>2016确认 Q3</v>
          </cell>
          <cell r="KY4" t="str">
            <v>2016确认 Q4</v>
          </cell>
          <cell r="KZ4" t="str">
            <v>2016确认 直销</v>
          </cell>
          <cell r="LA4" t="str">
            <v>2016确认 Q1</v>
          </cell>
          <cell r="LB4" t="str">
            <v>2016确认 Q2</v>
          </cell>
          <cell r="LC4" t="str">
            <v>2016确认 Q3</v>
          </cell>
          <cell r="LD4" t="str">
            <v>2016确认 Q4</v>
          </cell>
          <cell r="LE4" t="str">
            <v>2016确认 传统+直销</v>
          </cell>
          <cell r="LF4" t="str">
            <v>2016 Q1</v>
          </cell>
          <cell r="LG4" t="str">
            <v>2016 Q2</v>
          </cell>
          <cell r="LH4" t="str">
            <v>2016 Q3</v>
          </cell>
          <cell r="LI4" t="str">
            <v>2016 Q4</v>
          </cell>
          <cell r="LJ4" t="str">
            <v>2016 传统</v>
          </cell>
          <cell r="LK4" t="str">
            <v>2016 Q1</v>
          </cell>
          <cell r="LL4" t="str">
            <v>2016 Q2</v>
          </cell>
          <cell r="LM4" t="str">
            <v>2016 Q3</v>
          </cell>
          <cell r="LN4" t="str">
            <v>2016 Q4</v>
          </cell>
          <cell r="LO4" t="str">
            <v>2016 直销</v>
          </cell>
          <cell r="LP4" t="str">
            <v>2016 Q1</v>
          </cell>
          <cell r="LQ4" t="str">
            <v>2016 Q2</v>
          </cell>
          <cell r="LR4" t="str">
            <v>2016 Q3</v>
          </cell>
          <cell r="LS4" t="str">
            <v>2016 Q4</v>
          </cell>
          <cell r="LT4" t="str">
            <v>2016 传统+直销</v>
          </cell>
          <cell r="LU4" t="str">
            <v>2016确认 Q1</v>
          </cell>
          <cell r="LV4" t="str">
            <v>2016确认 Q2</v>
          </cell>
          <cell r="LW4" t="str">
            <v>2016确认 Q3</v>
          </cell>
          <cell r="LX4" t="str">
            <v>2016确认 Q4</v>
          </cell>
          <cell r="LY4" t="str">
            <v>2016确认 传统</v>
          </cell>
          <cell r="LZ4" t="str">
            <v>2016确认 Q1</v>
          </cell>
          <cell r="MA4" t="str">
            <v>2016确认 Q2</v>
          </cell>
          <cell r="MB4" t="str">
            <v>2016确认 Q3</v>
          </cell>
          <cell r="MC4" t="str">
            <v>2016确认 Q4</v>
          </cell>
          <cell r="MD4" t="str">
            <v>2016确认 直销</v>
          </cell>
          <cell r="ME4" t="str">
            <v>2016确认 Q1</v>
          </cell>
          <cell r="MF4" t="str">
            <v>2016确认 Q2</v>
          </cell>
          <cell r="MG4" t="str">
            <v>2016确认 Q3</v>
          </cell>
          <cell r="MH4" t="str">
            <v>2016确认 Q4</v>
          </cell>
          <cell r="MI4" t="str">
            <v>2016确认 传统+直销</v>
          </cell>
          <cell r="MJ4" t="str">
            <v>2016 Q1</v>
          </cell>
          <cell r="MK4" t="str">
            <v>2016 Q2</v>
          </cell>
          <cell r="ML4" t="str">
            <v>2016 Q3</v>
          </cell>
          <cell r="MM4" t="str">
            <v>2016 Q4</v>
          </cell>
          <cell r="MN4" t="str">
            <v>2016 传统</v>
          </cell>
          <cell r="MO4" t="str">
            <v>2016 Q1</v>
          </cell>
          <cell r="MP4" t="str">
            <v>2016 Q2</v>
          </cell>
          <cell r="MQ4" t="str">
            <v>2016 Q3</v>
          </cell>
          <cell r="MR4" t="str">
            <v>2016 Q4</v>
          </cell>
          <cell r="MS4" t="str">
            <v>2016 直销</v>
          </cell>
          <cell r="MT4" t="str">
            <v>2016 Q1</v>
          </cell>
          <cell r="MU4" t="str">
            <v>2016 Q2</v>
          </cell>
          <cell r="MV4" t="str">
            <v>2016 Q3</v>
          </cell>
          <cell r="MW4" t="str">
            <v>2016 Q4</v>
          </cell>
          <cell r="MX4" t="str">
            <v>2016 传统+直销</v>
          </cell>
          <cell r="MY4" t="str">
            <v>2016确认 Q1</v>
          </cell>
          <cell r="MZ4" t="str">
            <v>2016确认 Q2</v>
          </cell>
          <cell r="NA4" t="str">
            <v>2016确认 Q3</v>
          </cell>
          <cell r="NB4" t="str">
            <v>2016确认 Q4</v>
          </cell>
          <cell r="NC4" t="str">
            <v>2016确认 传统</v>
          </cell>
          <cell r="ND4" t="str">
            <v>2016确认 Q1</v>
          </cell>
          <cell r="NE4" t="str">
            <v>2016确认 Q2</v>
          </cell>
          <cell r="NF4" t="str">
            <v>2016确认 Q3</v>
          </cell>
          <cell r="NG4" t="str">
            <v>2016确认 Q4</v>
          </cell>
          <cell r="NH4" t="str">
            <v>2016确认 直销</v>
          </cell>
          <cell r="NI4" t="str">
            <v>2016确认 Q1</v>
          </cell>
          <cell r="NJ4" t="str">
            <v>2016确认 Q2</v>
          </cell>
          <cell r="NK4" t="str">
            <v>2016确认 Q3</v>
          </cell>
          <cell r="NL4" t="str">
            <v>2016确认 Q4</v>
          </cell>
          <cell r="NM4" t="str">
            <v>2016确认 传统+直销</v>
          </cell>
          <cell r="NN4" t="str">
            <v>2016 Q1</v>
          </cell>
          <cell r="NO4" t="str">
            <v>2016 Q2</v>
          </cell>
          <cell r="NP4" t="str">
            <v>2016 Q3</v>
          </cell>
          <cell r="NQ4" t="str">
            <v>2016 Q4</v>
          </cell>
          <cell r="NR4" t="str">
            <v>2016 传统</v>
          </cell>
          <cell r="NS4" t="str">
            <v>2016 Q1</v>
          </cell>
          <cell r="NT4" t="str">
            <v>2016 Q2</v>
          </cell>
          <cell r="NU4" t="str">
            <v>2016 Q3</v>
          </cell>
          <cell r="NV4" t="str">
            <v>2016 Q4</v>
          </cell>
          <cell r="NW4" t="str">
            <v>2016 直销</v>
          </cell>
          <cell r="NX4" t="str">
            <v>2016 Q1</v>
          </cell>
          <cell r="NY4" t="str">
            <v>2016 Q2</v>
          </cell>
          <cell r="NZ4" t="str">
            <v>2016 Q3</v>
          </cell>
          <cell r="OA4" t="str">
            <v>2016 Q4</v>
          </cell>
          <cell r="OB4" t="str">
            <v>2016 传统+直销</v>
          </cell>
          <cell r="OC4" t="str">
            <v>2016确认 Q1</v>
          </cell>
          <cell r="OD4" t="str">
            <v>2016确认 Q2</v>
          </cell>
          <cell r="OE4" t="str">
            <v>2016确认 Q3</v>
          </cell>
          <cell r="OF4" t="str">
            <v>2016确认 Q4</v>
          </cell>
          <cell r="OG4" t="str">
            <v>2016确认 传统</v>
          </cell>
          <cell r="OH4" t="str">
            <v>2016确认 Q1</v>
          </cell>
          <cell r="OI4" t="str">
            <v>2016确认 Q2</v>
          </cell>
          <cell r="OJ4" t="str">
            <v>2016确认 Q3</v>
          </cell>
          <cell r="OK4" t="str">
            <v>2016确认 Q4</v>
          </cell>
          <cell r="OL4" t="str">
            <v>2016确认 直销</v>
          </cell>
          <cell r="OM4" t="str">
            <v>2016确认 Q1</v>
          </cell>
          <cell r="ON4" t="str">
            <v>2016确认 Q2</v>
          </cell>
          <cell r="OO4" t="str">
            <v>2016确认 Q3</v>
          </cell>
          <cell r="OP4" t="str">
            <v>2016确认 Q4</v>
          </cell>
          <cell r="OQ4" t="str">
            <v>2016确认 传统+直销</v>
          </cell>
          <cell r="OR4" t="str">
            <v>2016 Q1</v>
          </cell>
          <cell r="OS4" t="str">
            <v>2016 Q2</v>
          </cell>
          <cell r="OT4" t="str">
            <v>2016 Q3</v>
          </cell>
          <cell r="OU4" t="str">
            <v>2016 Q4</v>
          </cell>
          <cell r="OV4" t="str">
            <v>2016 传统</v>
          </cell>
          <cell r="OW4" t="str">
            <v>2016 Q1</v>
          </cell>
          <cell r="OX4" t="str">
            <v>2016 Q2</v>
          </cell>
          <cell r="OY4" t="str">
            <v>2016 Q3</v>
          </cell>
          <cell r="OZ4" t="str">
            <v>2016 Q4</v>
          </cell>
          <cell r="PA4" t="str">
            <v>2016 直销</v>
          </cell>
          <cell r="PB4" t="str">
            <v>2016 Q1</v>
          </cell>
          <cell r="PC4" t="str">
            <v>2016 Q2</v>
          </cell>
          <cell r="PD4" t="str">
            <v>2016 Q3</v>
          </cell>
          <cell r="PE4" t="str">
            <v>2016 Q4</v>
          </cell>
          <cell r="PF4" t="str">
            <v>2016 传统+直销</v>
          </cell>
          <cell r="PG4" t="str">
            <v>2016确认 Q1</v>
          </cell>
          <cell r="PH4" t="str">
            <v>2016确认 Q2</v>
          </cell>
          <cell r="PI4" t="str">
            <v>2016确认 Q3</v>
          </cell>
          <cell r="PJ4" t="str">
            <v>2016确认 Q4</v>
          </cell>
          <cell r="PK4" t="str">
            <v>2016确认 传统</v>
          </cell>
          <cell r="PL4" t="str">
            <v>2016确认 Q1</v>
          </cell>
          <cell r="PM4" t="str">
            <v>2016确认 Q2</v>
          </cell>
          <cell r="PN4" t="str">
            <v>2016确认 Q3</v>
          </cell>
          <cell r="PO4" t="str">
            <v>2016确认 Q4</v>
          </cell>
          <cell r="PP4" t="str">
            <v>2016确认 直销</v>
          </cell>
          <cell r="PQ4" t="str">
            <v>2016确认 Q1</v>
          </cell>
          <cell r="PR4" t="str">
            <v>2016确认 Q2</v>
          </cell>
          <cell r="PS4" t="str">
            <v>2016确认 Q3</v>
          </cell>
          <cell r="PT4" t="str">
            <v>2016确认 Q4</v>
          </cell>
          <cell r="PU4" t="str">
            <v>2016确认 传统+直销</v>
          </cell>
          <cell r="PV4" t="str">
            <v>2016 Q1</v>
          </cell>
          <cell r="PW4" t="str">
            <v>2016 Q2</v>
          </cell>
          <cell r="PX4" t="str">
            <v>2016 Q3</v>
          </cell>
          <cell r="PY4" t="str">
            <v>2016 Q4</v>
          </cell>
          <cell r="PZ4" t="str">
            <v>2016 传统</v>
          </cell>
          <cell r="QA4" t="str">
            <v>2016 Q1</v>
          </cell>
          <cell r="QB4" t="str">
            <v>2016 Q2</v>
          </cell>
          <cell r="QC4" t="str">
            <v>2016 Q3</v>
          </cell>
          <cell r="QD4" t="str">
            <v>2016 Q4</v>
          </cell>
          <cell r="QE4" t="str">
            <v>2016 直销</v>
          </cell>
          <cell r="QF4" t="str">
            <v>2016 Q1</v>
          </cell>
          <cell r="QG4" t="str">
            <v>2016 Q2</v>
          </cell>
          <cell r="QH4" t="str">
            <v>2016 Q3</v>
          </cell>
          <cell r="QI4" t="str">
            <v>2016 Q4</v>
          </cell>
          <cell r="QJ4" t="str">
            <v>2016 传统+直销</v>
          </cell>
          <cell r="QK4" t="str">
            <v>2016确认 Q1</v>
          </cell>
          <cell r="QL4" t="str">
            <v>2016确认 Q2</v>
          </cell>
          <cell r="QM4" t="str">
            <v>2016确认 Q3</v>
          </cell>
          <cell r="QN4" t="str">
            <v>2016确认 Q4</v>
          </cell>
          <cell r="QO4" t="str">
            <v>2016确认 传统</v>
          </cell>
          <cell r="QP4" t="str">
            <v>2016确认 Q1</v>
          </cell>
          <cell r="QQ4" t="str">
            <v>2016确认 Q2</v>
          </cell>
          <cell r="QR4" t="str">
            <v>2016确认 Q3</v>
          </cell>
          <cell r="QS4" t="str">
            <v>2016确认 Q4</v>
          </cell>
          <cell r="QT4" t="str">
            <v>2016确认 直销</v>
          </cell>
          <cell r="QU4" t="str">
            <v>2016确认 Q1</v>
          </cell>
          <cell r="QV4" t="str">
            <v>2016确认 Q2</v>
          </cell>
          <cell r="QW4" t="str">
            <v>2016确认 Q3</v>
          </cell>
          <cell r="QX4" t="str">
            <v>2016确认 Q4</v>
          </cell>
          <cell r="QY4" t="str">
            <v>2016确认 传统+直销</v>
          </cell>
          <cell r="QZ4" t="str">
            <v>2016 Q1</v>
          </cell>
          <cell r="RA4" t="str">
            <v>2016 Q2</v>
          </cell>
          <cell r="RB4" t="str">
            <v>2016 Q3</v>
          </cell>
          <cell r="RC4" t="str">
            <v>2016 Q4</v>
          </cell>
          <cell r="RD4" t="str">
            <v>2016 传统</v>
          </cell>
          <cell r="RE4" t="str">
            <v>2016 Q1</v>
          </cell>
          <cell r="RF4" t="str">
            <v>2016 Q2</v>
          </cell>
          <cell r="RG4" t="str">
            <v>2016 Q3</v>
          </cell>
          <cell r="RH4" t="str">
            <v>2016 Q4</v>
          </cell>
          <cell r="RI4" t="str">
            <v>2016 直销</v>
          </cell>
          <cell r="RJ4" t="str">
            <v>2016 Q1</v>
          </cell>
          <cell r="RK4" t="str">
            <v>2016 Q2</v>
          </cell>
          <cell r="RL4" t="str">
            <v>2016 Q3</v>
          </cell>
          <cell r="RM4" t="str">
            <v>2016 Q4</v>
          </cell>
          <cell r="RN4" t="str">
            <v>2016 传统+直销</v>
          </cell>
          <cell r="RO4" t="str">
            <v>2016确认 Q1</v>
          </cell>
          <cell r="RP4" t="str">
            <v>2016确认 Q2</v>
          </cell>
          <cell r="RQ4" t="str">
            <v>2016确认 Q3</v>
          </cell>
          <cell r="RR4" t="str">
            <v>2016确认 Q4</v>
          </cell>
          <cell r="RS4" t="str">
            <v>2016确认 传统</v>
          </cell>
          <cell r="RT4" t="str">
            <v>2016确认 Q1</v>
          </cell>
          <cell r="RU4" t="str">
            <v>2016确认 Q2</v>
          </cell>
          <cell r="RV4" t="str">
            <v>2016确认 Q3</v>
          </cell>
          <cell r="RW4" t="str">
            <v>2016确认 Q4</v>
          </cell>
          <cell r="RX4" t="str">
            <v>2016确认 直销</v>
          </cell>
          <cell r="RY4" t="str">
            <v>2016确认 Q1</v>
          </cell>
          <cell r="RZ4" t="str">
            <v>2016确认 Q2</v>
          </cell>
          <cell r="SA4" t="str">
            <v>2016确认 Q3</v>
          </cell>
          <cell r="SB4" t="str">
            <v>2016确认 Q4</v>
          </cell>
          <cell r="SC4" t="str">
            <v>2016确认 传统+直销</v>
          </cell>
          <cell r="SD4" t="str">
            <v>2016 Q1</v>
          </cell>
          <cell r="SE4" t="str">
            <v>2016 Q2</v>
          </cell>
          <cell r="SF4" t="str">
            <v>2016 Q3</v>
          </cell>
          <cell r="SG4" t="str">
            <v>2016 Q4</v>
          </cell>
          <cell r="SH4" t="str">
            <v>2016 传统</v>
          </cell>
          <cell r="SI4" t="str">
            <v>2016 Q1</v>
          </cell>
          <cell r="SJ4" t="str">
            <v>2016 Q2</v>
          </cell>
          <cell r="SK4" t="str">
            <v>2016 Q3</v>
          </cell>
          <cell r="SL4" t="str">
            <v>2016 Q4</v>
          </cell>
          <cell r="SM4" t="str">
            <v>2016 直销</v>
          </cell>
          <cell r="SN4" t="str">
            <v>2016 Q1</v>
          </cell>
          <cell r="SO4" t="str">
            <v>2016 Q2</v>
          </cell>
          <cell r="SP4" t="str">
            <v>2016 Q3</v>
          </cell>
          <cell r="SQ4" t="str">
            <v>2016 Q4</v>
          </cell>
          <cell r="SR4" t="str">
            <v>2016 传统+直销</v>
          </cell>
          <cell r="SS4" t="str">
            <v>2016确认 Q1</v>
          </cell>
          <cell r="ST4" t="str">
            <v>2016确认 Q2</v>
          </cell>
          <cell r="SU4" t="str">
            <v>2016确认 Q3</v>
          </cell>
          <cell r="SV4" t="str">
            <v>2016确认 Q4</v>
          </cell>
          <cell r="SW4" t="str">
            <v>2016确认 传统</v>
          </cell>
          <cell r="SX4" t="str">
            <v>2016确认 Q1</v>
          </cell>
          <cell r="SY4" t="str">
            <v>2016确认 Q2</v>
          </cell>
          <cell r="SZ4" t="str">
            <v>2016确认 Q3</v>
          </cell>
          <cell r="TA4" t="str">
            <v>2016确认 Q4</v>
          </cell>
          <cell r="TB4" t="str">
            <v>2016确认 直销</v>
          </cell>
          <cell r="TC4" t="str">
            <v>2016确认 Q1</v>
          </cell>
          <cell r="TD4" t="str">
            <v>2016确认 Q2</v>
          </cell>
          <cell r="TE4" t="str">
            <v>2016确认 Q3</v>
          </cell>
          <cell r="TF4" t="str">
            <v>2016确认 Q4</v>
          </cell>
          <cell r="TG4" t="str">
            <v>2016确认 传统+直销</v>
          </cell>
          <cell r="TH4" t="str">
            <v>2016 Q1</v>
          </cell>
          <cell r="TI4" t="str">
            <v>2016 Q2</v>
          </cell>
          <cell r="TJ4" t="str">
            <v>2016 Q3</v>
          </cell>
          <cell r="TK4" t="str">
            <v>2016 Q4</v>
          </cell>
          <cell r="TL4" t="str">
            <v>2016 传统</v>
          </cell>
          <cell r="TM4" t="str">
            <v>2016 Q1</v>
          </cell>
          <cell r="TN4" t="str">
            <v>2016 Q2</v>
          </cell>
          <cell r="TO4" t="str">
            <v>2016 Q3</v>
          </cell>
          <cell r="TP4" t="str">
            <v>2016 Q4</v>
          </cell>
          <cell r="TQ4" t="str">
            <v>2016 直销</v>
          </cell>
          <cell r="TR4" t="str">
            <v>2016 Q1</v>
          </cell>
          <cell r="TS4" t="str">
            <v>2016 Q2</v>
          </cell>
          <cell r="TT4" t="str">
            <v>2016 Q3</v>
          </cell>
          <cell r="TU4" t="str">
            <v>2016 Q4</v>
          </cell>
          <cell r="TV4" t="str">
            <v>2016 传统+直销</v>
          </cell>
          <cell r="TW4" t="str">
            <v>2016确认 Q1</v>
          </cell>
          <cell r="TX4" t="str">
            <v>2016确认 Q2</v>
          </cell>
          <cell r="TY4" t="str">
            <v>2016确认 Q3</v>
          </cell>
          <cell r="TZ4" t="str">
            <v>2016确认 Q4</v>
          </cell>
          <cell r="UA4" t="str">
            <v>2016确认 传统</v>
          </cell>
          <cell r="UB4" t="str">
            <v>2016确认 Q1</v>
          </cell>
          <cell r="UC4" t="str">
            <v>2016确认 Q2</v>
          </cell>
          <cell r="UD4" t="str">
            <v>2016确认 Q3</v>
          </cell>
          <cell r="UE4" t="str">
            <v>2016确认 Q4</v>
          </cell>
          <cell r="UF4" t="str">
            <v>2016确认 直销</v>
          </cell>
          <cell r="UG4" t="str">
            <v>2016确认 Q1</v>
          </cell>
          <cell r="UH4" t="str">
            <v>2016确认 Q2</v>
          </cell>
          <cell r="UI4" t="str">
            <v>2016确认 Q3</v>
          </cell>
          <cell r="UJ4" t="str">
            <v>2016确认 Q4</v>
          </cell>
          <cell r="UK4" t="str">
            <v>2016确认 传统+直销</v>
          </cell>
          <cell r="UL4" t="str">
            <v>2016 Q1</v>
          </cell>
          <cell r="UM4" t="str">
            <v>2016 Q2</v>
          </cell>
          <cell r="UN4" t="str">
            <v>2016 Q3</v>
          </cell>
          <cell r="UO4" t="str">
            <v>2016 Q4</v>
          </cell>
          <cell r="UP4" t="str">
            <v>2016 传统</v>
          </cell>
          <cell r="UQ4" t="str">
            <v>2016 Q1</v>
          </cell>
          <cell r="UR4" t="str">
            <v>2016 Q2</v>
          </cell>
          <cell r="US4" t="str">
            <v>2016 Q3</v>
          </cell>
          <cell r="UT4" t="str">
            <v>2016 Q4</v>
          </cell>
          <cell r="UU4" t="str">
            <v>2016 直销</v>
          </cell>
          <cell r="UV4" t="str">
            <v>2016 Q1</v>
          </cell>
          <cell r="UW4" t="str">
            <v>2016 Q2</v>
          </cell>
          <cell r="UX4" t="str">
            <v>2016 Q3</v>
          </cell>
          <cell r="UY4" t="str">
            <v>2016 Q4</v>
          </cell>
          <cell r="UZ4" t="str">
            <v>2016 传统+直销</v>
          </cell>
          <cell r="VA4" t="str">
            <v>2016确认 Q1</v>
          </cell>
          <cell r="VB4" t="str">
            <v>2016确认 Q2</v>
          </cell>
          <cell r="VC4" t="str">
            <v>2016确认 Q3</v>
          </cell>
          <cell r="VD4" t="str">
            <v>2016确认 Q4</v>
          </cell>
          <cell r="VE4" t="str">
            <v>2016确认 传统</v>
          </cell>
          <cell r="VF4" t="str">
            <v>2016确认 Q1</v>
          </cell>
          <cell r="VG4" t="str">
            <v>2016确认 Q2</v>
          </cell>
          <cell r="VH4" t="str">
            <v>2016确认 Q3</v>
          </cell>
          <cell r="VI4" t="str">
            <v>2016确认 Q4</v>
          </cell>
          <cell r="VJ4" t="str">
            <v>2016确认 直销</v>
          </cell>
          <cell r="VK4" t="str">
            <v>2016确认 Q1</v>
          </cell>
          <cell r="VL4" t="str">
            <v>2016确认 Q2</v>
          </cell>
          <cell r="VM4" t="str">
            <v>2016确认 Q3</v>
          </cell>
          <cell r="VN4" t="str">
            <v>2016确认 Q4</v>
          </cell>
          <cell r="VO4" t="str">
            <v>2016确认 传统+直销</v>
          </cell>
          <cell r="VP4" t="str">
            <v>2016 Q1</v>
          </cell>
          <cell r="VQ4" t="str">
            <v>2016 Q2</v>
          </cell>
          <cell r="VR4" t="str">
            <v>2016 Q3</v>
          </cell>
          <cell r="VS4" t="str">
            <v>2016 Q4</v>
          </cell>
          <cell r="VT4" t="str">
            <v>2016 传统</v>
          </cell>
          <cell r="VU4" t="str">
            <v>2016 Q1</v>
          </cell>
          <cell r="VV4" t="str">
            <v>2016 Q2</v>
          </cell>
          <cell r="VW4" t="str">
            <v>2016 Q3</v>
          </cell>
          <cell r="VX4" t="str">
            <v>2016 Q4</v>
          </cell>
          <cell r="VY4" t="str">
            <v>2016 直销</v>
          </cell>
          <cell r="VZ4" t="str">
            <v>2016 Q1</v>
          </cell>
          <cell r="WA4" t="str">
            <v>2016 Q2</v>
          </cell>
          <cell r="WB4" t="str">
            <v>2016 Q3</v>
          </cell>
          <cell r="WC4" t="str">
            <v>2016 Q4</v>
          </cell>
          <cell r="WD4" t="str">
            <v>2016 传统+直销</v>
          </cell>
          <cell r="WE4" t="str">
            <v>2016确认 Q1</v>
          </cell>
          <cell r="WF4" t="str">
            <v>2016确认 Q2</v>
          </cell>
          <cell r="WG4" t="str">
            <v>2016确认 Q3</v>
          </cell>
          <cell r="WH4" t="str">
            <v>2016确认 Q4</v>
          </cell>
          <cell r="WI4" t="str">
            <v>2016确认 传统</v>
          </cell>
          <cell r="WJ4" t="str">
            <v>2016确认 Q1</v>
          </cell>
          <cell r="WK4" t="str">
            <v>2016确认 Q2</v>
          </cell>
          <cell r="WL4" t="str">
            <v>2016确认 Q3</v>
          </cell>
          <cell r="WM4" t="str">
            <v>2016确认 Q4</v>
          </cell>
          <cell r="WN4" t="str">
            <v>2016确认 直销</v>
          </cell>
          <cell r="WO4" t="str">
            <v>2016确认 Q1</v>
          </cell>
          <cell r="WP4" t="str">
            <v>2016确认 Q2</v>
          </cell>
          <cell r="WQ4" t="str">
            <v>2016确认 Q3</v>
          </cell>
          <cell r="WR4" t="str">
            <v>2016确认 Q4</v>
          </cell>
          <cell r="WS4" t="str">
            <v>2016确认 传统+直销</v>
          </cell>
          <cell r="WT4" t="str">
            <v>2016 Q1</v>
          </cell>
          <cell r="WU4" t="str">
            <v>2016 Q2</v>
          </cell>
          <cell r="WV4" t="str">
            <v>2016 Q3</v>
          </cell>
          <cell r="WW4" t="str">
            <v>2016 Q4</v>
          </cell>
          <cell r="WX4" t="str">
            <v>2016 传统</v>
          </cell>
          <cell r="WY4" t="str">
            <v>2016 Q1</v>
          </cell>
          <cell r="WZ4" t="str">
            <v>2016 Q2</v>
          </cell>
          <cell r="XA4" t="str">
            <v>2016 Q3</v>
          </cell>
          <cell r="XB4" t="str">
            <v>2016 Q4</v>
          </cell>
          <cell r="XC4" t="str">
            <v>2016 直销</v>
          </cell>
          <cell r="XD4" t="str">
            <v>2016 Q1</v>
          </cell>
          <cell r="XE4" t="str">
            <v>2016 Q2</v>
          </cell>
          <cell r="XF4" t="str">
            <v>2016 Q3</v>
          </cell>
          <cell r="XG4" t="str">
            <v>2016 Q4</v>
          </cell>
          <cell r="XH4" t="str">
            <v>2016 传统+直销</v>
          </cell>
          <cell r="XI4" t="str">
            <v>2016确认 Q1</v>
          </cell>
          <cell r="XJ4" t="str">
            <v>2016确认 Q2</v>
          </cell>
          <cell r="XK4" t="str">
            <v>2016确认 Q3</v>
          </cell>
          <cell r="XL4" t="str">
            <v>2016确认 Q4</v>
          </cell>
          <cell r="XM4" t="str">
            <v>2016确认 传统</v>
          </cell>
          <cell r="XN4" t="str">
            <v>2016确认 Q1</v>
          </cell>
          <cell r="XO4" t="str">
            <v>2016确认 Q2</v>
          </cell>
          <cell r="XP4" t="str">
            <v>2016确认 Q3</v>
          </cell>
          <cell r="XQ4" t="str">
            <v>2016确认 Q4</v>
          </cell>
          <cell r="XR4" t="str">
            <v>2016确认 直销</v>
          </cell>
          <cell r="XS4" t="str">
            <v>2016确认 Q1</v>
          </cell>
          <cell r="XT4" t="str">
            <v>2016确认 Q2</v>
          </cell>
          <cell r="XU4" t="str">
            <v>2016确认 Q3</v>
          </cell>
          <cell r="XV4" t="str">
            <v>2016确认 Q4</v>
          </cell>
          <cell r="XW4" t="str">
            <v>2016确认 传统+直销</v>
          </cell>
          <cell r="XX4" t="str">
            <v>2016 Q1</v>
          </cell>
          <cell r="XY4" t="str">
            <v>2016 Q2</v>
          </cell>
          <cell r="XZ4" t="str">
            <v>2016 Q3</v>
          </cell>
          <cell r="YA4" t="str">
            <v>2016 Q4</v>
          </cell>
          <cell r="YB4" t="str">
            <v>2016 传统</v>
          </cell>
          <cell r="YC4" t="str">
            <v>2016 Q1</v>
          </cell>
          <cell r="YD4" t="str">
            <v>2016 Q2</v>
          </cell>
          <cell r="YE4" t="str">
            <v>2016 Q3</v>
          </cell>
          <cell r="YF4" t="str">
            <v>2016 Q4</v>
          </cell>
          <cell r="YG4" t="str">
            <v>2016 直销</v>
          </cell>
          <cell r="YH4" t="str">
            <v>2016 Q1</v>
          </cell>
          <cell r="YI4" t="str">
            <v>2016 Q2</v>
          </cell>
          <cell r="YJ4" t="str">
            <v>2016 Q3</v>
          </cell>
          <cell r="YK4" t="str">
            <v>2016 Q4</v>
          </cell>
          <cell r="YL4" t="str">
            <v>2016 传统+直销</v>
          </cell>
          <cell r="YM4" t="str">
            <v>2016确认 Q1</v>
          </cell>
          <cell r="YN4" t="str">
            <v>2016确认 Q2</v>
          </cell>
          <cell r="YO4" t="str">
            <v>2016确认 Q3</v>
          </cell>
          <cell r="YP4" t="str">
            <v>2016确认 Q4</v>
          </cell>
          <cell r="YQ4" t="str">
            <v>2016确认 传统</v>
          </cell>
          <cell r="YR4" t="str">
            <v>2016确认 Q1</v>
          </cell>
          <cell r="YS4" t="str">
            <v>2016确认 Q2</v>
          </cell>
          <cell r="YT4" t="str">
            <v>2016确认 Q3</v>
          </cell>
          <cell r="YU4" t="str">
            <v>2016确认 Q4</v>
          </cell>
          <cell r="YV4" t="str">
            <v>2016确认 直销</v>
          </cell>
          <cell r="YW4" t="str">
            <v>2016确认 Q1</v>
          </cell>
          <cell r="YX4" t="str">
            <v>2016确认 Q2</v>
          </cell>
          <cell r="YY4" t="str">
            <v>2016确认 Q3</v>
          </cell>
          <cell r="YZ4" t="str">
            <v>2016确认 Q4</v>
          </cell>
          <cell r="ZA4" t="str">
            <v>2016确认 传统+直销</v>
          </cell>
          <cell r="ZB4" t="str">
            <v>2016 Q1</v>
          </cell>
          <cell r="ZC4" t="str">
            <v>2016 Q2</v>
          </cell>
          <cell r="ZD4" t="str">
            <v>2016 Q3</v>
          </cell>
          <cell r="ZE4" t="str">
            <v>2016 Q4</v>
          </cell>
          <cell r="ZF4" t="str">
            <v>2016 传统</v>
          </cell>
          <cell r="ZG4" t="str">
            <v>2016 Q1</v>
          </cell>
          <cell r="ZH4" t="str">
            <v>2016 Q2</v>
          </cell>
          <cell r="ZI4" t="str">
            <v>2016 Q3</v>
          </cell>
          <cell r="ZJ4" t="str">
            <v>2016 Q4</v>
          </cell>
          <cell r="ZK4" t="str">
            <v>2016 直销</v>
          </cell>
          <cell r="ZL4" t="str">
            <v>2016 Q1</v>
          </cell>
          <cell r="ZM4" t="str">
            <v>2016 Q2</v>
          </cell>
          <cell r="ZN4" t="str">
            <v>2016 Q3</v>
          </cell>
          <cell r="ZO4" t="str">
            <v>2016 Q4</v>
          </cell>
          <cell r="ZP4" t="str">
            <v>2016 传统+直销</v>
          </cell>
          <cell r="ZQ4" t="str">
            <v>2016确认 Q1</v>
          </cell>
          <cell r="ZR4" t="str">
            <v>2016确认 Q2</v>
          </cell>
          <cell r="ZS4" t="str">
            <v>2016确认 Q3</v>
          </cell>
          <cell r="ZT4" t="str">
            <v>2016确认 Q4</v>
          </cell>
          <cell r="ZU4" t="str">
            <v>2016确认 传统</v>
          </cell>
          <cell r="ZV4" t="str">
            <v>2016确认 Q1</v>
          </cell>
          <cell r="ZW4" t="str">
            <v>2016确认 Q2</v>
          </cell>
          <cell r="ZX4" t="str">
            <v>2016确认 Q3</v>
          </cell>
          <cell r="ZY4" t="str">
            <v>2016确认 Q4</v>
          </cell>
          <cell r="ZZ4" t="str">
            <v>2016确认 直销</v>
          </cell>
          <cell r="AAA4" t="str">
            <v>2016确认 Q1</v>
          </cell>
          <cell r="AAB4" t="str">
            <v>2016确认 Q2</v>
          </cell>
          <cell r="AAC4" t="str">
            <v>2016确认 Q3</v>
          </cell>
          <cell r="AAD4" t="str">
            <v>2016确认 Q4</v>
          </cell>
          <cell r="AAE4" t="str">
            <v>2016确认 传统+直销</v>
          </cell>
          <cell r="AAF4" t="str">
            <v>2016 Q1</v>
          </cell>
          <cell r="AAG4" t="str">
            <v>2016 Q2</v>
          </cell>
          <cell r="AAH4" t="str">
            <v>2016 Q3</v>
          </cell>
          <cell r="AAI4" t="str">
            <v>2016 Q4</v>
          </cell>
          <cell r="AAJ4" t="str">
            <v>2016 传统</v>
          </cell>
          <cell r="AAK4" t="str">
            <v>2016 Q1</v>
          </cell>
          <cell r="AAL4" t="str">
            <v>2016 Q2</v>
          </cell>
          <cell r="AAM4" t="str">
            <v>2016 Q3</v>
          </cell>
          <cell r="AAN4" t="str">
            <v>2016 Q4</v>
          </cell>
          <cell r="AAO4" t="str">
            <v>2016 直销</v>
          </cell>
          <cell r="AAP4" t="str">
            <v>2016 Q1</v>
          </cell>
          <cell r="AAQ4" t="str">
            <v>2016 Q2</v>
          </cell>
          <cell r="AAR4" t="str">
            <v>2016 Q3</v>
          </cell>
          <cell r="AAS4" t="str">
            <v>2016 Q4</v>
          </cell>
          <cell r="AAT4" t="str">
            <v>2016 传统+直销</v>
          </cell>
          <cell r="AAU4" t="str">
            <v>2016确认 Q1</v>
          </cell>
          <cell r="AAV4" t="str">
            <v>2016确认 Q2</v>
          </cell>
          <cell r="AAW4" t="str">
            <v>2016确认 Q3</v>
          </cell>
          <cell r="AAX4" t="str">
            <v>2016确认 Q4</v>
          </cell>
          <cell r="AAY4" t="str">
            <v>2016确认 传统</v>
          </cell>
          <cell r="AAZ4" t="str">
            <v>2016确认 Q1</v>
          </cell>
          <cell r="ABA4" t="str">
            <v>2016确认 Q2</v>
          </cell>
          <cell r="ABB4" t="str">
            <v>2016确认 Q3</v>
          </cell>
          <cell r="ABC4" t="str">
            <v>2016确认 Q4</v>
          </cell>
          <cell r="ABD4" t="str">
            <v>2016确认 直销</v>
          </cell>
          <cell r="ABE4" t="str">
            <v>2016确认 Q1</v>
          </cell>
          <cell r="ABF4" t="str">
            <v>2016确认 Q2</v>
          </cell>
          <cell r="ABG4" t="str">
            <v>2016确认 Q3</v>
          </cell>
          <cell r="ABH4" t="str">
            <v>2016确认 Q4</v>
          </cell>
          <cell r="ABI4" t="str">
            <v>2016确认 传统+直销</v>
          </cell>
          <cell r="ABJ4" t="str">
            <v>2016 Q1</v>
          </cell>
          <cell r="ABK4" t="str">
            <v>2016 Q2</v>
          </cell>
          <cell r="ABL4" t="str">
            <v>2016 Q3</v>
          </cell>
          <cell r="ABM4" t="str">
            <v>2016 Q4</v>
          </cell>
          <cell r="ABN4" t="str">
            <v>2016 传统</v>
          </cell>
          <cell r="ABO4" t="str">
            <v>2016 Q1</v>
          </cell>
          <cell r="ABP4" t="str">
            <v>2016 Q2</v>
          </cell>
          <cell r="ABQ4" t="str">
            <v>2016 Q3</v>
          </cell>
          <cell r="ABR4" t="str">
            <v>2016 Q4</v>
          </cell>
          <cell r="ABS4" t="str">
            <v>2016 直销</v>
          </cell>
          <cell r="ABT4" t="str">
            <v>2016 Q1</v>
          </cell>
          <cell r="ABU4" t="str">
            <v>2016 Q2</v>
          </cell>
          <cell r="ABV4" t="str">
            <v>2016 Q3</v>
          </cell>
          <cell r="ABW4" t="str">
            <v>2016 Q4</v>
          </cell>
          <cell r="ABX4" t="str">
            <v>2016 传统+直销</v>
          </cell>
          <cell r="ABY4" t="str">
            <v>2016确认 Q1</v>
          </cell>
          <cell r="ABZ4" t="str">
            <v>2016确认 Q2</v>
          </cell>
          <cell r="ACA4" t="str">
            <v>2016确认 Q3</v>
          </cell>
          <cell r="ACB4" t="str">
            <v>2016确认 Q4</v>
          </cell>
          <cell r="ACC4" t="str">
            <v>2016确认 传统</v>
          </cell>
          <cell r="ACD4" t="str">
            <v>2016确认 Q1</v>
          </cell>
          <cell r="ACE4" t="str">
            <v>2016确认 Q2</v>
          </cell>
          <cell r="ACF4" t="str">
            <v>2016确认 Q3</v>
          </cell>
          <cell r="ACG4" t="str">
            <v>2016确认 Q4</v>
          </cell>
          <cell r="ACH4" t="str">
            <v>2016确认 直销</v>
          </cell>
          <cell r="ACI4" t="str">
            <v>2016确认 Q1</v>
          </cell>
          <cell r="ACJ4" t="str">
            <v>2016确认 Q2</v>
          </cell>
          <cell r="ACK4" t="str">
            <v>2016确认 Q3</v>
          </cell>
          <cell r="ACL4" t="str">
            <v>2016确认 Q4</v>
          </cell>
          <cell r="ACM4" t="str">
            <v>2016确认 传统+直销</v>
          </cell>
          <cell r="ACN4" t="str">
            <v>2016 Q1</v>
          </cell>
          <cell r="ACO4" t="str">
            <v>2016 Q2</v>
          </cell>
          <cell r="ACP4" t="str">
            <v>2016 Q3</v>
          </cell>
          <cell r="ACQ4" t="str">
            <v>2016 Q4</v>
          </cell>
          <cell r="ACR4" t="str">
            <v>2016 传统</v>
          </cell>
          <cell r="ACS4" t="str">
            <v>2016 Q1</v>
          </cell>
          <cell r="ACT4" t="str">
            <v>2016 Q2</v>
          </cell>
          <cell r="ACU4" t="str">
            <v>2016 Q3</v>
          </cell>
          <cell r="ACV4" t="str">
            <v>2016 Q4</v>
          </cell>
          <cell r="ACW4" t="str">
            <v>2016 直销</v>
          </cell>
          <cell r="ACX4" t="str">
            <v>2016 Q1</v>
          </cell>
          <cell r="ACY4" t="str">
            <v>2016 Q2</v>
          </cell>
          <cell r="ACZ4" t="str">
            <v>2016 Q3</v>
          </cell>
          <cell r="ADA4" t="str">
            <v>2016 Q4</v>
          </cell>
          <cell r="ADB4" t="str">
            <v>2016 传统+直销</v>
          </cell>
          <cell r="ADC4" t="str">
            <v>2016确认 Q1</v>
          </cell>
          <cell r="ADD4" t="str">
            <v>2016确认 Q2</v>
          </cell>
          <cell r="ADE4" t="str">
            <v>2016确认 Q3</v>
          </cell>
          <cell r="ADF4" t="str">
            <v>2016确认 Q4</v>
          </cell>
          <cell r="ADG4" t="str">
            <v>2016确认 传统</v>
          </cell>
          <cell r="ADH4" t="str">
            <v>2016确认 Q1</v>
          </cell>
          <cell r="ADI4" t="str">
            <v>2016确认 Q2</v>
          </cell>
          <cell r="ADJ4" t="str">
            <v>2016确认 Q3</v>
          </cell>
          <cell r="ADK4" t="str">
            <v>2016确认 Q4</v>
          </cell>
          <cell r="ADL4" t="str">
            <v>2016确认 直销</v>
          </cell>
          <cell r="ADM4" t="str">
            <v>2016确认 Q1</v>
          </cell>
          <cell r="ADN4" t="str">
            <v>2016确认 Q2</v>
          </cell>
          <cell r="ADO4" t="str">
            <v>2016确认 Q3</v>
          </cell>
          <cell r="ADP4" t="str">
            <v>2016确认 Q4</v>
          </cell>
          <cell r="ADQ4" t="str">
            <v>2016确认 传统+直销</v>
          </cell>
          <cell r="ADR4" t="str">
            <v>2016 Q1</v>
          </cell>
          <cell r="ADS4" t="str">
            <v>2016 Q2</v>
          </cell>
          <cell r="ADT4" t="str">
            <v>2016 Q3</v>
          </cell>
          <cell r="ADU4" t="str">
            <v>2016 Q4</v>
          </cell>
          <cell r="ADV4" t="str">
            <v>2016 传统</v>
          </cell>
          <cell r="ADW4" t="str">
            <v>2016 Q1</v>
          </cell>
          <cell r="ADX4" t="str">
            <v>2016 Q2</v>
          </cell>
          <cell r="ADY4" t="str">
            <v>2016 Q3</v>
          </cell>
          <cell r="ADZ4" t="str">
            <v>2016 Q4</v>
          </cell>
          <cell r="AEA4" t="str">
            <v>2016 直销</v>
          </cell>
          <cell r="AEB4" t="str">
            <v>2016 Q1</v>
          </cell>
          <cell r="AEC4" t="str">
            <v>2016 Q2</v>
          </cell>
          <cell r="AED4" t="str">
            <v>2016 Q3</v>
          </cell>
          <cell r="AEE4" t="str">
            <v>2016 Q4</v>
          </cell>
          <cell r="AEF4" t="str">
            <v>2016 传统+直销</v>
          </cell>
          <cell r="AEG4" t="str">
            <v>2016确认 Q1</v>
          </cell>
          <cell r="AEH4" t="str">
            <v>2016确认 Q2</v>
          </cell>
          <cell r="AEI4" t="str">
            <v>2016确认 Q3</v>
          </cell>
          <cell r="AEJ4" t="str">
            <v>2016确认 Q4</v>
          </cell>
          <cell r="AEK4" t="str">
            <v>2016确认 传统</v>
          </cell>
          <cell r="AEL4" t="str">
            <v>2016确认 Q1</v>
          </cell>
          <cell r="AEM4" t="str">
            <v>2016确认 Q2</v>
          </cell>
          <cell r="AEN4" t="str">
            <v>2016确认 Q3</v>
          </cell>
          <cell r="AEO4" t="str">
            <v>2016确认 Q4</v>
          </cell>
          <cell r="AEP4" t="str">
            <v>2016确认 直销</v>
          </cell>
          <cell r="AEQ4" t="str">
            <v>2016确认 Q1</v>
          </cell>
          <cell r="AER4" t="str">
            <v>2016确认 Q2</v>
          </cell>
          <cell r="AES4" t="str">
            <v>2016确认 Q3</v>
          </cell>
          <cell r="AET4" t="str">
            <v>2016确认 Q4</v>
          </cell>
          <cell r="AEU4" t="str">
            <v>2016确认 传统+直销</v>
          </cell>
          <cell r="AEV4" t="str">
            <v>2016 Q1</v>
          </cell>
          <cell r="AEW4" t="str">
            <v>2016 Q2</v>
          </cell>
          <cell r="AEX4" t="str">
            <v>2016 Q3</v>
          </cell>
          <cell r="AEY4" t="str">
            <v>2016 Q4</v>
          </cell>
          <cell r="AEZ4" t="str">
            <v>2016 传统</v>
          </cell>
          <cell r="AFA4" t="str">
            <v>2016 Q1</v>
          </cell>
          <cell r="AFB4" t="str">
            <v>2016 Q2</v>
          </cell>
          <cell r="AFC4" t="str">
            <v>2016 Q3</v>
          </cell>
          <cell r="AFD4" t="str">
            <v>2016 Q4</v>
          </cell>
          <cell r="AFE4" t="str">
            <v>2016 直销</v>
          </cell>
          <cell r="AFF4" t="str">
            <v>2016 Q1</v>
          </cell>
          <cell r="AFG4" t="str">
            <v>2016 Q2</v>
          </cell>
          <cell r="AFH4" t="str">
            <v>2016 Q3</v>
          </cell>
          <cell r="AFI4" t="str">
            <v>2016 Q4</v>
          </cell>
          <cell r="AFJ4" t="str">
            <v>2016 传统+直销</v>
          </cell>
          <cell r="AFK4" t="str">
            <v>2016确认 Q1</v>
          </cell>
          <cell r="AFL4" t="str">
            <v>2016确认 Q2</v>
          </cell>
          <cell r="AFM4" t="str">
            <v>2016确认 Q3</v>
          </cell>
          <cell r="AFN4" t="str">
            <v>2016确认 Q4</v>
          </cell>
          <cell r="AFO4" t="str">
            <v>2016确认 传统</v>
          </cell>
          <cell r="AFP4" t="str">
            <v>2016确认 Q1</v>
          </cell>
          <cell r="AFQ4" t="str">
            <v>2016确认 Q2</v>
          </cell>
          <cell r="AFR4" t="str">
            <v>2016确认 Q3</v>
          </cell>
          <cell r="AFS4" t="str">
            <v>2016确认 Q4</v>
          </cell>
          <cell r="AFT4" t="str">
            <v>2016确认 直销</v>
          </cell>
          <cell r="AFU4" t="str">
            <v>2016确认 Q1</v>
          </cell>
          <cell r="AFV4" t="str">
            <v>2016确认 Q2</v>
          </cell>
          <cell r="AFW4" t="str">
            <v>2016确认 Q3</v>
          </cell>
          <cell r="AFX4" t="str">
            <v>2016确认 Q4</v>
          </cell>
          <cell r="AFY4" t="str">
            <v>2016确认 传统+直销</v>
          </cell>
          <cell r="AFZ4" t="str">
            <v>2016 Q1</v>
          </cell>
          <cell r="AGA4" t="str">
            <v>2016 Q2</v>
          </cell>
          <cell r="AGB4" t="str">
            <v>2016 Q3</v>
          </cell>
          <cell r="AGC4" t="str">
            <v>2016 Q4</v>
          </cell>
          <cell r="AGD4" t="str">
            <v>2016 传统</v>
          </cell>
          <cell r="AGE4" t="str">
            <v>2016 Q1</v>
          </cell>
          <cell r="AGF4" t="str">
            <v>2016 Q2</v>
          </cell>
          <cell r="AGG4" t="str">
            <v>2016 Q3</v>
          </cell>
          <cell r="AGH4" t="str">
            <v>2016 Q4</v>
          </cell>
          <cell r="AGI4" t="str">
            <v>2016 直销</v>
          </cell>
          <cell r="AGJ4" t="str">
            <v>2016 Q1</v>
          </cell>
          <cell r="AGK4" t="str">
            <v>2016 Q2</v>
          </cell>
          <cell r="AGL4" t="str">
            <v>2016 Q3</v>
          </cell>
          <cell r="AGM4" t="str">
            <v>2016 Q4</v>
          </cell>
          <cell r="AGN4" t="str">
            <v>2016 传统+直销</v>
          </cell>
          <cell r="AGO4" t="str">
            <v>2016确认 Q1</v>
          </cell>
          <cell r="AGP4" t="str">
            <v>2016确认 Q2</v>
          </cell>
          <cell r="AGQ4" t="str">
            <v>2016确认 Q3</v>
          </cell>
          <cell r="AGR4" t="str">
            <v>2016确认 Q4</v>
          </cell>
          <cell r="AGS4" t="str">
            <v>2016确认 传统</v>
          </cell>
          <cell r="AGT4" t="str">
            <v>2016确认 Q1</v>
          </cell>
          <cell r="AGU4" t="str">
            <v>2016确认 Q2</v>
          </cell>
          <cell r="AGV4" t="str">
            <v>2016确认 Q3</v>
          </cell>
          <cell r="AGW4" t="str">
            <v>2016确认 Q4</v>
          </cell>
          <cell r="AGX4" t="str">
            <v>2016确认 直销</v>
          </cell>
          <cell r="AGY4" t="str">
            <v>2016确认 Q1</v>
          </cell>
          <cell r="AGZ4" t="str">
            <v>2016确认 Q2</v>
          </cell>
          <cell r="AHA4" t="str">
            <v>2016确认 Q3</v>
          </cell>
          <cell r="AHB4" t="str">
            <v>2016确认 Q4</v>
          </cell>
          <cell r="AHC4" t="str">
            <v>2016确认 传统+直销</v>
          </cell>
          <cell r="AHD4" t="str">
            <v>2016 Q1</v>
          </cell>
          <cell r="AHE4" t="str">
            <v>2016 Q2</v>
          </cell>
          <cell r="AHF4" t="str">
            <v>2016 Q3</v>
          </cell>
          <cell r="AHG4" t="str">
            <v>2016 Q4</v>
          </cell>
          <cell r="AHH4" t="str">
            <v>2016 传统</v>
          </cell>
          <cell r="AHI4" t="str">
            <v>2016 Q1</v>
          </cell>
          <cell r="AHJ4" t="str">
            <v>2016 Q2</v>
          </cell>
          <cell r="AHK4" t="str">
            <v>2016 Q3</v>
          </cell>
          <cell r="AHL4" t="str">
            <v>2016 Q4</v>
          </cell>
          <cell r="AHM4" t="str">
            <v>2016 直销</v>
          </cell>
          <cell r="AHN4" t="str">
            <v>2016 Q1</v>
          </cell>
          <cell r="AHO4" t="str">
            <v>2016 Q2</v>
          </cell>
          <cell r="AHP4" t="str">
            <v>2016 Q3</v>
          </cell>
          <cell r="AHQ4" t="str">
            <v>2016 Q4</v>
          </cell>
          <cell r="AHR4" t="str">
            <v>2016 传统+直销</v>
          </cell>
          <cell r="AHS4" t="str">
            <v>2016确认 Q1</v>
          </cell>
          <cell r="AHT4" t="str">
            <v>2016确认 Q2</v>
          </cell>
          <cell r="AHU4" t="str">
            <v>2016确认 Q3</v>
          </cell>
          <cell r="AHV4" t="str">
            <v>2016确认 Q4</v>
          </cell>
          <cell r="AHW4" t="str">
            <v>2016确认 传统</v>
          </cell>
          <cell r="AHX4" t="str">
            <v>2016确认 Q1</v>
          </cell>
          <cell r="AHY4" t="str">
            <v>2016确认 Q2</v>
          </cell>
          <cell r="AHZ4" t="str">
            <v>2016确认 Q3</v>
          </cell>
          <cell r="AIA4" t="str">
            <v>2016确认 Q4</v>
          </cell>
          <cell r="AIB4" t="str">
            <v>2016确认 直销</v>
          </cell>
          <cell r="AIC4" t="str">
            <v>2016确认 Q1</v>
          </cell>
          <cell r="AID4" t="str">
            <v>2016确认 Q2</v>
          </cell>
          <cell r="AIE4" t="str">
            <v>2016确认 Q3</v>
          </cell>
          <cell r="AIF4" t="str">
            <v>2016确认 Q4</v>
          </cell>
          <cell r="AIG4" t="str">
            <v>2016确认 传统+直销</v>
          </cell>
          <cell r="AIH4" t="str">
            <v>2016 Q1</v>
          </cell>
          <cell r="AII4" t="str">
            <v>2016 Q2</v>
          </cell>
          <cell r="AIJ4" t="str">
            <v>2016 Q3</v>
          </cell>
          <cell r="AIK4" t="str">
            <v>2016 Q4</v>
          </cell>
          <cell r="AIL4" t="str">
            <v>2016 传统</v>
          </cell>
          <cell r="AIM4" t="str">
            <v>2016 Q1</v>
          </cell>
          <cell r="AIN4" t="str">
            <v>2016 Q2</v>
          </cell>
          <cell r="AIO4" t="str">
            <v>2016 Q3</v>
          </cell>
          <cell r="AIP4" t="str">
            <v>2016 Q4</v>
          </cell>
          <cell r="AIQ4" t="str">
            <v>2016 直销</v>
          </cell>
          <cell r="AIR4" t="str">
            <v>2016 Q1</v>
          </cell>
          <cell r="AIS4" t="str">
            <v>2016 Q2</v>
          </cell>
          <cell r="AIT4" t="str">
            <v>2016 Q3</v>
          </cell>
          <cell r="AIU4" t="str">
            <v>2016 Q4</v>
          </cell>
          <cell r="AIV4" t="str">
            <v>2016 传统+直销</v>
          </cell>
          <cell r="AIW4" t="str">
            <v>2016确认 Q1</v>
          </cell>
          <cell r="AIX4" t="str">
            <v>2016确认 Q2</v>
          </cell>
          <cell r="AIY4" t="str">
            <v>2016确认 Q3</v>
          </cell>
          <cell r="AIZ4" t="str">
            <v>2016确认 Q4</v>
          </cell>
          <cell r="AJA4" t="str">
            <v>2016确认 传统</v>
          </cell>
          <cell r="AJB4" t="str">
            <v>2016确认 Q1</v>
          </cell>
          <cell r="AJC4" t="str">
            <v>2016确认 Q2</v>
          </cell>
          <cell r="AJD4" t="str">
            <v>2016确认 Q3</v>
          </cell>
          <cell r="AJE4" t="str">
            <v>2016确认 Q4</v>
          </cell>
          <cell r="AJF4" t="str">
            <v>2016确认 直销</v>
          </cell>
          <cell r="AJG4" t="str">
            <v>2016确认 Q1</v>
          </cell>
          <cell r="AJH4" t="str">
            <v>2016确认 Q2</v>
          </cell>
          <cell r="AJI4" t="str">
            <v>2016确认 Q3</v>
          </cell>
          <cell r="AJJ4" t="str">
            <v>2016确认 Q4</v>
          </cell>
          <cell r="AJK4" t="str">
            <v>2016确认 传统+直销</v>
          </cell>
          <cell r="AJL4" t="str">
            <v>2016 Q1</v>
          </cell>
          <cell r="AJM4" t="str">
            <v>2016 Q2</v>
          </cell>
          <cell r="AJN4" t="str">
            <v>2016 Q3</v>
          </cell>
          <cell r="AJO4" t="str">
            <v>2016 Q4</v>
          </cell>
          <cell r="AJP4" t="str">
            <v>2016 传统</v>
          </cell>
          <cell r="AJQ4" t="str">
            <v>2016 Q1</v>
          </cell>
          <cell r="AJR4" t="str">
            <v>2016 Q2</v>
          </cell>
          <cell r="AJS4" t="str">
            <v>2016 Q3</v>
          </cell>
          <cell r="AJT4" t="str">
            <v>2016 Q4</v>
          </cell>
          <cell r="AJU4" t="str">
            <v>2016 直销</v>
          </cell>
          <cell r="AJV4" t="str">
            <v>2016 Q1</v>
          </cell>
          <cell r="AJW4" t="str">
            <v>2016 Q2</v>
          </cell>
          <cell r="AJX4" t="str">
            <v>2016 Q3</v>
          </cell>
          <cell r="AJY4" t="str">
            <v>2016 Q4</v>
          </cell>
          <cell r="AJZ4" t="str">
            <v>2016 传统+直销</v>
          </cell>
          <cell r="AKA4" t="str">
            <v>2016确认 Q1</v>
          </cell>
          <cell r="AKB4" t="str">
            <v>2016确认 Q2</v>
          </cell>
          <cell r="AKC4" t="str">
            <v>2016确认 Q3</v>
          </cell>
          <cell r="AKD4" t="str">
            <v>2016确认 Q4</v>
          </cell>
          <cell r="AKE4" t="str">
            <v>2016确认 传统</v>
          </cell>
          <cell r="AKF4" t="str">
            <v>2016确认 Q1</v>
          </cell>
          <cell r="AKG4" t="str">
            <v>2016确认 Q2</v>
          </cell>
          <cell r="AKH4" t="str">
            <v>2016确认 Q3</v>
          </cell>
          <cell r="AKI4" t="str">
            <v>2016确认 Q4</v>
          </cell>
          <cell r="AKJ4" t="str">
            <v>2016确认 直销</v>
          </cell>
          <cell r="AKK4" t="str">
            <v>2016确认 Q1</v>
          </cell>
          <cell r="AKL4" t="str">
            <v>2016确认 Q2</v>
          </cell>
          <cell r="AKM4" t="str">
            <v>2016确认 Q3</v>
          </cell>
          <cell r="AKN4" t="str">
            <v>2016确认 Q4</v>
          </cell>
          <cell r="AKO4" t="str">
            <v>2016确认 传统+直销</v>
          </cell>
          <cell r="AKP4" t="str">
            <v>2016 Q1</v>
          </cell>
          <cell r="AKQ4" t="str">
            <v>2016 Q2</v>
          </cell>
          <cell r="AKR4" t="str">
            <v>2016 Q3</v>
          </cell>
          <cell r="AKS4" t="str">
            <v>2016 Q4</v>
          </cell>
          <cell r="AKT4" t="str">
            <v>2016 传统</v>
          </cell>
          <cell r="AKU4" t="str">
            <v>2016 Q1</v>
          </cell>
          <cell r="AKV4" t="str">
            <v>2016 Q2</v>
          </cell>
          <cell r="AKW4" t="str">
            <v>2016 Q3</v>
          </cell>
          <cell r="AKX4" t="str">
            <v>2016 Q4</v>
          </cell>
          <cell r="AKY4" t="str">
            <v>2016 直销</v>
          </cell>
          <cell r="AKZ4" t="str">
            <v>2016 Q1</v>
          </cell>
          <cell r="ALA4" t="str">
            <v>2016 Q2</v>
          </cell>
          <cell r="ALB4" t="str">
            <v>2016 Q3</v>
          </cell>
          <cell r="ALC4" t="str">
            <v>2016 Q4</v>
          </cell>
          <cell r="ALD4" t="str">
            <v>2016 传统+直销</v>
          </cell>
          <cell r="ALE4" t="str">
            <v>2016确认 Q1</v>
          </cell>
          <cell r="ALF4" t="str">
            <v>2016确认 Q2</v>
          </cell>
          <cell r="ALG4" t="str">
            <v>2016确认 Q3</v>
          </cell>
          <cell r="ALH4" t="str">
            <v>2016确认 Q4</v>
          </cell>
          <cell r="ALI4" t="str">
            <v>2016确认 传统</v>
          </cell>
          <cell r="ALJ4" t="str">
            <v>2016确认 Q1</v>
          </cell>
          <cell r="ALK4" t="str">
            <v>2016确认 Q2</v>
          </cell>
          <cell r="ALL4" t="str">
            <v>2016确认 Q3</v>
          </cell>
          <cell r="ALM4" t="str">
            <v>2016确认 Q4</v>
          </cell>
          <cell r="ALN4" t="str">
            <v>2016确认 直销</v>
          </cell>
          <cell r="ALO4" t="str">
            <v>2016确认 Q1</v>
          </cell>
          <cell r="ALP4" t="str">
            <v>2016确认 Q2</v>
          </cell>
          <cell r="ALQ4" t="str">
            <v>2016确认 Q3</v>
          </cell>
          <cell r="ALR4" t="str">
            <v>2016确认 Q4</v>
          </cell>
          <cell r="ALS4" t="str">
            <v>2016确认 传统+直销</v>
          </cell>
          <cell r="ALT4" t="str">
            <v>2016 Q1</v>
          </cell>
          <cell r="ALU4" t="str">
            <v>2016 Q2</v>
          </cell>
          <cell r="ALV4" t="str">
            <v>2016 Q3</v>
          </cell>
          <cell r="ALW4" t="str">
            <v>2016 Q4</v>
          </cell>
          <cell r="ALX4" t="str">
            <v>2016 传统</v>
          </cell>
          <cell r="ALY4" t="str">
            <v>2016 Q1</v>
          </cell>
          <cell r="ALZ4" t="str">
            <v>2016 Q2</v>
          </cell>
          <cell r="AMA4" t="str">
            <v>2016 Q3</v>
          </cell>
          <cell r="AMB4" t="str">
            <v>2016 Q4</v>
          </cell>
          <cell r="AMC4" t="str">
            <v>2016 直销</v>
          </cell>
          <cell r="AMD4" t="str">
            <v>2016 Q1</v>
          </cell>
          <cell r="AME4" t="str">
            <v>2016 Q2</v>
          </cell>
          <cell r="AMF4" t="str">
            <v>2016 Q3</v>
          </cell>
          <cell r="AMG4" t="str">
            <v>2016 Q4</v>
          </cell>
          <cell r="AMH4" t="str">
            <v>2016 传统+直销</v>
          </cell>
          <cell r="AMI4" t="str">
            <v>2016确认 Q1</v>
          </cell>
          <cell r="AMJ4" t="str">
            <v>2016确认 Q2</v>
          </cell>
          <cell r="AMK4" t="str">
            <v>2016确认 Q3</v>
          </cell>
          <cell r="AML4" t="str">
            <v>2016确认 Q4</v>
          </cell>
          <cell r="AMM4" t="str">
            <v>2016确认 传统</v>
          </cell>
          <cell r="AMN4" t="str">
            <v>2016确认 Q1</v>
          </cell>
          <cell r="AMO4" t="str">
            <v>2016确认 Q2</v>
          </cell>
          <cell r="AMP4" t="str">
            <v>2016确认 Q3</v>
          </cell>
          <cell r="AMQ4" t="str">
            <v>2016确认 Q4</v>
          </cell>
          <cell r="AMR4" t="str">
            <v>2016确认 直销</v>
          </cell>
          <cell r="AMS4" t="str">
            <v>2016确认 Q1</v>
          </cell>
          <cell r="AMT4" t="str">
            <v>2016确认 Q2</v>
          </cell>
          <cell r="AMU4" t="str">
            <v>2016确认 Q3</v>
          </cell>
          <cell r="AMV4" t="str">
            <v>2016确认 Q4</v>
          </cell>
          <cell r="AMW4" t="str">
            <v>2016确认 传统+直销</v>
          </cell>
          <cell r="AMX4" t="str">
            <v>2016 Q1</v>
          </cell>
          <cell r="AMY4" t="str">
            <v>2016 Q2</v>
          </cell>
          <cell r="AMZ4" t="str">
            <v>2016 Q3</v>
          </cell>
          <cell r="ANA4" t="str">
            <v>2016 Q4</v>
          </cell>
          <cell r="ANB4" t="str">
            <v>2016 传统</v>
          </cell>
          <cell r="ANC4" t="str">
            <v>2016 Q1</v>
          </cell>
          <cell r="AND4" t="str">
            <v>2016 Q2</v>
          </cell>
          <cell r="ANE4" t="str">
            <v>2016 Q3</v>
          </cell>
          <cell r="ANF4" t="str">
            <v>2016 Q4</v>
          </cell>
          <cell r="ANG4" t="str">
            <v>2016 直销</v>
          </cell>
          <cell r="ANH4" t="str">
            <v>2016 Q1</v>
          </cell>
          <cell r="ANI4" t="str">
            <v>2016 Q2</v>
          </cell>
          <cell r="ANJ4" t="str">
            <v>2016 Q3</v>
          </cell>
          <cell r="ANK4" t="str">
            <v>2016 Q4</v>
          </cell>
          <cell r="ANL4" t="str">
            <v>2016 传统+直销</v>
          </cell>
          <cell r="ANM4" t="str">
            <v>2016确认 Q1</v>
          </cell>
          <cell r="ANN4" t="str">
            <v>2016确认 Q2</v>
          </cell>
          <cell r="ANO4" t="str">
            <v>2016确认 Q3</v>
          </cell>
          <cell r="ANP4" t="str">
            <v>2016确认 Q4</v>
          </cell>
          <cell r="ANQ4" t="str">
            <v>2016确认 传统</v>
          </cell>
          <cell r="ANR4" t="str">
            <v>2016确认 Q1</v>
          </cell>
          <cell r="ANS4" t="str">
            <v>2016确认 Q2</v>
          </cell>
          <cell r="ANT4" t="str">
            <v>2016确认 Q3</v>
          </cell>
          <cell r="ANU4" t="str">
            <v>2016确认 Q4</v>
          </cell>
          <cell r="ANV4" t="str">
            <v>2016确认 直销</v>
          </cell>
          <cell r="ANW4" t="str">
            <v>2016确认 Q1</v>
          </cell>
          <cell r="ANX4" t="str">
            <v>2016确认 Q2</v>
          </cell>
          <cell r="ANY4" t="str">
            <v>2016确认 Q3</v>
          </cell>
          <cell r="ANZ4" t="str">
            <v>2016确认 Q4</v>
          </cell>
          <cell r="AOA4" t="str">
            <v>2016确认 传统+直销</v>
          </cell>
          <cell r="AOB4" t="str">
            <v>2016 Q1</v>
          </cell>
          <cell r="AOC4" t="str">
            <v>2016 Q2</v>
          </cell>
          <cell r="AOD4" t="str">
            <v>2016 Q3</v>
          </cell>
          <cell r="AOE4" t="str">
            <v>2016 Q4</v>
          </cell>
          <cell r="AOF4" t="str">
            <v>2016 传统</v>
          </cell>
          <cell r="AOG4" t="str">
            <v>2016 Q1</v>
          </cell>
          <cell r="AOH4" t="str">
            <v>2016 Q2</v>
          </cell>
          <cell r="AOI4" t="str">
            <v>2016 Q3</v>
          </cell>
          <cell r="AOJ4" t="str">
            <v>2016 Q4</v>
          </cell>
          <cell r="AOK4" t="str">
            <v>2016 直销</v>
          </cell>
          <cell r="AOL4" t="str">
            <v>2016 Q1</v>
          </cell>
          <cell r="AOM4" t="str">
            <v>2016 Q2</v>
          </cell>
          <cell r="AON4" t="str">
            <v>2016 Q3</v>
          </cell>
          <cell r="AOO4" t="str">
            <v>2016 Q4</v>
          </cell>
          <cell r="AOP4" t="str">
            <v>2016 传统+直销</v>
          </cell>
          <cell r="AOQ4" t="str">
            <v>2016确认 Q1</v>
          </cell>
          <cell r="AOR4" t="str">
            <v>2016确认 Q2</v>
          </cell>
          <cell r="AOS4" t="str">
            <v>2016确认 Q3</v>
          </cell>
          <cell r="AOT4" t="str">
            <v>2016确认 Q4</v>
          </cell>
          <cell r="AOU4" t="str">
            <v>2016确认 传统</v>
          </cell>
          <cell r="AOV4" t="str">
            <v>2016确认 Q1</v>
          </cell>
          <cell r="AOW4" t="str">
            <v>2016确认 Q2</v>
          </cell>
          <cell r="AOX4" t="str">
            <v>2016确认 Q3</v>
          </cell>
          <cell r="AOY4" t="str">
            <v>2016确认 Q4</v>
          </cell>
          <cell r="AOZ4" t="str">
            <v>2016确认 直销</v>
          </cell>
          <cell r="APA4" t="str">
            <v>2016确认 Q1</v>
          </cell>
          <cell r="APB4" t="str">
            <v>2016确认 Q2</v>
          </cell>
          <cell r="APC4" t="str">
            <v>2016确认 Q3</v>
          </cell>
          <cell r="APD4" t="str">
            <v>2016确认 Q4</v>
          </cell>
          <cell r="APE4" t="str">
            <v>2016确认 传统+直销</v>
          </cell>
          <cell r="APF4" t="str">
            <v>2016 Q1</v>
          </cell>
          <cell r="APG4" t="str">
            <v>2016 Q2</v>
          </cell>
          <cell r="APH4" t="str">
            <v>2016 Q3</v>
          </cell>
          <cell r="API4" t="str">
            <v>2016 Q4</v>
          </cell>
          <cell r="APJ4" t="str">
            <v>2016 传统</v>
          </cell>
          <cell r="APK4" t="str">
            <v>2016 Q1</v>
          </cell>
          <cell r="APL4" t="str">
            <v>2016 Q2</v>
          </cell>
          <cell r="APM4" t="str">
            <v>2016 Q3</v>
          </cell>
          <cell r="APN4" t="str">
            <v>2016 Q4</v>
          </cell>
          <cell r="APO4" t="str">
            <v>2016 直销</v>
          </cell>
          <cell r="APP4" t="str">
            <v>2016 Q1</v>
          </cell>
          <cell r="APQ4" t="str">
            <v>2016 Q2</v>
          </cell>
          <cell r="APR4" t="str">
            <v>2016 Q3</v>
          </cell>
          <cell r="APS4" t="str">
            <v>2016 Q4</v>
          </cell>
          <cell r="APT4" t="str">
            <v>2016 传统+直销</v>
          </cell>
          <cell r="APU4" t="str">
            <v>2016确认 Q1</v>
          </cell>
          <cell r="APV4" t="str">
            <v>2016确认 Q2</v>
          </cell>
          <cell r="APW4" t="str">
            <v>2016确认 Q3</v>
          </cell>
          <cell r="APX4" t="str">
            <v>2016确认 Q4</v>
          </cell>
          <cell r="APY4" t="str">
            <v>2016确认 传统</v>
          </cell>
          <cell r="APZ4" t="str">
            <v>2016确认 Q1</v>
          </cell>
          <cell r="AQA4" t="str">
            <v>2016确认 Q2</v>
          </cell>
          <cell r="AQB4" t="str">
            <v>2016确认 Q3</v>
          </cell>
          <cell r="AQC4" t="str">
            <v>2016确认 Q4</v>
          </cell>
          <cell r="AQD4" t="str">
            <v>2016确认 直销</v>
          </cell>
          <cell r="AQE4" t="str">
            <v>2016确认 Q1</v>
          </cell>
          <cell r="AQF4" t="str">
            <v>2016确认 Q2</v>
          </cell>
          <cell r="AQG4" t="str">
            <v>2016确认 Q3</v>
          </cell>
          <cell r="AQH4" t="str">
            <v>2016确认 Q4</v>
          </cell>
          <cell r="AQI4" t="str">
            <v>2016确认 传统+直销</v>
          </cell>
          <cell r="AQJ4" t="str">
            <v>2016 Q1</v>
          </cell>
          <cell r="AQK4" t="str">
            <v>2016 Q2</v>
          </cell>
          <cell r="AQL4" t="str">
            <v>2016 Q3</v>
          </cell>
          <cell r="AQM4" t="str">
            <v>2016 Q4</v>
          </cell>
          <cell r="AQN4" t="str">
            <v>2016 传统</v>
          </cell>
          <cell r="AQO4" t="str">
            <v>2016 Q1</v>
          </cell>
          <cell r="AQP4" t="str">
            <v>2016 Q2</v>
          </cell>
          <cell r="AQQ4" t="str">
            <v>2016 Q3</v>
          </cell>
          <cell r="AQR4" t="str">
            <v>2016 Q4</v>
          </cell>
          <cell r="AQS4" t="str">
            <v>2016 直销</v>
          </cell>
          <cell r="AQT4" t="str">
            <v>2016 Q1</v>
          </cell>
          <cell r="AQU4" t="str">
            <v>2016 Q2</v>
          </cell>
          <cell r="AQV4" t="str">
            <v>2016 Q3</v>
          </cell>
          <cell r="AQW4" t="str">
            <v>2016 Q4</v>
          </cell>
          <cell r="AQX4" t="str">
            <v>2016 传统+直销</v>
          </cell>
          <cell r="AQY4" t="str">
            <v>2016确认 Q1</v>
          </cell>
          <cell r="AQZ4" t="str">
            <v>2016确认 Q2</v>
          </cell>
          <cell r="ARA4" t="str">
            <v>2016确认 Q3</v>
          </cell>
          <cell r="ARB4" t="str">
            <v>2016确认 Q4</v>
          </cell>
          <cell r="ARC4" t="str">
            <v>2016确认 传统</v>
          </cell>
          <cell r="ARD4" t="str">
            <v>2016确认 Q1</v>
          </cell>
          <cell r="ARE4" t="str">
            <v>2016确认 Q2</v>
          </cell>
          <cell r="ARF4" t="str">
            <v>2016确认 Q3</v>
          </cell>
          <cell r="ARG4" t="str">
            <v>2016确认 Q4</v>
          </cell>
          <cell r="ARH4" t="str">
            <v>2016确认 直销</v>
          </cell>
          <cell r="ARI4" t="str">
            <v>2016确认 Q1</v>
          </cell>
          <cell r="ARJ4" t="str">
            <v>2016确认 Q2</v>
          </cell>
          <cell r="ARK4" t="str">
            <v>2016确认 Q3</v>
          </cell>
          <cell r="ARL4" t="str">
            <v>2016确认 Q4</v>
          </cell>
          <cell r="ARM4" t="str">
            <v>2016确认 传统+直销</v>
          </cell>
          <cell r="ARN4" t="str">
            <v>2016 Q1</v>
          </cell>
          <cell r="ARO4" t="str">
            <v>2016 Q2</v>
          </cell>
          <cell r="ARP4" t="str">
            <v>2016 Q3</v>
          </cell>
          <cell r="ARQ4" t="str">
            <v>2016 Q4</v>
          </cell>
          <cell r="ARR4" t="str">
            <v>2016 传统</v>
          </cell>
          <cell r="ARS4" t="str">
            <v>2016 Q1</v>
          </cell>
          <cell r="ART4" t="str">
            <v>2016 Q2</v>
          </cell>
          <cell r="ARU4" t="str">
            <v>2016 Q3</v>
          </cell>
          <cell r="ARV4" t="str">
            <v>2016 Q4</v>
          </cell>
          <cell r="ARW4" t="str">
            <v>2016 直销</v>
          </cell>
          <cell r="ARX4" t="str">
            <v>2016 Q1</v>
          </cell>
          <cell r="ARY4" t="str">
            <v>2016 Q2</v>
          </cell>
          <cell r="ARZ4" t="str">
            <v>2016 Q3</v>
          </cell>
          <cell r="ASA4" t="str">
            <v>2016 Q4</v>
          </cell>
          <cell r="ASB4" t="str">
            <v>2016 传统+直销</v>
          </cell>
          <cell r="ASC4" t="str">
            <v>2016确认 Q1</v>
          </cell>
          <cell r="ASD4" t="str">
            <v>2016确认 Q2</v>
          </cell>
          <cell r="ASE4" t="str">
            <v>2016确认 Q3</v>
          </cell>
          <cell r="ASF4" t="str">
            <v>2016确认 Q4</v>
          </cell>
          <cell r="ASG4" t="str">
            <v>2016确认 传统</v>
          </cell>
          <cell r="ASH4" t="str">
            <v>2016确认 Q1</v>
          </cell>
          <cell r="ASI4" t="str">
            <v>2016确认 Q2</v>
          </cell>
          <cell r="ASJ4" t="str">
            <v>2016确认 Q3</v>
          </cell>
          <cell r="ASK4" t="str">
            <v>2016确认 Q4</v>
          </cell>
          <cell r="ASL4" t="str">
            <v>2016确认 直销</v>
          </cell>
          <cell r="ASM4" t="str">
            <v>2016确认 Q1</v>
          </cell>
          <cell r="ASN4" t="str">
            <v>2016确认 Q2</v>
          </cell>
          <cell r="ASO4" t="str">
            <v>2016确认 Q3</v>
          </cell>
          <cell r="ASP4" t="str">
            <v>2016确认 Q4</v>
          </cell>
          <cell r="ASQ4" t="str">
            <v>2016确认 传统+直销</v>
          </cell>
          <cell r="ASR4" t="str">
            <v>2016 Q1</v>
          </cell>
          <cell r="ASS4" t="str">
            <v>2016 Q2</v>
          </cell>
          <cell r="AST4" t="str">
            <v>2016 Q3</v>
          </cell>
          <cell r="ASU4" t="str">
            <v>2016 Q4</v>
          </cell>
          <cell r="ASV4" t="str">
            <v>2016 传统</v>
          </cell>
          <cell r="ASW4" t="str">
            <v>2016 Q1</v>
          </cell>
          <cell r="ASX4" t="str">
            <v>2016 Q2</v>
          </cell>
          <cell r="ASY4" t="str">
            <v>2016 Q3</v>
          </cell>
          <cell r="ASZ4" t="str">
            <v>2016 Q4</v>
          </cell>
          <cell r="ATA4" t="str">
            <v>2016 直销</v>
          </cell>
          <cell r="ATB4" t="str">
            <v>2016 Q1</v>
          </cell>
          <cell r="ATC4" t="str">
            <v>2016 Q2</v>
          </cell>
          <cell r="ATD4" t="str">
            <v>2016 Q3</v>
          </cell>
          <cell r="ATE4" t="str">
            <v>2016 Q4</v>
          </cell>
          <cell r="ATF4" t="str">
            <v>2016 传统+直销</v>
          </cell>
          <cell r="ATG4" t="str">
            <v>2016确认 Q1</v>
          </cell>
          <cell r="ATH4" t="str">
            <v>2016确认 Q2</v>
          </cell>
          <cell r="ATI4" t="str">
            <v>2016确认 Q3</v>
          </cell>
          <cell r="ATJ4" t="str">
            <v>2016确认 Q4</v>
          </cell>
          <cell r="ATK4" t="str">
            <v>2016确认 传统</v>
          </cell>
          <cell r="ATL4" t="str">
            <v>2016确认 Q1</v>
          </cell>
          <cell r="ATM4" t="str">
            <v>2016确认 Q2</v>
          </cell>
          <cell r="ATN4" t="str">
            <v>2016确认 Q3</v>
          </cell>
          <cell r="ATO4" t="str">
            <v>2016确认 Q4</v>
          </cell>
          <cell r="ATP4" t="str">
            <v>2016确认 直销</v>
          </cell>
          <cell r="ATQ4" t="str">
            <v>2016确认 Q1</v>
          </cell>
          <cell r="ATR4" t="str">
            <v>2016确认 Q2</v>
          </cell>
          <cell r="ATS4" t="str">
            <v>2016确认 Q3</v>
          </cell>
          <cell r="ATT4" t="str">
            <v>2016确认 Q4</v>
          </cell>
          <cell r="ATU4" t="str">
            <v>2016确认 传统+直销</v>
          </cell>
          <cell r="ATV4" t="str">
            <v>2016 Q1</v>
          </cell>
          <cell r="ATW4" t="str">
            <v>2016 Q2</v>
          </cell>
          <cell r="ATX4" t="str">
            <v>2016 Q3</v>
          </cell>
          <cell r="ATY4" t="str">
            <v>2016 Q4</v>
          </cell>
          <cell r="ATZ4" t="str">
            <v>2016 传统</v>
          </cell>
          <cell r="AUA4" t="str">
            <v>2016 Q1</v>
          </cell>
          <cell r="AUB4" t="str">
            <v>2016 Q2</v>
          </cell>
          <cell r="AUC4" t="str">
            <v>2016 Q3</v>
          </cell>
          <cell r="AUD4" t="str">
            <v>2016 Q4</v>
          </cell>
          <cell r="AUE4" t="str">
            <v>2016 直销</v>
          </cell>
          <cell r="AUF4" t="str">
            <v>2016 Q1</v>
          </cell>
          <cell r="AUG4" t="str">
            <v>2016 Q2</v>
          </cell>
          <cell r="AUH4" t="str">
            <v>2016 Q3</v>
          </cell>
          <cell r="AUI4" t="str">
            <v>2016 Q4</v>
          </cell>
          <cell r="AUJ4" t="str">
            <v>2016 传统+直销</v>
          </cell>
          <cell r="AUK4" t="str">
            <v>2016确认 Q1</v>
          </cell>
          <cell r="AUL4" t="str">
            <v>2016确认 Q2</v>
          </cell>
          <cell r="AUM4" t="str">
            <v>2016确认 Q3</v>
          </cell>
          <cell r="AUN4" t="str">
            <v>2016确认 Q4</v>
          </cell>
          <cell r="AUO4" t="str">
            <v>2016确认 传统</v>
          </cell>
          <cell r="AUP4" t="str">
            <v>2016确认 Q1</v>
          </cell>
          <cell r="AUQ4" t="str">
            <v>2016确认 Q2</v>
          </cell>
          <cell r="AUR4" t="str">
            <v>2016确认 Q3</v>
          </cell>
          <cell r="AUS4" t="str">
            <v>2016确认 Q4</v>
          </cell>
          <cell r="AUT4" t="str">
            <v>2016确认 直销</v>
          </cell>
          <cell r="AUU4" t="str">
            <v>2016确认 Q1</v>
          </cell>
          <cell r="AUV4" t="str">
            <v>2016确认 Q2</v>
          </cell>
          <cell r="AUW4" t="str">
            <v>2016确认 Q3</v>
          </cell>
          <cell r="AUX4" t="str">
            <v>2016确认 Q4</v>
          </cell>
          <cell r="AUY4" t="str">
            <v>2016确认 传统+直销</v>
          </cell>
          <cell r="AUZ4" t="str">
            <v>2016 Q1</v>
          </cell>
          <cell r="AVA4" t="str">
            <v>2016 Q2</v>
          </cell>
          <cell r="AVB4" t="str">
            <v>2016 Q3</v>
          </cell>
          <cell r="AVC4" t="str">
            <v>2016 Q4</v>
          </cell>
          <cell r="AVD4" t="str">
            <v>2016 传统</v>
          </cell>
          <cell r="AVE4" t="str">
            <v>2016 Q1</v>
          </cell>
          <cell r="AVF4" t="str">
            <v>2016 Q2</v>
          </cell>
          <cell r="AVG4" t="str">
            <v>2016 Q3</v>
          </cell>
          <cell r="AVH4" t="str">
            <v>2016 Q4</v>
          </cell>
          <cell r="AVI4" t="str">
            <v>2016 直销</v>
          </cell>
          <cell r="AVJ4" t="str">
            <v>2016 Q1</v>
          </cell>
          <cell r="AVK4" t="str">
            <v>2016 Q2</v>
          </cell>
          <cell r="AVL4" t="str">
            <v>2016 Q3</v>
          </cell>
          <cell r="AVM4" t="str">
            <v>2016 Q4</v>
          </cell>
          <cell r="AVN4" t="str">
            <v>2016 传统+直销</v>
          </cell>
          <cell r="AVO4" t="str">
            <v>2016确认 Q1</v>
          </cell>
          <cell r="AVP4" t="str">
            <v>2016确认 Q2</v>
          </cell>
          <cell r="AVQ4" t="str">
            <v>2016确认 Q3</v>
          </cell>
          <cell r="AVR4" t="str">
            <v>2016确认 Q4</v>
          </cell>
          <cell r="AVS4" t="str">
            <v>2016确认 传统</v>
          </cell>
          <cell r="AVT4" t="str">
            <v>2016确认 Q1</v>
          </cell>
          <cell r="AVU4" t="str">
            <v>2016确认 Q2</v>
          </cell>
          <cell r="AVV4" t="str">
            <v>2016确认 Q3</v>
          </cell>
          <cell r="AVW4" t="str">
            <v>2016确认 Q4</v>
          </cell>
          <cell r="AVX4" t="str">
            <v>2016确认 直销</v>
          </cell>
          <cell r="AVY4" t="str">
            <v>2016确认 Q1</v>
          </cell>
          <cell r="AVZ4" t="str">
            <v>2016确认 Q2</v>
          </cell>
          <cell r="AWA4" t="str">
            <v>2016确认 Q3</v>
          </cell>
          <cell r="AWB4" t="str">
            <v>2016确认 Q4</v>
          </cell>
          <cell r="AWC4" t="str">
            <v>2016确认 传统+直销</v>
          </cell>
          <cell r="AWD4" t="str">
            <v>2016 Q1</v>
          </cell>
          <cell r="AWE4" t="str">
            <v>2016 Q2</v>
          </cell>
          <cell r="AWF4" t="str">
            <v>2016 Q3</v>
          </cell>
          <cell r="AWG4" t="str">
            <v>2016 Q4</v>
          </cell>
          <cell r="AWH4" t="str">
            <v>2016 传统</v>
          </cell>
          <cell r="AWI4" t="str">
            <v>2016 Q1</v>
          </cell>
          <cell r="AWJ4" t="str">
            <v>2016 Q2</v>
          </cell>
          <cell r="AWK4" t="str">
            <v>2016 Q3</v>
          </cell>
          <cell r="AWL4" t="str">
            <v>2016 Q4</v>
          </cell>
          <cell r="AWM4" t="str">
            <v>2016 直销</v>
          </cell>
          <cell r="AWN4" t="str">
            <v>2016 Q1</v>
          </cell>
          <cell r="AWO4" t="str">
            <v>2016 Q2</v>
          </cell>
          <cell r="AWP4" t="str">
            <v>2016 Q3</v>
          </cell>
          <cell r="AWQ4" t="str">
            <v>2016 Q4</v>
          </cell>
          <cell r="AWR4" t="str">
            <v>2016 传统+直销</v>
          </cell>
          <cell r="AWS4" t="str">
            <v>2016确认 Q1</v>
          </cell>
          <cell r="AWT4" t="str">
            <v>2016确认 Q2</v>
          </cell>
          <cell r="AWU4" t="str">
            <v>2016确认 Q3</v>
          </cell>
          <cell r="AWV4" t="str">
            <v>2016确认 Q4</v>
          </cell>
          <cell r="AWW4" t="str">
            <v>2016确认 传统</v>
          </cell>
          <cell r="AWX4" t="str">
            <v>2016确认 Q1</v>
          </cell>
          <cell r="AWY4" t="str">
            <v>2016确认 Q2</v>
          </cell>
          <cell r="AWZ4" t="str">
            <v>2016确认 Q3</v>
          </cell>
          <cell r="AXA4" t="str">
            <v>2016确认 Q4</v>
          </cell>
          <cell r="AXB4" t="str">
            <v>2016确认 直销</v>
          </cell>
          <cell r="AXC4" t="str">
            <v>2016确认 Q1</v>
          </cell>
          <cell r="AXD4" t="str">
            <v>2016确认 Q2</v>
          </cell>
          <cell r="AXE4" t="str">
            <v>2016确认 Q3</v>
          </cell>
          <cell r="AXF4" t="str">
            <v>2016确认 Q4</v>
          </cell>
          <cell r="AXG4" t="str">
            <v>2016确认 传统+直销</v>
          </cell>
          <cell r="AXH4" t="str">
            <v>2016 Q1</v>
          </cell>
          <cell r="AXI4" t="str">
            <v>2016 Q2</v>
          </cell>
          <cell r="AXJ4" t="str">
            <v>2016 Q3</v>
          </cell>
          <cell r="AXK4" t="str">
            <v>2016 Q4</v>
          </cell>
          <cell r="AXL4" t="str">
            <v>2016 传统</v>
          </cell>
          <cell r="AXM4" t="str">
            <v>2016 Q1</v>
          </cell>
          <cell r="AXN4" t="str">
            <v>2016 Q2</v>
          </cell>
          <cell r="AXO4" t="str">
            <v>2016 Q3</v>
          </cell>
          <cell r="AXP4" t="str">
            <v>2016 Q4</v>
          </cell>
          <cell r="AXQ4" t="str">
            <v>2016 直销</v>
          </cell>
          <cell r="AXR4" t="str">
            <v>2016 Q1</v>
          </cell>
          <cell r="AXS4" t="str">
            <v>2016 Q2</v>
          </cell>
          <cell r="AXT4" t="str">
            <v>2016 Q3</v>
          </cell>
          <cell r="AXU4" t="str">
            <v>2016 Q4</v>
          </cell>
          <cell r="AXV4" t="str">
            <v>2016 传统+直销</v>
          </cell>
          <cell r="AXW4" t="str">
            <v>2016确认 Q1</v>
          </cell>
          <cell r="AXX4" t="str">
            <v>2016确认 Q2</v>
          </cell>
          <cell r="AXY4" t="str">
            <v>2016确认 Q3</v>
          </cell>
          <cell r="AXZ4" t="str">
            <v>2016确认 Q4</v>
          </cell>
          <cell r="AYA4" t="str">
            <v>2016确认 传统</v>
          </cell>
          <cell r="AYB4" t="str">
            <v>2016确认 Q1</v>
          </cell>
          <cell r="AYC4" t="str">
            <v>2016确认 Q2</v>
          </cell>
          <cell r="AYD4" t="str">
            <v>2016确认 Q3</v>
          </cell>
          <cell r="AYE4" t="str">
            <v>2016确认 Q4</v>
          </cell>
          <cell r="AYF4" t="str">
            <v>2016确认 直销</v>
          </cell>
          <cell r="AYG4" t="str">
            <v>2016确认 Q1</v>
          </cell>
          <cell r="AYH4" t="str">
            <v>2016确认 Q2</v>
          </cell>
          <cell r="AYI4" t="str">
            <v>2016确认 Q3</v>
          </cell>
          <cell r="AYJ4" t="str">
            <v>2016确认 Q4</v>
          </cell>
          <cell r="AYK4" t="str">
            <v>2016确认 传统+直销</v>
          </cell>
          <cell r="AYL4" t="str">
            <v>2016 Q1</v>
          </cell>
          <cell r="AYM4" t="str">
            <v>2016 Q2</v>
          </cell>
          <cell r="AYN4" t="str">
            <v>2016 Q3</v>
          </cell>
          <cell r="AYO4" t="str">
            <v>2016 Q4</v>
          </cell>
          <cell r="AYP4" t="str">
            <v>2016 传统</v>
          </cell>
          <cell r="AYQ4" t="str">
            <v>2016 Q1</v>
          </cell>
          <cell r="AYR4" t="str">
            <v>2016 Q2</v>
          </cell>
          <cell r="AYS4" t="str">
            <v>2016 Q3</v>
          </cell>
          <cell r="AYT4" t="str">
            <v>2016 Q4</v>
          </cell>
          <cell r="AYU4" t="str">
            <v>2016 直销</v>
          </cell>
          <cell r="AYV4" t="str">
            <v>2016 Q1</v>
          </cell>
          <cell r="AYW4" t="str">
            <v>2016 Q2</v>
          </cell>
          <cell r="AYX4" t="str">
            <v>2016 Q3</v>
          </cell>
          <cell r="AYY4" t="str">
            <v>2016 Q4</v>
          </cell>
          <cell r="AYZ4" t="str">
            <v>2016 传统+直销</v>
          </cell>
          <cell r="AZA4" t="str">
            <v>2016确认 Q1</v>
          </cell>
          <cell r="AZB4" t="str">
            <v>2016确认 Q2</v>
          </cell>
          <cell r="AZC4" t="str">
            <v>2016确认 Q3</v>
          </cell>
          <cell r="AZD4" t="str">
            <v>2016确认 Q4</v>
          </cell>
          <cell r="AZE4" t="str">
            <v>2016确认 传统</v>
          </cell>
          <cell r="AZF4" t="str">
            <v>2016确认 Q1</v>
          </cell>
          <cell r="AZG4" t="str">
            <v>2016确认 Q2</v>
          </cell>
          <cell r="AZH4" t="str">
            <v>2016确认 Q3</v>
          </cell>
          <cell r="AZI4" t="str">
            <v>2016确认 Q4</v>
          </cell>
          <cell r="AZJ4" t="str">
            <v>2016确认 直销</v>
          </cell>
          <cell r="AZK4" t="str">
            <v>2016确认 Q1</v>
          </cell>
          <cell r="AZL4" t="str">
            <v>2016确认 Q2</v>
          </cell>
          <cell r="AZM4" t="str">
            <v>2016确认 Q3</v>
          </cell>
          <cell r="AZN4" t="str">
            <v>2016确认 Q4</v>
          </cell>
          <cell r="AZO4" t="str">
            <v>2016确认 传统+直销</v>
          </cell>
          <cell r="AZP4" t="str">
            <v>2016 Q1</v>
          </cell>
          <cell r="AZQ4" t="str">
            <v>2016 Q2</v>
          </cell>
          <cell r="AZR4" t="str">
            <v>2016 Q3</v>
          </cell>
          <cell r="AZS4" t="str">
            <v>2016 Q4</v>
          </cell>
          <cell r="AZT4" t="str">
            <v>2016 传统</v>
          </cell>
          <cell r="AZU4" t="str">
            <v>2016 Q1</v>
          </cell>
          <cell r="AZV4" t="str">
            <v>2016 Q2</v>
          </cell>
          <cell r="AZW4" t="str">
            <v>2016 Q3</v>
          </cell>
          <cell r="AZX4" t="str">
            <v>2016 Q4</v>
          </cell>
          <cell r="AZY4" t="str">
            <v>2016 直销</v>
          </cell>
          <cell r="AZZ4" t="str">
            <v>2016 Q1</v>
          </cell>
          <cell r="BAA4" t="str">
            <v>2016 Q2</v>
          </cell>
          <cell r="BAB4" t="str">
            <v>2016 Q3</v>
          </cell>
          <cell r="BAC4" t="str">
            <v>2016 Q4</v>
          </cell>
          <cell r="BAD4" t="str">
            <v>2016 传统+直销</v>
          </cell>
          <cell r="BAE4" t="str">
            <v>2016确认 Q1</v>
          </cell>
          <cell r="BAF4" t="str">
            <v>2016确认 Q2</v>
          </cell>
          <cell r="BAG4" t="str">
            <v>2016确认 Q3</v>
          </cell>
          <cell r="BAH4" t="str">
            <v>2016确认 Q4</v>
          </cell>
          <cell r="BAI4" t="str">
            <v>2016确认 传统</v>
          </cell>
          <cell r="BAJ4" t="str">
            <v>2016确认 Q1</v>
          </cell>
          <cell r="BAK4" t="str">
            <v>2016确认 Q2</v>
          </cell>
          <cell r="BAL4" t="str">
            <v>2016确认 Q3</v>
          </cell>
          <cell r="BAM4" t="str">
            <v>2016确认 Q4</v>
          </cell>
          <cell r="BAN4" t="str">
            <v>2016确认 直销</v>
          </cell>
          <cell r="BAO4" t="str">
            <v>2016确认 Q1</v>
          </cell>
          <cell r="BAP4" t="str">
            <v>2016确认 Q2</v>
          </cell>
          <cell r="BAQ4" t="str">
            <v>2016确认 Q3</v>
          </cell>
          <cell r="BAR4" t="str">
            <v>2016确认 Q4</v>
          </cell>
          <cell r="BAS4" t="str">
            <v>2016确认 传统+直销</v>
          </cell>
          <cell r="BAT4" t="str">
            <v>2016 Q1</v>
          </cell>
          <cell r="BAU4" t="str">
            <v>2016 Q2</v>
          </cell>
          <cell r="BAV4" t="str">
            <v>2016 Q3</v>
          </cell>
          <cell r="BAW4" t="str">
            <v>2016 Q4</v>
          </cell>
          <cell r="BAX4" t="str">
            <v>2016 传统</v>
          </cell>
          <cell r="BAY4" t="str">
            <v>2016 Q1</v>
          </cell>
          <cell r="BAZ4" t="str">
            <v>2016 Q2</v>
          </cell>
          <cell r="BBA4" t="str">
            <v>2016 Q3</v>
          </cell>
          <cell r="BBB4" t="str">
            <v>2016 Q4</v>
          </cell>
          <cell r="BBC4" t="str">
            <v>2016 直销</v>
          </cell>
          <cell r="BBD4" t="str">
            <v>2016 Q1</v>
          </cell>
          <cell r="BBE4" t="str">
            <v>2016 Q2</v>
          </cell>
          <cell r="BBF4" t="str">
            <v>2016 Q3</v>
          </cell>
          <cell r="BBG4" t="str">
            <v>2016 Q4</v>
          </cell>
          <cell r="BBH4" t="str">
            <v>2016 传统+直销</v>
          </cell>
          <cell r="BBI4" t="str">
            <v>2016确认 Q1</v>
          </cell>
          <cell r="BBJ4" t="str">
            <v>2016确认 Q2</v>
          </cell>
          <cell r="BBK4" t="str">
            <v>2016确认 Q3</v>
          </cell>
          <cell r="BBL4" t="str">
            <v>2016确认 Q4</v>
          </cell>
          <cell r="BBM4" t="str">
            <v>2016确认 传统</v>
          </cell>
          <cell r="BBN4" t="str">
            <v>2016确认 Q1</v>
          </cell>
          <cell r="BBO4" t="str">
            <v>2016确认 Q2</v>
          </cell>
          <cell r="BBP4" t="str">
            <v>2016确认 Q3</v>
          </cell>
          <cell r="BBQ4" t="str">
            <v>2016确认 Q4</v>
          </cell>
          <cell r="BBR4" t="str">
            <v>2016确认 直销</v>
          </cell>
          <cell r="BBS4" t="str">
            <v>2016确认 Q1</v>
          </cell>
          <cell r="BBT4" t="str">
            <v>2016确认 Q2</v>
          </cell>
          <cell r="BBU4" t="str">
            <v>2016确认 Q3</v>
          </cell>
          <cell r="BBV4" t="str">
            <v>2016确认 Q4</v>
          </cell>
          <cell r="BBW4" t="str">
            <v>2016确认 传统+直销</v>
          </cell>
          <cell r="BBX4" t="str">
            <v>2016 Q1</v>
          </cell>
          <cell r="BBY4" t="str">
            <v>2016 Q2</v>
          </cell>
          <cell r="BBZ4" t="str">
            <v>2016 Q3</v>
          </cell>
          <cell r="BCA4" t="str">
            <v>2016 Q4</v>
          </cell>
          <cell r="BCB4" t="str">
            <v>2016 传统</v>
          </cell>
          <cell r="BCC4" t="str">
            <v>2016 Q1</v>
          </cell>
          <cell r="BCD4" t="str">
            <v>2016 Q2</v>
          </cell>
          <cell r="BCE4" t="str">
            <v>2016 Q3</v>
          </cell>
          <cell r="BCF4" t="str">
            <v>2016 Q4</v>
          </cell>
          <cell r="BCG4" t="str">
            <v>2016 直销</v>
          </cell>
          <cell r="BCH4" t="str">
            <v>2016 Q1</v>
          </cell>
          <cell r="BCI4" t="str">
            <v>2016 Q2</v>
          </cell>
          <cell r="BCJ4" t="str">
            <v>2016 Q3</v>
          </cell>
          <cell r="BCK4" t="str">
            <v>2016 Q4</v>
          </cell>
          <cell r="BCL4" t="str">
            <v>2016 传统+直销</v>
          </cell>
          <cell r="BCM4" t="str">
            <v>2016确认 Q1</v>
          </cell>
          <cell r="BCN4" t="str">
            <v>2016确认 Q2</v>
          </cell>
          <cell r="BCO4" t="str">
            <v>2016确认 Q3</v>
          </cell>
          <cell r="BCP4" t="str">
            <v>2016确认 Q4</v>
          </cell>
          <cell r="BCQ4" t="str">
            <v>2016确认 传统</v>
          </cell>
          <cell r="BCR4" t="str">
            <v>2016确认 Q1</v>
          </cell>
          <cell r="BCS4" t="str">
            <v>2016确认 Q2</v>
          </cell>
          <cell r="BCT4" t="str">
            <v>2016确认 Q3</v>
          </cell>
          <cell r="BCU4" t="str">
            <v>2016确认 Q4</v>
          </cell>
          <cell r="BCV4" t="str">
            <v>2016确认 直销</v>
          </cell>
          <cell r="BCW4" t="str">
            <v>2016确认 Q1</v>
          </cell>
          <cell r="BCX4" t="str">
            <v>2016确认 Q2</v>
          </cell>
          <cell r="BCY4" t="str">
            <v>2016确认 Q3</v>
          </cell>
          <cell r="BCZ4" t="str">
            <v>2016确认 Q4</v>
          </cell>
          <cell r="BDA4" t="str">
            <v>2016确认 传统+直销</v>
          </cell>
          <cell r="BDB4" t="str">
            <v>2016 Q1</v>
          </cell>
          <cell r="BDC4" t="str">
            <v>2016 Q2</v>
          </cell>
          <cell r="BDD4" t="str">
            <v>2016 Q3</v>
          </cell>
          <cell r="BDE4" t="str">
            <v>2016 Q4</v>
          </cell>
          <cell r="BDF4" t="str">
            <v>2016 传统</v>
          </cell>
          <cell r="BDG4" t="str">
            <v>2016 Q1</v>
          </cell>
          <cell r="BDH4" t="str">
            <v>2016 Q2</v>
          </cell>
          <cell r="BDI4" t="str">
            <v>2016 Q3</v>
          </cell>
          <cell r="BDJ4" t="str">
            <v>2016 Q4</v>
          </cell>
          <cell r="BDK4" t="str">
            <v>2016 直销</v>
          </cell>
          <cell r="BDL4" t="str">
            <v>2016 Q1</v>
          </cell>
          <cell r="BDM4" t="str">
            <v>2016 Q2</v>
          </cell>
          <cell r="BDN4" t="str">
            <v>2016 Q3</v>
          </cell>
          <cell r="BDO4" t="str">
            <v>2016 Q4</v>
          </cell>
          <cell r="BDP4" t="str">
            <v>2016 传统+直销</v>
          </cell>
          <cell r="BDQ4" t="str">
            <v>2016确认 Q1</v>
          </cell>
          <cell r="BDR4" t="str">
            <v>2016确认 Q2</v>
          </cell>
          <cell r="BDS4" t="str">
            <v>2016确认 Q3</v>
          </cell>
          <cell r="BDT4" t="str">
            <v>2016确认 Q4</v>
          </cell>
          <cell r="BDU4" t="str">
            <v>2016确认 传统</v>
          </cell>
          <cell r="BDV4" t="str">
            <v>2016确认 Q1</v>
          </cell>
          <cell r="BDW4" t="str">
            <v>2016确认 Q2</v>
          </cell>
          <cell r="BDX4" t="str">
            <v>2016确认 Q3</v>
          </cell>
          <cell r="BDY4" t="str">
            <v>2016确认 Q4</v>
          </cell>
          <cell r="BDZ4" t="str">
            <v>2016确认 直销</v>
          </cell>
          <cell r="BEA4" t="str">
            <v>2016确认 Q1</v>
          </cell>
          <cell r="BEB4" t="str">
            <v>2016确认 Q2</v>
          </cell>
          <cell r="BEC4" t="str">
            <v>2016确认 Q3</v>
          </cell>
          <cell r="BED4" t="str">
            <v>2016确认 Q4</v>
          </cell>
          <cell r="BEE4" t="str">
            <v>2016确认 传统+直销</v>
          </cell>
          <cell r="BEF4" t="str">
            <v>2016 Q1</v>
          </cell>
          <cell r="BEG4" t="str">
            <v>2016 Q2</v>
          </cell>
          <cell r="BEH4" t="str">
            <v>2016 Q3</v>
          </cell>
          <cell r="BEI4" t="str">
            <v>2016 Q4</v>
          </cell>
          <cell r="BEJ4" t="str">
            <v>2016 传统</v>
          </cell>
          <cell r="BEK4" t="str">
            <v>2016 Q1</v>
          </cell>
          <cell r="BEL4" t="str">
            <v>2016 Q2</v>
          </cell>
          <cell r="BEM4" t="str">
            <v>2016 Q3</v>
          </cell>
          <cell r="BEN4" t="str">
            <v>2016 Q4</v>
          </cell>
          <cell r="BEO4" t="str">
            <v>2016 直销</v>
          </cell>
          <cell r="BEP4" t="str">
            <v>2016 Q1</v>
          </cell>
          <cell r="BEQ4" t="str">
            <v>2016 Q2</v>
          </cell>
          <cell r="BER4" t="str">
            <v>2016 Q3</v>
          </cell>
          <cell r="BES4" t="str">
            <v>2016 Q4</v>
          </cell>
          <cell r="BET4" t="str">
            <v>2016 传统+直销</v>
          </cell>
          <cell r="BEU4" t="str">
            <v>2016确认 Q1</v>
          </cell>
          <cell r="BEV4" t="str">
            <v>2016确认 Q2</v>
          </cell>
          <cell r="BEW4" t="str">
            <v>2016确认 Q3</v>
          </cell>
          <cell r="BEX4" t="str">
            <v>2016确认 Q4</v>
          </cell>
          <cell r="BEY4" t="str">
            <v>2016确认 传统</v>
          </cell>
          <cell r="BEZ4" t="str">
            <v>2016确认 Q1</v>
          </cell>
          <cell r="BFA4" t="str">
            <v>2016确认 Q2</v>
          </cell>
          <cell r="BFB4" t="str">
            <v>2016确认 Q3</v>
          </cell>
          <cell r="BFC4" t="str">
            <v>2016确认 Q4</v>
          </cell>
          <cell r="BFD4" t="str">
            <v>2016确认 直销</v>
          </cell>
          <cell r="BFE4" t="str">
            <v>2016确认 Q1</v>
          </cell>
          <cell r="BFF4" t="str">
            <v>2016确认 Q2</v>
          </cell>
          <cell r="BFG4" t="str">
            <v>2016确认 Q3</v>
          </cell>
          <cell r="BFH4" t="str">
            <v>2016确认 Q4</v>
          </cell>
          <cell r="BFI4" t="str">
            <v>2016确认 传统+直销</v>
          </cell>
          <cell r="BFJ4" t="str">
            <v>2016 Q1</v>
          </cell>
          <cell r="BFK4" t="str">
            <v>2016 Q2</v>
          </cell>
          <cell r="BFL4" t="str">
            <v>2016 Q3</v>
          </cell>
          <cell r="BFM4" t="str">
            <v>2016 Q4</v>
          </cell>
          <cell r="BFN4" t="str">
            <v>2016 传统</v>
          </cell>
          <cell r="BFO4" t="str">
            <v>2016 Q1</v>
          </cell>
          <cell r="BFP4" t="str">
            <v>2016 Q2</v>
          </cell>
          <cell r="BFQ4" t="str">
            <v>2016 Q3</v>
          </cell>
          <cell r="BFR4" t="str">
            <v>2016 Q4</v>
          </cell>
          <cell r="BFS4" t="str">
            <v>2016 直销</v>
          </cell>
          <cell r="BFT4" t="str">
            <v>2016 Q1</v>
          </cell>
          <cell r="BFU4" t="str">
            <v>2016 Q2</v>
          </cell>
          <cell r="BFV4" t="str">
            <v>2016 Q3</v>
          </cell>
          <cell r="BFW4" t="str">
            <v>2016 Q4</v>
          </cell>
          <cell r="BFX4" t="str">
            <v>2016 传统+直销</v>
          </cell>
          <cell r="BFZ4" t="str">
            <v>2016 确认-2016 传统</v>
          </cell>
        </row>
        <row r="6">
          <cell r="B6" t="str">
            <v>净下单:</v>
          </cell>
          <cell r="C6">
            <v>27000000</v>
          </cell>
          <cell r="D6">
            <v>48600000</v>
          </cell>
          <cell r="E6">
            <v>50400000</v>
          </cell>
          <cell r="F6">
            <v>54000000</v>
          </cell>
          <cell r="G6">
            <v>180000000</v>
          </cell>
          <cell r="H6">
            <v>1275000</v>
          </cell>
          <cell r="I6">
            <v>10200000</v>
          </cell>
          <cell r="J6">
            <v>11900000</v>
          </cell>
          <cell r="K6">
            <v>10625000</v>
          </cell>
          <cell r="L6">
            <v>34000000</v>
          </cell>
          <cell r="M6">
            <v>28275000</v>
          </cell>
          <cell r="N6">
            <v>58800000</v>
          </cell>
          <cell r="O6">
            <v>62300000</v>
          </cell>
          <cell r="P6">
            <v>64625000</v>
          </cell>
          <cell r="Q6">
            <v>214000000</v>
          </cell>
          <cell r="R6">
            <v>27000000</v>
          </cell>
          <cell r="S6">
            <v>48600000</v>
          </cell>
          <cell r="T6">
            <v>50400000</v>
          </cell>
          <cell r="U6">
            <v>54000000</v>
          </cell>
          <cell r="V6">
            <v>180000000</v>
          </cell>
          <cell r="W6">
            <v>2570000</v>
          </cell>
          <cell r="X6">
            <v>7630000</v>
          </cell>
          <cell r="Y6">
            <v>11900000</v>
          </cell>
          <cell r="Z6">
            <v>11900000</v>
          </cell>
          <cell r="AA6">
            <v>34000000</v>
          </cell>
          <cell r="AB6">
            <v>29570000</v>
          </cell>
          <cell r="AC6">
            <v>56230000</v>
          </cell>
          <cell r="AD6">
            <v>62300000</v>
          </cell>
          <cell r="AE6">
            <v>65900000</v>
          </cell>
          <cell r="AF6">
            <v>214000000</v>
          </cell>
          <cell r="AG6">
            <v>7000000</v>
          </cell>
          <cell r="AH6">
            <v>10000000</v>
          </cell>
          <cell r="AI6">
            <v>10000000</v>
          </cell>
          <cell r="AJ6">
            <v>13000000</v>
          </cell>
          <cell r="AK6">
            <v>40000000</v>
          </cell>
          <cell r="AL6">
            <v>230000</v>
          </cell>
          <cell r="AM6">
            <v>3852000</v>
          </cell>
          <cell r="AN6">
            <v>4620000</v>
          </cell>
          <cell r="AO6">
            <v>4298000</v>
          </cell>
          <cell r="AP6">
            <v>13000000</v>
          </cell>
          <cell r="AQ6">
            <v>7230000</v>
          </cell>
          <cell r="AR6">
            <v>13852000</v>
          </cell>
          <cell r="AS6">
            <v>14620000</v>
          </cell>
          <cell r="AT6">
            <v>17298000</v>
          </cell>
          <cell r="AU6">
            <v>53000000</v>
          </cell>
          <cell r="AV6">
            <v>7000000</v>
          </cell>
          <cell r="AW6">
            <v>10000000</v>
          </cell>
          <cell r="AX6">
            <v>10000000</v>
          </cell>
          <cell r="AY6">
            <v>13000000</v>
          </cell>
          <cell r="AZ6">
            <v>40000000</v>
          </cell>
          <cell r="BA6">
            <v>300000</v>
          </cell>
          <cell r="BB6">
            <v>3600000</v>
          </cell>
          <cell r="BC6">
            <v>4549999.9999999991</v>
          </cell>
          <cell r="BD6">
            <v>4549999.9999999991</v>
          </cell>
          <cell r="BE6">
            <v>13000000</v>
          </cell>
          <cell r="BF6">
            <v>7300000</v>
          </cell>
          <cell r="BG6">
            <v>13600000</v>
          </cell>
          <cell r="BH6">
            <v>14550000</v>
          </cell>
          <cell r="BI6">
            <v>17550000</v>
          </cell>
          <cell r="BJ6">
            <v>53000000</v>
          </cell>
          <cell r="BK6">
            <v>7000000</v>
          </cell>
          <cell r="BL6">
            <v>10000000</v>
          </cell>
          <cell r="BM6">
            <v>11000000</v>
          </cell>
          <cell r="BN6">
            <v>12000000</v>
          </cell>
          <cell r="BO6">
            <v>40000000</v>
          </cell>
          <cell r="BP6">
            <v>750000</v>
          </cell>
          <cell r="BQ6">
            <v>3750000</v>
          </cell>
          <cell r="BR6">
            <v>5000000</v>
          </cell>
          <cell r="BS6">
            <v>5500000</v>
          </cell>
          <cell r="BT6">
            <v>15000000</v>
          </cell>
          <cell r="BU6">
            <v>7750000</v>
          </cell>
          <cell r="BV6">
            <v>13750000</v>
          </cell>
          <cell r="BW6">
            <v>16000000</v>
          </cell>
          <cell r="BX6">
            <v>17500000</v>
          </cell>
          <cell r="BY6">
            <v>55000000</v>
          </cell>
          <cell r="BZ6">
            <v>7000000</v>
          </cell>
          <cell r="CA6">
            <v>10000000</v>
          </cell>
          <cell r="CB6">
            <v>11000000</v>
          </cell>
          <cell r="CC6">
            <v>12000000</v>
          </cell>
          <cell r="CD6">
            <v>40000000</v>
          </cell>
          <cell r="CE6">
            <v>1000000</v>
          </cell>
          <cell r="CF6">
            <v>3500000</v>
          </cell>
          <cell r="CG6">
            <v>5250000</v>
          </cell>
          <cell r="CH6">
            <v>5250000</v>
          </cell>
          <cell r="CI6">
            <v>15000000</v>
          </cell>
          <cell r="CJ6">
            <v>8000000</v>
          </cell>
          <cell r="CK6">
            <v>13500000</v>
          </cell>
          <cell r="CL6">
            <v>16250000</v>
          </cell>
          <cell r="CM6">
            <v>17250000</v>
          </cell>
          <cell r="CN6">
            <v>55000000</v>
          </cell>
          <cell r="CO6">
            <v>2080000</v>
          </cell>
          <cell r="CP6">
            <v>3840000</v>
          </cell>
          <cell r="CQ6">
            <v>4800000</v>
          </cell>
          <cell r="CR6">
            <v>5280000</v>
          </cell>
          <cell r="CS6">
            <v>16000000</v>
          </cell>
          <cell r="CT6">
            <v>225000</v>
          </cell>
          <cell r="CU6">
            <v>750000</v>
          </cell>
          <cell r="CV6">
            <v>1125000</v>
          </cell>
          <cell r="CW6">
            <v>900000</v>
          </cell>
          <cell r="CX6">
            <v>3000000</v>
          </cell>
          <cell r="CY6">
            <v>2305000</v>
          </cell>
          <cell r="CZ6">
            <v>4590000</v>
          </cell>
          <cell r="DA6">
            <v>5925000</v>
          </cell>
          <cell r="DB6">
            <v>6180000</v>
          </cell>
          <cell r="DC6">
            <v>19000000</v>
          </cell>
          <cell r="DD6">
            <v>2080000</v>
          </cell>
          <cell r="DE6">
            <v>3840000</v>
          </cell>
          <cell r="DF6">
            <v>4800000</v>
          </cell>
          <cell r="DG6">
            <v>5280000</v>
          </cell>
          <cell r="DH6">
            <v>16000000</v>
          </cell>
          <cell r="DI6">
            <v>500000</v>
          </cell>
          <cell r="DJ6">
            <v>400000</v>
          </cell>
          <cell r="DK6">
            <v>1050000</v>
          </cell>
          <cell r="DL6">
            <v>1050000</v>
          </cell>
          <cell r="DM6">
            <v>3000000</v>
          </cell>
          <cell r="DN6">
            <v>2580000</v>
          </cell>
          <cell r="DO6">
            <v>4240000</v>
          </cell>
          <cell r="DP6">
            <v>5850000</v>
          </cell>
          <cell r="DQ6">
            <v>6330000</v>
          </cell>
          <cell r="DR6">
            <v>19000000</v>
          </cell>
          <cell r="DS6">
            <v>2500000</v>
          </cell>
          <cell r="DT6">
            <v>3100000</v>
          </cell>
          <cell r="DU6">
            <v>3200000</v>
          </cell>
          <cell r="DV6">
            <v>3200000</v>
          </cell>
          <cell r="DW6">
            <v>12000000</v>
          </cell>
          <cell r="DX6">
            <v>48000</v>
          </cell>
          <cell r="DY6">
            <v>1600000</v>
          </cell>
          <cell r="DZ6">
            <v>1900000</v>
          </cell>
          <cell r="EA6">
            <v>1452000</v>
          </cell>
          <cell r="EB6">
            <v>5000000</v>
          </cell>
          <cell r="EC6">
            <v>2548000</v>
          </cell>
          <cell r="ED6">
            <v>4700000</v>
          </cell>
          <cell r="EE6">
            <v>5100000</v>
          </cell>
          <cell r="EF6">
            <v>4652000</v>
          </cell>
          <cell r="EG6">
            <v>17000000</v>
          </cell>
          <cell r="EH6">
            <v>2500000</v>
          </cell>
          <cell r="EI6">
            <v>3100000</v>
          </cell>
          <cell r="EJ6">
            <v>3200000</v>
          </cell>
          <cell r="EK6">
            <v>3200000</v>
          </cell>
          <cell r="EL6">
            <v>12000000</v>
          </cell>
          <cell r="EM6">
            <v>400000</v>
          </cell>
          <cell r="EN6">
            <v>1100000</v>
          </cell>
          <cell r="EO6">
            <v>1750000</v>
          </cell>
          <cell r="EP6">
            <v>1750000</v>
          </cell>
          <cell r="EQ6">
            <v>5000000</v>
          </cell>
          <cell r="ER6">
            <v>2900000</v>
          </cell>
          <cell r="ES6">
            <v>4200000</v>
          </cell>
          <cell r="ET6">
            <v>4950000</v>
          </cell>
          <cell r="EU6">
            <v>4950000</v>
          </cell>
          <cell r="EV6">
            <v>17000000</v>
          </cell>
          <cell r="EW6">
            <v>1500000</v>
          </cell>
          <cell r="EX6">
            <v>4000000</v>
          </cell>
          <cell r="EY6">
            <v>3500000</v>
          </cell>
          <cell r="EZ6">
            <v>2000000</v>
          </cell>
          <cell r="FA6">
            <v>11000000</v>
          </cell>
          <cell r="FB6">
            <v>190000</v>
          </cell>
          <cell r="FC6">
            <v>800000</v>
          </cell>
          <cell r="FD6">
            <v>1200000</v>
          </cell>
          <cell r="FE6">
            <v>810000</v>
          </cell>
          <cell r="FF6">
            <v>3000000</v>
          </cell>
          <cell r="FG6">
            <v>1690000</v>
          </cell>
          <cell r="FH6">
            <v>4800000</v>
          </cell>
          <cell r="FI6">
            <v>4700000</v>
          </cell>
          <cell r="FJ6">
            <v>2810000</v>
          </cell>
          <cell r="FK6">
            <v>14000000</v>
          </cell>
          <cell r="FL6">
            <v>1500000</v>
          </cell>
          <cell r="FM6">
            <v>4000000</v>
          </cell>
          <cell r="FN6">
            <v>3500000</v>
          </cell>
          <cell r="FO6">
            <v>2000000</v>
          </cell>
          <cell r="FP6">
            <v>11000000</v>
          </cell>
          <cell r="FQ6">
            <v>150000</v>
          </cell>
          <cell r="FR6">
            <v>750000</v>
          </cell>
          <cell r="FS6">
            <v>1050000</v>
          </cell>
          <cell r="FT6">
            <v>1050000</v>
          </cell>
          <cell r="FU6">
            <v>3000000</v>
          </cell>
          <cell r="FV6">
            <v>1650000</v>
          </cell>
          <cell r="FW6">
            <v>4750000</v>
          </cell>
          <cell r="FX6">
            <v>4550000</v>
          </cell>
          <cell r="FY6">
            <v>3050000</v>
          </cell>
          <cell r="FZ6">
            <v>14000000</v>
          </cell>
          <cell r="GA6">
            <v>220000</v>
          </cell>
          <cell r="GB6">
            <v>580000</v>
          </cell>
          <cell r="GC6">
            <v>600000</v>
          </cell>
          <cell r="GD6">
            <v>600000</v>
          </cell>
          <cell r="GE6">
            <v>2000000</v>
          </cell>
          <cell r="GF6">
            <v>240000</v>
          </cell>
          <cell r="GG6">
            <v>620000</v>
          </cell>
          <cell r="GH6">
            <v>1320000</v>
          </cell>
          <cell r="GI6">
            <v>820000</v>
          </cell>
          <cell r="GJ6">
            <v>3000000</v>
          </cell>
          <cell r="GK6">
            <v>460000</v>
          </cell>
          <cell r="GL6">
            <v>1200000</v>
          </cell>
          <cell r="GM6">
            <v>1920000</v>
          </cell>
          <cell r="GN6">
            <v>1420000</v>
          </cell>
          <cell r="GO6">
            <v>5000000</v>
          </cell>
          <cell r="GP6">
            <v>220000</v>
          </cell>
          <cell r="GQ6">
            <v>580000</v>
          </cell>
          <cell r="GR6">
            <v>600000</v>
          </cell>
          <cell r="GS6">
            <v>600000</v>
          </cell>
          <cell r="GT6">
            <v>2000000</v>
          </cell>
          <cell r="GU6">
            <v>300000</v>
          </cell>
          <cell r="GV6">
            <v>600000</v>
          </cell>
          <cell r="GW6">
            <v>1050000</v>
          </cell>
          <cell r="GX6">
            <v>1050000</v>
          </cell>
          <cell r="GY6">
            <v>3000000</v>
          </cell>
          <cell r="GZ6">
            <v>520000</v>
          </cell>
          <cell r="HA6">
            <v>1180000</v>
          </cell>
          <cell r="HB6">
            <v>1650000</v>
          </cell>
          <cell r="HC6">
            <v>1650000</v>
          </cell>
          <cell r="HD6">
            <v>5000000</v>
          </cell>
          <cell r="HE6">
            <v>2860000</v>
          </cell>
          <cell r="HF6">
            <v>5280000</v>
          </cell>
          <cell r="HG6">
            <v>6600000</v>
          </cell>
          <cell r="HH6">
            <v>7260000</v>
          </cell>
          <cell r="HI6">
            <v>22000000</v>
          </cell>
          <cell r="HJ6">
            <v>1610000</v>
          </cell>
          <cell r="HK6">
            <v>2200000</v>
          </cell>
          <cell r="HL6">
            <v>3200000</v>
          </cell>
          <cell r="HM6">
            <v>1990000</v>
          </cell>
          <cell r="HN6">
            <v>9000000</v>
          </cell>
          <cell r="HO6">
            <v>4470000</v>
          </cell>
          <cell r="HP6">
            <v>7480000</v>
          </cell>
          <cell r="HQ6">
            <v>9800000</v>
          </cell>
          <cell r="HR6">
            <v>9250000</v>
          </cell>
          <cell r="HS6">
            <v>31000000</v>
          </cell>
          <cell r="HT6">
            <v>2860000</v>
          </cell>
          <cell r="HU6">
            <v>5280000</v>
          </cell>
          <cell r="HV6">
            <v>6600000</v>
          </cell>
          <cell r="HW6">
            <v>7260000</v>
          </cell>
          <cell r="HX6">
            <v>22000000</v>
          </cell>
          <cell r="HY6">
            <v>2000000</v>
          </cell>
          <cell r="HZ6">
            <v>700000</v>
          </cell>
          <cell r="IA6">
            <v>3150000</v>
          </cell>
          <cell r="IB6">
            <v>3150000</v>
          </cell>
          <cell r="IC6">
            <v>9000000</v>
          </cell>
          <cell r="ID6">
            <v>4860000</v>
          </cell>
          <cell r="IE6">
            <v>5980000</v>
          </cell>
          <cell r="IF6">
            <v>9750000</v>
          </cell>
          <cell r="IG6">
            <v>10410000</v>
          </cell>
          <cell r="IH6">
            <v>31000000</v>
          </cell>
          <cell r="II6">
            <v>1950000</v>
          </cell>
          <cell r="IJ6">
            <v>3600000</v>
          </cell>
          <cell r="IK6">
            <v>4500000</v>
          </cell>
          <cell r="IL6">
            <v>4950000</v>
          </cell>
          <cell r="IM6">
            <v>15000000</v>
          </cell>
          <cell r="IN6">
            <v>740000</v>
          </cell>
          <cell r="IO6">
            <v>1250000</v>
          </cell>
          <cell r="IP6">
            <v>1750000</v>
          </cell>
          <cell r="IQ6">
            <v>1260000</v>
          </cell>
          <cell r="IR6">
            <v>5000000</v>
          </cell>
          <cell r="IS6">
            <v>2690000</v>
          </cell>
          <cell r="IT6">
            <v>4850000</v>
          </cell>
          <cell r="IU6">
            <v>6250000</v>
          </cell>
          <cell r="IV6">
            <v>6210000</v>
          </cell>
          <cell r="IW6">
            <v>20000000</v>
          </cell>
          <cell r="IX6">
            <v>1950000</v>
          </cell>
          <cell r="IY6">
            <v>3600000</v>
          </cell>
          <cell r="IZ6">
            <v>4500000</v>
          </cell>
          <cell r="JA6">
            <v>4950000</v>
          </cell>
          <cell r="JB6">
            <v>15000000</v>
          </cell>
          <cell r="JC6">
            <v>1000000</v>
          </cell>
          <cell r="JD6">
            <v>500000</v>
          </cell>
          <cell r="JE6">
            <v>1750000</v>
          </cell>
          <cell r="JF6">
            <v>1750000</v>
          </cell>
          <cell r="JG6">
            <v>5000000</v>
          </cell>
          <cell r="JH6">
            <v>2950000</v>
          </cell>
          <cell r="JI6">
            <v>4100000</v>
          </cell>
          <cell r="JJ6">
            <v>6250000</v>
          </cell>
          <cell r="JK6">
            <v>6700000</v>
          </cell>
          <cell r="JL6">
            <v>20000000</v>
          </cell>
          <cell r="JM6">
            <v>4000000</v>
          </cell>
          <cell r="JN6">
            <v>8000000</v>
          </cell>
          <cell r="JO6">
            <v>7000000</v>
          </cell>
          <cell r="JP6">
            <v>4000000</v>
          </cell>
          <cell r="JQ6">
            <v>23000000</v>
          </cell>
          <cell r="JR6">
            <v>1300000</v>
          </cell>
          <cell r="JS6">
            <v>1500000</v>
          </cell>
          <cell r="JT6">
            <v>1000000</v>
          </cell>
          <cell r="JU6">
            <v>1200000</v>
          </cell>
          <cell r="JV6">
            <v>5000000</v>
          </cell>
          <cell r="JW6">
            <v>5300000</v>
          </cell>
          <cell r="JX6">
            <v>9500000</v>
          </cell>
          <cell r="JY6">
            <v>8000000</v>
          </cell>
          <cell r="JZ6">
            <v>5200000</v>
          </cell>
          <cell r="KA6">
            <v>28000000</v>
          </cell>
          <cell r="KB6">
            <v>4000000</v>
          </cell>
          <cell r="KC6">
            <v>8000000</v>
          </cell>
          <cell r="KD6">
            <v>7000000</v>
          </cell>
          <cell r="KE6">
            <v>4000000</v>
          </cell>
          <cell r="KF6">
            <v>23000000</v>
          </cell>
          <cell r="KG6">
            <v>550000</v>
          </cell>
          <cell r="KH6">
            <v>950000</v>
          </cell>
          <cell r="KI6">
            <v>1750000</v>
          </cell>
          <cell r="KJ6">
            <v>1750000</v>
          </cell>
          <cell r="KK6">
            <v>5000000</v>
          </cell>
          <cell r="KL6">
            <v>4550000</v>
          </cell>
          <cell r="KM6">
            <v>8950000</v>
          </cell>
          <cell r="KN6">
            <v>8750000</v>
          </cell>
          <cell r="KO6">
            <v>5750000</v>
          </cell>
          <cell r="KP6">
            <v>28000000</v>
          </cell>
          <cell r="KQ6">
            <v>550000</v>
          </cell>
          <cell r="KR6">
            <v>1250000</v>
          </cell>
          <cell r="KS6">
            <v>1550000</v>
          </cell>
          <cell r="KT6">
            <v>1650000</v>
          </cell>
          <cell r="KU6">
            <v>5000000</v>
          </cell>
          <cell r="KV6">
            <v>0</v>
          </cell>
          <cell r="KW6">
            <v>0</v>
          </cell>
          <cell r="KX6">
            <v>0</v>
          </cell>
          <cell r="KY6">
            <v>0</v>
          </cell>
          <cell r="KZ6">
            <v>0</v>
          </cell>
          <cell r="LA6">
            <v>550000</v>
          </cell>
          <cell r="LB6">
            <v>1250000</v>
          </cell>
          <cell r="LC6">
            <v>1550000</v>
          </cell>
          <cell r="LD6">
            <v>1650000</v>
          </cell>
          <cell r="LE6">
            <v>5000000</v>
          </cell>
          <cell r="LF6">
            <v>550000</v>
          </cell>
          <cell r="LG6">
            <v>1250000</v>
          </cell>
          <cell r="LH6">
            <v>1550000</v>
          </cell>
          <cell r="LI6">
            <v>1650000</v>
          </cell>
          <cell r="LJ6">
            <v>5000000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550000</v>
          </cell>
          <cell r="LQ6">
            <v>1250000</v>
          </cell>
          <cell r="LR6">
            <v>1550000</v>
          </cell>
          <cell r="LS6">
            <v>1650000</v>
          </cell>
          <cell r="LT6">
            <v>5000000</v>
          </cell>
          <cell r="LU6">
            <v>1400000</v>
          </cell>
          <cell r="LV6">
            <v>2200000</v>
          </cell>
          <cell r="LW6">
            <v>3000000</v>
          </cell>
          <cell r="LX6">
            <v>3400000</v>
          </cell>
          <cell r="LY6">
            <v>10000000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1400000</v>
          </cell>
          <cell r="MF6">
            <v>2200000</v>
          </cell>
          <cell r="MG6">
            <v>3000000</v>
          </cell>
          <cell r="MH6">
            <v>3400000</v>
          </cell>
          <cell r="MI6">
            <v>10000000</v>
          </cell>
          <cell r="MJ6">
            <v>1400000</v>
          </cell>
          <cell r="MK6">
            <v>2200000</v>
          </cell>
          <cell r="ML6">
            <v>3000000</v>
          </cell>
          <cell r="MM6">
            <v>3400000</v>
          </cell>
          <cell r="MN6">
            <v>10000000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1400000</v>
          </cell>
          <cell r="MU6">
            <v>2200000</v>
          </cell>
          <cell r="MV6">
            <v>3000000</v>
          </cell>
          <cell r="MW6">
            <v>3400000</v>
          </cell>
          <cell r="MX6">
            <v>10000000</v>
          </cell>
          <cell r="MY6">
            <v>4000000</v>
          </cell>
          <cell r="MZ6">
            <v>12500000</v>
          </cell>
          <cell r="NA6">
            <v>8500000</v>
          </cell>
          <cell r="NB6">
            <v>10000000</v>
          </cell>
          <cell r="NC6">
            <v>35000000</v>
          </cell>
          <cell r="ND6">
            <v>403000</v>
          </cell>
          <cell r="NE6">
            <v>2600000</v>
          </cell>
          <cell r="NF6">
            <v>3900000</v>
          </cell>
          <cell r="NG6">
            <v>6097000</v>
          </cell>
          <cell r="NH6">
            <v>13000000</v>
          </cell>
          <cell r="NI6">
            <v>4403000</v>
          </cell>
          <cell r="NJ6">
            <v>15100000</v>
          </cell>
          <cell r="NK6">
            <v>12400000</v>
          </cell>
          <cell r="NL6">
            <v>16097000</v>
          </cell>
          <cell r="NM6">
            <v>48000000</v>
          </cell>
          <cell r="NN6">
            <v>4000000</v>
          </cell>
          <cell r="NO6">
            <v>12500000</v>
          </cell>
          <cell r="NP6">
            <v>8500000</v>
          </cell>
          <cell r="NQ6">
            <v>10000000</v>
          </cell>
          <cell r="NR6">
            <v>35000000</v>
          </cell>
          <cell r="NS6">
            <v>300000</v>
          </cell>
          <cell r="NT6">
            <v>3600000</v>
          </cell>
          <cell r="NU6">
            <v>4549999.9999999991</v>
          </cell>
          <cell r="NV6">
            <v>4549999.9999999991</v>
          </cell>
          <cell r="NW6">
            <v>13000000</v>
          </cell>
          <cell r="NX6">
            <v>4300000</v>
          </cell>
          <cell r="NY6">
            <v>16100000</v>
          </cell>
          <cell r="NZ6">
            <v>13050000</v>
          </cell>
          <cell r="OA6">
            <v>14550000</v>
          </cell>
          <cell r="OB6">
            <v>48000000</v>
          </cell>
          <cell r="OC6">
            <v>2600000</v>
          </cell>
          <cell r="OD6">
            <v>5400000</v>
          </cell>
          <cell r="OE6">
            <v>6600000</v>
          </cell>
          <cell r="OF6">
            <v>7400000</v>
          </cell>
          <cell r="OG6">
            <v>22000000</v>
          </cell>
          <cell r="OH6">
            <v>500000</v>
          </cell>
          <cell r="OI6">
            <v>1500000</v>
          </cell>
          <cell r="OJ6">
            <v>3000000</v>
          </cell>
          <cell r="OK6">
            <v>4000000</v>
          </cell>
          <cell r="OL6">
            <v>9000000</v>
          </cell>
          <cell r="OM6">
            <v>3100000</v>
          </cell>
          <cell r="ON6">
            <v>6900000</v>
          </cell>
          <cell r="OO6">
            <v>9600000</v>
          </cell>
          <cell r="OP6">
            <v>11400000</v>
          </cell>
          <cell r="OQ6">
            <v>31000000</v>
          </cell>
          <cell r="OR6">
            <v>2600000</v>
          </cell>
          <cell r="OS6">
            <v>5400000</v>
          </cell>
          <cell r="OT6">
            <v>6600000</v>
          </cell>
          <cell r="OU6">
            <v>7400000</v>
          </cell>
          <cell r="OV6">
            <v>22000000</v>
          </cell>
          <cell r="OW6">
            <v>1050000</v>
          </cell>
          <cell r="OX6">
            <v>1650000</v>
          </cell>
          <cell r="OY6">
            <v>3150000</v>
          </cell>
          <cell r="OZ6">
            <v>3150000</v>
          </cell>
          <cell r="PA6">
            <v>9000000</v>
          </cell>
          <cell r="PB6">
            <v>3650000</v>
          </cell>
          <cell r="PC6">
            <v>7050000</v>
          </cell>
          <cell r="PD6">
            <v>9750000</v>
          </cell>
          <cell r="PE6">
            <v>10550000</v>
          </cell>
          <cell r="PF6">
            <v>31000000</v>
          </cell>
          <cell r="PG6">
            <v>1800000</v>
          </cell>
          <cell r="PH6">
            <v>3200000</v>
          </cell>
          <cell r="PI6">
            <v>4200000</v>
          </cell>
          <cell r="PJ6">
            <v>3800000</v>
          </cell>
          <cell r="PK6">
            <v>13000000</v>
          </cell>
          <cell r="PL6">
            <v>150443</v>
          </cell>
          <cell r="PM6">
            <v>800000</v>
          </cell>
          <cell r="PN6">
            <v>1400325</v>
          </cell>
          <cell r="PO6">
            <v>1649232</v>
          </cell>
          <cell r="PP6">
            <v>4000000</v>
          </cell>
          <cell r="PQ6">
            <v>1950443</v>
          </cell>
          <cell r="PR6">
            <v>4000000</v>
          </cell>
          <cell r="PS6">
            <v>5600325</v>
          </cell>
          <cell r="PT6">
            <v>5449232</v>
          </cell>
          <cell r="PU6">
            <v>17000000</v>
          </cell>
          <cell r="PV6">
            <v>1800000</v>
          </cell>
          <cell r="PW6">
            <v>3200000</v>
          </cell>
          <cell r="PX6">
            <v>4200000</v>
          </cell>
          <cell r="PY6">
            <v>3800000</v>
          </cell>
          <cell r="PZ6">
            <v>13000000</v>
          </cell>
          <cell r="QA6">
            <v>300000</v>
          </cell>
          <cell r="QB6">
            <v>900000</v>
          </cell>
          <cell r="QC6">
            <v>1400000</v>
          </cell>
          <cell r="QD6">
            <v>1400000</v>
          </cell>
          <cell r="QE6">
            <v>4000000</v>
          </cell>
          <cell r="QF6">
            <v>2100000</v>
          </cell>
          <cell r="QG6">
            <v>4100000</v>
          </cell>
          <cell r="QH6">
            <v>5600000</v>
          </cell>
          <cell r="QI6">
            <v>5200000</v>
          </cell>
          <cell r="QJ6">
            <v>17000000</v>
          </cell>
          <cell r="QK6">
            <v>1200000</v>
          </cell>
          <cell r="QL6">
            <v>3600000</v>
          </cell>
          <cell r="QM6">
            <v>4000000</v>
          </cell>
          <cell r="QN6">
            <v>3200000</v>
          </cell>
          <cell r="QO6">
            <v>12000000</v>
          </cell>
          <cell r="QP6">
            <v>230000</v>
          </cell>
          <cell r="QQ6">
            <v>1500000</v>
          </cell>
          <cell r="QR6">
            <v>3500000</v>
          </cell>
          <cell r="QS6">
            <v>3770000</v>
          </cell>
          <cell r="QT6">
            <v>9000000</v>
          </cell>
          <cell r="QU6">
            <v>1430000</v>
          </cell>
          <cell r="QV6">
            <v>5100000</v>
          </cell>
          <cell r="QW6">
            <v>7500000</v>
          </cell>
          <cell r="QX6">
            <v>6970000</v>
          </cell>
          <cell r="QY6">
            <v>21000000</v>
          </cell>
          <cell r="QZ6">
            <v>1200000</v>
          </cell>
          <cell r="RA6">
            <v>3600000</v>
          </cell>
          <cell r="RB6">
            <v>4000000</v>
          </cell>
          <cell r="RC6">
            <v>3200000</v>
          </cell>
          <cell r="RD6">
            <v>12000000</v>
          </cell>
          <cell r="RE6">
            <v>150000</v>
          </cell>
          <cell r="RF6">
            <v>2550000</v>
          </cell>
          <cell r="RG6">
            <v>3150000</v>
          </cell>
          <cell r="RH6">
            <v>3150000</v>
          </cell>
          <cell r="RI6">
            <v>9000000</v>
          </cell>
          <cell r="RJ6">
            <v>1350000</v>
          </cell>
          <cell r="RK6">
            <v>6150000</v>
          </cell>
          <cell r="RL6">
            <v>7150000</v>
          </cell>
          <cell r="RM6">
            <v>6350000</v>
          </cell>
          <cell r="RN6">
            <v>21000000</v>
          </cell>
          <cell r="RO6">
            <v>4000000</v>
          </cell>
          <cell r="RP6">
            <v>6000000</v>
          </cell>
          <cell r="RQ6">
            <v>5000000</v>
          </cell>
          <cell r="RR6">
            <v>7000000</v>
          </cell>
          <cell r="RS6">
            <v>22000000</v>
          </cell>
          <cell r="RT6">
            <v>119636</v>
          </cell>
          <cell r="RU6">
            <v>2250000</v>
          </cell>
          <cell r="RV6">
            <v>3900000</v>
          </cell>
          <cell r="RW6">
            <v>4730364</v>
          </cell>
          <cell r="RX6">
            <v>11000000</v>
          </cell>
          <cell r="RY6">
            <v>4119636</v>
          </cell>
          <cell r="RZ6">
            <v>8250000</v>
          </cell>
          <cell r="SA6">
            <v>8900000</v>
          </cell>
          <cell r="SB6">
            <v>11730364</v>
          </cell>
          <cell r="SC6">
            <v>33000000</v>
          </cell>
          <cell r="SD6">
            <v>4000000</v>
          </cell>
          <cell r="SE6">
            <v>6000000</v>
          </cell>
          <cell r="SF6">
            <v>5000000</v>
          </cell>
          <cell r="SG6">
            <v>7000000</v>
          </cell>
          <cell r="SH6">
            <v>22000000</v>
          </cell>
          <cell r="SI6">
            <v>50000</v>
          </cell>
          <cell r="SJ6">
            <v>3250000</v>
          </cell>
          <cell r="SK6">
            <v>3850000</v>
          </cell>
          <cell r="SL6">
            <v>3850000</v>
          </cell>
          <cell r="SM6">
            <v>11000000</v>
          </cell>
          <cell r="SN6">
            <v>4050000</v>
          </cell>
          <cell r="SO6">
            <v>9250000</v>
          </cell>
          <cell r="SP6">
            <v>8850000</v>
          </cell>
          <cell r="SQ6">
            <v>10850000</v>
          </cell>
          <cell r="SR6">
            <v>33000000</v>
          </cell>
          <cell r="SS6">
            <v>2500000</v>
          </cell>
          <cell r="ST6">
            <v>3500000</v>
          </cell>
          <cell r="SU6">
            <v>4500000</v>
          </cell>
          <cell r="SV6">
            <v>5500000</v>
          </cell>
          <cell r="SW6">
            <v>16000000</v>
          </cell>
          <cell r="SX6">
            <v>320000</v>
          </cell>
          <cell r="SY6">
            <v>1500000</v>
          </cell>
          <cell r="SZ6">
            <v>3000000</v>
          </cell>
          <cell r="TA6">
            <v>2180000</v>
          </cell>
          <cell r="TB6">
            <v>7000000</v>
          </cell>
          <cell r="TC6">
            <v>2820000</v>
          </cell>
          <cell r="TD6">
            <v>5000000</v>
          </cell>
          <cell r="TE6">
            <v>7500000</v>
          </cell>
          <cell r="TF6">
            <v>7680000</v>
          </cell>
          <cell r="TG6">
            <v>23000000</v>
          </cell>
          <cell r="TH6">
            <v>2500000</v>
          </cell>
          <cell r="TI6">
            <v>3500000</v>
          </cell>
          <cell r="TJ6">
            <v>4500000</v>
          </cell>
          <cell r="TK6">
            <v>5500000</v>
          </cell>
          <cell r="TL6">
            <v>16000000</v>
          </cell>
          <cell r="TM6">
            <v>150000</v>
          </cell>
          <cell r="TN6">
            <v>1950000</v>
          </cell>
          <cell r="TO6">
            <v>2449999.9999999995</v>
          </cell>
          <cell r="TP6">
            <v>2449999.9999999995</v>
          </cell>
          <cell r="TQ6">
            <v>7000000</v>
          </cell>
          <cell r="TR6">
            <v>2650000</v>
          </cell>
          <cell r="TS6">
            <v>5450000</v>
          </cell>
          <cell r="TT6">
            <v>6950000</v>
          </cell>
          <cell r="TU6">
            <v>7950000</v>
          </cell>
          <cell r="TV6">
            <v>23000000</v>
          </cell>
          <cell r="TW6">
            <v>650000</v>
          </cell>
          <cell r="TX6">
            <v>1200000</v>
          </cell>
          <cell r="TY6">
            <v>1500000</v>
          </cell>
          <cell r="TZ6">
            <v>1650000</v>
          </cell>
          <cell r="UA6">
            <v>5000000</v>
          </cell>
          <cell r="UB6">
            <v>0</v>
          </cell>
          <cell r="UC6">
            <v>0</v>
          </cell>
          <cell r="UD6">
            <v>0</v>
          </cell>
          <cell r="UE6">
            <v>0</v>
          </cell>
          <cell r="UF6">
            <v>0</v>
          </cell>
          <cell r="UG6">
            <v>650000</v>
          </cell>
          <cell r="UH6">
            <v>1200000</v>
          </cell>
          <cell r="UI6">
            <v>1500000</v>
          </cell>
          <cell r="UJ6">
            <v>1650000</v>
          </cell>
          <cell r="UK6">
            <v>5000000</v>
          </cell>
          <cell r="UL6">
            <v>650000</v>
          </cell>
          <cell r="UM6">
            <v>1200000</v>
          </cell>
          <cell r="UN6">
            <v>1500000</v>
          </cell>
          <cell r="UO6">
            <v>1650000</v>
          </cell>
          <cell r="UP6">
            <v>5000000</v>
          </cell>
          <cell r="UQ6">
            <v>0</v>
          </cell>
          <cell r="UR6">
            <v>0</v>
          </cell>
          <cell r="US6">
            <v>0</v>
          </cell>
          <cell r="UT6">
            <v>0</v>
          </cell>
          <cell r="UU6">
            <v>0</v>
          </cell>
          <cell r="UV6">
            <v>650000</v>
          </cell>
          <cell r="UW6">
            <v>1200000</v>
          </cell>
          <cell r="UX6">
            <v>1500000</v>
          </cell>
          <cell r="UY6">
            <v>1650000</v>
          </cell>
          <cell r="UZ6">
            <v>5000000</v>
          </cell>
          <cell r="VA6">
            <v>2000000</v>
          </cell>
          <cell r="VB6">
            <v>1000000</v>
          </cell>
          <cell r="VC6">
            <v>1000000</v>
          </cell>
          <cell r="VD6">
            <v>1000000</v>
          </cell>
          <cell r="VE6">
            <v>5000000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0</v>
          </cell>
          <cell r="VK6">
            <v>2000000</v>
          </cell>
          <cell r="VL6">
            <v>1000000</v>
          </cell>
          <cell r="VM6">
            <v>1000000</v>
          </cell>
          <cell r="VN6">
            <v>1000000</v>
          </cell>
          <cell r="VO6">
            <v>5000000</v>
          </cell>
          <cell r="VP6">
            <v>2000000</v>
          </cell>
          <cell r="VQ6">
            <v>1000000</v>
          </cell>
          <cell r="VR6">
            <v>1000000</v>
          </cell>
          <cell r="VS6">
            <v>1000000</v>
          </cell>
          <cell r="VT6">
            <v>5000000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2000000</v>
          </cell>
          <cell r="WA6">
            <v>1000000</v>
          </cell>
          <cell r="WB6">
            <v>1000000</v>
          </cell>
          <cell r="WC6">
            <v>1000000</v>
          </cell>
          <cell r="WD6">
            <v>5000000</v>
          </cell>
          <cell r="WE6">
            <v>1100000</v>
          </cell>
          <cell r="WF6">
            <v>1800000</v>
          </cell>
          <cell r="WG6">
            <v>2500000</v>
          </cell>
          <cell r="WH6">
            <v>2600000</v>
          </cell>
          <cell r="WI6">
            <v>8000000</v>
          </cell>
          <cell r="WJ6">
            <v>160000</v>
          </cell>
          <cell r="WK6">
            <v>1000000</v>
          </cell>
          <cell r="WL6">
            <v>1000000</v>
          </cell>
          <cell r="WM6">
            <v>840000</v>
          </cell>
          <cell r="WN6">
            <v>3000000</v>
          </cell>
          <cell r="WO6">
            <v>1260000</v>
          </cell>
          <cell r="WP6">
            <v>2800000</v>
          </cell>
          <cell r="WQ6">
            <v>3500000</v>
          </cell>
          <cell r="WR6">
            <v>3440000</v>
          </cell>
          <cell r="WS6">
            <v>11000000</v>
          </cell>
          <cell r="WT6">
            <v>1100000</v>
          </cell>
          <cell r="WU6">
            <v>1800000</v>
          </cell>
          <cell r="WV6">
            <v>2500000</v>
          </cell>
          <cell r="WW6">
            <v>2600000</v>
          </cell>
          <cell r="WX6">
            <v>8000000</v>
          </cell>
          <cell r="WY6">
            <v>100000</v>
          </cell>
          <cell r="WZ6">
            <v>800000</v>
          </cell>
          <cell r="XA6">
            <v>1050000</v>
          </cell>
          <cell r="XB6">
            <v>1050000</v>
          </cell>
          <cell r="XC6">
            <v>3000000</v>
          </cell>
          <cell r="XD6">
            <v>1200000</v>
          </cell>
          <cell r="XE6">
            <v>2600000</v>
          </cell>
          <cell r="XF6">
            <v>3550000</v>
          </cell>
          <cell r="XG6">
            <v>3650000</v>
          </cell>
          <cell r="XH6">
            <v>11000000</v>
          </cell>
          <cell r="XI6">
            <v>650000</v>
          </cell>
          <cell r="XJ6">
            <v>1200000</v>
          </cell>
          <cell r="XK6">
            <v>1500000</v>
          </cell>
          <cell r="XL6">
            <v>1650000</v>
          </cell>
          <cell r="XM6">
            <v>5000000</v>
          </cell>
          <cell r="XN6">
            <v>740000</v>
          </cell>
          <cell r="XO6">
            <v>800000</v>
          </cell>
          <cell r="XP6">
            <v>1000000</v>
          </cell>
          <cell r="XQ6">
            <v>1460000</v>
          </cell>
          <cell r="XR6">
            <v>4000000</v>
          </cell>
          <cell r="XS6">
            <v>1390000</v>
          </cell>
          <cell r="XT6">
            <v>2000000</v>
          </cell>
          <cell r="XU6">
            <v>2500000</v>
          </cell>
          <cell r="XV6">
            <v>3110000</v>
          </cell>
          <cell r="XW6">
            <v>9000000</v>
          </cell>
          <cell r="XX6">
            <v>650000</v>
          </cell>
          <cell r="XY6">
            <v>1200000</v>
          </cell>
          <cell r="XZ6">
            <v>1500000</v>
          </cell>
          <cell r="YA6">
            <v>1650000</v>
          </cell>
          <cell r="YB6">
            <v>5000000</v>
          </cell>
          <cell r="YC6">
            <v>580000</v>
          </cell>
          <cell r="YD6">
            <v>620000</v>
          </cell>
          <cell r="YE6">
            <v>1400000</v>
          </cell>
          <cell r="YF6">
            <v>1400000</v>
          </cell>
          <cell r="YG6">
            <v>4000000</v>
          </cell>
          <cell r="YH6">
            <v>1230000</v>
          </cell>
          <cell r="YI6">
            <v>1820000</v>
          </cell>
          <cell r="YJ6">
            <v>2900000</v>
          </cell>
          <cell r="YK6">
            <v>3050000</v>
          </cell>
          <cell r="YL6">
            <v>9000000</v>
          </cell>
          <cell r="YM6">
            <v>500000</v>
          </cell>
          <cell r="YN6">
            <v>700000</v>
          </cell>
          <cell r="YO6">
            <v>900000</v>
          </cell>
          <cell r="YP6">
            <v>900000</v>
          </cell>
          <cell r="YQ6">
            <v>3000000</v>
          </cell>
          <cell r="YR6">
            <v>0</v>
          </cell>
          <cell r="YS6">
            <v>0</v>
          </cell>
          <cell r="YT6">
            <v>0</v>
          </cell>
          <cell r="YU6">
            <v>0</v>
          </cell>
          <cell r="YV6">
            <v>0</v>
          </cell>
          <cell r="YW6">
            <v>500000</v>
          </cell>
          <cell r="YX6">
            <v>700000</v>
          </cell>
          <cell r="YY6">
            <v>900000</v>
          </cell>
          <cell r="YZ6">
            <v>900000</v>
          </cell>
          <cell r="ZA6">
            <v>3000000</v>
          </cell>
          <cell r="ZB6">
            <v>500000</v>
          </cell>
          <cell r="ZC6">
            <v>700000</v>
          </cell>
          <cell r="ZD6">
            <v>900000</v>
          </cell>
          <cell r="ZE6">
            <v>900000</v>
          </cell>
          <cell r="ZF6">
            <v>3000000</v>
          </cell>
          <cell r="ZG6">
            <v>0</v>
          </cell>
          <cell r="ZH6">
            <v>0</v>
          </cell>
          <cell r="ZI6">
            <v>0</v>
          </cell>
          <cell r="ZJ6">
            <v>0</v>
          </cell>
          <cell r="ZK6">
            <v>0</v>
          </cell>
          <cell r="ZL6">
            <v>500000</v>
          </cell>
          <cell r="ZM6">
            <v>700000</v>
          </cell>
          <cell r="ZN6">
            <v>900000</v>
          </cell>
          <cell r="ZO6">
            <v>900000</v>
          </cell>
          <cell r="ZP6">
            <v>3000000</v>
          </cell>
          <cell r="ZQ6">
            <v>2100000</v>
          </cell>
          <cell r="ZR6">
            <v>2000000</v>
          </cell>
          <cell r="ZS6">
            <v>1900000</v>
          </cell>
          <cell r="ZT6">
            <v>2000000</v>
          </cell>
          <cell r="ZU6">
            <v>8000000</v>
          </cell>
          <cell r="ZV6">
            <v>0</v>
          </cell>
          <cell r="ZW6">
            <v>0</v>
          </cell>
          <cell r="ZX6">
            <v>0</v>
          </cell>
          <cell r="ZY6">
            <v>0</v>
          </cell>
          <cell r="ZZ6">
            <v>0</v>
          </cell>
          <cell r="AAA6">
            <v>2100000</v>
          </cell>
          <cell r="AAB6">
            <v>2000000</v>
          </cell>
          <cell r="AAC6">
            <v>1900000</v>
          </cell>
          <cell r="AAD6">
            <v>2000000</v>
          </cell>
          <cell r="AAE6">
            <v>8000000</v>
          </cell>
          <cell r="AAF6">
            <v>2100000</v>
          </cell>
          <cell r="AAG6">
            <v>2000000</v>
          </cell>
          <cell r="AAH6">
            <v>1900000</v>
          </cell>
          <cell r="AAI6">
            <v>2000000</v>
          </cell>
          <cell r="AAJ6">
            <v>8000000</v>
          </cell>
          <cell r="AAK6">
            <v>0</v>
          </cell>
          <cell r="AAL6">
            <v>0</v>
          </cell>
          <cell r="AAM6">
            <v>0</v>
          </cell>
          <cell r="AAN6">
            <v>0</v>
          </cell>
          <cell r="AAO6">
            <v>0</v>
          </cell>
          <cell r="AAP6">
            <v>2100000</v>
          </cell>
          <cell r="AAQ6">
            <v>2000000</v>
          </cell>
          <cell r="AAR6">
            <v>1900000</v>
          </cell>
          <cell r="AAS6">
            <v>2000000</v>
          </cell>
          <cell r="AAT6">
            <v>8000000</v>
          </cell>
          <cell r="AAU6">
            <v>400000</v>
          </cell>
          <cell r="AAV6">
            <v>700000</v>
          </cell>
          <cell r="AAW6">
            <v>900000</v>
          </cell>
          <cell r="AAX6">
            <v>1000000</v>
          </cell>
          <cell r="AAY6">
            <v>3000000</v>
          </cell>
          <cell r="AAZ6">
            <v>520000</v>
          </cell>
          <cell r="ABA6">
            <v>480000</v>
          </cell>
          <cell r="ABB6">
            <v>500000</v>
          </cell>
          <cell r="ABC6">
            <v>500000</v>
          </cell>
          <cell r="ABD6">
            <v>2000000</v>
          </cell>
          <cell r="ABE6">
            <v>920000</v>
          </cell>
          <cell r="ABF6">
            <v>1180000</v>
          </cell>
          <cell r="ABG6">
            <v>1400000</v>
          </cell>
          <cell r="ABH6">
            <v>1500000</v>
          </cell>
          <cell r="ABI6">
            <v>5000000</v>
          </cell>
          <cell r="ABJ6">
            <v>400000</v>
          </cell>
          <cell r="ABK6">
            <v>700000</v>
          </cell>
          <cell r="ABL6">
            <v>900000</v>
          </cell>
          <cell r="ABM6">
            <v>1000000</v>
          </cell>
          <cell r="ABN6">
            <v>3000000</v>
          </cell>
          <cell r="ABO6">
            <v>280000</v>
          </cell>
          <cell r="ABP6">
            <v>320000</v>
          </cell>
          <cell r="ABQ6">
            <v>700000</v>
          </cell>
          <cell r="ABR6">
            <v>700000</v>
          </cell>
          <cell r="ABS6">
            <v>2000000</v>
          </cell>
          <cell r="ABT6">
            <v>680000</v>
          </cell>
          <cell r="ABU6">
            <v>1020000</v>
          </cell>
          <cell r="ABV6">
            <v>1600000</v>
          </cell>
          <cell r="ABW6">
            <v>1700000</v>
          </cell>
          <cell r="ABX6">
            <v>5000000</v>
          </cell>
          <cell r="ABY6">
            <v>1080000</v>
          </cell>
          <cell r="ABZ6">
            <v>3840000</v>
          </cell>
          <cell r="ACA6">
            <v>5300000</v>
          </cell>
          <cell r="ACB6">
            <v>5780000</v>
          </cell>
          <cell r="ACC6">
            <v>16000000</v>
          </cell>
          <cell r="ACD6">
            <v>350000</v>
          </cell>
          <cell r="ACE6">
            <v>1750000</v>
          </cell>
          <cell r="ACF6">
            <v>2449999.9999999995</v>
          </cell>
          <cell r="ACG6">
            <v>2449999.9999999995</v>
          </cell>
          <cell r="ACH6">
            <v>7000000</v>
          </cell>
          <cell r="ACI6">
            <v>1430000</v>
          </cell>
          <cell r="ACJ6">
            <v>5590000</v>
          </cell>
          <cell r="ACK6">
            <v>7750000</v>
          </cell>
          <cell r="ACL6">
            <v>8230000</v>
          </cell>
          <cell r="ACM6">
            <v>23000000</v>
          </cell>
          <cell r="ACN6">
            <v>1080000</v>
          </cell>
          <cell r="ACO6">
            <v>3840000</v>
          </cell>
          <cell r="ACP6">
            <v>5300000</v>
          </cell>
          <cell r="ACQ6">
            <v>5780000</v>
          </cell>
          <cell r="ACR6">
            <v>16000000</v>
          </cell>
          <cell r="ACS6">
            <v>1000000</v>
          </cell>
          <cell r="ACT6">
            <v>1100000</v>
          </cell>
          <cell r="ACU6">
            <v>2449999.9999999995</v>
          </cell>
          <cell r="ACV6">
            <v>2449999.9999999995</v>
          </cell>
          <cell r="ACW6">
            <v>7000000</v>
          </cell>
          <cell r="ACX6">
            <v>2080000</v>
          </cell>
          <cell r="ACY6">
            <v>4940000</v>
          </cell>
          <cell r="ACZ6">
            <v>7750000</v>
          </cell>
          <cell r="ADA6">
            <v>8230000</v>
          </cell>
          <cell r="ADB6">
            <v>23000000</v>
          </cell>
          <cell r="ADC6">
            <v>650000</v>
          </cell>
          <cell r="ADD6">
            <v>1350000</v>
          </cell>
          <cell r="ADE6">
            <v>1500000</v>
          </cell>
          <cell r="ADF6">
            <v>1500000</v>
          </cell>
          <cell r="ADG6">
            <v>5000000</v>
          </cell>
          <cell r="ADH6">
            <v>0</v>
          </cell>
          <cell r="ADI6">
            <v>0</v>
          </cell>
          <cell r="ADJ6">
            <v>0</v>
          </cell>
          <cell r="ADK6">
            <v>0</v>
          </cell>
          <cell r="ADL6">
            <v>0</v>
          </cell>
          <cell r="ADM6">
            <v>650000</v>
          </cell>
          <cell r="ADN6">
            <v>1350000</v>
          </cell>
          <cell r="ADO6">
            <v>1500000</v>
          </cell>
          <cell r="ADP6">
            <v>1500000</v>
          </cell>
          <cell r="ADQ6">
            <v>5000000</v>
          </cell>
          <cell r="ADR6">
            <v>650000</v>
          </cell>
          <cell r="ADS6">
            <v>1350000</v>
          </cell>
          <cell r="ADT6">
            <v>1500000</v>
          </cell>
          <cell r="ADU6">
            <v>1500000</v>
          </cell>
          <cell r="ADV6">
            <v>5000000</v>
          </cell>
          <cell r="ADW6">
            <v>0</v>
          </cell>
          <cell r="ADX6">
            <v>0</v>
          </cell>
          <cell r="ADY6">
            <v>0</v>
          </cell>
          <cell r="ADZ6">
            <v>0</v>
          </cell>
          <cell r="AEA6">
            <v>0</v>
          </cell>
          <cell r="AEB6">
            <v>650000</v>
          </cell>
          <cell r="AEC6">
            <v>1350000</v>
          </cell>
          <cell r="AED6">
            <v>1500000</v>
          </cell>
          <cell r="AEE6">
            <v>1500000</v>
          </cell>
          <cell r="AEF6">
            <v>5000000</v>
          </cell>
          <cell r="AEG6">
            <v>4000000</v>
          </cell>
          <cell r="AEH6">
            <v>2000000</v>
          </cell>
          <cell r="AEI6">
            <v>2000000</v>
          </cell>
          <cell r="AEJ6">
            <v>5000000</v>
          </cell>
          <cell r="AEK6">
            <v>13000000</v>
          </cell>
          <cell r="AEL6">
            <v>0</v>
          </cell>
          <cell r="AEM6">
            <v>0</v>
          </cell>
          <cell r="AEN6">
            <v>0</v>
          </cell>
          <cell r="AEO6">
            <v>0</v>
          </cell>
          <cell r="AEP6">
            <v>0</v>
          </cell>
          <cell r="AEQ6">
            <v>4000000</v>
          </cell>
          <cell r="AER6">
            <v>2000000</v>
          </cell>
          <cell r="AES6">
            <v>2000000</v>
          </cell>
          <cell r="AET6">
            <v>5000000</v>
          </cell>
          <cell r="AEU6">
            <v>13000000</v>
          </cell>
          <cell r="AEV6">
            <v>4000000</v>
          </cell>
          <cell r="AEW6">
            <v>2000000</v>
          </cell>
          <cell r="AEX6">
            <v>2000000</v>
          </cell>
          <cell r="AEY6">
            <v>5000000</v>
          </cell>
          <cell r="AEZ6">
            <v>13000000</v>
          </cell>
          <cell r="AFA6">
            <v>0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4000000</v>
          </cell>
          <cell r="AFG6">
            <v>2000000</v>
          </cell>
          <cell r="AFH6">
            <v>2000000</v>
          </cell>
          <cell r="AFI6">
            <v>5000000</v>
          </cell>
          <cell r="AFJ6">
            <v>13000000</v>
          </cell>
          <cell r="AFK6">
            <v>4000000</v>
          </cell>
          <cell r="AFL6">
            <v>1000000</v>
          </cell>
          <cell r="AFM6">
            <v>1000000</v>
          </cell>
          <cell r="AFN6">
            <v>4000000</v>
          </cell>
          <cell r="AFO6">
            <v>10000000</v>
          </cell>
          <cell r="AFP6">
            <v>0</v>
          </cell>
          <cell r="AFQ6">
            <v>0</v>
          </cell>
          <cell r="AFR6">
            <v>0</v>
          </cell>
          <cell r="AFS6">
            <v>0</v>
          </cell>
          <cell r="AFT6">
            <v>0</v>
          </cell>
          <cell r="AFU6">
            <v>4000000</v>
          </cell>
          <cell r="AFV6">
            <v>1000000</v>
          </cell>
          <cell r="AFW6">
            <v>1000000</v>
          </cell>
          <cell r="AFX6">
            <v>4000000</v>
          </cell>
          <cell r="AFY6">
            <v>10000000</v>
          </cell>
          <cell r="AFZ6">
            <v>4000000</v>
          </cell>
          <cell r="AGA6">
            <v>1000000</v>
          </cell>
          <cell r="AGB6">
            <v>1000000</v>
          </cell>
          <cell r="AGC6">
            <v>4000000</v>
          </cell>
          <cell r="AGD6">
            <v>10000000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4000000</v>
          </cell>
          <cell r="AGK6">
            <v>1000000</v>
          </cell>
          <cell r="AGL6">
            <v>1000000</v>
          </cell>
          <cell r="AGM6">
            <v>4000000</v>
          </cell>
          <cell r="AGN6">
            <v>10000000</v>
          </cell>
          <cell r="AGO6">
            <v>1950000</v>
          </cell>
          <cell r="AGP6">
            <v>3000000</v>
          </cell>
          <cell r="AGQ6">
            <v>4800000</v>
          </cell>
          <cell r="AGR6">
            <v>5250000</v>
          </cell>
          <cell r="AGS6">
            <v>15000000</v>
          </cell>
          <cell r="AGT6">
            <v>450000</v>
          </cell>
          <cell r="AGU6">
            <v>900000</v>
          </cell>
          <cell r="AGV6">
            <v>1300000</v>
          </cell>
          <cell r="AGW6">
            <v>1350000</v>
          </cell>
          <cell r="AGX6">
            <v>4000000</v>
          </cell>
          <cell r="AGY6">
            <v>2400000</v>
          </cell>
          <cell r="AGZ6">
            <v>3900000</v>
          </cell>
          <cell r="AHA6">
            <v>6100000</v>
          </cell>
          <cell r="AHB6">
            <v>6600000</v>
          </cell>
          <cell r="AHC6">
            <v>19000000</v>
          </cell>
          <cell r="AHD6">
            <v>1950000</v>
          </cell>
          <cell r="AHE6">
            <v>3000000</v>
          </cell>
          <cell r="AHF6">
            <v>4800000</v>
          </cell>
          <cell r="AHG6">
            <v>5250000</v>
          </cell>
          <cell r="AHH6">
            <v>15000000</v>
          </cell>
          <cell r="AHI6">
            <v>350000</v>
          </cell>
          <cell r="AHJ6">
            <v>850000</v>
          </cell>
          <cell r="AHK6">
            <v>1400000</v>
          </cell>
          <cell r="AHL6">
            <v>1400000</v>
          </cell>
          <cell r="AHM6">
            <v>4000000</v>
          </cell>
          <cell r="AHN6">
            <v>2300000</v>
          </cell>
          <cell r="AHO6">
            <v>3850000</v>
          </cell>
          <cell r="AHP6">
            <v>6200000</v>
          </cell>
          <cell r="AHQ6">
            <v>6650000</v>
          </cell>
          <cell r="AHR6">
            <v>19000000</v>
          </cell>
          <cell r="AHS6">
            <v>600000</v>
          </cell>
          <cell r="AHT6">
            <v>1200000</v>
          </cell>
          <cell r="AHU6">
            <v>1800000</v>
          </cell>
          <cell r="AHV6">
            <v>2400000</v>
          </cell>
          <cell r="AHW6">
            <v>6000000</v>
          </cell>
          <cell r="AHX6">
            <v>100000</v>
          </cell>
          <cell r="AHY6">
            <v>500000</v>
          </cell>
          <cell r="AHZ6">
            <v>850000</v>
          </cell>
          <cell r="AIA6">
            <v>1550000</v>
          </cell>
          <cell r="AIB6">
            <v>3000000</v>
          </cell>
          <cell r="AIC6">
            <v>700000</v>
          </cell>
          <cell r="AID6">
            <v>1700000</v>
          </cell>
          <cell r="AIE6">
            <v>2650000</v>
          </cell>
          <cell r="AIF6">
            <v>3950000</v>
          </cell>
          <cell r="AIG6">
            <v>9000000</v>
          </cell>
          <cell r="AIH6">
            <v>600000</v>
          </cell>
          <cell r="AII6">
            <v>1200000</v>
          </cell>
          <cell r="AIJ6">
            <v>1800000</v>
          </cell>
          <cell r="AIK6">
            <v>2400000</v>
          </cell>
          <cell r="AIL6">
            <v>6000000</v>
          </cell>
          <cell r="AIM6">
            <v>20000</v>
          </cell>
          <cell r="AIN6">
            <v>880000</v>
          </cell>
          <cell r="AIO6">
            <v>1050000</v>
          </cell>
          <cell r="AIP6">
            <v>1050000</v>
          </cell>
          <cell r="AIQ6">
            <v>3000000</v>
          </cell>
          <cell r="AIR6">
            <v>620000</v>
          </cell>
          <cell r="AIS6">
            <v>2080000</v>
          </cell>
          <cell r="AIT6">
            <v>2850000</v>
          </cell>
          <cell r="AIU6">
            <v>3450000</v>
          </cell>
          <cell r="AIV6">
            <v>9000000</v>
          </cell>
          <cell r="AIW6">
            <v>300000</v>
          </cell>
          <cell r="AIX6">
            <v>700000</v>
          </cell>
          <cell r="AIY6">
            <v>900000</v>
          </cell>
          <cell r="AIZ6">
            <v>1100000</v>
          </cell>
          <cell r="AJA6">
            <v>3000000</v>
          </cell>
          <cell r="AJB6">
            <v>0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300000</v>
          </cell>
          <cell r="AJH6">
            <v>700000</v>
          </cell>
          <cell r="AJI6">
            <v>900000</v>
          </cell>
          <cell r="AJJ6">
            <v>1100000</v>
          </cell>
          <cell r="AJK6">
            <v>3000000</v>
          </cell>
          <cell r="AJL6">
            <v>300000</v>
          </cell>
          <cell r="AJM6">
            <v>700000</v>
          </cell>
          <cell r="AJN6">
            <v>900000</v>
          </cell>
          <cell r="AJO6">
            <v>1100000</v>
          </cell>
          <cell r="AJP6">
            <v>3000000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0</v>
          </cell>
          <cell r="AJV6">
            <v>300000</v>
          </cell>
          <cell r="AJW6">
            <v>700000</v>
          </cell>
          <cell r="AJX6">
            <v>900000</v>
          </cell>
          <cell r="AJY6">
            <v>1100000</v>
          </cell>
          <cell r="AJZ6">
            <v>3000000</v>
          </cell>
          <cell r="AKA6">
            <v>400000</v>
          </cell>
          <cell r="AKB6">
            <v>800000</v>
          </cell>
          <cell r="AKC6">
            <v>1000000</v>
          </cell>
          <cell r="AKD6">
            <v>800000</v>
          </cell>
          <cell r="AKE6">
            <v>3000000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400000</v>
          </cell>
          <cell r="AKL6">
            <v>800000</v>
          </cell>
          <cell r="AKM6">
            <v>1000000</v>
          </cell>
          <cell r="AKN6">
            <v>800000</v>
          </cell>
          <cell r="AKO6">
            <v>3000000</v>
          </cell>
          <cell r="AKP6">
            <v>400000</v>
          </cell>
          <cell r="AKQ6">
            <v>800000</v>
          </cell>
          <cell r="AKR6">
            <v>1000000</v>
          </cell>
          <cell r="AKS6">
            <v>800000</v>
          </cell>
          <cell r="AKT6">
            <v>3000000</v>
          </cell>
          <cell r="AKU6">
            <v>0</v>
          </cell>
          <cell r="AKV6">
            <v>0</v>
          </cell>
          <cell r="AKW6">
            <v>0</v>
          </cell>
          <cell r="AKX6">
            <v>0</v>
          </cell>
          <cell r="AKY6">
            <v>0</v>
          </cell>
          <cell r="AKZ6">
            <v>400000</v>
          </cell>
          <cell r="ALA6">
            <v>800000</v>
          </cell>
          <cell r="ALB6">
            <v>1000000</v>
          </cell>
          <cell r="ALC6">
            <v>800000</v>
          </cell>
          <cell r="ALD6">
            <v>3000000</v>
          </cell>
          <cell r="ALE6">
            <v>3168000</v>
          </cell>
          <cell r="ALF6">
            <v>5616000</v>
          </cell>
          <cell r="ALG6">
            <v>5148000</v>
          </cell>
          <cell r="ALH6">
            <v>4032000</v>
          </cell>
          <cell r="ALI6">
            <v>0</v>
          </cell>
          <cell r="ALO6">
            <v>0</v>
          </cell>
          <cell r="ALP6">
            <v>0</v>
          </cell>
          <cell r="ALQ6">
            <v>0</v>
          </cell>
          <cell r="ALR6">
            <v>0</v>
          </cell>
          <cell r="ALS6">
            <v>0</v>
          </cell>
          <cell r="ALT6">
            <v>0</v>
          </cell>
          <cell r="ALU6">
            <v>0</v>
          </cell>
          <cell r="ALV6">
            <v>0</v>
          </cell>
          <cell r="ALW6">
            <v>0</v>
          </cell>
          <cell r="ALX6">
            <v>0</v>
          </cell>
          <cell r="ALY6">
            <v>0</v>
          </cell>
          <cell r="ALZ6">
            <v>0</v>
          </cell>
          <cell r="AMA6">
            <v>0</v>
          </cell>
          <cell r="AMB6">
            <v>0</v>
          </cell>
          <cell r="AMC6">
            <v>0</v>
          </cell>
          <cell r="AMD6">
            <v>0</v>
          </cell>
          <cell r="AME6">
            <v>0</v>
          </cell>
          <cell r="AMF6">
            <v>0</v>
          </cell>
          <cell r="AMG6">
            <v>0</v>
          </cell>
          <cell r="AMH6">
            <v>0</v>
          </cell>
          <cell r="AMX6">
            <v>0</v>
          </cell>
          <cell r="AMY6">
            <v>0</v>
          </cell>
          <cell r="AMZ6">
            <v>0</v>
          </cell>
          <cell r="ANA6">
            <v>0</v>
          </cell>
          <cell r="ANB6">
            <v>0</v>
          </cell>
          <cell r="ANC6">
            <v>0</v>
          </cell>
          <cell r="AND6">
            <v>0</v>
          </cell>
          <cell r="ANE6">
            <v>0</v>
          </cell>
          <cell r="ANF6">
            <v>0</v>
          </cell>
          <cell r="ANG6">
            <v>0</v>
          </cell>
          <cell r="ANH6">
            <v>0</v>
          </cell>
          <cell r="ANI6">
            <v>0</v>
          </cell>
          <cell r="ANJ6">
            <v>0</v>
          </cell>
          <cell r="ANK6">
            <v>0</v>
          </cell>
          <cell r="ANL6">
            <v>0</v>
          </cell>
          <cell r="AOB6">
            <v>0</v>
          </cell>
          <cell r="AOC6">
            <v>0</v>
          </cell>
          <cell r="AOD6">
            <v>0</v>
          </cell>
          <cell r="AOE6">
            <v>0</v>
          </cell>
          <cell r="AOF6">
            <v>0</v>
          </cell>
          <cell r="AOG6">
            <v>0</v>
          </cell>
          <cell r="AOH6">
            <v>0</v>
          </cell>
          <cell r="AOI6">
            <v>0</v>
          </cell>
          <cell r="AOJ6">
            <v>0</v>
          </cell>
          <cell r="AOK6">
            <v>0</v>
          </cell>
          <cell r="AOL6">
            <v>0</v>
          </cell>
          <cell r="AOM6">
            <v>0</v>
          </cell>
          <cell r="AON6">
            <v>0</v>
          </cell>
          <cell r="AOO6">
            <v>0</v>
          </cell>
          <cell r="AOP6">
            <v>0</v>
          </cell>
          <cell r="APF6">
            <v>0</v>
          </cell>
          <cell r="APG6">
            <v>0</v>
          </cell>
          <cell r="APH6">
            <v>0</v>
          </cell>
          <cell r="API6">
            <v>0</v>
          </cell>
          <cell r="APJ6">
            <v>0</v>
          </cell>
          <cell r="APK6">
            <v>0</v>
          </cell>
          <cell r="APL6">
            <v>0</v>
          </cell>
          <cell r="APM6">
            <v>0</v>
          </cell>
          <cell r="APN6">
            <v>0</v>
          </cell>
          <cell r="APO6">
            <v>0</v>
          </cell>
          <cell r="APP6">
            <v>0</v>
          </cell>
          <cell r="APQ6">
            <v>0</v>
          </cell>
          <cell r="APR6">
            <v>0</v>
          </cell>
          <cell r="APS6">
            <v>0</v>
          </cell>
          <cell r="APT6">
            <v>0</v>
          </cell>
          <cell r="AQJ6">
            <v>0</v>
          </cell>
          <cell r="AQK6">
            <v>0</v>
          </cell>
          <cell r="AQL6">
            <v>0</v>
          </cell>
          <cell r="AQM6">
            <v>0</v>
          </cell>
          <cell r="AQN6">
            <v>0</v>
          </cell>
          <cell r="AQO6">
            <v>0</v>
          </cell>
          <cell r="AQP6">
            <v>0</v>
          </cell>
          <cell r="AQQ6">
            <v>0</v>
          </cell>
          <cell r="AQR6">
            <v>0</v>
          </cell>
          <cell r="AQS6">
            <v>0</v>
          </cell>
          <cell r="AQT6">
            <v>0</v>
          </cell>
          <cell r="AQU6">
            <v>0</v>
          </cell>
          <cell r="AQV6">
            <v>0</v>
          </cell>
          <cell r="AQW6">
            <v>0</v>
          </cell>
          <cell r="AQX6">
            <v>0</v>
          </cell>
          <cell r="ARN6">
            <v>0</v>
          </cell>
          <cell r="ARO6">
            <v>0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0</v>
          </cell>
          <cell r="ARY6">
            <v>0</v>
          </cell>
          <cell r="ARZ6">
            <v>0</v>
          </cell>
          <cell r="ASA6">
            <v>0</v>
          </cell>
          <cell r="ASB6">
            <v>0</v>
          </cell>
          <cell r="ASR6">
            <v>0</v>
          </cell>
          <cell r="ASS6">
            <v>0</v>
          </cell>
          <cell r="AST6">
            <v>0</v>
          </cell>
          <cell r="ASU6">
            <v>0</v>
          </cell>
          <cell r="ASV6">
            <v>0</v>
          </cell>
          <cell r="ASW6">
            <v>0</v>
          </cell>
          <cell r="ASX6">
            <v>0</v>
          </cell>
          <cell r="ASY6">
            <v>0</v>
          </cell>
          <cell r="ASZ6">
            <v>0</v>
          </cell>
          <cell r="ATA6">
            <v>0</v>
          </cell>
          <cell r="ATB6">
            <v>0</v>
          </cell>
          <cell r="ATC6">
            <v>0</v>
          </cell>
          <cell r="ATD6">
            <v>0</v>
          </cell>
          <cell r="ATE6">
            <v>0</v>
          </cell>
          <cell r="ATF6">
            <v>0</v>
          </cell>
          <cell r="ATV6">
            <v>0</v>
          </cell>
          <cell r="ATW6">
            <v>0</v>
          </cell>
          <cell r="ATX6">
            <v>0</v>
          </cell>
          <cell r="ATY6">
            <v>0</v>
          </cell>
          <cell r="ATZ6">
            <v>0</v>
          </cell>
          <cell r="AUA6">
            <v>0</v>
          </cell>
          <cell r="AUB6">
            <v>0</v>
          </cell>
          <cell r="AUC6">
            <v>0</v>
          </cell>
          <cell r="AUD6">
            <v>0</v>
          </cell>
          <cell r="AUE6">
            <v>0</v>
          </cell>
          <cell r="AUF6">
            <v>0</v>
          </cell>
          <cell r="AUG6">
            <v>0</v>
          </cell>
          <cell r="AUH6">
            <v>0</v>
          </cell>
          <cell r="AUI6">
            <v>0</v>
          </cell>
          <cell r="AUJ6">
            <v>0</v>
          </cell>
          <cell r="AUZ6">
            <v>0</v>
          </cell>
          <cell r="AVA6">
            <v>0</v>
          </cell>
          <cell r="AVB6">
            <v>0</v>
          </cell>
          <cell r="AVC6">
            <v>0</v>
          </cell>
          <cell r="AVD6">
            <v>0</v>
          </cell>
          <cell r="AVE6">
            <v>0</v>
          </cell>
          <cell r="AVF6">
            <v>0</v>
          </cell>
          <cell r="AVG6">
            <v>0</v>
          </cell>
          <cell r="AVH6">
            <v>0</v>
          </cell>
          <cell r="AVI6">
            <v>0</v>
          </cell>
          <cell r="AVJ6">
            <v>0</v>
          </cell>
          <cell r="AVK6">
            <v>0</v>
          </cell>
          <cell r="AVL6">
            <v>0</v>
          </cell>
          <cell r="AVM6">
            <v>0</v>
          </cell>
          <cell r="AVN6">
            <v>0</v>
          </cell>
          <cell r="AWH6">
            <v>0</v>
          </cell>
          <cell r="AWM6">
            <v>0</v>
          </cell>
          <cell r="AWN6">
            <v>0</v>
          </cell>
          <cell r="AWO6">
            <v>0</v>
          </cell>
          <cell r="AWP6">
            <v>0</v>
          </cell>
          <cell r="AWQ6">
            <v>0</v>
          </cell>
          <cell r="AWR6">
            <v>0</v>
          </cell>
          <cell r="AXL6">
            <v>0</v>
          </cell>
          <cell r="AXQ6">
            <v>0</v>
          </cell>
          <cell r="AXR6">
            <v>0</v>
          </cell>
          <cell r="AXS6">
            <v>0</v>
          </cell>
          <cell r="AXT6">
            <v>0</v>
          </cell>
          <cell r="AXU6">
            <v>0</v>
          </cell>
          <cell r="AXV6">
            <v>0</v>
          </cell>
          <cell r="AXW6">
            <v>94540000</v>
          </cell>
          <cell r="AXX6">
            <v>157140000</v>
          </cell>
          <cell r="AXY6">
            <v>167450000</v>
          </cell>
          <cell r="AXZ6">
            <v>184870000</v>
          </cell>
          <cell r="AYA6">
            <v>604000000</v>
          </cell>
          <cell r="AYB6">
            <v>10651079</v>
          </cell>
          <cell r="AYC6">
            <v>42102000</v>
          </cell>
          <cell r="AYD6">
            <v>58815325</v>
          </cell>
          <cell r="AYE6">
            <v>59431596</v>
          </cell>
          <cell r="AYF6">
            <v>171000000</v>
          </cell>
          <cell r="AYG6">
            <v>105191079</v>
          </cell>
          <cell r="AYH6">
            <v>199242000</v>
          </cell>
          <cell r="AYI6">
            <v>226265325</v>
          </cell>
          <cell r="AYJ6">
            <v>244301596</v>
          </cell>
          <cell r="AYK6">
            <v>775000000</v>
          </cell>
          <cell r="AYL6">
            <v>94540000</v>
          </cell>
          <cell r="AYM6">
            <v>157140000</v>
          </cell>
          <cell r="AYN6">
            <v>167450000</v>
          </cell>
          <cell r="AYO6">
            <v>184870000</v>
          </cell>
          <cell r="AYP6">
            <v>604000000</v>
          </cell>
          <cell r="AYQ6">
            <v>13100000</v>
          </cell>
          <cell r="AYR6">
            <v>38200000</v>
          </cell>
          <cell r="AYS6">
            <v>59850000</v>
          </cell>
          <cell r="AYT6">
            <v>59850000</v>
          </cell>
          <cell r="AYU6">
            <v>171000000</v>
          </cell>
          <cell r="AYV6">
            <v>107640000</v>
          </cell>
          <cell r="AYW6">
            <v>195340000</v>
          </cell>
          <cell r="AYX6">
            <v>227300000</v>
          </cell>
          <cell r="AYY6">
            <v>244720000</v>
          </cell>
          <cell r="AYZ6">
            <v>775000000</v>
          </cell>
          <cell r="AZA6">
            <v>2150000</v>
          </cell>
          <cell r="AZB6">
            <v>2400000</v>
          </cell>
          <cell r="AZC6">
            <v>2400000</v>
          </cell>
          <cell r="AZD6">
            <v>2550000</v>
          </cell>
          <cell r="AZE6">
            <v>9500000</v>
          </cell>
          <cell r="AZJ6">
            <v>0</v>
          </cell>
          <cell r="AZK6">
            <v>2150000</v>
          </cell>
          <cell r="AZL6">
            <v>2400000</v>
          </cell>
          <cell r="AZM6">
            <v>2400000</v>
          </cell>
          <cell r="AZN6">
            <v>2550000</v>
          </cell>
          <cell r="AZO6">
            <v>9500000</v>
          </cell>
          <cell r="AZP6">
            <v>2150000</v>
          </cell>
          <cell r="AZQ6">
            <v>2400000</v>
          </cell>
          <cell r="AZR6">
            <v>2400000</v>
          </cell>
          <cell r="AZS6">
            <v>2550000</v>
          </cell>
          <cell r="AZT6">
            <v>9500000</v>
          </cell>
          <cell r="AZU6">
            <v>0</v>
          </cell>
          <cell r="AZV6">
            <v>0</v>
          </cell>
          <cell r="AZW6">
            <v>0</v>
          </cell>
          <cell r="AZX6">
            <v>0</v>
          </cell>
          <cell r="AZY6">
            <v>0</v>
          </cell>
          <cell r="AZZ6">
            <v>2150000</v>
          </cell>
          <cell r="BAA6">
            <v>2400000</v>
          </cell>
          <cell r="BAB6">
            <v>2400000</v>
          </cell>
          <cell r="BAC6">
            <v>2550000</v>
          </cell>
          <cell r="BAD6">
            <v>9500000</v>
          </cell>
          <cell r="BAE6">
            <v>9000000</v>
          </cell>
          <cell r="BAF6">
            <v>20000000</v>
          </cell>
          <cell r="BAG6">
            <v>22000000</v>
          </cell>
          <cell r="BAH6">
            <v>19000000</v>
          </cell>
          <cell r="BAI6">
            <v>70000000</v>
          </cell>
          <cell r="BAN6">
            <v>0</v>
          </cell>
          <cell r="BAO6">
            <v>9000000</v>
          </cell>
          <cell r="BAP6">
            <v>20000000</v>
          </cell>
          <cell r="BAQ6">
            <v>22000000</v>
          </cell>
          <cell r="BAR6">
            <v>19000000</v>
          </cell>
          <cell r="BAS6">
            <v>70000000</v>
          </cell>
          <cell r="BAT6">
            <v>9000000</v>
          </cell>
          <cell r="BAU6">
            <v>20000000</v>
          </cell>
          <cell r="BAV6">
            <v>22000000</v>
          </cell>
          <cell r="BAW6">
            <v>19000000</v>
          </cell>
          <cell r="BAX6">
            <v>70000000</v>
          </cell>
          <cell r="BAY6">
            <v>0</v>
          </cell>
          <cell r="BAZ6">
            <v>0</v>
          </cell>
          <cell r="BBA6">
            <v>0</v>
          </cell>
          <cell r="BBB6">
            <v>0</v>
          </cell>
          <cell r="BBC6">
            <v>0</v>
          </cell>
          <cell r="BBD6">
            <v>9000000</v>
          </cell>
          <cell r="BBE6">
            <v>20000000</v>
          </cell>
          <cell r="BBF6">
            <v>22000000</v>
          </cell>
          <cell r="BBG6">
            <v>19000000</v>
          </cell>
          <cell r="BBH6">
            <v>70000000</v>
          </cell>
          <cell r="BBI6">
            <v>0</v>
          </cell>
          <cell r="BBJ6">
            <v>0</v>
          </cell>
          <cell r="BBK6">
            <v>0</v>
          </cell>
          <cell r="BBL6">
            <v>0</v>
          </cell>
          <cell r="BBM6">
            <v>0</v>
          </cell>
          <cell r="BBR6">
            <v>0</v>
          </cell>
          <cell r="BBS6">
            <v>0</v>
          </cell>
          <cell r="BBT6">
            <v>0</v>
          </cell>
          <cell r="BBU6">
            <v>0</v>
          </cell>
          <cell r="BBV6">
            <v>0</v>
          </cell>
          <cell r="BBW6">
            <v>0</v>
          </cell>
          <cell r="BBX6">
            <v>0</v>
          </cell>
          <cell r="BBY6">
            <v>0</v>
          </cell>
          <cell r="BBZ6">
            <v>0</v>
          </cell>
          <cell r="BCA6">
            <v>0</v>
          </cell>
          <cell r="BCB6">
            <v>0</v>
          </cell>
          <cell r="BCC6">
            <v>0</v>
          </cell>
          <cell r="BCD6">
            <v>0</v>
          </cell>
          <cell r="BCE6">
            <v>0</v>
          </cell>
          <cell r="BCF6">
            <v>0</v>
          </cell>
          <cell r="BCG6">
            <v>0</v>
          </cell>
          <cell r="BCH6">
            <v>0</v>
          </cell>
          <cell r="BCI6">
            <v>0</v>
          </cell>
          <cell r="BCJ6">
            <v>0</v>
          </cell>
          <cell r="BCK6">
            <v>0</v>
          </cell>
          <cell r="BCL6">
            <v>0</v>
          </cell>
          <cell r="BCM6">
            <v>0</v>
          </cell>
          <cell r="BCN6">
            <v>0</v>
          </cell>
          <cell r="BCO6">
            <v>0</v>
          </cell>
          <cell r="BCP6">
            <v>0</v>
          </cell>
          <cell r="BCQ6">
            <v>0</v>
          </cell>
          <cell r="BCV6">
            <v>0</v>
          </cell>
          <cell r="BCW6">
            <v>0</v>
          </cell>
          <cell r="BCX6">
            <v>0</v>
          </cell>
          <cell r="BCY6">
            <v>0</v>
          </cell>
          <cell r="BCZ6">
            <v>0</v>
          </cell>
          <cell r="BDA6">
            <v>0</v>
          </cell>
          <cell r="BDB6">
            <v>0</v>
          </cell>
          <cell r="BDC6">
            <v>0</v>
          </cell>
          <cell r="BDD6">
            <v>0</v>
          </cell>
          <cell r="BDE6">
            <v>0</v>
          </cell>
          <cell r="BDF6">
            <v>0</v>
          </cell>
          <cell r="BDG6">
            <v>0</v>
          </cell>
          <cell r="BDH6">
            <v>0</v>
          </cell>
          <cell r="BDI6">
            <v>0</v>
          </cell>
          <cell r="BDJ6">
            <v>0</v>
          </cell>
          <cell r="BDK6">
            <v>0</v>
          </cell>
          <cell r="BDL6">
            <v>0</v>
          </cell>
          <cell r="BDM6">
            <v>0</v>
          </cell>
          <cell r="BDN6">
            <v>0</v>
          </cell>
          <cell r="BDO6">
            <v>0</v>
          </cell>
          <cell r="BDP6">
            <v>0</v>
          </cell>
          <cell r="BDQ6">
            <v>0</v>
          </cell>
          <cell r="BDR6">
            <v>0</v>
          </cell>
          <cell r="BDS6">
            <v>0</v>
          </cell>
          <cell r="BDT6">
            <v>0</v>
          </cell>
          <cell r="BDU6">
            <v>0</v>
          </cell>
          <cell r="BDZ6">
            <v>0</v>
          </cell>
          <cell r="BEA6">
            <v>0</v>
          </cell>
          <cell r="BEB6">
            <v>0</v>
          </cell>
          <cell r="BEC6">
            <v>0</v>
          </cell>
          <cell r="BED6">
            <v>0</v>
          </cell>
          <cell r="BEE6">
            <v>0</v>
          </cell>
          <cell r="BEF6">
            <v>0</v>
          </cell>
          <cell r="BEG6">
            <v>0</v>
          </cell>
          <cell r="BEH6">
            <v>0</v>
          </cell>
          <cell r="BEI6">
            <v>0</v>
          </cell>
          <cell r="BEJ6">
            <v>0</v>
          </cell>
          <cell r="BEK6">
            <v>0</v>
          </cell>
          <cell r="BEL6">
            <v>0</v>
          </cell>
          <cell r="BEM6">
            <v>0</v>
          </cell>
          <cell r="BEN6">
            <v>0</v>
          </cell>
          <cell r="BEO6">
            <v>0</v>
          </cell>
          <cell r="BEP6">
            <v>0</v>
          </cell>
          <cell r="BEQ6">
            <v>0</v>
          </cell>
          <cell r="BER6">
            <v>0</v>
          </cell>
          <cell r="BES6">
            <v>0</v>
          </cell>
          <cell r="BET6">
            <v>0</v>
          </cell>
          <cell r="BEU6">
            <v>105690000</v>
          </cell>
          <cell r="BEV6">
            <v>179540000</v>
          </cell>
          <cell r="BEW6">
            <v>191850000</v>
          </cell>
          <cell r="BEX6">
            <v>206420000</v>
          </cell>
          <cell r="BEY6">
            <v>683500000</v>
          </cell>
          <cell r="BEZ6">
            <v>10651079</v>
          </cell>
          <cell r="BFA6">
            <v>42102000</v>
          </cell>
          <cell r="BFB6">
            <v>58815325</v>
          </cell>
          <cell r="BFC6">
            <v>59431596</v>
          </cell>
          <cell r="BFD6">
            <v>171000000</v>
          </cell>
          <cell r="BFE6">
            <v>116341079</v>
          </cell>
          <cell r="BFF6">
            <v>221642000</v>
          </cell>
          <cell r="BFG6">
            <v>250665325</v>
          </cell>
          <cell r="BFH6">
            <v>265851596</v>
          </cell>
          <cell r="BFI6">
            <v>854500000</v>
          </cell>
          <cell r="BFJ6">
            <v>105690000</v>
          </cell>
          <cell r="BFK6">
            <v>179540000</v>
          </cell>
          <cell r="BFL6">
            <v>191850000</v>
          </cell>
          <cell r="BFM6">
            <v>206420000</v>
          </cell>
          <cell r="BFN6">
            <v>683500000</v>
          </cell>
          <cell r="BFO6">
            <v>13100000</v>
          </cell>
          <cell r="BFP6">
            <v>38200000</v>
          </cell>
          <cell r="BFQ6">
            <v>59850000</v>
          </cell>
          <cell r="BFR6">
            <v>59850000</v>
          </cell>
          <cell r="BFS6">
            <v>171000000</v>
          </cell>
          <cell r="BFT6">
            <v>118790000</v>
          </cell>
          <cell r="BFU6">
            <v>217740000</v>
          </cell>
          <cell r="BFV6">
            <v>251700000</v>
          </cell>
          <cell r="BFW6">
            <v>266270000</v>
          </cell>
          <cell r="BFX6">
            <v>854500000</v>
          </cell>
          <cell r="BFY6">
            <v>0</v>
          </cell>
          <cell r="BFZ6">
            <v>0</v>
          </cell>
        </row>
        <row r="7">
          <cell r="B7" t="str">
            <v>净收入:</v>
          </cell>
          <cell r="C7">
            <v>83325095.51879999</v>
          </cell>
          <cell r="D7">
            <v>45630000</v>
          </cell>
          <cell r="E7">
            <v>47320000</v>
          </cell>
          <cell r="F7">
            <v>50700000</v>
          </cell>
          <cell r="G7">
            <v>226975095.51879999</v>
          </cell>
          <cell r="H7">
            <v>700000</v>
          </cell>
          <cell r="I7">
            <v>5610000</v>
          </cell>
          <cell r="J7">
            <v>6550000</v>
          </cell>
          <cell r="K7">
            <v>5840000</v>
          </cell>
          <cell r="L7">
            <v>18700000</v>
          </cell>
          <cell r="M7">
            <v>84025095.51879999</v>
          </cell>
          <cell r="N7">
            <v>51240000</v>
          </cell>
          <cell r="O7">
            <v>53870000</v>
          </cell>
          <cell r="P7">
            <v>56540000</v>
          </cell>
          <cell r="Q7">
            <v>245675095.51879999</v>
          </cell>
          <cell r="R7">
            <v>83325095.51879999</v>
          </cell>
          <cell r="S7">
            <v>45630000</v>
          </cell>
          <cell r="T7">
            <v>47320000</v>
          </cell>
          <cell r="U7">
            <v>50700000</v>
          </cell>
          <cell r="V7">
            <v>226975095.51879999</v>
          </cell>
          <cell r="W7">
            <v>1870000</v>
          </cell>
          <cell r="X7">
            <v>4675000</v>
          </cell>
          <cell r="Y7">
            <v>5610000</v>
          </cell>
          <cell r="Z7">
            <v>6545000</v>
          </cell>
          <cell r="AA7">
            <v>18700000</v>
          </cell>
          <cell r="AB7">
            <v>85195095.51879999</v>
          </cell>
          <cell r="AC7">
            <v>50305000</v>
          </cell>
          <cell r="AD7">
            <v>52930000</v>
          </cell>
          <cell r="AE7">
            <v>57245000</v>
          </cell>
          <cell r="AF7">
            <v>245675095.51879999</v>
          </cell>
          <cell r="AG7">
            <v>7000000</v>
          </cell>
          <cell r="AH7">
            <v>10000000</v>
          </cell>
          <cell r="AI7">
            <v>10000000</v>
          </cell>
          <cell r="AJ7">
            <v>12000000</v>
          </cell>
          <cell r="AK7">
            <v>39000000</v>
          </cell>
          <cell r="AL7">
            <v>174000</v>
          </cell>
          <cell r="AM7">
            <v>2118600</v>
          </cell>
          <cell r="AN7">
            <v>2543500</v>
          </cell>
          <cell r="AO7">
            <v>2363900</v>
          </cell>
          <cell r="AP7">
            <v>7200000</v>
          </cell>
          <cell r="AQ7">
            <v>7174000</v>
          </cell>
          <cell r="AR7">
            <v>12118600</v>
          </cell>
          <cell r="AS7">
            <v>12543500</v>
          </cell>
          <cell r="AT7">
            <v>14363900</v>
          </cell>
          <cell r="AU7">
            <v>46200000</v>
          </cell>
          <cell r="AV7">
            <v>7000000</v>
          </cell>
          <cell r="AW7">
            <v>10000000</v>
          </cell>
          <cell r="AX7">
            <v>10000000</v>
          </cell>
          <cell r="AY7">
            <v>12000000</v>
          </cell>
          <cell r="AZ7">
            <v>39000000</v>
          </cell>
          <cell r="BA7">
            <v>720000</v>
          </cell>
          <cell r="BB7">
            <v>1800000</v>
          </cell>
          <cell r="BC7">
            <v>2160000</v>
          </cell>
          <cell r="BD7">
            <v>2519999.9999999995</v>
          </cell>
          <cell r="BE7">
            <v>7200000</v>
          </cell>
          <cell r="BF7">
            <v>7720000</v>
          </cell>
          <cell r="BG7">
            <v>11800000</v>
          </cell>
          <cell r="BH7">
            <v>12160000</v>
          </cell>
          <cell r="BI7">
            <v>14520000</v>
          </cell>
          <cell r="BJ7">
            <v>46200000</v>
          </cell>
          <cell r="BK7">
            <v>8000000</v>
          </cell>
          <cell r="BL7">
            <v>8000000</v>
          </cell>
          <cell r="BM7">
            <v>8600000</v>
          </cell>
          <cell r="BN7">
            <v>9400000</v>
          </cell>
          <cell r="BO7">
            <v>34000000</v>
          </cell>
          <cell r="BP7">
            <v>830000</v>
          </cell>
          <cell r="BQ7">
            <v>2075000</v>
          </cell>
          <cell r="BR7">
            <v>2200000</v>
          </cell>
          <cell r="BS7">
            <v>3195000</v>
          </cell>
          <cell r="BT7">
            <v>8300000</v>
          </cell>
          <cell r="BU7">
            <v>8830000</v>
          </cell>
          <cell r="BV7">
            <v>10075000</v>
          </cell>
          <cell r="BW7">
            <v>10800000</v>
          </cell>
          <cell r="BX7">
            <v>12595000</v>
          </cell>
          <cell r="BY7">
            <v>42300000</v>
          </cell>
          <cell r="BZ7">
            <v>8000000</v>
          </cell>
          <cell r="CA7">
            <v>8000000</v>
          </cell>
          <cell r="CB7">
            <v>8600000</v>
          </cell>
          <cell r="CC7">
            <v>9400000</v>
          </cell>
          <cell r="CD7">
            <v>34000000</v>
          </cell>
          <cell r="CE7">
            <v>830000</v>
          </cell>
          <cell r="CF7">
            <v>2075000</v>
          </cell>
          <cell r="CG7">
            <v>2490000</v>
          </cell>
          <cell r="CH7">
            <v>2905000</v>
          </cell>
          <cell r="CI7">
            <v>8300000</v>
          </cell>
          <cell r="CJ7">
            <v>8830000</v>
          </cell>
          <cell r="CK7">
            <v>10075000</v>
          </cell>
          <cell r="CL7">
            <v>11090000</v>
          </cell>
          <cell r="CM7">
            <v>12305000</v>
          </cell>
          <cell r="CN7">
            <v>42300000</v>
          </cell>
          <cell r="CO7">
            <v>2400000</v>
          </cell>
          <cell r="CP7">
            <v>3750000</v>
          </cell>
          <cell r="CQ7">
            <v>3900000</v>
          </cell>
          <cell r="CR7">
            <v>4950000</v>
          </cell>
          <cell r="CS7">
            <v>15000000</v>
          </cell>
          <cell r="CT7">
            <v>128000</v>
          </cell>
          <cell r="CU7">
            <v>425000</v>
          </cell>
          <cell r="CV7">
            <v>637000</v>
          </cell>
          <cell r="CW7">
            <v>510000</v>
          </cell>
          <cell r="CX7">
            <v>1700000</v>
          </cell>
          <cell r="CY7">
            <v>2528000</v>
          </cell>
          <cell r="CZ7">
            <v>4175000</v>
          </cell>
          <cell r="DA7">
            <v>4537000</v>
          </cell>
          <cell r="DB7">
            <v>5460000</v>
          </cell>
          <cell r="DC7">
            <v>16700000</v>
          </cell>
          <cell r="DD7">
            <v>2400000</v>
          </cell>
          <cell r="DE7">
            <v>3750000</v>
          </cell>
          <cell r="DF7">
            <v>3900000</v>
          </cell>
          <cell r="DG7">
            <v>4950000</v>
          </cell>
          <cell r="DH7">
            <v>15000000</v>
          </cell>
          <cell r="DI7">
            <v>170000</v>
          </cell>
          <cell r="DJ7">
            <v>425000</v>
          </cell>
          <cell r="DK7">
            <v>510000</v>
          </cell>
          <cell r="DL7">
            <v>594999.99999999988</v>
          </cell>
          <cell r="DM7">
            <v>1700000</v>
          </cell>
          <cell r="DN7">
            <v>2570000</v>
          </cell>
          <cell r="DO7">
            <v>4175000</v>
          </cell>
          <cell r="DP7">
            <v>4410000</v>
          </cell>
          <cell r="DQ7">
            <v>5545000</v>
          </cell>
          <cell r="DR7">
            <v>16700000</v>
          </cell>
          <cell r="DS7">
            <v>2000000</v>
          </cell>
          <cell r="DT7">
            <v>3200000</v>
          </cell>
          <cell r="DU7">
            <v>3400000</v>
          </cell>
          <cell r="DV7">
            <v>3400000</v>
          </cell>
          <cell r="DW7">
            <v>12000000</v>
          </cell>
          <cell r="DX7">
            <v>380000</v>
          </cell>
          <cell r="DY7">
            <v>700000</v>
          </cell>
          <cell r="DZ7">
            <v>900000</v>
          </cell>
          <cell r="EA7">
            <v>820000</v>
          </cell>
          <cell r="EB7">
            <v>2800000</v>
          </cell>
          <cell r="EC7">
            <v>2380000</v>
          </cell>
          <cell r="ED7">
            <v>3900000</v>
          </cell>
          <cell r="EE7">
            <v>4300000</v>
          </cell>
          <cell r="EF7">
            <v>4220000</v>
          </cell>
          <cell r="EG7">
            <v>14800000</v>
          </cell>
          <cell r="EH7">
            <v>2000000</v>
          </cell>
          <cell r="EI7">
            <v>3200000</v>
          </cell>
          <cell r="EJ7">
            <v>3400000</v>
          </cell>
          <cell r="EK7">
            <v>3400000</v>
          </cell>
          <cell r="EL7">
            <v>12000000</v>
          </cell>
          <cell r="EM7">
            <v>280000</v>
          </cell>
          <cell r="EN7">
            <v>700000</v>
          </cell>
          <cell r="EO7">
            <v>840000</v>
          </cell>
          <cell r="EP7">
            <v>980000</v>
          </cell>
          <cell r="EQ7">
            <v>2800000</v>
          </cell>
          <cell r="ER7">
            <v>2280000</v>
          </cell>
          <cell r="ES7">
            <v>3900000</v>
          </cell>
          <cell r="ET7">
            <v>4240000</v>
          </cell>
          <cell r="EU7">
            <v>4380000</v>
          </cell>
          <cell r="EV7">
            <v>14800000</v>
          </cell>
          <cell r="EW7">
            <v>1500000</v>
          </cell>
          <cell r="EX7">
            <v>4000000</v>
          </cell>
          <cell r="EY7">
            <v>3800000</v>
          </cell>
          <cell r="EZ7">
            <v>2700000</v>
          </cell>
          <cell r="FA7">
            <v>12000000</v>
          </cell>
          <cell r="FB7">
            <v>160000</v>
          </cell>
          <cell r="FC7">
            <v>600000</v>
          </cell>
          <cell r="FD7">
            <v>700000</v>
          </cell>
          <cell r="FE7">
            <v>240000</v>
          </cell>
          <cell r="FF7">
            <v>1700000</v>
          </cell>
          <cell r="FG7">
            <v>1660000</v>
          </cell>
          <cell r="FH7">
            <v>4600000</v>
          </cell>
          <cell r="FI7">
            <v>4500000</v>
          </cell>
          <cell r="FJ7">
            <v>2940000</v>
          </cell>
          <cell r="FK7">
            <v>13700000</v>
          </cell>
          <cell r="FL7">
            <v>1500000</v>
          </cell>
          <cell r="FM7">
            <v>4000000</v>
          </cell>
          <cell r="FN7">
            <v>3800000</v>
          </cell>
          <cell r="FO7">
            <v>2700000</v>
          </cell>
          <cell r="FP7">
            <v>12000000</v>
          </cell>
          <cell r="FQ7">
            <v>170000</v>
          </cell>
          <cell r="FR7">
            <v>425000</v>
          </cell>
          <cell r="FS7">
            <v>510000</v>
          </cell>
          <cell r="FT7">
            <v>594999.99999999988</v>
          </cell>
          <cell r="FU7">
            <v>1700000</v>
          </cell>
          <cell r="FV7">
            <v>1670000</v>
          </cell>
          <cell r="FW7">
            <v>4425000</v>
          </cell>
          <cell r="FX7">
            <v>4310000</v>
          </cell>
          <cell r="FY7">
            <v>3295000</v>
          </cell>
          <cell r="FZ7">
            <v>13700000</v>
          </cell>
          <cell r="GA7">
            <v>300000</v>
          </cell>
          <cell r="GB7">
            <v>540000</v>
          </cell>
          <cell r="GC7">
            <v>600000</v>
          </cell>
          <cell r="GD7">
            <v>660000</v>
          </cell>
          <cell r="GE7">
            <v>2100000</v>
          </cell>
          <cell r="GF7">
            <v>160000</v>
          </cell>
          <cell r="GG7">
            <v>350000</v>
          </cell>
          <cell r="GH7">
            <v>450000</v>
          </cell>
          <cell r="GI7">
            <v>740000</v>
          </cell>
          <cell r="GJ7">
            <v>1700000</v>
          </cell>
          <cell r="GK7">
            <v>460000</v>
          </cell>
          <cell r="GL7">
            <v>890000</v>
          </cell>
          <cell r="GM7">
            <v>1050000</v>
          </cell>
          <cell r="GN7">
            <v>1400000</v>
          </cell>
          <cell r="GO7">
            <v>3800000</v>
          </cell>
          <cell r="GP7">
            <v>300000</v>
          </cell>
          <cell r="GQ7">
            <v>540000</v>
          </cell>
          <cell r="GR7">
            <v>600000</v>
          </cell>
          <cell r="GS7">
            <v>660000</v>
          </cell>
          <cell r="GT7">
            <v>2100000</v>
          </cell>
          <cell r="GU7">
            <v>170000</v>
          </cell>
          <cell r="GV7">
            <v>425000</v>
          </cell>
          <cell r="GW7">
            <v>510000</v>
          </cell>
          <cell r="GX7">
            <v>594999.99999999988</v>
          </cell>
          <cell r="GY7">
            <v>1700000</v>
          </cell>
          <cell r="GZ7">
            <v>470000</v>
          </cell>
          <cell r="HA7">
            <v>965000</v>
          </cell>
          <cell r="HB7">
            <v>1110000</v>
          </cell>
          <cell r="HC7">
            <v>1255000</v>
          </cell>
          <cell r="HD7">
            <v>3800000</v>
          </cell>
          <cell r="HE7">
            <v>3840000</v>
          </cell>
          <cell r="HF7">
            <v>6000000</v>
          </cell>
          <cell r="HG7">
            <v>6240000</v>
          </cell>
          <cell r="HH7">
            <v>7920000</v>
          </cell>
          <cell r="HI7">
            <v>24000000</v>
          </cell>
          <cell r="HJ7">
            <v>1270000</v>
          </cell>
          <cell r="HK7">
            <v>1500000</v>
          </cell>
          <cell r="HL7">
            <v>1500000</v>
          </cell>
          <cell r="HM7">
            <v>730000</v>
          </cell>
          <cell r="HN7">
            <v>5000000</v>
          </cell>
          <cell r="HO7">
            <v>5110000</v>
          </cell>
          <cell r="HP7">
            <v>7500000</v>
          </cell>
          <cell r="HQ7">
            <v>7740000</v>
          </cell>
          <cell r="HR7">
            <v>8650000</v>
          </cell>
          <cell r="HS7">
            <v>29000000</v>
          </cell>
          <cell r="HT7">
            <v>3840000</v>
          </cell>
          <cell r="HU7">
            <v>6000000</v>
          </cell>
          <cell r="HV7">
            <v>6240000</v>
          </cell>
          <cell r="HW7">
            <v>7920000</v>
          </cell>
          <cell r="HX7">
            <v>24000000</v>
          </cell>
          <cell r="HY7">
            <v>500000</v>
          </cell>
          <cell r="HZ7">
            <v>1250000</v>
          </cell>
          <cell r="IA7">
            <v>1500000</v>
          </cell>
          <cell r="IB7">
            <v>1750000</v>
          </cell>
          <cell r="IC7">
            <v>5000000</v>
          </cell>
          <cell r="ID7">
            <v>4340000</v>
          </cell>
          <cell r="IE7">
            <v>7250000</v>
          </cell>
          <cell r="IF7">
            <v>7740000</v>
          </cell>
          <cell r="IG7">
            <v>9670000</v>
          </cell>
          <cell r="IH7">
            <v>29000000</v>
          </cell>
          <cell r="II7">
            <v>1920000</v>
          </cell>
          <cell r="IJ7">
            <v>3000000</v>
          </cell>
          <cell r="IK7">
            <v>3120000</v>
          </cell>
          <cell r="IL7">
            <v>3960000</v>
          </cell>
          <cell r="IM7">
            <v>12000000</v>
          </cell>
          <cell r="IN7">
            <v>260000</v>
          </cell>
          <cell r="IO7">
            <v>720000</v>
          </cell>
          <cell r="IP7">
            <v>840000</v>
          </cell>
          <cell r="IQ7">
            <v>980000</v>
          </cell>
          <cell r="IR7">
            <v>2800000</v>
          </cell>
          <cell r="IS7">
            <v>2180000</v>
          </cell>
          <cell r="IT7">
            <v>3720000</v>
          </cell>
          <cell r="IU7">
            <v>3960000</v>
          </cell>
          <cell r="IV7">
            <v>4940000</v>
          </cell>
          <cell r="IW7">
            <v>14800000</v>
          </cell>
          <cell r="IX7">
            <v>1920000</v>
          </cell>
          <cell r="IY7">
            <v>3000000</v>
          </cell>
          <cell r="IZ7">
            <v>3120000</v>
          </cell>
          <cell r="JA7">
            <v>3960000</v>
          </cell>
          <cell r="JB7">
            <v>12000000</v>
          </cell>
          <cell r="JC7">
            <v>280000</v>
          </cell>
          <cell r="JD7">
            <v>700000</v>
          </cell>
          <cell r="JE7">
            <v>840000</v>
          </cell>
          <cell r="JF7">
            <v>980000</v>
          </cell>
          <cell r="JG7">
            <v>2800000</v>
          </cell>
          <cell r="JH7">
            <v>2200000</v>
          </cell>
          <cell r="JI7">
            <v>3700000</v>
          </cell>
          <cell r="JJ7">
            <v>3960000</v>
          </cell>
          <cell r="JK7">
            <v>4940000</v>
          </cell>
          <cell r="JL7">
            <v>14800000</v>
          </cell>
          <cell r="JM7">
            <v>4000000</v>
          </cell>
          <cell r="JN7">
            <v>7000000</v>
          </cell>
          <cell r="JO7">
            <v>8000000</v>
          </cell>
          <cell r="JP7">
            <v>7000000</v>
          </cell>
          <cell r="JQ7">
            <v>26000000</v>
          </cell>
          <cell r="JR7">
            <v>700000</v>
          </cell>
          <cell r="JS7">
            <v>800000</v>
          </cell>
          <cell r="JT7">
            <v>600000</v>
          </cell>
          <cell r="JU7">
            <v>700000</v>
          </cell>
          <cell r="JV7">
            <v>2800000</v>
          </cell>
          <cell r="JW7">
            <v>4700000</v>
          </cell>
          <cell r="JX7">
            <v>7800000</v>
          </cell>
          <cell r="JY7">
            <v>8600000</v>
          </cell>
          <cell r="JZ7">
            <v>7700000</v>
          </cell>
          <cell r="KA7">
            <v>28800000</v>
          </cell>
          <cell r="KB7">
            <v>4000000</v>
          </cell>
          <cell r="KC7">
            <v>7000000</v>
          </cell>
          <cell r="KD7">
            <v>8000000</v>
          </cell>
          <cell r="KE7">
            <v>7000000</v>
          </cell>
          <cell r="KF7">
            <v>26000000</v>
          </cell>
          <cell r="KG7">
            <v>280000</v>
          </cell>
          <cell r="KH7">
            <v>700000</v>
          </cell>
          <cell r="KI7">
            <v>840000</v>
          </cell>
          <cell r="KJ7">
            <v>980000</v>
          </cell>
          <cell r="KK7">
            <v>2800000</v>
          </cell>
          <cell r="KL7">
            <v>4280000</v>
          </cell>
          <cell r="KM7">
            <v>7700000</v>
          </cell>
          <cell r="KN7">
            <v>8840000</v>
          </cell>
          <cell r="KO7">
            <v>7980000</v>
          </cell>
          <cell r="KP7">
            <v>28800000</v>
          </cell>
          <cell r="KQ7">
            <v>672000</v>
          </cell>
          <cell r="KR7">
            <v>1050000</v>
          </cell>
          <cell r="KS7">
            <v>1092000</v>
          </cell>
          <cell r="KT7">
            <v>1386000</v>
          </cell>
          <cell r="KU7">
            <v>4200000</v>
          </cell>
          <cell r="KV7">
            <v>0</v>
          </cell>
          <cell r="KW7">
            <v>0</v>
          </cell>
          <cell r="KX7">
            <v>0</v>
          </cell>
          <cell r="KY7">
            <v>0</v>
          </cell>
          <cell r="KZ7">
            <v>0</v>
          </cell>
          <cell r="LA7">
            <v>672000</v>
          </cell>
          <cell r="LB7">
            <v>1050000</v>
          </cell>
          <cell r="LC7">
            <v>1092000</v>
          </cell>
          <cell r="LD7">
            <v>1386000</v>
          </cell>
          <cell r="LE7">
            <v>4200000</v>
          </cell>
          <cell r="LF7">
            <v>672000</v>
          </cell>
          <cell r="LG7">
            <v>1050000</v>
          </cell>
          <cell r="LH7">
            <v>1092000</v>
          </cell>
          <cell r="LI7">
            <v>1386000</v>
          </cell>
          <cell r="LJ7">
            <v>4200000</v>
          </cell>
          <cell r="LK7">
            <v>0</v>
          </cell>
          <cell r="LL7">
            <v>0</v>
          </cell>
          <cell r="LM7">
            <v>0</v>
          </cell>
          <cell r="LN7">
            <v>0</v>
          </cell>
          <cell r="LO7">
            <v>0</v>
          </cell>
          <cell r="LP7">
            <v>672000</v>
          </cell>
          <cell r="LQ7">
            <v>1050000</v>
          </cell>
          <cell r="LR7">
            <v>1092000</v>
          </cell>
          <cell r="LS7">
            <v>1386000</v>
          </cell>
          <cell r="LT7">
            <v>4200000</v>
          </cell>
          <cell r="LU7">
            <v>1000000</v>
          </cell>
          <cell r="LV7">
            <v>2500000</v>
          </cell>
          <cell r="LW7">
            <v>3000000</v>
          </cell>
          <cell r="LX7">
            <v>3500000</v>
          </cell>
          <cell r="LY7">
            <v>10000000</v>
          </cell>
          <cell r="LZ7">
            <v>0</v>
          </cell>
          <cell r="MA7">
            <v>0</v>
          </cell>
          <cell r="MB7">
            <v>0</v>
          </cell>
          <cell r="MC7">
            <v>0</v>
          </cell>
          <cell r="MD7">
            <v>0</v>
          </cell>
          <cell r="ME7">
            <v>1000000</v>
          </cell>
          <cell r="MF7">
            <v>2500000</v>
          </cell>
          <cell r="MG7">
            <v>3000000</v>
          </cell>
          <cell r="MH7">
            <v>3500000</v>
          </cell>
          <cell r="MI7">
            <v>10000000</v>
          </cell>
          <cell r="MJ7">
            <v>1000000</v>
          </cell>
          <cell r="MK7">
            <v>2500000</v>
          </cell>
          <cell r="ML7">
            <v>3000000</v>
          </cell>
          <cell r="MM7">
            <v>3500000</v>
          </cell>
          <cell r="MN7">
            <v>10000000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1000000</v>
          </cell>
          <cell r="MU7">
            <v>2500000</v>
          </cell>
          <cell r="MV7">
            <v>3000000</v>
          </cell>
          <cell r="MW7">
            <v>3500000</v>
          </cell>
          <cell r="MX7">
            <v>10000000</v>
          </cell>
          <cell r="MY7">
            <v>5000000</v>
          </cell>
          <cell r="MZ7">
            <v>7000000</v>
          </cell>
          <cell r="NA7">
            <v>9000000</v>
          </cell>
          <cell r="NB7">
            <v>10000000</v>
          </cell>
          <cell r="NC7">
            <v>31000000</v>
          </cell>
          <cell r="ND7">
            <v>271649.99999999953</v>
          </cell>
          <cell r="NE7">
            <v>1430000</v>
          </cell>
          <cell r="NF7">
            <v>2145000</v>
          </cell>
          <cell r="NG7">
            <v>3353350.0000000005</v>
          </cell>
          <cell r="NH7">
            <v>7200000</v>
          </cell>
          <cell r="NI7">
            <v>5271650</v>
          </cell>
          <cell r="NJ7">
            <v>8430000</v>
          </cell>
          <cell r="NK7">
            <v>11145000</v>
          </cell>
          <cell r="NL7">
            <v>13353350</v>
          </cell>
          <cell r="NM7">
            <v>38200000</v>
          </cell>
          <cell r="NN7">
            <v>5000000</v>
          </cell>
          <cell r="NO7">
            <v>7000000</v>
          </cell>
          <cell r="NP7">
            <v>9000000</v>
          </cell>
          <cell r="NQ7">
            <v>10000000</v>
          </cell>
          <cell r="NR7">
            <v>31000000</v>
          </cell>
          <cell r="NS7">
            <v>720000</v>
          </cell>
          <cell r="NT7">
            <v>1800000</v>
          </cell>
          <cell r="NU7">
            <v>2160000</v>
          </cell>
          <cell r="NV7">
            <v>2519999.9999999995</v>
          </cell>
          <cell r="NW7">
            <v>7200000</v>
          </cell>
          <cell r="NX7">
            <v>5720000</v>
          </cell>
          <cell r="NY7">
            <v>8800000</v>
          </cell>
          <cell r="NZ7">
            <v>11160000</v>
          </cell>
          <cell r="OA7">
            <v>12520000</v>
          </cell>
          <cell r="OB7">
            <v>38200000</v>
          </cell>
          <cell r="OC7">
            <v>2600000</v>
          </cell>
          <cell r="OD7">
            <v>5000000</v>
          </cell>
          <cell r="OE7">
            <v>5000000</v>
          </cell>
          <cell r="OF7">
            <v>7400000</v>
          </cell>
          <cell r="OG7">
            <v>20000000</v>
          </cell>
          <cell r="OH7">
            <v>500000</v>
          </cell>
          <cell r="OI7">
            <v>1000000</v>
          </cell>
          <cell r="OJ7">
            <v>1500000</v>
          </cell>
          <cell r="OK7">
            <v>2000000</v>
          </cell>
          <cell r="OL7">
            <v>5000000</v>
          </cell>
          <cell r="OM7">
            <v>3100000</v>
          </cell>
          <cell r="ON7">
            <v>6000000</v>
          </cell>
          <cell r="OO7">
            <v>6500000</v>
          </cell>
          <cell r="OP7">
            <v>9400000</v>
          </cell>
          <cell r="OQ7">
            <v>25000000</v>
          </cell>
          <cell r="OR7">
            <v>2600000</v>
          </cell>
          <cell r="OS7">
            <v>5000000</v>
          </cell>
          <cell r="OT7">
            <v>5000000</v>
          </cell>
          <cell r="OU7">
            <v>7400000</v>
          </cell>
          <cell r="OV7">
            <v>20000000</v>
          </cell>
          <cell r="OW7">
            <v>500000</v>
          </cell>
          <cell r="OX7">
            <v>1250000</v>
          </cell>
          <cell r="OY7">
            <v>1500000</v>
          </cell>
          <cell r="OZ7">
            <v>1750000</v>
          </cell>
          <cell r="PA7">
            <v>5000000</v>
          </cell>
          <cell r="PB7">
            <v>3100000</v>
          </cell>
          <cell r="PC7">
            <v>6250000</v>
          </cell>
          <cell r="PD7">
            <v>6500000</v>
          </cell>
          <cell r="PE7">
            <v>9150000</v>
          </cell>
          <cell r="PF7">
            <v>25000000</v>
          </cell>
          <cell r="PG7">
            <v>2200000</v>
          </cell>
          <cell r="PH7">
            <v>2800000</v>
          </cell>
          <cell r="PI7">
            <v>5000000</v>
          </cell>
          <cell r="PJ7">
            <v>5000000</v>
          </cell>
          <cell r="PK7">
            <v>15000000</v>
          </cell>
          <cell r="PL7">
            <v>113726</v>
          </cell>
          <cell r="PM7">
            <v>400000</v>
          </cell>
          <cell r="PN7">
            <v>785125</v>
          </cell>
          <cell r="PO7">
            <v>901149</v>
          </cell>
          <cell r="PP7">
            <v>2200000</v>
          </cell>
          <cell r="PQ7">
            <v>2313726</v>
          </cell>
          <cell r="PR7">
            <v>3200000</v>
          </cell>
          <cell r="PS7">
            <v>5785125</v>
          </cell>
          <cell r="PT7">
            <v>5901149</v>
          </cell>
          <cell r="PU7">
            <v>17200000</v>
          </cell>
          <cell r="PV7">
            <v>2200000</v>
          </cell>
          <cell r="PW7">
            <v>2800000</v>
          </cell>
          <cell r="PX7">
            <v>5000000</v>
          </cell>
          <cell r="PY7">
            <v>5000000</v>
          </cell>
          <cell r="PZ7">
            <v>15000000</v>
          </cell>
          <cell r="QA7">
            <v>220000</v>
          </cell>
          <cell r="QB7">
            <v>550000</v>
          </cell>
          <cell r="QC7">
            <v>660000</v>
          </cell>
          <cell r="QD7">
            <v>770000</v>
          </cell>
          <cell r="QE7">
            <v>2200000</v>
          </cell>
          <cell r="QF7">
            <v>2420000</v>
          </cell>
          <cell r="QG7">
            <v>3350000</v>
          </cell>
          <cell r="QH7">
            <v>5660000</v>
          </cell>
          <cell r="QI7">
            <v>5770000</v>
          </cell>
          <cell r="QJ7">
            <v>17200000</v>
          </cell>
          <cell r="QK7">
            <v>1600000</v>
          </cell>
          <cell r="QL7">
            <v>2500000</v>
          </cell>
          <cell r="QM7">
            <v>2600000</v>
          </cell>
          <cell r="QN7">
            <v>3300000</v>
          </cell>
          <cell r="QO7">
            <v>10000000</v>
          </cell>
          <cell r="QP7">
            <v>90000</v>
          </cell>
          <cell r="QQ7">
            <v>1000000</v>
          </cell>
          <cell r="QR7">
            <v>1500000</v>
          </cell>
          <cell r="QS7">
            <v>2410000</v>
          </cell>
          <cell r="QT7">
            <v>5000000</v>
          </cell>
          <cell r="QU7">
            <v>1690000</v>
          </cell>
          <cell r="QV7">
            <v>3500000</v>
          </cell>
          <cell r="QW7">
            <v>4100000</v>
          </cell>
          <cell r="QX7">
            <v>5710000</v>
          </cell>
          <cell r="QY7">
            <v>15000000</v>
          </cell>
          <cell r="QZ7">
            <v>1600000</v>
          </cell>
          <cell r="RA7">
            <v>2500000</v>
          </cell>
          <cell r="RB7">
            <v>2600000</v>
          </cell>
          <cell r="RC7">
            <v>3300000</v>
          </cell>
          <cell r="RD7">
            <v>10000000</v>
          </cell>
          <cell r="RE7">
            <v>500000</v>
          </cell>
          <cell r="RF7">
            <v>1250000</v>
          </cell>
          <cell r="RG7">
            <v>1500000</v>
          </cell>
          <cell r="RH7">
            <v>1750000</v>
          </cell>
          <cell r="RI7">
            <v>5000000</v>
          </cell>
          <cell r="RJ7">
            <v>2100000</v>
          </cell>
          <cell r="RK7">
            <v>3750000</v>
          </cell>
          <cell r="RL7">
            <v>4100000</v>
          </cell>
          <cell r="RM7">
            <v>5050000</v>
          </cell>
          <cell r="RN7">
            <v>15000000</v>
          </cell>
          <cell r="RO7">
            <v>5500000</v>
          </cell>
          <cell r="RP7">
            <v>3500000</v>
          </cell>
          <cell r="RQ7">
            <v>3500000</v>
          </cell>
          <cell r="RR7">
            <v>4500000</v>
          </cell>
          <cell r="RS7">
            <v>17000000</v>
          </cell>
          <cell r="RT7">
            <v>0</v>
          </cell>
          <cell r="RU7">
            <v>1200000</v>
          </cell>
          <cell r="RV7">
            <v>2100000</v>
          </cell>
          <cell r="RW7">
            <v>2800000</v>
          </cell>
          <cell r="RX7">
            <v>6100000</v>
          </cell>
          <cell r="RY7">
            <v>5500000</v>
          </cell>
          <cell r="RZ7">
            <v>4700000</v>
          </cell>
          <cell r="SA7">
            <v>5600000</v>
          </cell>
          <cell r="SB7">
            <v>7300000</v>
          </cell>
          <cell r="SC7">
            <v>23100000</v>
          </cell>
          <cell r="SD7">
            <v>5500000</v>
          </cell>
          <cell r="SE7">
            <v>3500000</v>
          </cell>
          <cell r="SF7">
            <v>3500000</v>
          </cell>
          <cell r="SG7">
            <v>4500000</v>
          </cell>
          <cell r="SH7">
            <v>17000000</v>
          </cell>
          <cell r="SI7">
            <v>610000</v>
          </cell>
          <cell r="SJ7">
            <v>1525000</v>
          </cell>
          <cell r="SK7">
            <v>1830000</v>
          </cell>
          <cell r="SL7">
            <v>2135000</v>
          </cell>
          <cell r="SM7">
            <v>6100000</v>
          </cell>
          <cell r="SN7">
            <v>6110000</v>
          </cell>
          <cell r="SO7">
            <v>5025000</v>
          </cell>
          <cell r="SP7">
            <v>5330000</v>
          </cell>
          <cell r="SQ7">
            <v>6635000</v>
          </cell>
          <cell r="SR7">
            <v>23100000</v>
          </cell>
          <cell r="SS7">
            <v>4000000</v>
          </cell>
          <cell r="ST7">
            <v>5000000</v>
          </cell>
          <cell r="SU7">
            <v>4000000</v>
          </cell>
          <cell r="SV7">
            <v>5000000</v>
          </cell>
          <cell r="SW7">
            <v>18000000</v>
          </cell>
          <cell r="SX7">
            <v>60000</v>
          </cell>
          <cell r="SY7">
            <v>1400000</v>
          </cell>
          <cell r="SZ7">
            <v>1500000</v>
          </cell>
          <cell r="TA7">
            <v>940000</v>
          </cell>
          <cell r="TB7">
            <v>3900000</v>
          </cell>
          <cell r="TC7">
            <v>4060000</v>
          </cell>
          <cell r="TD7">
            <v>6400000</v>
          </cell>
          <cell r="TE7">
            <v>5500000</v>
          </cell>
          <cell r="TF7">
            <v>5940000</v>
          </cell>
          <cell r="TG7">
            <v>21900000</v>
          </cell>
          <cell r="TH7">
            <v>4000000</v>
          </cell>
          <cell r="TI7">
            <v>5000000</v>
          </cell>
          <cell r="TJ7">
            <v>4000000</v>
          </cell>
          <cell r="TK7">
            <v>5000000</v>
          </cell>
          <cell r="TL7">
            <v>18000000</v>
          </cell>
          <cell r="TM7">
            <v>390000</v>
          </cell>
          <cell r="TN7">
            <v>975000</v>
          </cell>
          <cell r="TO7">
            <v>1170000</v>
          </cell>
          <cell r="TP7">
            <v>1365000</v>
          </cell>
          <cell r="TQ7">
            <v>3900000</v>
          </cell>
          <cell r="TR7">
            <v>4390000</v>
          </cell>
          <cell r="TS7">
            <v>5975000</v>
          </cell>
          <cell r="TT7">
            <v>5170000</v>
          </cell>
          <cell r="TU7">
            <v>6365000</v>
          </cell>
          <cell r="TV7">
            <v>21900000</v>
          </cell>
          <cell r="TW7">
            <v>750000</v>
          </cell>
          <cell r="TX7">
            <v>1100000</v>
          </cell>
          <cell r="TY7">
            <v>1300000</v>
          </cell>
          <cell r="TZ7">
            <v>1550000</v>
          </cell>
          <cell r="UA7">
            <v>4700000</v>
          </cell>
          <cell r="UB7">
            <v>0</v>
          </cell>
          <cell r="UC7">
            <v>0</v>
          </cell>
          <cell r="UD7">
            <v>0</v>
          </cell>
          <cell r="UE7">
            <v>0</v>
          </cell>
          <cell r="UF7">
            <v>0</v>
          </cell>
          <cell r="UG7">
            <v>750000</v>
          </cell>
          <cell r="UH7">
            <v>1100000</v>
          </cell>
          <cell r="UI7">
            <v>1300000</v>
          </cell>
          <cell r="UJ7">
            <v>1550000</v>
          </cell>
          <cell r="UK7">
            <v>4700000</v>
          </cell>
          <cell r="UL7">
            <v>750000</v>
          </cell>
          <cell r="UM7">
            <v>1100000</v>
          </cell>
          <cell r="UN7">
            <v>1300000</v>
          </cell>
          <cell r="UO7">
            <v>1550000</v>
          </cell>
          <cell r="UP7">
            <v>4700000</v>
          </cell>
          <cell r="UQ7">
            <v>0</v>
          </cell>
          <cell r="UR7">
            <v>0</v>
          </cell>
          <cell r="US7">
            <v>0</v>
          </cell>
          <cell r="UT7">
            <v>0</v>
          </cell>
          <cell r="UU7">
            <v>0</v>
          </cell>
          <cell r="UV7">
            <v>750000</v>
          </cell>
          <cell r="UW7">
            <v>1100000</v>
          </cell>
          <cell r="UX7">
            <v>1300000</v>
          </cell>
          <cell r="UY7">
            <v>1550000</v>
          </cell>
          <cell r="UZ7">
            <v>4700000</v>
          </cell>
          <cell r="VA7">
            <v>2000000</v>
          </cell>
          <cell r="VB7">
            <v>1000000</v>
          </cell>
          <cell r="VC7">
            <v>1000000</v>
          </cell>
          <cell r="VD7">
            <v>1100000</v>
          </cell>
          <cell r="VE7">
            <v>5100000</v>
          </cell>
          <cell r="VF7">
            <v>0</v>
          </cell>
          <cell r="VG7">
            <v>0</v>
          </cell>
          <cell r="VH7">
            <v>0</v>
          </cell>
          <cell r="VI7">
            <v>0</v>
          </cell>
          <cell r="VJ7">
            <v>0</v>
          </cell>
          <cell r="VK7">
            <v>2000000</v>
          </cell>
          <cell r="VL7">
            <v>1000000</v>
          </cell>
          <cell r="VM7">
            <v>1000000</v>
          </cell>
          <cell r="VN7">
            <v>1100000</v>
          </cell>
          <cell r="VO7">
            <v>5100000</v>
          </cell>
          <cell r="VP7">
            <v>2000000</v>
          </cell>
          <cell r="VQ7">
            <v>1000000</v>
          </cell>
          <cell r="VR7">
            <v>1000000</v>
          </cell>
          <cell r="VS7">
            <v>1100000</v>
          </cell>
          <cell r="VT7">
            <v>5100000</v>
          </cell>
          <cell r="VU7">
            <v>0</v>
          </cell>
          <cell r="VV7">
            <v>0</v>
          </cell>
          <cell r="VW7">
            <v>0</v>
          </cell>
          <cell r="VX7">
            <v>0</v>
          </cell>
          <cell r="VY7">
            <v>0</v>
          </cell>
          <cell r="VZ7">
            <v>2000000</v>
          </cell>
          <cell r="WA7">
            <v>1000000</v>
          </cell>
          <cell r="WB7">
            <v>1000000</v>
          </cell>
          <cell r="WC7">
            <v>1100000</v>
          </cell>
          <cell r="WD7">
            <v>5100000</v>
          </cell>
          <cell r="WE7">
            <v>1200000</v>
          </cell>
          <cell r="WF7">
            <v>1600000</v>
          </cell>
          <cell r="WG7">
            <v>2050000</v>
          </cell>
          <cell r="WH7">
            <v>1750000</v>
          </cell>
          <cell r="WI7">
            <v>6600000</v>
          </cell>
          <cell r="WJ7">
            <v>40000</v>
          </cell>
          <cell r="WK7">
            <v>560000</v>
          </cell>
          <cell r="WL7">
            <v>560000</v>
          </cell>
          <cell r="WM7">
            <v>540000</v>
          </cell>
          <cell r="WN7">
            <v>1700000</v>
          </cell>
          <cell r="WO7">
            <v>1240000</v>
          </cell>
          <cell r="WP7">
            <v>2160000</v>
          </cell>
          <cell r="WQ7">
            <v>2610000</v>
          </cell>
          <cell r="WR7">
            <v>2290000</v>
          </cell>
          <cell r="WS7">
            <v>8300000</v>
          </cell>
          <cell r="WT7">
            <v>1200000</v>
          </cell>
          <cell r="WU7">
            <v>1600000</v>
          </cell>
          <cell r="WV7">
            <v>2050000</v>
          </cell>
          <cell r="WW7">
            <v>1750000</v>
          </cell>
          <cell r="WX7">
            <v>6600000</v>
          </cell>
          <cell r="WY7">
            <v>170000</v>
          </cell>
          <cell r="WZ7">
            <v>425000</v>
          </cell>
          <cell r="XA7">
            <v>510000</v>
          </cell>
          <cell r="XB7">
            <v>594999.99999999988</v>
          </cell>
          <cell r="XC7">
            <v>1700000</v>
          </cell>
          <cell r="XD7">
            <v>1370000</v>
          </cell>
          <cell r="XE7">
            <v>2025000</v>
          </cell>
          <cell r="XF7">
            <v>2560000</v>
          </cell>
          <cell r="XG7">
            <v>2345000</v>
          </cell>
          <cell r="XH7">
            <v>8300000</v>
          </cell>
          <cell r="XI7">
            <v>910000</v>
          </cell>
          <cell r="XJ7">
            <v>1120000</v>
          </cell>
          <cell r="XK7">
            <v>1630000</v>
          </cell>
          <cell r="XL7">
            <v>2040000</v>
          </cell>
          <cell r="XM7">
            <v>5700000</v>
          </cell>
          <cell r="XN7">
            <v>460000</v>
          </cell>
          <cell r="XO7">
            <v>500000</v>
          </cell>
          <cell r="XP7">
            <v>600000</v>
          </cell>
          <cell r="XQ7">
            <v>640000</v>
          </cell>
          <cell r="XR7">
            <v>2200000</v>
          </cell>
          <cell r="XS7">
            <v>1370000</v>
          </cell>
          <cell r="XT7">
            <v>1620000</v>
          </cell>
          <cell r="XU7">
            <v>2230000</v>
          </cell>
          <cell r="XV7">
            <v>2680000</v>
          </cell>
          <cell r="XW7">
            <v>7900000</v>
          </cell>
          <cell r="XX7">
            <v>910000</v>
          </cell>
          <cell r="XY7">
            <v>1120000</v>
          </cell>
          <cell r="XZ7">
            <v>1630000</v>
          </cell>
          <cell r="YA7">
            <v>2040000</v>
          </cell>
          <cell r="YB7">
            <v>5700000</v>
          </cell>
          <cell r="YC7">
            <v>220000</v>
          </cell>
          <cell r="YD7">
            <v>550000</v>
          </cell>
          <cell r="YE7">
            <v>660000</v>
          </cell>
          <cell r="YF7">
            <v>770000</v>
          </cell>
          <cell r="YG7">
            <v>2200000</v>
          </cell>
          <cell r="YH7">
            <v>1130000</v>
          </cell>
          <cell r="YI7">
            <v>1670000</v>
          </cell>
          <cell r="YJ7">
            <v>2290000</v>
          </cell>
          <cell r="YK7">
            <v>2810000</v>
          </cell>
          <cell r="YL7">
            <v>7900000</v>
          </cell>
          <cell r="YM7">
            <v>450000</v>
          </cell>
          <cell r="YN7">
            <v>500000</v>
          </cell>
          <cell r="YO7">
            <v>850000</v>
          </cell>
          <cell r="YP7">
            <v>900000</v>
          </cell>
          <cell r="YQ7">
            <v>2700000</v>
          </cell>
          <cell r="YR7">
            <v>0</v>
          </cell>
          <cell r="YS7">
            <v>0</v>
          </cell>
          <cell r="YT7">
            <v>0</v>
          </cell>
          <cell r="YU7">
            <v>0</v>
          </cell>
          <cell r="YV7">
            <v>0</v>
          </cell>
          <cell r="YW7">
            <v>450000</v>
          </cell>
          <cell r="YX7">
            <v>500000</v>
          </cell>
          <cell r="YY7">
            <v>850000</v>
          </cell>
          <cell r="YZ7">
            <v>900000</v>
          </cell>
          <cell r="ZA7">
            <v>2700000</v>
          </cell>
          <cell r="ZB7">
            <v>450000</v>
          </cell>
          <cell r="ZC7">
            <v>500000</v>
          </cell>
          <cell r="ZD7">
            <v>850000</v>
          </cell>
          <cell r="ZE7">
            <v>900000</v>
          </cell>
          <cell r="ZF7">
            <v>2700000</v>
          </cell>
          <cell r="ZG7">
            <v>0</v>
          </cell>
          <cell r="ZH7">
            <v>0</v>
          </cell>
          <cell r="ZI7">
            <v>0</v>
          </cell>
          <cell r="ZJ7">
            <v>0</v>
          </cell>
          <cell r="ZK7">
            <v>0</v>
          </cell>
          <cell r="ZL7">
            <v>450000</v>
          </cell>
          <cell r="ZM7">
            <v>500000</v>
          </cell>
          <cell r="ZN7">
            <v>850000</v>
          </cell>
          <cell r="ZO7">
            <v>900000</v>
          </cell>
          <cell r="ZP7">
            <v>2700000</v>
          </cell>
          <cell r="ZQ7">
            <v>2000000</v>
          </cell>
          <cell r="ZR7">
            <v>2000000</v>
          </cell>
          <cell r="ZS7">
            <v>2000000</v>
          </cell>
          <cell r="ZT7">
            <v>3000000</v>
          </cell>
          <cell r="ZU7">
            <v>9000000</v>
          </cell>
          <cell r="ZV7">
            <v>0</v>
          </cell>
          <cell r="ZW7">
            <v>0</v>
          </cell>
          <cell r="ZX7">
            <v>0</v>
          </cell>
          <cell r="ZY7">
            <v>0</v>
          </cell>
          <cell r="ZZ7">
            <v>0</v>
          </cell>
          <cell r="AAA7">
            <v>2000000</v>
          </cell>
          <cell r="AAB7">
            <v>2000000</v>
          </cell>
          <cell r="AAC7">
            <v>2000000</v>
          </cell>
          <cell r="AAD7">
            <v>3000000</v>
          </cell>
          <cell r="AAE7">
            <v>9000000</v>
          </cell>
          <cell r="AAF7">
            <v>2000000</v>
          </cell>
          <cell r="AAG7">
            <v>2000000</v>
          </cell>
          <cell r="AAH7">
            <v>2000000</v>
          </cell>
          <cell r="AAI7">
            <v>3000000</v>
          </cell>
          <cell r="AAJ7">
            <v>9000000</v>
          </cell>
          <cell r="AAK7">
            <v>0</v>
          </cell>
          <cell r="AAL7">
            <v>0</v>
          </cell>
          <cell r="AAM7">
            <v>0</v>
          </cell>
          <cell r="AAN7">
            <v>0</v>
          </cell>
          <cell r="AAO7">
            <v>0</v>
          </cell>
          <cell r="AAP7">
            <v>2000000</v>
          </cell>
          <cell r="AAQ7">
            <v>2000000</v>
          </cell>
          <cell r="AAR7">
            <v>2000000</v>
          </cell>
          <cell r="AAS7">
            <v>3000000</v>
          </cell>
          <cell r="AAT7">
            <v>9000000</v>
          </cell>
          <cell r="AAU7">
            <v>600000</v>
          </cell>
          <cell r="AAV7">
            <v>600000</v>
          </cell>
          <cell r="AAW7">
            <v>700000</v>
          </cell>
          <cell r="AAX7">
            <v>900000</v>
          </cell>
          <cell r="AAY7">
            <v>2800000</v>
          </cell>
          <cell r="AAZ7">
            <v>170000</v>
          </cell>
          <cell r="ABA7">
            <v>300000</v>
          </cell>
          <cell r="ABB7">
            <v>300000</v>
          </cell>
          <cell r="ABC7">
            <v>330000</v>
          </cell>
          <cell r="ABD7">
            <v>1100000</v>
          </cell>
          <cell r="ABE7">
            <v>770000</v>
          </cell>
          <cell r="ABF7">
            <v>900000</v>
          </cell>
          <cell r="ABG7">
            <v>1000000</v>
          </cell>
          <cell r="ABH7">
            <v>1230000</v>
          </cell>
          <cell r="ABI7">
            <v>3900000</v>
          </cell>
          <cell r="ABJ7">
            <v>600000</v>
          </cell>
          <cell r="ABK7">
            <v>600000</v>
          </cell>
          <cell r="ABL7">
            <v>700000</v>
          </cell>
          <cell r="ABM7">
            <v>900000</v>
          </cell>
          <cell r="ABN7">
            <v>2800000</v>
          </cell>
          <cell r="ABO7">
            <v>110000</v>
          </cell>
          <cell r="ABP7">
            <v>275000</v>
          </cell>
          <cell r="ABQ7">
            <v>330000</v>
          </cell>
          <cell r="ABR7">
            <v>385000</v>
          </cell>
          <cell r="ABS7">
            <v>1100000</v>
          </cell>
          <cell r="ABT7">
            <v>710000</v>
          </cell>
          <cell r="ABU7">
            <v>875000</v>
          </cell>
          <cell r="ABV7">
            <v>1030000</v>
          </cell>
          <cell r="ABW7">
            <v>1285000</v>
          </cell>
          <cell r="ABX7">
            <v>3900000</v>
          </cell>
          <cell r="ABY7">
            <v>2880000</v>
          </cell>
          <cell r="ABZ7">
            <v>4500000</v>
          </cell>
          <cell r="ACA7">
            <v>4680000</v>
          </cell>
          <cell r="ACB7">
            <v>5940000</v>
          </cell>
          <cell r="ACC7">
            <v>18000000</v>
          </cell>
          <cell r="ACD7">
            <v>390000</v>
          </cell>
          <cell r="ACE7">
            <v>975000</v>
          </cell>
          <cell r="ACF7">
            <v>1170000</v>
          </cell>
          <cell r="ACG7">
            <v>1365000</v>
          </cell>
          <cell r="ACH7">
            <v>3900000</v>
          </cell>
          <cell r="ACI7">
            <v>3270000</v>
          </cell>
          <cell r="ACJ7">
            <v>5475000</v>
          </cell>
          <cell r="ACK7">
            <v>5850000</v>
          </cell>
          <cell r="ACL7">
            <v>7305000</v>
          </cell>
          <cell r="ACM7">
            <v>21900000</v>
          </cell>
          <cell r="ACN7">
            <v>2880000</v>
          </cell>
          <cell r="ACO7">
            <v>4500000</v>
          </cell>
          <cell r="ACP7">
            <v>4680000</v>
          </cell>
          <cell r="ACQ7">
            <v>5940000</v>
          </cell>
          <cell r="ACR7">
            <v>18000000</v>
          </cell>
          <cell r="ACS7">
            <v>390000</v>
          </cell>
          <cell r="ACT7">
            <v>975000</v>
          </cell>
          <cell r="ACU7">
            <v>1170000</v>
          </cell>
          <cell r="ACV7">
            <v>1365000</v>
          </cell>
          <cell r="ACW7">
            <v>3900000</v>
          </cell>
          <cell r="ACX7">
            <v>3270000</v>
          </cell>
          <cell r="ACY7">
            <v>5475000</v>
          </cell>
          <cell r="ACZ7">
            <v>5850000</v>
          </cell>
          <cell r="ADA7">
            <v>7305000</v>
          </cell>
          <cell r="ADB7">
            <v>21900000</v>
          </cell>
          <cell r="ADC7">
            <v>500000</v>
          </cell>
          <cell r="ADD7">
            <v>850000</v>
          </cell>
          <cell r="ADE7">
            <v>1150000</v>
          </cell>
          <cell r="ADF7">
            <v>1000000</v>
          </cell>
          <cell r="ADG7">
            <v>3500000</v>
          </cell>
          <cell r="ADH7">
            <v>0</v>
          </cell>
          <cell r="ADI7">
            <v>0</v>
          </cell>
          <cell r="ADJ7">
            <v>0</v>
          </cell>
          <cell r="ADK7">
            <v>0</v>
          </cell>
          <cell r="ADL7">
            <v>0</v>
          </cell>
          <cell r="ADM7">
            <v>500000</v>
          </cell>
          <cell r="ADN7">
            <v>850000</v>
          </cell>
          <cell r="ADO7">
            <v>1150000</v>
          </cell>
          <cell r="ADP7">
            <v>1000000</v>
          </cell>
          <cell r="ADQ7">
            <v>3500000</v>
          </cell>
          <cell r="ADR7">
            <v>500000</v>
          </cell>
          <cell r="ADS7">
            <v>850000</v>
          </cell>
          <cell r="ADT7">
            <v>1150000</v>
          </cell>
          <cell r="ADU7">
            <v>1000000</v>
          </cell>
          <cell r="ADV7">
            <v>3500000</v>
          </cell>
          <cell r="ADW7">
            <v>0</v>
          </cell>
          <cell r="ADX7">
            <v>0</v>
          </cell>
          <cell r="ADY7">
            <v>0</v>
          </cell>
          <cell r="ADZ7">
            <v>0</v>
          </cell>
          <cell r="AEA7">
            <v>0</v>
          </cell>
          <cell r="AEB7">
            <v>500000</v>
          </cell>
          <cell r="AEC7">
            <v>850000</v>
          </cell>
          <cell r="AED7">
            <v>1150000</v>
          </cell>
          <cell r="AEE7">
            <v>1000000</v>
          </cell>
          <cell r="AEF7">
            <v>3500000</v>
          </cell>
          <cell r="AEG7">
            <v>3500000</v>
          </cell>
          <cell r="AEH7">
            <v>1800000</v>
          </cell>
          <cell r="AEI7">
            <v>1800000</v>
          </cell>
          <cell r="AEJ7">
            <v>3900000</v>
          </cell>
          <cell r="AEK7">
            <v>11000000</v>
          </cell>
          <cell r="AEL7">
            <v>0</v>
          </cell>
          <cell r="AEM7">
            <v>0</v>
          </cell>
          <cell r="AEN7">
            <v>0</v>
          </cell>
          <cell r="AEO7">
            <v>0</v>
          </cell>
          <cell r="AEP7">
            <v>0</v>
          </cell>
          <cell r="AEQ7">
            <v>3500000</v>
          </cell>
          <cell r="AER7">
            <v>1800000</v>
          </cell>
          <cell r="AES7">
            <v>1800000</v>
          </cell>
          <cell r="AET7">
            <v>3900000</v>
          </cell>
          <cell r="AEU7">
            <v>11000000</v>
          </cell>
          <cell r="AEV7">
            <v>3500000</v>
          </cell>
          <cell r="AEW7">
            <v>1800000</v>
          </cell>
          <cell r="AEX7">
            <v>1800000</v>
          </cell>
          <cell r="AEY7">
            <v>3900000</v>
          </cell>
          <cell r="AEZ7">
            <v>11000000</v>
          </cell>
          <cell r="AFA7">
            <v>0</v>
          </cell>
          <cell r="AFB7">
            <v>0</v>
          </cell>
          <cell r="AFC7">
            <v>0</v>
          </cell>
          <cell r="AFD7">
            <v>0</v>
          </cell>
          <cell r="AFE7">
            <v>0</v>
          </cell>
          <cell r="AFF7">
            <v>3500000</v>
          </cell>
          <cell r="AFG7">
            <v>1800000</v>
          </cell>
          <cell r="AFH7">
            <v>1800000</v>
          </cell>
          <cell r="AFI7">
            <v>3900000</v>
          </cell>
          <cell r="AFJ7">
            <v>11000000</v>
          </cell>
          <cell r="AFK7">
            <v>3000000</v>
          </cell>
          <cell r="AFL7">
            <v>1000000</v>
          </cell>
          <cell r="AFM7">
            <v>1000000</v>
          </cell>
          <cell r="AFN7">
            <v>3000000</v>
          </cell>
          <cell r="AFO7">
            <v>8000000</v>
          </cell>
          <cell r="AFP7">
            <v>0</v>
          </cell>
          <cell r="AFQ7">
            <v>0</v>
          </cell>
          <cell r="AFR7">
            <v>0</v>
          </cell>
          <cell r="AFS7">
            <v>0</v>
          </cell>
          <cell r="AFT7">
            <v>0</v>
          </cell>
          <cell r="AFU7">
            <v>3000000</v>
          </cell>
          <cell r="AFV7">
            <v>1000000</v>
          </cell>
          <cell r="AFW7">
            <v>1000000</v>
          </cell>
          <cell r="AFX7">
            <v>3000000</v>
          </cell>
          <cell r="AFY7">
            <v>8000000</v>
          </cell>
          <cell r="AFZ7">
            <v>3000000</v>
          </cell>
          <cell r="AGA7">
            <v>1000000</v>
          </cell>
          <cell r="AGB7">
            <v>1000000</v>
          </cell>
          <cell r="AGC7">
            <v>3000000</v>
          </cell>
          <cell r="AGD7">
            <v>8000000</v>
          </cell>
          <cell r="AGE7">
            <v>0</v>
          </cell>
          <cell r="AGF7">
            <v>0</v>
          </cell>
          <cell r="AGG7">
            <v>0</v>
          </cell>
          <cell r="AGH7">
            <v>0</v>
          </cell>
          <cell r="AGI7">
            <v>0</v>
          </cell>
          <cell r="AGJ7">
            <v>3000000</v>
          </cell>
          <cell r="AGK7">
            <v>1000000</v>
          </cell>
          <cell r="AGL7">
            <v>1000000</v>
          </cell>
          <cell r="AGM7">
            <v>3000000</v>
          </cell>
          <cell r="AGN7">
            <v>8000000</v>
          </cell>
          <cell r="AGO7">
            <v>2000000</v>
          </cell>
          <cell r="AGP7">
            <v>2900000</v>
          </cell>
          <cell r="AGQ7">
            <v>3000000</v>
          </cell>
          <cell r="AGR7">
            <v>5100000</v>
          </cell>
          <cell r="AGS7">
            <v>13000000</v>
          </cell>
          <cell r="AGT7">
            <v>310000</v>
          </cell>
          <cell r="AGU7">
            <v>500000</v>
          </cell>
          <cell r="AGV7">
            <v>620000</v>
          </cell>
          <cell r="AGW7">
            <v>770000</v>
          </cell>
          <cell r="AGX7">
            <v>2200000</v>
          </cell>
          <cell r="AGY7">
            <v>2310000</v>
          </cell>
          <cell r="AGZ7">
            <v>3400000</v>
          </cell>
          <cell r="AHA7">
            <v>3620000</v>
          </cell>
          <cell r="AHB7">
            <v>5870000</v>
          </cell>
          <cell r="AHC7">
            <v>15200000</v>
          </cell>
          <cell r="AHD7">
            <v>2000000</v>
          </cell>
          <cell r="AHE7">
            <v>2900000</v>
          </cell>
          <cell r="AHF7">
            <v>3000000</v>
          </cell>
          <cell r="AHG7">
            <v>5100000</v>
          </cell>
          <cell r="AHH7">
            <v>13000000</v>
          </cell>
          <cell r="AHI7">
            <v>220000</v>
          </cell>
          <cell r="AHJ7">
            <v>550000</v>
          </cell>
          <cell r="AHK7">
            <v>660000</v>
          </cell>
          <cell r="AHL7">
            <v>770000</v>
          </cell>
          <cell r="AHM7">
            <v>2200000</v>
          </cell>
          <cell r="AHN7">
            <v>2220000</v>
          </cell>
          <cell r="AHO7">
            <v>3450000</v>
          </cell>
          <cell r="AHP7">
            <v>3660000</v>
          </cell>
          <cell r="AHQ7">
            <v>5870000</v>
          </cell>
          <cell r="AHR7">
            <v>15200000</v>
          </cell>
          <cell r="AHS7">
            <v>500000</v>
          </cell>
          <cell r="AHT7">
            <v>900000</v>
          </cell>
          <cell r="AHU7">
            <v>900000</v>
          </cell>
          <cell r="AHV7">
            <v>2000000</v>
          </cell>
          <cell r="AHW7">
            <v>4300000</v>
          </cell>
          <cell r="AHX7">
            <v>80000</v>
          </cell>
          <cell r="AHY7">
            <v>300000</v>
          </cell>
          <cell r="AHZ7">
            <v>600000</v>
          </cell>
          <cell r="AIA7">
            <v>720000</v>
          </cell>
          <cell r="AIB7">
            <v>1700000</v>
          </cell>
          <cell r="AIC7">
            <v>580000</v>
          </cell>
          <cell r="AID7">
            <v>1200000</v>
          </cell>
          <cell r="AIE7">
            <v>1500000</v>
          </cell>
          <cell r="AIF7">
            <v>2720000</v>
          </cell>
          <cell r="AIG7">
            <v>6000000</v>
          </cell>
          <cell r="AIH7">
            <v>500000</v>
          </cell>
          <cell r="AII7">
            <v>900000</v>
          </cell>
          <cell r="AIJ7">
            <v>900000</v>
          </cell>
          <cell r="AIK7">
            <v>2000000</v>
          </cell>
          <cell r="AIL7">
            <v>4300000</v>
          </cell>
          <cell r="AIM7">
            <v>170000</v>
          </cell>
          <cell r="AIN7">
            <v>425000</v>
          </cell>
          <cell r="AIO7">
            <v>510000</v>
          </cell>
          <cell r="AIP7">
            <v>594999.99999999988</v>
          </cell>
          <cell r="AIQ7">
            <v>1700000</v>
          </cell>
          <cell r="AIR7">
            <v>670000</v>
          </cell>
          <cell r="AIS7">
            <v>1325000</v>
          </cell>
          <cell r="AIT7">
            <v>1410000</v>
          </cell>
          <cell r="AIU7">
            <v>2595000</v>
          </cell>
          <cell r="AIV7">
            <v>6000000</v>
          </cell>
          <cell r="AIW7">
            <v>300000</v>
          </cell>
          <cell r="AIX7">
            <v>450000</v>
          </cell>
          <cell r="AIY7">
            <v>600000</v>
          </cell>
          <cell r="AIZ7">
            <v>850000</v>
          </cell>
          <cell r="AJA7">
            <v>2200000</v>
          </cell>
          <cell r="AJB7">
            <v>0</v>
          </cell>
          <cell r="AJC7">
            <v>0</v>
          </cell>
          <cell r="AJD7">
            <v>0</v>
          </cell>
          <cell r="AJE7">
            <v>0</v>
          </cell>
          <cell r="AJF7">
            <v>0</v>
          </cell>
          <cell r="AJG7">
            <v>300000</v>
          </cell>
          <cell r="AJH7">
            <v>450000</v>
          </cell>
          <cell r="AJI7">
            <v>600000</v>
          </cell>
          <cell r="AJJ7">
            <v>850000</v>
          </cell>
          <cell r="AJK7">
            <v>2200000</v>
          </cell>
          <cell r="AJL7">
            <v>300000</v>
          </cell>
          <cell r="AJM7">
            <v>450000</v>
          </cell>
          <cell r="AJN7">
            <v>600000</v>
          </cell>
          <cell r="AJO7">
            <v>850000</v>
          </cell>
          <cell r="AJP7">
            <v>2200000</v>
          </cell>
          <cell r="AJQ7">
            <v>0</v>
          </cell>
          <cell r="AJR7">
            <v>0</v>
          </cell>
          <cell r="AJS7">
            <v>0</v>
          </cell>
          <cell r="AJT7">
            <v>0</v>
          </cell>
          <cell r="AJU7">
            <v>0</v>
          </cell>
          <cell r="AJV7">
            <v>300000</v>
          </cell>
          <cell r="AJW7">
            <v>450000</v>
          </cell>
          <cell r="AJX7">
            <v>600000</v>
          </cell>
          <cell r="AJY7">
            <v>850000</v>
          </cell>
          <cell r="AJZ7">
            <v>2200000</v>
          </cell>
          <cell r="AKA7">
            <v>400000</v>
          </cell>
          <cell r="AKB7">
            <v>800000</v>
          </cell>
          <cell r="AKC7">
            <v>800000</v>
          </cell>
          <cell r="AKD7">
            <v>600000</v>
          </cell>
          <cell r="AKE7">
            <v>2600000</v>
          </cell>
          <cell r="AKF7">
            <v>0</v>
          </cell>
          <cell r="AKG7">
            <v>0</v>
          </cell>
          <cell r="AKH7">
            <v>0</v>
          </cell>
          <cell r="AKI7">
            <v>0</v>
          </cell>
          <cell r="AKJ7">
            <v>0</v>
          </cell>
          <cell r="AKK7">
            <v>400000</v>
          </cell>
          <cell r="AKL7">
            <v>800000</v>
          </cell>
          <cell r="AKM7">
            <v>800000</v>
          </cell>
          <cell r="AKN7">
            <v>600000</v>
          </cell>
          <cell r="AKO7">
            <v>2600000</v>
          </cell>
          <cell r="AKP7">
            <v>400000</v>
          </cell>
          <cell r="AKQ7">
            <v>800000</v>
          </cell>
          <cell r="AKR7">
            <v>800000</v>
          </cell>
          <cell r="AKS7">
            <v>600000</v>
          </cell>
          <cell r="AKT7">
            <v>2600000</v>
          </cell>
          <cell r="AKU7">
            <v>0</v>
          </cell>
          <cell r="AKV7">
            <v>0</v>
          </cell>
          <cell r="AKW7">
            <v>0</v>
          </cell>
          <cell r="AKX7">
            <v>0</v>
          </cell>
          <cell r="AKY7">
            <v>0</v>
          </cell>
          <cell r="AKZ7">
            <v>400000</v>
          </cell>
          <cell r="ALA7">
            <v>800000</v>
          </cell>
          <cell r="ALB7">
            <v>800000</v>
          </cell>
          <cell r="ALC7">
            <v>600000</v>
          </cell>
          <cell r="ALD7">
            <v>2600000</v>
          </cell>
          <cell r="ALE7">
            <v>3168000</v>
          </cell>
          <cell r="ALF7">
            <v>5616000</v>
          </cell>
          <cell r="ALG7">
            <v>5148000</v>
          </cell>
          <cell r="ALH7">
            <v>4032000</v>
          </cell>
          <cell r="ALI7">
            <v>17964000</v>
          </cell>
          <cell r="ALO7">
            <v>3168000</v>
          </cell>
          <cell r="ALP7">
            <v>5616000</v>
          </cell>
          <cell r="ALQ7">
            <v>5148000</v>
          </cell>
          <cell r="ALR7">
            <v>4032000</v>
          </cell>
          <cell r="ALS7">
            <v>17964000</v>
          </cell>
          <cell r="ALT7">
            <v>3168000</v>
          </cell>
          <cell r="ALU7">
            <v>5616000</v>
          </cell>
          <cell r="ALV7">
            <v>5148000</v>
          </cell>
          <cell r="ALW7">
            <v>4032000</v>
          </cell>
          <cell r="ALX7">
            <v>17964000</v>
          </cell>
          <cell r="ALY7">
            <v>0</v>
          </cell>
          <cell r="ALZ7">
            <v>0</v>
          </cell>
          <cell r="AMA7">
            <v>0</v>
          </cell>
          <cell r="AMB7">
            <v>0</v>
          </cell>
          <cell r="AMC7">
            <v>0</v>
          </cell>
          <cell r="AMD7">
            <v>3168000</v>
          </cell>
          <cell r="AME7">
            <v>5616000</v>
          </cell>
          <cell r="AMF7">
            <v>5148000</v>
          </cell>
          <cell r="AMG7">
            <v>4032000</v>
          </cell>
          <cell r="AMH7">
            <v>17964000</v>
          </cell>
          <cell r="AMX7">
            <v>0</v>
          </cell>
          <cell r="AMY7">
            <v>0</v>
          </cell>
          <cell r="AMZ7">
            <v>0</v>
          </cell>
          <cell r="ANA7">
            <v>0</v>
          </cell>
          <cell r="ANB7">
            <v>0</v>
          </cell>
          <cell r="ANC7">
            <v>0</v>
          </cell>
          <cell r="AND7">
            <v>0</v>
          </cell>
          <cell r="ANE7">
            <v>0</v>
          </cell>
          <cell r="ANF7">
            <v>0</v>
          </cell>
          <cell r="ANG7">
            <v>0</v>
          </cell>
          <cell r="ANH7">
            <v>0</v>
          </cell>
          <cell r="ANI7">
            <v>0</v>
          </cell>
          <cell r="ANJ7">
            <v>0</v>
          </cell>
          <cell r="ANK7">
            <v>0</v>
          </cell>
          <cell r="ANL7">
            <v>0</v>
          </cell>
          <cell r="AOB7">
            <v>0</v>
          </cell>
          <cell r="AOC7">
            <v>0</v>
          </cell>
          <cell r="AOD7">
            <v>0</v>
          </cell>
          <cell r="AOE7">
            <v>0</v>
          </cell>
          <cell r="AOF7">
            <v>0</v>
          </cell>
          <cell r="AOG7">
            <v>0</v>
          </cell>
          <cell r="AOH7">
            <v>0</v>
          </cell>
          <cell r="AOI7">
            <v>0</v>
          </cell>
          <cell r="AOJ7">
            <v>0</v>
          </cell>
          <cell r="AOK7">
            <v>0</v>
          </cell>
          <cell r="AOL7">
            <v>0</v>
          </cell>
          <cell r="AOM7">
            <v>0</v>
          </cell>
          <cell r="AON7">
            <v>0</v>
          </cell>
          <cell r="AOO7">
            <v>0</v>
          </cell>
          <cell r="AOP7">
            <v>0</v>
          </cell>
          <cell r="APF7">
            <v>0</v>
          </cell>
          <cell r="APG7">
            <v>0</v>
          </cell>
          <cell r="APH7">
            <v>0</v>
          </cell>
          <cell r="API7">
            <v>0</v>
          </cell>
          <cell r="APJ7">
            <v>0</v>
          </cell>
          <cell r="APK7">
            <v>0</v>
          </cell>
          <cell r="APL7">
            <v>0</v>
          </cell>
          <cell r="APM7">
            <v>0</v>
          </cell>
          <cell r="APN7">
            <v>0</v>
          </cell>
          <cell r="APO7">
            <v>0</v>
          </cell>
          <cell r="APP7">
            <v>0</v>
          </cell>
          <cell r="APQ7">
            <v>0</v>
          </cell>
          <cell r="APR7">
            <v>0</v>
          </cell>
          <cell r="APS7">
            <v>0</v>
          </cell>
          <cell r="APT7">
            <v>0</v>
          </cell>
          <cell r="AQJ7">
            <v>0</v>
          </cell>
          <cell r="AQK7">
            <v>0</v>
          </cell>
          <cell r="AQL7">
            <v>0</v>
          </cell>
          <cell r="AQM7">
            <v>0</v>
          </cell>
          <cell r="AQN7">
            <v>0</v>
          </cell>
          <cell r="AQO7">
            <v>0</v>
          </cell>
          <cell r="AQP7">
            <v>0</v>
          </cell>
          <cell r="AQQ7">
            <v>0</v>
          </cell>
          <cell r="AQR7">
            <v>0</v>
          </cell>
          <cell r="AQS7">
            <v>0</v>
          </cell>
          <cell r="AQT7">
            <v>0</v>
          </cell>
          <cell r="AQU7">
            <v>0</v>
          </cell>
          <cell r="AQV7">
            <v>0</v>
          </cell>
          <cell r="AQW7">
            <v>0</v>
          </cell>
          <cell r="AQX7">
            <v>0</v>
          </cell>
          <cell r="ARN7">
            <v>0</v>
          </cell>
          <cell r="ARO7">
            <v>0</v>
          </cell>
          <cell r="ARP7">
            <v>0</v>
          </cell>
          <cell r="ARQ7">
            <v>0</v>
          </cell>
          <cell r="ARR7">
            <v>0</v>
          </cell>
          <cell r="ARS7">
            <v>0</v>
          </cell>
          <cell r="ART7">
            <v>0</v>
          </cell>
          <cell r="ARU7">
            <v>0</v>
          </cell>
          <cell r="ARV7">
            <v>0</v>
          </cell>
          <cell r="ARW7">
            <v>0</v>
          </cell>
          <cell r="ARX7">
            <v>0</v>
          </cell>
          <cell r="ARY7">
            <v>0</v>
          </cell>
          <cell r="ARZ7">
            <v>0</v>
          </cell>
          <cell r="ASA7">
            <v>0</v>
          </cell>
          <cell r="ASB7">
            <v>0</v>
          </cell>
          <cell r="ASR7">
            <v>0</v>
          </cell>
          <cell r="ASS7">
            <v>0</v>
          </cell>
          <cell r="AST7">
            <v>0</v>
          </cell>
          <cell r="ASU7">
            <v>0</v>
          </cell>
          <cell r="ASV7">
            <v>0</v>
          </cell>
          <cell r="ASW7">
            <v>0</v>
          </cell>
          <cell r="ASX7">
            <v>0</v>
          </cell>
          <cell r="ASY7">
            <v>0</v>
          </cell>
          <cell r="ASZ7">
            <v>0</v>
          </cell>
          <cell r="ATA7">
            <v>0</v>
          </cell>
          <cell r="ATB7">
            <v>0</v>
          </cell>
          <cell r="ATC7">
            <v>0</v>
          </cell>
          <cell r="ATD7">
            <v>0</v>
          </cell>
          <cell r="ATE7">
            <v>0</v>
          </cell>
          <cell r="ATF7">
            <v>0</v>
          </cell>
          <cell r="ATV7">
            <v>0</v>
          </cell>
          <cell r="ATW7">
            <v>0</v>
          </cell>
          <cell r="ATX7">
            <v>0</v>
          </cell>
          <cell r="ATY7">
            <v>0</v>
          </cell>
          <cell r="ATZ7">
            <v>0</v>
          </cell>
          <cell r="AUA7">
            <v>0</v>
          </cell>
          <cell r="AUB7">
            <v>0</v>
          </cell>
          <cell r="AUC7">
            <v>0</v>
          </cell>
          <cell r="AUD7">
            <v>0</v>
          </cell>
          <cell r="AUE7">
            <v>0</v>
          </cell>
          <cell r="AUF7">
            <v>0</v>
          </cell>
          <cell r="AUG7">
            <v>0</v>
          </cell>
          <cell r="AUH7">
            <v>0</v>
          </cell>
          <cell r="AUI7">
            <v>0</v>
          </cell>
          <cell r="AUJ7">
            <v>0</v>
          </cell>
          <cell r="AUZ7">
            <v>0</v>
          </cell>
          <cell r="AVA7">
            <v>0</v>
          </cell>
          <cell r="AVB7">
            <v>0</v>
          </cell>
          <cell r="AVC7">
            <v>0</v>
          </cell>
          <cell r="AVD7">
            <v>0</v>
          </cell>
          <cell r="AVE7">
            <v>0</v>
          </cell>
          <cell r="AVF7">
            <v>0</v>
          </cell>
          <cell r="AVG7">
            <v>0</v>
          </cell>
          <cell r="AVH7">
            <v>0</v>
          </cell>
          <cell r="AVI7">
            <v>0</v>
          </cell>
          <cell r="AVJ7">
            <v>0</v>
          </cell>
          <cell r="AVK7">
            <v>0</v>
          </cell>
          <cell r="AVL7">
            <v>0</v>
          </cell>
          <cell r="AVM7">
            <v>0</v>
          </cell>
          <cell r="AVN7">
            <v>0</v>
          </cell>
          <cell r="AWH7">
            <v>0</v>
          </cell>
          <cell r="AWM7">
            <v>0</v>
          </cell>
          <cell r="AWN7">
            <v>0</v>
          </cell>
          <cell r="AWO7">
            <v>0</v>
          </cell>
          <cell r="AWP7">
            <v>0</v>
          </cell>
          <cell r="AWQ7">
            <v>0</v>
          </cell>
          <cell r="AWR7">
            <v>0</v>
          </cell>
          <cell r="AXL7">
            <v>0</v>
          </cell>
          <cell r="AXQ7">
            <v>0</v>
          </cell>
          <cell r="AXR7">
            <v>0</v>
          </cell>
          <cell r="AXS7">
            <v>0</v>
          </cell>
          <cell r="AXT7">
            <v>0</v>
          </cell>
          <cell r="AXU7">
            <v>0</v>
          </cell>
          <cell r="AXV7">
            <v>0</v>
          </cell>
          <cell r="AXW7">
            <v>161015095.51879999</v>
          </cell>
          <cell r="AXX7">
            <v>147206000</v>
          </cell>
          <cell r="AXY7">
            <v>156780000</v>
          </cell>
          <cell r="AXZ7">
            <v>180438000</v>
          </cell>
          <cell r="AYA7">
            <v>645439095.51880002</v>
          </cell>
          <cell r="AYB7">
            <v>7247376</v>
          </cell>
          <cell r="AYC7">
            <v>24463600</v>
          </cell>
          <cell r="AYD7">
            <v>30300625</v>
          </cell>
          <cell r="AYE7">
            <v>32888399</v>
          </cell>
          <cell r="AYF7">
            <v>94900000</v>
          </cell>
          <cell r="AYG7">
            <v>168262471.51879999</v>
          </cell>
          <cell r="AYH7">
            <v>171669600</v>
          </cell>
          <cell r="AYI7">
            <v>187080625</v>
          </cell>
          <cell r="AYJ7">
            <v>213326399</v>
          </cell>
          <cell r="AYK7">
            <v>740339095.51880002</v>
          </cell>
          <cell r="AYL7">
            <v>161015095.51879999</v>
          </cell>
          <cell r="AYM7">
            <v>147206000</v>
          </cell>
          <cell r="AYN7">
            <v>156780000</v>
          </cell>
          <cell r="AYO7">
            <v>180438000</v>
          </cell>
          <cell r="AYP7">
            <v>645439095.51880002</v>
          </cell>
          <cell r="AYQ7">
            <v>9490000</v>
          </cell>
          <cell r="AYR7">
            <v>23725000</v>
          </cell>
          <cell r="AYS7">
            <v>28470000</v>
          </cell>
          <cell r="AYT7">
            <v>33215000</v>
          </cell>
          <cell r="AYU7">
            <v>94900000</v>
          </cell>
          <cell r="AYV7">
            <v>170505095.51879999</v>
          </cell>
          <cell r="AYW7">
            <v>170931000</v>
          </cell>
          <cell r="AYX7">
            <v>185250000</v>
          </cell>
          <cell r="AYY7">
            <v>213653000</v>
          </cell>
          <cell r="AYZ7">
            <v>740339095.51880002</v>
          </cell>
          <cell r="AZA7">
            <v>2150000</v>
          </cell>
          <cell r="AZB7">
            <v>2400000</v>
          </cell>
          <cell r="AZC7">
            <v>2400000</v>
          </cell>
          <cell r="AZD7">
            <v>2550000</v>
          </cell>
          <cell r="AZE7">
            <v>9500000</v>
          </cell>
          <cell r="AZG7">
            <v>0</v>
          </cell>
          <cell r="AZH7">
            <v>0</v>
          </cell>
          <cell r="AZI7">
            <v>0</v>
          </cell>
          <cell r="AZJ7">
            <v>0</v>
          </cell>
          <cell r="AZK7">
            <v>2150000</v>
          </cell>
          <cell r="AZL7">
            <v>2400000</v>
          </cell>
          <cell r="AZM7">
            <v>2400000</v>
          </cell>
          <cell r="AZN7">
            <v>2550000</v>
          </cell>
          <cell r="AZO7">
            <v>9500000</v>
          </cell>
          <cell r="AZP7">
            <v>2150000</v>
          </cell>
          <cell r="AZQ7">
            <v>2400000</v>
          </cell>
          <cell r="AZR7">
            <v>2400000</v>
          </cell>
          <cell r="AZS7">
            <v>2550000</v>
          </cell>
          <cell r="AZT7">
            <v>9500000</v>
          </cell>
          <cell r="AZU7">
            <v>0</v>
          </cell>
          <cell r="AZV7">
            <v>0</v>
          </cell>
          <cell r="AZW7">
            <v>0</v>
          </cell>
          <cell r="AZX7">
            <v>0</v>
          </cell>
          <cell r="AZY7">
            <v>0</v>
          </cell>
          <cell r="AZZ7">
            <v>2150000</v>
          </cell>
          <cell r="BAA7">
            <v>2400000</v>
          </cell>
          <cell r="BAB7">
            <v>2400000</v>
          </cell>
          <cell r="BAC7">
            <v>2550000</v>
          </cell>
          <cell r="BAD7">
            <v>9500000</v>
          </cell>
          <cell r="BAE7">
            <v>9000000</v>
          </cell>
          <cell r="BAF7">
            <v>18500000</v>
          </cell>
          <cell r="BAG7">
            <v>20500000</v>
          </cell>
          <cell r="BAH7">
            <v>22000000</v>
          </cell>
          <cell r="BAI7">
            <v>70000000</v>
          </cell>
          <cell r="BAK7">
            <v>0</v>
          </cell>
          <cell r="BAL7">
            <v>0</v>
          </cell>
          <cell r="BAM7">
            <v>0</v>
          </cell>
          <cell r="BAN7">
            <v>0</v>
          </cell>
          <cell r="BAO7">
            <v>9000000</v>
          </cell>
          <cell r="BAP7">
            <v>18500000</v>
          </cell>
          <cell r="BAQ7">
            <v>20500000</v>
          </cell>
          <cell r="BAR7">
            <v>22000000</v>
          </cell>
          <cell r="BAS7">
            <v>70000000</v>
          </cell>
          <cell r="BAT7">
            <v>9000000</v>
          </cell>
          <cell r="BAU7">
            <v>18500000</v>
          </cell>
          <cell r="BAV7">
            <v>20500000</v>
          </cell>
          <cell r="BAW7">
            <v>22000000</v>
          </cell>
          <cell r="BAX7">
            <v>70000000</v>
          </cell>
          <cell r="BAY7">
            <v>0</v>
          </cell>
          <cell r="BAZ7">
            <v>0</v>
          </cell>
          <cell r="BBA7">
            <v>0</v>
          </cell>
          <cell r="BBB7">
            <v>0</v>
          </cell>
          <cell r="BBC7">
            <v>0</v>
          </cell>
          <cell r="BBD7">
            <v>9000000</v>
          </cell>
          <cell r="BBE7">
            <v>18500000</v>
          </cell>
          <cell r="BBF7">
            <v>20500000</v>
          </cell>
          <cell r="BBG7">
            <v>22000000</v>
          </cell>
          <cell r="BBH7">
            <v>70000000</v>
          </cell>
          <cell r="BBI7">
            <v>0</v>
          </cell>
          <cell r="BBJ7">
            <v>0</v>
          </cell>
          <cell r="BBK7">
            <v>0</v>
          </cell>
          <cell r="BBL7">
            <v>0</v>
          </cell>
          <cell r="BBM7">
            <v>0</v>
          </cell>
          <cell r="BBO7">
            <v>0</v>
          </cell>
          <cell r="BBP7">
            <v>0</v>
          </cell>
          <cell r="BBQ7">
            <v>0</v>
          </cell>
          <cell r="BBR7">
            <v>0</v>
          </cell>
          <cell r="BBS7">
            <v>0</v>
          </cell>
          <cell r="BBT7">
            <v>0</v>
          </cell>
          <cell r="BBU7">
            <v>0</v>
          </cell>
          <cell r="BBV7">
            <v>0</v>
          </cell>
          <cell r="BBW7">
            <v>0</v>
          </cell>
          <cell r="BBX7">
            <v>0</v>
          </cell>
          <cell r="BBY7">
            <v>0</v>
          </cell>
          <cell r="BBZ7">
            <v>0</v>
          </cell>
          <cell r="BCA7">
            <v>0</v>
          </cell>
          <cell r="BCB7">
            <v>0</v>
          </cell>
          <cell r="BCC7">
            <v>0</v>
          </cell>
          <cell r="BCD7">
            <v>0</v>
          </cell>
          <cell r="BCE7">
            <v>0</v>
          </cell>
          <cell r="BCF7">
            <v>0</v>
          </cell>
          <cell r="BCG7">
            <v>0</v>
          </cell>
          <cell r="BCH7">
            <v>0</v>
          </cell>
          <cell r="BCI7">
            <v>0</v>
          </cell>
          <cell r="BCJ7">
            <v>0</v>
          </cell>
          <cell r="BCK7">
            <v>0</v>
          </cell>
          <cell r="BCL7">
            <v>0</v>
          </cell>
          <cell r="BCM7">
            <v>0</v>
          </cell>
          <cell r="BCN7">
            <v>0</v>
          </cell>
          <cell r="BCO7">
            <v>0</v>
          </cell>
          <cell r="BCP7">
            <v>0</v>
          </cell>
          <cell r="BCQ7">
            <v>0</v>
          </cell>
          <cell r="BCS7">
            <v>0</v>
          </cell>
          <cell r="BCT7">
            <v>0</v>
          </cell>
          <cell r="BCU7">
            <v>0</v>
          </cell>
          <cell r="BCV7">
            <v>0</v>
          </cell>
          <cell r="BCW7">
            <v>0</v>
          </cell>
          <cell r="BCX7">
            <v>0</v>
          </cell>
          <cell r="BCY7">
            <v>0</v>
          </cell>
          <cell r="BCZ7">
            <v>0</v>
          </cell>
          <cell r="BDA7">
            <v>0</v>
          </cell>
          <cell r="BDB7">
            <v>0</v>
          </cell>
          <cell r="BDC7">
            <v>0</v>
          </cell>
          <cell r="BDD7">
            <v>0</v>
          </cell>
          <cell r="BDE7">
            <v>0</v>
          </cell>
          <cell r="BDF7">
            <v>0</v>
          </cell>
          <cell r="BDG7">
            <v>0</v>
          </cell>
          <cell r="BDH7">
            <v>0</v>
          </cell>
          <cell r="BDI7">
            <v>0</v>
          </cell>
          <cell r="BDJ7">
            <v>0</v>
          </cell>
          <cell r="BDK7">
            <v>0</v>
          </cell>
          <cell r="BDL7">
            <v>0</v>
          </cell>
          <cell r="BDM7">
            <v>0</v>
          </cell>
          <cell r="BDN7">
            <v>0</v>
          </cell>
          <cell r="BDO7">
            <v>0</v>
          </cell>
          <cell r="BDP7">
            <v>0</v>
          </cell>
          <cell r="BDQ7">
            <v>0</v>
          </cell>
          <cell r="BDR7">
            <v>0</v>
          </cell>
          <cell r="BDS7">
            <v>0</v>
          </cell>
          <cell r="BDT7">
            <v>0</v>
          </cell>
          <cell r="BDU7">
            <v>0</v>
          </cell>
          <cell r="BDW7">
            <v>0</v>
          </cell>
          <cell r="BDX7">
            <v>0</v>
          </cell>
          <cell r="BDY7">
            <v>0</v>
          </cell>
          <cell r="BDZ7">
            <v>0</v>
          </cell>
          <cell r="BEA7">
            <v>0</v>
          </cell>
          <cell r="BEB7">
            <v>0</v>
          </cell>
          <cell r="BEC7">
            <v>0</v>
          </cell>
          <cell r="BED7">
            <v>0</v>
          </cell>
          <cell r="BEE7">
            <v>0</v>
          </cell>
          <cell r="BEF7">
            <v>0</v>
          </cell>
          <cell r="BEG7">
            <v>0</v>
          </cell>
          <cell r="BEH7">
            <v>0</v>
          </cell>
          <cell r="BEI7">
            <v>0</v>
          </cell>
          <cell r="BEJ7">
            <v>0</v>
          </cell>
          <cell r="BEK7">
            <v>0</v>
          </cell>
          <cell r="BEL7">
            <v>0</v>
          </cell>
          <cell r="BEM7">
            <v>0</v>
          </cell>
          <cell r="BEN7">
            <v>0</v>
          </cell>
          <cell r="BEO7">
            <v>0</v>
          </cell>
          <cell r="BEP7">
            <v>0</v>
          </cell>
          <cell r="BEQ7">
            <v>0</v>
          </cell>
          <cell r="BER7">
            <v>0</v>
          </cell>
          <cell r="BES7">
            <v>0</v>
          </cell>
          <cell r="BET7">
            <v>0</v>
          </cell>
          <cell r="BEU7">
            <v>172165095.51879999</v>
          </cell>
          <cell r="BEV7">
            <v>168106000</v>
          </cell>
          <cell r="BEW7">
            <v>179680000</v>
          </cell>
          <cell r="BEX7">
            <v>204988000</v>
          </cell>
          <cell r="BEY7">
            <v>724939095.51880002</v>
          </cell>
          <cell r="BEZ7">
            <v>7247376</v>
          </cell>
          <cell r="BFA7">
            <v>24463600</v>
          </cell>
          <cell r="BFB7">
            <v>30300625</v>
          </cell>
          <cell r="BFC7">
            <v>32888399</v>
          </cell>
          <cell r="BFD7">
            <v>94900000</v>
          </cell>
          <cell r="BFE7">
            <v>179412471.51879999</v>
          </cell>
          <cell r="BFF7">
            <v>192569600</v>
          </cell>
          <cell r="BFG7">
            <v>209980625</v>
          </cell>
          <cell r="BFH7">
            <v>237876399</v>
          </cell>
          <cell r="BFI7">
            <v>819839095.51880002</v>
          </cell>
          <cell r="BFJ7">
            <v>172165095.51879999</v>
          </cell>
          <cell r="BFK7">
            <v>168106000</v>
          </cell>
          <cell r="BFL7">
            <v>179680000</v>
          </cell>
          <cell r="BFM7">
            <v>204988000</v>
          </cell>
          <cell r="BFN7">
            <v>724939095.51880002</v>
          </cell>
          <cell r="BFO7">
            <v>9490000</v>
          </cell>
          <cell r="BFP7">
            <v>23725000</v>
          </cell>
          <cell r="BFQ7">
            <v>28470000</v>
          </cell>
          <cell r="BFR7">
            <v>33215000</v>
          </cell>
          <cell r="BFS7">
            <v>94900000</v>
          </cell>
          <cell r="BFT7">
            <v>181655095.51879999</v>
          </cell>
          <cell r="BFU7">
            <v>191831000</v>
          </cell>
          <cell r="BFV7">
            <v>208150000</v>
          </cell>
          <cell r="BFW7">
            <v>238203000</v>
          </cell>
          <cell r="BFX7">
            <v>819839095.51880002</v>
          </cell>
          <cell r="BFY7">
            <v>0</v>
          </cell>
          <cell r="BFZ7">
            <v>0</v>
          </cell>
        </row>
        <row r="8">
          <cell r="G8">
            <v>1.2609727528822221</v>
          </cell>
          <cell r="L8" t="str">
            <v/>
          </cell>
          <cell r="Q8">
            <v>1.2609727528822221</v>
          </cell>
          <cell r="V8">
            <v>1.2609727528822221</v>
          </cell>
          <cell r="AA8">
            <v>0.55000000000000004</v>
          </cell>
          <cell r="AF8">
            <v>1.1480144650411215</v>
          </cell>
          <cell r="AK8">
            <v>0.97499999999999998</v>
          </cell>
          <cell r="AP8" t="str">
            <v/>
          </cell>
          <cell r="AU8">
            <v>0.97499999999999998</v>
          </cell>
          <cell r="AZ8">
            <v>0.97499999999999998</v>
          </cell>
          <cell r="BE8">
            <v>0.55384615384615388</v>
          </cell>
          <cell r="BJ8">
            <v>0.8716981132075472</v>
          </cell>
          <cell r="BO8">
            <v>0.85</v>
          </cell>
          <cell r="BT8" t="str">
            <v/>
          </cell>
          <cell r="BY8">
            <v>0.85</v>
          </cell>
          <cell r="CD8">
            <v>0.85</v>
          </cell>
          <cell r="CI8">
            <v>0.55333333333333334</v>
          </cell>
          <cell r="CN8">
            <v>0.76909090909090905</v>
          </cell>
          <cell r="CS8">
            <v>0.9375</v>
          </cell>
          <cell r="CX8" t="str">
            <v/>
          </cell>
          <cell r="DC8">
            <v>0.9375</v>
          </cell>
          <cell r="DH8">
            <v>0.9375</v>
          </cell>
          <cell r="DM8">
            <v>0.56666666666666665</v>
          </cell>
          <cell r="DR8">
            <v>0.87894736842105259</v>
          </cell>
          <cell r="DW8">
            <v>1</v>
          </cell>
          <cell r="EB8" t="str">
            <v/>
          </cell>
          <cell r="EG8">
            <v>1</v>
          </cell>
          <cell r="EL8">
            <v>1</v>
          </cell>
          <cell r="EQ8">
            <v>0.56000000000000005</v>
          </cell>
          <cell r="EV8">
            <v>0.87058823529411766</v>
          </cell>
          <cell r="FA8">
            <v>1.0909090909090908</v>
          </cell>
          <cell r="FF8" t="str">
            <v/>
          </cell>
          <cell r="FK8">
            <v>1.0909090909090908</v>
          </cell>
          <cell r="FP8">
            <v>1.0909090909090908</v>
          </cell>
          <cell r="FU8">
            <v>0.56666666666666665</v>
          </cell>
          <cell r="FZ8">
            <v>0.97857142857142854</v>
          </cell>
          <cell r="GE8">
            <v>1.05</v>
          </cell>
          <cell r="GJ8" t="str">
            <v/>
          </cell>
          <cell r="GO8">
            <v>1.05</v>
          </cell>
          <cell r="GT8">
            <v>1.05</v>
          </cell>
          <cell r="GY8">
            <v>0.56666666666666665</v>
          </cell>
          <cell r="HD8">
            <v>0.76</v>
          </cell>
          <cell r="HI8">
            <v>1.0909090909090908</v>
          </cell>
          <cell r="HN8" t="str">
            <v/>
          </cell>
          <cell r="HS8">
            <v>1.0909090909090908</v>
          </cell>
          <cell r="HX8">
            <v>1.0909090909090908</v>
          </cell>
          <cell r="IC8">
            <v>0.55555555555555558</v>
          </cell>
          <cell r="IH8">
            <v>0.93548387096774188</v>
          </cell>
          <cell r="IM8">
            <v>0.8</v>
          </cell>
          <cell r="IR8" t="str">
            <v/>
          </cell>
          <cell r="IW8">
            <v>0.8</v>
          </cell>
          <cell r="JB8">
            <v>0.8</v>
          </cell>
          <cell r="JG8">
            <v>0.56000000000000005</v>
          </cell>
          <cell r="JL8">
            <v>0.74</v>
          </cell>
          <cell r="JQ8">
            <v>1.1304347826086956</v>
          </cell>
          <cell r="JV8" t="str">
            <v/>
          </cell>
          <cell r="KA8">
            <v>1.1304347826086956</v>
          </cell>
          <cell r="KF8">
            <v>1.1304347826086956</v>
          </cell>
          <cell r="KK8">
            <v>0.56000000000000005</v>
          </cell>
          <cell r="KP8">
            <v>1.0285714285714285</v>
          </cell>
          <cell r="KU8">
            <v>0.84</v>
          </cell>
          <cell r="KZ8" t="str">
            <v/>
          </cell>
          <cell r="LE8">
            <v>0.84</v>
          </cell>
          <cell r="LJ8">
            <v>0.84</v>
          </cell>
          <cell r="LO8" t="str">
            <v/>
          </cell>
          <cell r="LT8">
            <v>0.84</v>
          </cell>
          <cell r="LY8">
            <v>1</v>
          </cell>
          <cell r="MD8" t="str">
            <v/>
          </cell>
          <cell r="MI8">
            <v>1</v>
          </cell>
          <cell r="MN8">
            <v>1</v>
          </cell>
          <cell r="MS8" t="str">
            <v/>
          </cell>
          <cell r="MX8">
            <v>1</v>
          </cell>
          <cell r="NC8">
            <v>0.88571428571428568</v>
          </cell>
          <cell r="NH8" t="str">
            <v/>
          </cell>
          <cell r="NM8">
            <v>0.88571428571428568</v>
          </cell>
          <cell r="NR8">
            <v>0.88571428571428568</v>
          </cell>
          <cell r="NW8">
            <v>0.55384615384615388</v>
          </cell>
          <cell r="OB8">
            <v>0.79583333333333328</v>
          </cell>
          <cell r="OG8">
            <v>0.90909090909090906</v>
          </cell>
          <cell r="OL8" t="str">
            <v/>
          </cell>
          <cell r="OQ8">
            <v>0.90909090909090906</v>
          </cell>
          <cell r="OV8">
            <v>0.90909090909090906</v>
          </cell>
          <cell r="PA8">
            <v>0.55555555555555558</v>
          </cell>
          <cell r="PF8">
            <v>0.80645161290322576</v>
          </cell>
          <cell r="PK8">
            <v>1.1538461538461537</v>
          </cell>
          <cell r="PP8" t="str">
            <v/>
          </cell>
          <cell r="PU8">
            <v>1.1538461538461537</v>
          </cell>
          <cell r="PZ8">
            <v>1.1538461538461537</v>
          </cell>
          <cell r="QE8">
            <v>0.55000000000000004</v>
          </cell>
          <cell r="QJ8">
            <v>1.0117647058823529</v>
          </cell>
          <cell r="QO8">
            <v>0.83333333333333337</v>
          </cell>
          <cell r="QT8" t="str">
            <v/>
          </cell>
          <cell r="QY8">
            <v>0.83333333333333337</v>
          </cell>
          <cell r="RD8">
            <v>0.83333333333333337</v>
          </cell>
          <cell r="RI8">
            <v>0.55555555555555558</v>
          </cell>
          <cell r="RN8">
            <v>0.7142857142857143</v>
          </cell>
          <cell r="RS8">
            <v>0.77272727272727271</v>
          </cell>
          <cell r="RX8" t="str">
            <v/>
          </cell>
          <cell r="SC8">
            <v>0.77272727272727271</v>
          </cell>
          <cell r="SH8">
            <v>0.77272727272727271</v>
          </cell>
          <cell r="SM8">
            <v>0.55454545454545456</v>
          </cell>
          <cell r="SR8">
            <v>0.7</v>
          </cell>
          <cell r="SW8">
            <v>1.125</v>
          </cell>
          <cell r="TB8" t="str">
            <v/>
          </cell>
          <cell r="TG8">
            <v>1.125</v>
          </cell>
          <cell r="TL8">
            <v>1.125</v>
          </cell>
          <cell r="TQ8">
            <v>0.55714285714285716</v>
          </cell>
          <cell r="TV8">
            <v>0.95217391304347831</v>
          </cell>
          <cell r="UA8">
            <v>0.94</v>
          </cell>
          <cell r="UF8" t="str">
            <v/>
          </cell>
          <cell r="UK8">
            <v>0.94</v>
          </cell>
          <cell r="UP8">
            <v>0.94</v>
          </cell>
          <cell r="UU8" t="str">
            <v/>
          </cell>
          <cell r="UZ8">
            <v>0.94</v>
          </cell>
          <cell r="VE8">
            <v>1.02</v>
          </cell>
          <cell r="VJ8" t="str">
            <v/>
          </cell>
          <cell r="VO8">
            <v>1.02</v>
          </cell>
          <cell r="VT8">
            <v>1.02</v>
          </cell>
          <cell r="VY8" t="str">
            <v/>
          </cell>
          <cell r="WD8">
            <v>1.02</v>
          </cell>
          <cell r="WI8">
            <v>0.82499999999999996</v>
          </cell>
          <cell r="WN8" t="str">
            <v/>
          </cell>
          <cell r="WS8">
            <v>0.82499999999999996</v>
          </cell>
          <cell r="WX8">
            <v>0.82499999999999996</v>
          </cell>
          <cell r="XC8">
            <v>0.56666666666666665</v>
          </cell>
          <cell r="XH8">
            <v>0.75454545454545452</v>
          </cell>
          <cell r="XM8">
            <v>1.1399999999999999</v>
          </cell>
          <cell r="XR8" t="str">
            <v/>
          </cell>
          <cell r="XW8">
            <v>1.1399999999999999</v>
          </cell>
          <cell r="YB8">
            <v>1.1399999999999999</v>
          </cell>
          <cell r="YG8">
            <v>0.55000000000000004</v>
          </cell>
          <cell r="YL8">
            <v>0.87777777777777777</v>
          </cell>
          <cell r="YQ8">
            <v>0.9</v>
          </cell>
          <cell r="YV8" t="str">
            <v/>
          </cell>
          <cell r="ZA8">
            <v>0.9</v>
          </cell>
          <cell r="ZF8">
            <v>0.9</v>
          </cell>
          <cell r="ZK8" t="str">
            <v/>
          </cell>
          <cell r="ZP8">
            <v>0.9</v>
          </cell>
          <cell r="ZU8">
            <v>1.125</v>
          </cell>
          <cell r="ZZ8" t="str">
            <v/>
          </cell>
          <cell r="AAE8">
            <v>1.125</v>
          </cell>
          <cell r="AAJ8">
            <v>1.125</v>
          </cell>
          <cell r="AAO8" t="str">
            <v/>
          </cell>
          <cell r="AAT8">
            <v>1.125</v>
          </cell>
          <cell r="AAY8">
            <v>0.93333333333333335</v>
          </cell>
          <cell r="ABD8" t="str">
            <v/>
          </cell>
          <cell r="ABI8">
            <v>0.93333333333333335</v>
          </cell>
          <cell r="ABN8">
            <v>0.93333333333333335</v>
          </cell>
          <cell r="ABS8">
            <v>0.55000000000000004</v>
          </cell>
          <cell r="ABX8">
            <v>0.78</v>
          </cell>
          <cell r="ACC8">
            <v>1.125</v>
          </cell>
          <cell r="ACH8" t="str">
            <v/>
          </cell>
          <cell r="ACM8">
            <v>1.125</v>
          </cell>
          <cell r="ACR8">
            <v>1.125</v>
          </cell>
          <cell r="ACW8">
            <v>0.55714285714285716</v>
          </cell>
          <cell r="ADB8">
            <v>0.95217391304347831</v>
          </cell>
          <cell r="ADG8">
            <v>0.7</v>
          </cell>
          <cell r="ADL8" t="str">
            <v/>
          </cell>
          <cell r="ADQ8">
            <v>0.7</v>
          </cell>
          <cell r="ADV8">
            <v>0.7</v>
          </cell>
          <cell r="AEA8" t="str">
            <v/>
          </cell>
          <cell r="AEF8">
            <v>0.7</v>
          </cell>
          <cell r="AEK8">
            <v>0.84615384615384615</v>
          </cell>
          <cell r="AEP8" t="str">
            <v/>
          </cell>
          <cell r="AEU8">
            <v>0.84615384615384615</v>
          </cell>
          <cell r="AEZ8">
            <v>0.84615384615384615</v>
          </cell>
          <cell r="AFE8" t="str">
            <v/>
          </cell>
          <cell r="AFJ8">
            <v>0.84615384615384615</v>
          </cell>
          <cell r="AFO8">
            <v>0.8</v>
          </cell>
          <cell r="AFT8" t="str">
            <v/>
          </cell>
          <cell r="AFY8">
            <v>0.8</v>
          </cell>
          <cell r="AGD8">
            <v>0.8</v>
          </cell>
          <cell r="AGI8" t="str">
            <v/>
          </cell>
          <cell r="AGN8">
            <v>0.8</v>
          </cell>
          <cell r="AGS8">
            <v>0.8666666666666667</v>
          </cell>
          <cell r="AGX8" t="str">
            <v/>
          </cell>
          <cell r="AHC8">
            <v>0.8666666666666667</v>
          </cell>
          <cell r="AHH8">
            <v>0.8666666666666667</v>
          </cell>
          <cell r="AHM8">
            <v>0.55000000000000004</v>
          </cell>
          <cell r="AHR8">
            <v>0.8</v>
          </cell>
          <cell r="AHW8">
            <v>0.71666666666666667</v>
          </cell>
          <cell r="AIB8" t="str">
            <v/>
          </cell>
          <cell r="AIG8">
            <v>0.71666666666666667</v>
          </cell>
          <cell r="AIL8">
            <v>0.71666666666666667</v>
          </cell>
          <cell r="AIQ8">
            <v>0.56666666666666665</v>
          </cell>
          <cell r="AIV8">
            <v>0.66666666666666663</v>
          </cell>
          <cell r="AJA8">
            <v>0.73333333333333328</v>
          </cell>
          <cell r="AJF8" t="str">
            <v/>
          </cell>
          <cell r="AJK8">
            <v>0.73333333333333328</v>
          </cell>
          <cell r="AJP8">
            <v>0.73333333333333328</v>
          </cell>
          <cell r="AJU8" t="str">
            <v/>
          </cell>
          <cell r="AJZ8">
            <v>0.73333333333333328</v>
          </cell>
          <cell r="AKE8">
            <v>0.8666666666666667</v>
          </cell>
          <cell r="AKJ8" t="str">
            <v/>
          </cell>
          <cell r="AKO8">
            <v>0.8666666666666667</v>
          </cell>
          <cell r="AKT8">
            <v>0.8666666666666667</v>
          </cell>
          <cell r="AKY8" t="str">
            <v/>
          </cell>
          <cell r="ALD8">
            <v>0.8666666666666667</v>
          </cell>
          <cell r="ALI8" t="str">
            <v/>
          </cell>
          <cell r="ALS8" t="str">
            <v/>
          </cell>
          <cell r="ALX8" t="str">
            <v/>
          </cell>
          <cell r="AMC8" t="str">
            <v/>
          </cell>
          <cell r="AMH8" t="str">
            <v/>
          </cell>
          <cell r="ANB8" t="str">
            <v/>
          </cell>
          <cell r="ANG8" t="str">
            <v/>
          </cell>
          <cell r="ANL8" t="str">
            <v/>
          </cell>
          <cell r="AOF8" t="str">
            <v/>
          </cell>
          <cell r="AOK8" t="str">
            <v/>
          </cell>
          <cell r="AOP8" t="str">
            <v/>
          </cell>
          <cell r="APJ8" t="str">
            <v/>
          </cell>
          <cell r="APO8" t="str">
            <v/>
          </cell>
          <cell r="APT8" t="str">
            <v/>
          </cell>
          <cell r="AQN8" t="str">
            <v/>
          </cell>
          <cell r="AQS8" t="str">
            <v/>
          </cell>
          <cell r="AQX8" t="str">
            <v/>
          </cell>
          <cell r="ARR8" t="str">
            <v/>
          </cell>
          <cell r="ARW8" t="str">
            <v/>
          </cell>
          <cell r="ASB8" t="str">
            <v/>
          </cell>
          <cell r="ASV8" t="str">
            <v/>
          </cell>
          <cell r="ATA8" t="str">
            <v/>
          </cell>
          <cell r="ATF8" t="str">
            <v/>
          </cell>
          <cell r="ATZ8" t="str">
            <v/>
          </cell>
          <cell r="AUE8" t="str">
            <v/>
          </cell>
          <cell r="AUJ8" t="str">
            <v/>
          </cell>
          <cell r="AVD8" t="str">
            <v/>
          </cell>
          <cell r="AVI8" t="str">
            <v/>
          </cell>
          <cell r="AVN8" t="str">
            <v/>
          </cell>
          <cell r="AWH8" t="str">
            <v/>
          </cell>
          <cell r="AWM8" t="str">
            <v/>
          </cell>
          <cell r="AWR8" t="str">
            <v/>
          </cell>
          <cell r="AXL8" t="str">
            <v/>
          </cell>
          <cell r="AXQ8" t="str">
            <v/>
          </cell>
          <cell r="AXV8" t="str">
            <v/>
          </cell>
          <cell r="AXW8">
            <v>0</v>
          </cell>
          <cell r="AXX8">
            <v>0</v>
          </cell>
          <cell r="AXY8">
            <v>0</v>
          </cell>
          <cell r="AXZ8">
            <v>0</v>
          </cell>
          <cell r="AYA8">
            <v>31.243258184841569</v>
          </cell>
          <cell r="AYB8">
            <v>0</v>
          </cell>
          <cell r="AYC8">
            <v>0</v>
          </cell>
          <cell r="AYD8">
            <v>0</v>
          </cell>
          <cell r="AYE8">
            <v>0</v>
          </cell>
          <cell r="AYF8">
            <v>0</v>
          </cell>
          <cell r="AYG8">
            <v>0</v>
          </cell>
          <cell r="AYH8">
            <v>0</v>
          </cell>
          <cell r="AYI8">
            <v>0</v>
          </cell>
          <cell r="AYJ8">
            <v>0</v>
          </cell>
          <cell r="AYK8">
            <v>31.243258184841569</v>
          </cell>
          <cell r="AYL8">
            <v>0</v>
          </cell>
          <cell r="AYM8">
            <v>0</v>
          </cell>
          <cell r="AYN8">
            <v>0</v>
          </cell>
          <cell r="AYO8">
            <v>0</v>
          </cell>
          <cell r="AYP8">
            <v>31.243258184841569</v>
          </cell>
          <cell r="AYQ8">
            <v>0</v>
          </cell>
          <cell r="AYR8">
            <v>0</v>
          </cell>
          <cell r="AYS8">
            <v>0</v>
          </cell>
          <cell r="AYT8">
            <v>0</v>
          </cell>
          <cell r="AYU8">
            <v>12.25985680985681</v>
          </cell>
          <cell r="AYV8">
            <v>0</v>
          </cell>
          <cell r="AYW8">
            <v>0</v>
          </cell>
          <cell r="AYX8">
            <v>0</v>
          </cell>
          <cell r="AYY8">
            <v>0</v>
          </cell>
          <cell r="AYZ8">
            <v>28.563792756800677</v>
          </cell>
          <cell r="AZE8">
            <v>1</v>
          </cell>
          <cell r="AZJ8" t="str">
            <v/>
          </cell>
          <cell r="AZO8">
            <v>1</v>
          </cell>
          <cell r="AZT8">
            <v>1</v>
          </cell>
          <cell r="AZY8" t="str">
            <v/>
          </cell>
          <cell r="BAD8">
            <v>1</v>
          </cell>
          <cell r="BAI8">
            <v>1</v>
          </cell>
          <cell r="BAN8" t="str">
            <v/>
          </cell>
          <cell r="BAS8">
            <v>1</v>
          </cell>
          <cell r="BAX8">
            <v>1</v>
          </cell>
          <cell r="BBC8" t="str">
            <v/>
          </cell>
          <cell r="BBH8">
            <v>1</v>
          </cell>
          <cell r="BBM8" t="str">
            <v/>
          </cell>
          <cell r="BBR8" t="str">
            <v/>
          </cell>
          <cell r="BBW8" t="str">
            <v/>
          </cell>
          <cell r="BCB8" t="str">
            <v/>
          </cell>
          <cell r="BCG8" t="str">
            <v/>
          </cell>
          <cell r="BCL8" t="str">
            <v/>
          </cell>
          <cell r="BCQ8" t="str">
            <v/>
          </cell>
          <cell r="BCV8" t="str">
            <v/>
          </cell>
          <cell r="BDA8" t="str">
            <v/>
          </cell>
          <cell r="BDF8" t="str">
            <v/>
          </cell>
          <cell r="BDK8" t="str">
            <v/>
          </cell>
          <cell r="BDP8" t="str">
            <v/>
          </cell>
          <cell r="BDU8" t="str">
            <v/>
          </cell>
          <cell r="BDZ8" t="str">
            <v/>
          </cell>
          <cell r="BEE8" t="str">
            <v/>
          </cell>
          <cell r="BEJ8" t="str">
            <v/>
          </cell>
          <cell r="BEO8" t="str">
            <v/>
          </cell>
          <cell r="BET8" t="str">
            <v/>
          </cell>
          <cell r="BEU8">
            <v>0</v>
          </cell>
          <cell r="BEV8">
            <v>0</v>
          </cell>
          <cell r="BEW8">
            <v>0</v>
          </cell>
          <cell r="BEX8">
            <v>28.563792756800677</v>
          </cell>
          <cell r="BFJ8">
            <v>0</v>
          </cell>
          <cell r="BFK8">
            <v>0</v>
          </cell>
          <cell r="BFL8">
            <v>0</v>
          </cell>
          <cell r="BFM8">
            <v>31.243258184841569</v>
          </cell>
        </row>
        <row r="9">
          <cell r="B9" t="str">
            <v>费用：</v>
          </cell>
          <cell r="AXW9">
            <v>0</v>
          </cell>
          <cell r="AXX9">
            <v>0</v>
          </cell>
          <cell r="AXY9">
            <v>0</v>
          </cell>
          <cell r="AXZ9">
            <v>0</v>
          </cell>
          <cell r="AYA9">
            <v>0</v>
          </cell>
          <cell r="AYB9">
            <v>0</v>
          </cell>
          <cell r="AYC9">
            <v>0</v>
          </cell>
          <cell r="AYD9">
            <v>0</v>
          </cell>
          <cell r="AYE9">
            <v>0</v>
          </cell>
          <cell r="AYF9">
            <v>0</v>
          </cell>
          <cell r="AYG9">
            <v>0</v>
          </cell>
          <cell r="AYH9">
            <v>0</v>
          </cell>
          <cell r="AYI9">
            <v>0</v>
          </cell>
          <cell r="AYJ9">
            <v>0</v>
          </cell>
          <cell r="AYK9">
            <v>0</v>
          </cell>
          <cell r="AYL9">
            <v>0</v>
          </cell>
          <cell r="AYM9">
            <v>0</v>
          </cell>
          <cell r="AYN9">
            <v>0</v>
          </cell>
          <cell r="AYO9">
            <v>0</v>
          </cell>
          <cell r="AYP9">
            <v>0</v>
          </cell>
          <cell r="AYQ9">
            <v>0</v>
          </cell>
          <cell r="AYR9">
            <v>0</v>
          </cell>
          <cell r="AYS9">
            <v>0</v>
          </cell>
          <cell r="AYT9">
            <v>0</v>
          </cell>
          <cell r="AYU9">
            <v>0</v>
          </cell>
          <cell r="AYV9">
            <v>0</v>
          </cell>
          <cell r="AYW9">
            <v>0</v>
          </cell>
          <cell r="AYX9">
            <v>0</v>
          </cell>
          <cell r="AYY9">
            <v>0</v>
          </cell>
          <cell r="AYZ9">
            <v>0</v>
          </cell>
          <cell r="BEU9">
            <v>0</v>
          </cell>
          <cell r="BEV9">
            <v>0</v>
          </cell>
          <cell r="BEW9">
            <v>0</v>
          </cell>
          <cell r="BEX9">
            <v>0</v>
          </cell>
          <cell r="BEY9">
            <v>0</v>
          </cell>
          <cell r="BEZ9">
            <v>0</v>
          </cell>
          <cell r="BFA9">
            <v>0</v>
          </cell>
          <cell r="BFB9">
            <v>0</v>
          </cell>
          <cell r="BFC9">
            <v>0</v>
          </cell>
          <cell r="BFD9">
            <v>0</v>
          </cell>
          <cell r="BFE9">
            <v>0</v>
          </cell>
          <cell r="BFF9">
            <v>0</v>
          </cell>
          <cell r="BFG9">
            <v>0</v>
          </cell>
          <cell r="BFH9">
            <v>0</v>
          </cell>
          <cell r="BFI9">
            <v>0</v>
          </cell>
          <cell r="BFJ9">
            <v>0</v>
          </cell>
          <cell r="BFK9">
            <v>0</v>
          </cell>
          <cell r="BFL9">
            <v>0</v>
          </cell>
          <cell r="BFM9">
            <v>0</v>
          </cell>
          <cell r="BFN9">
            <v>0</v>
          </cell>
          <cell r="BFO9">
            <v>0</v>
          </cell>
          <cell r="BFP9">
            <v>0</v>
          </cell>
          <cell r="BFQ9">
            <v>0</v>
          </cell>
          <cell r="BFR9">
            <v>0</v>
          </cell>
          <cell r="BFS9">
            <v>0</v>
          </cell>
          <cell r="BFT9">
            <v>0</v>
          </cell>
          <cell r="BFU9">
            <v>0</v>
          </cell>
          <cell r="BFV9">
            <v>0</v>
          </cell>
          <cell r="BFW9">
            <v>0</v>
          </cell>
          <cell r="BFX9">
            <v>0</v>
          </cell>
          <cell r="BFY9">
            <v>0</v>
          </cell>
        </row>
        <row r="10">
          <cell r="B10" t="str">
            <v>工资福利</v>
          </cell>
          <cell r="C10">
            <v>8152000</v>
          </cell>
          <cell r="D10">
            <v>8645760.0000000019</v>
          </cell>
          <cell r="E10">
            <v>8733715</v>
          </cell>
          <cell r="F10">
            <v>8733715</v>
          </cell>
          <cell r="G10">
            <v>34265190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8152000</v>
          </cell>
          <cell r="N10">
            <v>8645760.0000000019</v>
          </cell>
          <cell r="O10">
            <v>8733715</v>
          </cell>
          <cell r="P10">
            <v>8733715</v>
          </cell>
          <cell r="Q10">
            <v>34265190</v>
          </cell>
          <cell r="R10">
            <v>8152000</v>
          </cell>
          <cell r="S10">
            <v>8645760.0000000019</v>
          </cell>
          <cell r="T10">
            <v>8733715</v>
          </cell>
          <cell r="U10">
            <v>8733715</v>
          </cell>
          <cell r="V10">
            <v>34265190</v>
          </cell>
          <cell r="W10">
            <v>1147500</v>
          </cell>
          <cell r="X10">
            <v>1447500</v>
          </cell>
          <cell r="Y10">
            <v>1680000</v>
          </cell>
          <cell r="Z10">
            <v>1732500</v>
          </cell>
          <cell r="AA10">
            <v>6007500</v>
          </cell>
          <cell r="AB10">
            <v>9299500</v>
          </cell>
          <cell r="AC10">
            <v>10093260.000000002</v>
          </cell>
          <cell r="AD10">
            <v>10413715</v>
          </cell>
          <cell r="AE10">
            <v>10466215</v>
          </cell>
          <cell r="AF10">
            <v>40272690</v>
          </cell>
          <cell r="AG10">
            <v>2214900</v>
          </cell>
          <cell r="AH10">
            <v>2452800</v>
          </cell>
          <cell r="AI10">
            <v>2945600</v>
          </cell>
          <cell r="AJ10">
            <v>3124799.9999999995</v>
          </cell>
          <cell r="AK10">
            <v>10738100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2214900</v>
          </cell>
          <cell r="AR10">
            <v>2452800</v>
          </cell>
          <cell r="AS10">
            <v>2945600</v>
          </cell>
          <cell r="AT10">
            <v>3124799.9999999995</v>
          </cell>
          <cell r="AU10">
            <v>10738100</v>
          </cell>
          <cell r="AV10">
            <v>2214900</v>
          </cell>
          <cell r="AW10">
            <v>2452800</v>
          </cell>
          <cell r="AX10">
            <v>2945600</v>
          </cell>
          <cell r="AY10">
            <v>3124799.9999999995</v>
          </cell>
          <cell r="AZ10">
            <v>10738100</v>
          </cell>
          <cell r="BA10">
            <v>444000</v>
          </cell>
          <cell r="BB10">
            <v>846000</v>
          </cell>
          <cell r="BC10">
            <v>846000</v>
          </cell>
          <cell r="BD10">
            <v>846000</v>
          </cell>
          <cell r="BE10">
            <v>2982000</v>
          </cell>
          <cell r="BF10">
            <v>2658900</v>
          </cell>
          <cell r="BG10">
            <v>3298800</v>
          </cell>
          <cell r="BH10">
            <v>3791600</v>
          </cell>
          <cell r="BI10">
            <v>3970799.9999999995</v>
          </cell>
          <cell r="BJ10">
            <v>13720100</v>
          </cell>
          <cell r="BK10">
            <v>1824900.0000000002</v>
          </cell>
          <cell r="BL10">
            <v>1974140.0000000002</v>
          </cell>
          <cell r="BM10">
            <v>2147600</v>
          </cell>
          <cell r="BN10">
            <v>2271500</v>
          </cell>
          <cell r="BO10">
            <v>8218140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1824900.0000000002</v>
          </cell>
          <cell r="BV10">
            <v>1974140.0000000002</v>
          </cell>
          <cell r="BW10">
            <v>2147600</v>
          </cell>
          <cell r="BX10">
            <v>2271500</v>
          </cell>
          <cell r="BY10">
            <v>8218140</v>
          </cell>
          <cell r="BZ10">
            <v>1824900.0000000002</v>
          </cell>
          <cell r="CA10">
            <v>1974140.0000000002</v>
          </cell>
          <cell r="CB10">
            <v>2147600</v>
          </cell>
          <cell r="CC10">
            <v>2271500</v>
          </cell>
          <cell r="CD10">
            <v>8218140</v>
          </cell>
          <cell r="CE10">
            <v>310800</v>
          </cell>
          <cell r="CF10">
            <v>710400</v>
          </cell>
          <cell r="CG10">
            <v>1154400</v>
          </cell>
          <cell r="CH10">
            <v>1287600</v>
          </cell>
          <cell r="CI10">
            <v>3463200</v>
          </cell>
          <cell r="CJ10">
            <v>2135700</v>
          </cell>
          <cell r="CK10">
            <v>2684540</v>
          </cell>
          <cell r="CL10">
            <v>3302000</v>
          </cell>
          <cell r="CM10">
            <v>3559100</v>
          </cell>
          <cell r="CN10">
            <v>11681340</v>
          </cell>
          <cell r="CO10">
            <v>944699.99999999988</v>
          </cell>
          <cell r="CP10">
            <v>1001000</v>
          </cell>
          <cell r="CQ10">
            <v>1008000</v>
          </cell>
          <cell r="CR10">
            <v>1008000</v>
          </cell>
          <cell r="CS10">
            <v>3961700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944699.99999999988</v>
          </cell>
          <cell r="CZ10">
            <v>1001000</v>
          </cell>
          <cell r="DA10">
            <v>1008000</v>
          </cell>
          <cell r="DB10">
            <v>1008000</v>
          </cell>
          <cell r="DC10">
            <v>3961700</v>
          </cell>
          <cell r="DD10">
            <v>944699.99999999988</v>
          </cell>
          <cell r="DE10">
            <v>1001000</v>
          </cell>
          <cell r="DF10">
            <v>1008000</v>
          </cell>
          <cell r="DG10">
            <v>1008000</v>
          </cell>
          <cell r="DH10">
            <v>3961700</v>
          </cell>
          <cell r="DI10">
            <v>180000</v>
          </cell>
          <cell r="DJ10">
            <v>555000</v>
          </cell>
          <cell r="DK10">
            <v>555000</v>
          </cell>
          <cell r="DL10">
            <v>555000</v>
          </cell>
          <cell r="DM10">
            <v>1845000</v>
          </cell>
          <cell r="DN10">
            <v>1124700</v>
          </cell>
          <cell r="DO10">
            <v>1556000</v>
          </cell>
          <cell r="DP10">
            <v>1563000</v>
          </cell>
          <cell r="DQ10">
            <v>1563000</v>
          </cell>
          <cell r="DR10">
            <v>5806700</v>
          </cell>
          <cell r="DS10">
            <v>874800</v>
          </cell>
          <cell r="DT10">
            <v>957110</v>
          </cell>
          <cell r="DU10">
            <v>990989.99999999988</v>
          </cell>
          <cell r="DV10">
            <v>990989.99999999988</v>
          </cell>
          <cell r="DW10">
            <v>3813890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874800</v>
          </cell>
          <cell r="ED10">
            <v>957110</v>
          </cell>
          <cell r="EE10">
            <v>990989.99999999988</v>
          </cell>
          <cell r="EF10">
            <v>990989.99999999988</v>
          </cell>
          <cell r="EG10">
            <v>3813890</v>
          </cell>
          <cell r="EH10">
            <v>874800</v>
          </cell>
          <cell r="EI10">
            <v>957110</v>
          </cell>
          <cell r="EJ10">
            <v>990989.99999999988</v>
          </cell>
          <cell r="EK10">
            <v>990989.99999999988</v>
          </cell>
          <cell r="EL10">
            <v>3813890</v>
          </cell>
          <cell r="EM10">
            <v>200000</v>
          </cell>
          <cell r="EN10">
            <v>390000</v>
          </cell>
          <cell r="EO10">
            <v>535000</v>
          </cell>
          <cell r="EP10">
            <v>570000</v>
          </cell>
          <cell r="EQ10">
            <v>1695000</v>
          </cell>
          <cell r="ER10">
            <v>1074800</v>
          </cell>
          <cell r="ES10">
            <v>1347110</v>
          </cell>
          <cell r="ET10">
            <v>1525990</v>
          </cell>
          <cell r="EU10">
            <v>1560990</v>
          </cell>
          <cell r="EV10">
            <v>5508890</v>
          </cell>
          <cell r="EW10">
            <v>687300</v>
          </cell>
          <cell r="EX10">
            <v>792960.00000000023</v>
          </cell>
          <cell r="EY10">
            <v>867299.99999999988</v>
          </cell>
          <cell r="EZ10">
            <v>867300.00000000012</v>
          </cell>
          <cell r="FA10">
            <v>3214860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687300</v>
          </cell>
          <cell r="FH10">
            <v>792960.00000000023</v>
          </cell>
          <cell r="FI10">
            <v>867299.99999999988</v>
          </cell>
          <cell r="FJ10">
            <v>867300.00000000012</v>
          </cell>
          <cell r="FK10">
            <v>3214860</v>
          </cell>
          <cell r="FL10">
            <v>687300</v>
          </cell>
          <cell r="FM10">
            <v>792960.00000000023</v>
          </cell>
          <cell r="FN10">
            <v>867299.99999999988</v>
          </cell>
          <cell r="FO10">
            <v>867300.00000000012</v>
          </cell>
          <cell r="FP10">
            <v>3214860</v>
          </cell>
          <cell r="FQ10">
            <v>225000</v>
          </cell>
          <cell r="FR10">
            <v>285000</v>
          </cell>
          <cell r="FS10">
            <v>300000</v>
          </cell>
          <cell r="FT10">
            <v>300000</v>
          </cell>
          <cell r="FU10">
            <v>1110000</v>
          </cell>
          <cell r="FV10">
            <v>912300</v>
          </cell>
          <cell r="FW10">
            <v>1077960.0000000002</v>
          </cell>
          <cell r="FX10">
            <v>1167300</v>
          </cell>
          <cell r="FY10">
            <v>1167300</v>
          </cell>
          <cell r="FZ10">
            <v>4324860</v>
          </cell>
          <cell r="GA10">
            <v>489600</v>
          </cell>
          <cell r="GB10">
            <v>512295</v>
          </cell>
          <cell r="GC10">
            <v>512295.00000000006</v>
          </cell>
          <cell r="GD10">
            <v>512295.00000000012</v>
          </cell>
          <cell r="GE10">
            <v>2026485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489600</v>
          </cell>
          <cell r="GL10">
            <v>512295</v>
          </cell>
          <cell r="GM10">
            <v>512295.00000000006</v>
          </cell>
          <cell r="GN10">
            <v>512295.00000000012</v>
          </cell>
          <cell r="GO10">
            <v>2026485</v>
          </cell>
          <cell r="GP10">
            <v>489600</v>
          </cell>
          <cell r="GQ10">
            <v>512295</v>
          </cell>
          <cell r="GR10">
            <v>512295.00000000006</v>
          </cell>
          <cell r="GS10">
            <v>512295.00000000012</v>
          </cell>
          <cell r="GT10">
            <v>2026485</v>
          </cell>
          <cell r="GU10">
            <v>220000</v>
          </cell>
          <cell r="GV10">
            <v>555000</v>
          </cell>
          <cell r="GW10">
            <v>555000</v>
          </cell>
          <cell r="GX10">
            <v>555000</v>
          </cell>
          <cell r="GY10">
            <v>1885000</v>
          </cell>
          <cell r="GZ10">
            <v>709600</v>
          </cell>
          <cell r="HA10">
            <v>1067295</v>
          </cell>
          <cell r="HB10">
            <v>1067295</v>
          </cell>
          <cell r="HC10">
            <v>1067295</v>
          </cell>
          <cell r="HD10">
            <v>3911485</v>
          </cell>
          <cell r="HE10">
            <v>1562400</v>
          </cell>
          <cell r="HF10">
            <v>1741670</v>
          </cell>
          <cell r="HG10">
            <v>1838970.0000000005</v>
          </cell>
          <cell r="HH10">
            <v>1838970</v>
          </cell>
          <cell r="HI10">
            <v>6982010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1562400</v>
          </cell>
          <cell r="HP10">
            <v>1741670</v>
          </cell>
          <cell r="HQ10">
            <v>1838970.0000000005</v>
          </cell>
          <cell r="HR10">
            <v>1838970</v>
          </cell>
          <cell r="HS10">
            <v>6982010</v>
          </cell>
          <cell r="HT10">
            <v>1562400</v>
          </cell>
          <cell r="HU10">
            <v>1741670</v>
          </cell>
          <cell r="HV10">
            <v>1838970.0000000005</v>
          </cell>
          <cell r="HW10">
            <v>1838970</v>
          </cell>
          <cell r="HX10">
            <v>6982010</v>
          </cell>
          <cell r="HY10">
            <v>819500</v>
          </cell>
          <cell r="HZ10">
            <v>880000</v>
          </cell>
          <cell r="IA10">
            <v>957000</v>
          </cell>
          <cell r="IB10">
            <v>957000</v>
          </cell>
          <cell r="IC10">
            <v>3613500</v>
          </cell>
          <cell r="ID10">
            <v>2381900</v>
          </cell>
          <cell r="IE10">
            <v>2621670</v>
          </cell>
          <cell r="IF10">
            <v>2795970.0000000005</v>
          </cell>
          <cell r="IG10">
            <v>2795970</v>
          </cell>
          <cell r="IH10">
            <v>10595510</v>
          </cell>
          <cell r="II10">
            <v>1062600</v>
          </cell>
          <cell r="IJ10">
            <v>1110900</v>
          </cell>
          <cell r="IK10">
            <v>1110900</v>
          </cell>
          <cell r="IL10">
            <v>1110899.9999999998</v>
          </cell>
          <cell r="IM10">
            <v>4395300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1062600</v>
          </cell>
          <cell r="IT10">
            <v>1110900</v>
          </cell>
          <cell r="IU10">
            <v>1110900</v>
          </cell>
          <cell r="IV10">
            <v>1110899.9999999998</v>
          </cell>
          <cell r="IW10">
            <v>4395300</v>
          </cell>
          <cell r="IX10">
            <v>1062600</v>
          </cell>
          <cell r="IY10">
            <v>1110900</v>
          </cell>
          <cell r="IZ10">
            <v>1110900</v>
          </cell>
          <cell r="JA10">
            <v>1110899.9999999998</v>
          </cell>
          <cell r="JB10">
            <v>4395300</v>
          </cell>
          <cell r="JC10">
            <v>300000</v>
          </cell>
          <cell r="JD10">
            <v>430000</v>
          </cell>
          <cell r="JE10">
            <v>545000</v>
          </cell>
          <cell r="JF10">
            <v>570000</v>
          </cell>
          <cell r="JG10">
            <v>1845000</v>
          </cell>
          <cell r="JH10">
            <v>1362600</v>
          </cell>
          <cell r="JI10">
            <v>1540900</v>
          </cell>
          <cell r="JJ10">
            <v>1655900</v>
          </cell>
          <cell r="JK10">
            <v>1680899.9999999998</v>
          </cell>
          <cell r="JL10">
            <v>6240300</v>
          </cell>
          <cell r="JM10">
            <v>1507500</v>
          </cell>
          <cell r="JN10">
            <v>1575840</v>
          </cell>
          <cell r="JO10">
            <v>1575840.0000000002</v>
          </cell>
          <cell r="JP10">
            <v>1575840</v>
          </cell>
          <cell r="JQ10">
            <v>6235020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1507500</v>
          </cell>
          <cell r="JX10">
            <v>1575840</v>
          </cell>
          <cell r="JY10">
            <v>1575840.0000000002</v>
          </cell>
          <cell r="JZ10">
            <v>1575840</v>
          </cell>
          <cell r="KA10">
            <v>6235020</v>
          </cell>
          <cell r="KB10">
            <v>1507500</v>
          </cell>
          <cell r="KC10">
            <v>1575840</v>
          </cell>
          <cell r="KD10">
            <v>1575840.0000000002</v>
          </cell>
          <cell r="KE10">
            <v>1575840</v>
          </cell>
          <cell r="KF10">
            <v>6235020</v>
          </cell>
          <cell r="KG10">
            <v>610000</v>
          </cell>
          <cell r="KH10">
            <v>670000</v>
          </cell>
          <cell r="KI10">
            <v>690000</v>
          </cell>
          <cell r="KJ10">
            <v>690000</v>
          </cell>
          <cell r="KK10">
            <v>2660000</v>
          </cell>
          <cell r="KL10">
            <v>2117500</v>
          </cell>
          <cell r="KM10">
            <v>2245840</v>
          </cell>
          <cell r="KN10">
            <v>2265840</v>
          </cell>
          <cell r="KO10">
            <v>2265840</v>
          </cell>
          <cell r="KP10">
            <v>8895020</v>
          </cell>
          <cell r="KQ10">
            <v>416100</v>
          </cell>
          <cell r="KR10">
            <v>434910</v>
          </cell>
          <cell r="KS10">
            <v>434910</v>
          </cell>
          <cell r="KT10">
            <v>434910</v>
          </cell>
          <cell r="KU10">
            <v>1720830</v>
          </cell>
          <cell r="KV10">
            <v>0</v>
          </cell>
          <cell r="KW10">
            <v>0</v>
          </cell>
          <cell r="KX10">
            <v>0</v>
          </cell>
          <cell r="KY10">
            <v>0</v>
          </cell>
          <cell r="KZ10">
            <v>0</v>
          </cell>
          <cell r="LA10">
            <v>416100</v>
          </cell>
          <cell r="LB10">
            <v>434910</v>
          </cell>
          <cell r="LC10">
            <v>434910</v>
          </cell>
          <cell r="LD10">
            <v>434910</v>
          </cell>
          <cell r="LE10">
            <v>1720830</v>
          </cell>
          <cell r="LF10">
            <v>416100</v>
          </cell>
          <cell r="LG10">
            <v>434910</v>
          </cell>
          <cell r="LH10">
            <v>434910</v>
          </cell>
          <cell r="LI10">
            <v>434910</v>
          </cell>
          <cell r="LJ10">
            <v>1720830</v>
          </cell>
          <cell r="LK10">
            <v>25000</v>
          </cell>
          <cell r="LL10">
            <v>130000</v>
          </cell>
          <cell r="LM10">
            <v>150000</v>
          </cell>
          <cell r="LN10">
            <v>150000</v>
          </cell>
          <cell r="LO10">
            <v>455000</v>
          </cell>
          <cell r="LP10">
            <v>441100</v>
          </cell>
          <cell r="LQ10">
            <v>564910</v>
          </cell>
          <cell r="LR10">
            <v>584910</v>
          </cell>
          <cell r="LS10">
            <v>584910</v>
          </cell>
          <cell r="LT10">
            <v>2175830</v>
          </cell>
          <cell r="LU10">
            <v>697199.99999999988</v>
          </cell>
          <cell r="LV10">
            <v>798560</v>
          </cell>
          <cell r="LW10">
            <v>859320</v>
          </cell>
          <cell r="LX10">
            <v>859320.00000000012</v>
          </cell>
          <cell r="LY10">
            <v>3214400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697199.99999999988</v>
          </cell>
          <cell r="MF10">
            <v>798560</v>
          </cell>
          <cell r="MG10">
            <v>859320</v>
          </cell>
          <cell r="MH10">
            <v>859320.00000000012</v>
          </cell>
          <cell r="MI10">
            <v>3214400</v>
          </cell>
          <cell r="MJ10">
            <v>697199.99999999988</v>
          </cell>
          <cell r="MK10">
            <v>798560</v>
          </cell>
          <cell r="ML10">
            <v>859320</v>
          </cell>
          <cell r="MM10">
            <v>859320.00000000012</v>
          </cell>
          <cell r="MN10">
            <v>3214400</v>
          </cell>
          <cell r="MO10">
            <v>120000</v>
          </cell>
          <cell r="MP10">
            <v>120000</v>
          </cell>
          <cell r="MQ10">
            <v>120000</v>
          </cell>
          <cell r="MR10">
            <v>120000</v>
          </cell>
          <cell r="MS10">
            <v>480000</v>
          </cell>
          <cell r="MT10">
            <v>817199.99999999988</v>
          </cell>
          <cell r="MU10">
            <v>918560</v>
          </cell>
          <cell r="MV10">
            <v>979320</v>
          </cell>
          <cell r="MW10">
            <v>979320.00000000012</v>
          </cell>
          <cell r="MX10">
            <v>3694400</v>
          </cell>
          <cell r="MY10">
            <v>2818800</v>
          </cell>
          <cell r="MZ10">
            <v>2984520</v>
          </cell>
          <cell r="NA10">
            <v>3018435.0000000005</v>
          </cell>
          <cell r="NB10">
            <v>3018435</v>
          </cell>
          <cell r="NC10">
            <v>11840190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  <cell r="NH10">
            <v>0</v>
          </cell>
          <cell r="NI10">
            <v>2818800</v>
          </cell>
          <cell r="NJ10">
            <v>2984520</v>
          </cell>
          <cell r="NK10">
            <v>3018435.0000000005</v>
          </cell>
          <cell r="NL10">
            <v>3018435</v>
          </cell>
          <cell r="NM10">
            <v>11840190</v>
          </cell>
          <cell r="NN10">
            <v>2818800</v>
          </cell>
          <cell r="NO10">
            <v>2984520</v>
          </cell>
          <cell r="NP10">
            <v>3018435.0000000005</v>
          </cell>
          <cell r="NQ10">
            <v>3018435</v>
          </cell>
          <cell r="NR10">
            <v>11840190</v>
          </cell>
          <cell r="NS10">
            <v>365000</v>
          </cell>
          <cell r="NT10">
            <v>876000</v>
          </cell>
          <cell r="NU10">
            <v>1029300</v>
          </cell>
          <cell r="NV10">
            <v>1029300</v>
          </cell>
          <cell r="NW10">
            <v>3299600</v>
          </cell>
          <cell r="NX10">
            <v>3183800</v>
          </cell>
          <cell r="NY10">
            <v>3860520</v>
          </cell>
          <cell r="NZ10">
            <v>4047735.0000000005</v>
          </cell>
          <cell r="OA10">
            <v>4047735</v>
          </cell>
          <cell r="OB10">
            <v>15139790</v>
          </cell>
          <cell r="OC10">
            <v>1138800</v>
          </cell>
          <cell r="OD10">
            <v>1258950</v>
          </cell>
          <cell r="OE10">
            <v>1419180</v>
          </cell>
          <cell r="OF10">
            <v>1464959.9999999995</v>
          </cell>
          <cell r="OG10">
            <v>5281890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1138800</v>
          </cell>
          <cell r="ON10">
            <v>1258950</v>
          </cell>
          <cell r="OO10">
            <v>1419180</v>
          </cell>
          <cell r="OP10">
            <v>1464959.9999999995</v>
          </cell>
          <cell r="OQ10">
            <v>5281890</v>
          </cell>
          <cell r="OR10">
            <v>1138800</v>
          </cell>
          <cell r="OS10">
            <v>1258950</v>
          </cell>
          <cell r="OT10">
            <v>1419180</v>
          </cell>
          <cell r="OU10">
            <v>1464959.9999999995</v>
          </cell>
          <cell r="OV10">
            <v>5281890</v>
          </cell>
          <cell r="OW10">
            <v>390500</v>
          </cell>
          <cell r="OX10">
            <v>616000</v>
          </cell>
          <cell r="OY10">
            <v>819500</v>
          </cell>
          <cell r="OZ10">
            <v>891000</v>
          </cell>
          <cell r="PA10">
            <v>2717000</v>
          </cell>
          <cell r="PB10">
            <v>1529300</v>
          </cell>
          <cell r="PC10">
            <v>1874950</v>
          </cell>
          <cell r="PD10">
            <v>2238680</v>
          </cell>
          <cell r="PE10">
            <v>2355959.9999999995</v>
          </cell>
          <cell r="PF10">
            <v>7998890</v>
          </cell>
          <cell r="PG10">
            <v>924000.00000000012</v>
          </cell>
          <cell r="PH10">
            <v>965999.99999999977</v>
          </cell>
          <cell r="PI10">
            <v>965999.99999999988</v>
          </cell>
          <cell r="PJ10">
            <v>965999.99999999988</v>
          </cell>
          <cell r="PK10">
            <v>3822000</v>
          </cell>
          <cell r="PL10">
            <v>0</v>
          </cell>
          <cell r="PM10">
            <v>0</v>
          </cell>
          <cell r="PN10">
            <v>0</v>
          </cell>
          <cell r="PO10">
            <v>0</v>
          </cell>
          <cell r="PP10">
            <v>0</v>
          </cell>
          <cell r="PQ10">
            <v>924000.00000000012</v>
          </cell>
          <cell r="PR10">
            <v>965999.99999999977</v>
          </cell>
          <cell r="PS10">
            <v>965999.99999999988</v>
          </cell>
          <cell r="PT10">
            <v>965999.99999999988</v>
          </cell>
          <cell r="PU10">
            <v>3822000</v>
          </cell>
          <cell r="PV10">
            <v>924000.00000000012</v>
          </cell>
          <cell r="PW10">
            <v>965999.99999999977</v>
          </cell>
          <cell r="PX10">
            <v>965999.99999999988</v>
          </cell>
          <cell r="PY10">
            <v>965999.99999999988</v>
          </cell>
          <cell r="PZ10">
            <v>3822000</v>
          </cell>
          <cell r="QA10">
            <v>255000</v>
          </cell>
          <cell r="QB10">
            <v>555000</v>
          </cell>
          <cell r="QC10">
            <v>555000</v>
          </cell>
          <cell r="QD10">
            <v>555000</v>
          </cell>
          <cell r="QE10">
            <v>1920000</v>
          </cell>
          <cell r="QF10">
            <v>1179000</v>
          </cell>
          <cell r="QG10">
            <v>1520999.9999999998</v>
          </cell>
          <cell r="QH10">
            <v>1521000</v>
          </cell>
          <cell r="QI10">
            <v>1521000</v>
          </cell>
          <cell r="QJ10">
            <v>5742000</v>
          </cell>
          <cell r="QK10">
            <v>1140000</v>
          </cell>
          <cell r="QL10">
            <v>1193010.0000000002</v>
          </cell>
          <cell r="QM10">
            <v>1193010</v>
          </cell>
          <cell r="QN10">
            <v>1193010</v>
          </cell>
          <cell r="QO10">
            <v>4719030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1140000</v>
          </cell>
          <cell r="QV10">
            <v>1193010.0000000002</v>
          </cell>
          <cell r="QW10">
            <v>1193010</v>
          </cell>
          <cell r="QX10">
            <v>1193010</v>
          </cell>
          <cell r="QY10">
            <v>4719030</v>
          </cell>
          <cell r="QZ10">
            <v>1140000</v>
          </cell>
          <cell r="RA10">
            <v>1193010.0000000002</v>
          </cell>
          <cell r="RB10">
            <v>1193010</v>
          </cell>
          <cell r="RC10">
            <v>1193010</v>
          </cell>
          <cell r="RD10">
            <v>4719030</v>
          </cell>
          <cell r="RE10">
            <v>319000</v>
          </cell>
          <cell r="RF10">
            <v>610500</v>
          </cell>
          <cell r="RG10">
            <v>610500</v>
          </cell>
          <cell r="RH10">
            <v>610500</v>
          </cell>
          <cell r="RI10">
            <v>2150500</v>
          </cell>
          <cell r="RJ10">
            <v>1459000</v>
          </cell>
          <cell r="RK10">
            <v>1803510.0000000002</v>
          </cell>
          <cell r="RL10">
            <v>1803510</v>
          </cell>
          <cell r="RM10">
            <v>1803510</v>
          </cell>
          <cell r="RN10">
            <v>6869530</v>
          </cell>
          <cell r="RO10">
            <v>1377000</v>
          </cell>
          <cell r="RP10">
            <v>1196985</v>
          </cell>
          <cell r="RQ10">
            <v>1432360</v>
          </cell>
          <cell r="RR10">
            <v>1407679.9999999995</v>
          </cell>
          <cell r="RS10">
            <v>5414025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1377000</v>
          </cell>
          <cell r="RZ10">
            <v>1196985</v>
          </cell>
          <cell r="SA10">
            <v>1432360</v>
          </cell>
          <cell r="SB10">
            <v>1407679.9999999995</v>
          </cell>
          <cell r="SC10">
            <v>5414025</v>
          </cell>
          <cell r="SD10">
            <v>1377000</v>
          </cell>
          <cell r="SE10">
            <v>1196985</v>
          </cell>
          <cell r="SF10">
            <v>1432360</v>
          </cell>
          <cell r="SG10">
            <v>1407679.9999999995</v>
          </cell>
          <cell r="SH10">
            <v>5414025</v>
          </cell>
          <cell r="SI10">
            <v>203500</v>
          </cell>
          <cell r="SJ10">
            <v>610500</v>
          </cell>
          <cell r="SK10">
            <v>610500</v>
          </cell>
          <cell r="SL10">
            <v>610500</v>
          </cell>
          <cell r="SM10">
            <v>2035000</v>
          </cell>
          <cell r="SN10">
            <v>1580500</v>
          </cell>
          <cell r="SO10">
            <v>1807485</v>
          </cell>
          <cell r="SP10">
            <v>2042860</v>
          </cell>
          <cell r="SQ10">
            <v>2018179.9999999995</v>
          </cell>
          <cell r="SR10">
            <v>7449025</v>
          </cell>
          <cell r="SS10">
            <v>1137600</v>
          </cell>
          <cell r="ST10">
            <v>1189440</v>
          </cell>
          <cell r="SU10">
            <v>1189440</v>
          </cell>
          <cell r="SV10">
            <v>1189440</v>
          </cell>
          <cell r="SW10">
            <v>4705920</v>
          </cell>
          <cell r="SX10">
            <v>0</v>
          </cell>
          <cell r="SY10">
            <v>0</v>
          </cell>
          <cell r="SZ10">
            <v>0</v>
          </cell>
          <cell r="TA10">
            <v>0</v>
          </cell>
          <cell r="TB10">
            <v>0</v>
          </cell>
          <cell r="TC10">
            <v>1137600</v>
          </cell>
          <cell r="TD10">
            <v>1189440</v>
          </cell>
          <cell r="TE10">
            <v>1189440</v>
          </cell>
          <cell r="TF10">
            <v>1189440</v>
          </cell>
          <cell r="TG10">
            <v>4705920</v>
          </cell>
          <cell r="TH10">
            <v>1137600</v>
          </cell>
          <cell r="TI10">
            <v>1189440</v>
          </cell>
          <cell r="TJ10">
            <v>1189440</v>
          </cell>
          <cell r="TK10">
            <v>1189440</v>
          </cell>
          <cell r="TL10">
            <v>4705920</v>
          </cell>
          <cell r="TM10">
            <v>405000</v>
          </cell>
          <cell r="TN10">
            <v>705000</v>
          </cell>
          <cell r="TO10">
            <v>705000</v>
          </cell>
          <cell r="TP10">
            <v>705000</v>
          </cell>
          <cell r="TQ10">
            <v>2520000</v>
          </cell>
          <cell r="TR10">
            <v>1542600</v>
          </cell>
          <cell r="TS10">
            <v>1894440</v>
          </cell>
          <cell r="TT10">
            <v>1894440</v>
          </cell>
          <cell r="TU10">
            <v>1894440</v>
          </cell>
          <cell r="TV10">
            <v>7225920</v>
          </cell>
          <cell r="TW10">
            <v>467400.00000000006</v>
          </cell>
          <cell r="TX10">
            <v>488774.99999999994</v>
          </cell>
          <cell r="TY10">
            <v>488775.00000000006</v>
          </cell>
          <cell r="TZ10">
            <v>488775.00000000012</v>
          </cell>
          <cell r="UA10">
            <v>1933725</v>
          </cell>
          <cell r="UB10">
            <v>0</v>
          </cell>
          <cell r="UC10">
            <v>0</v>
          </cell>
          <cell r="UD10">
            <v>0</v>
          </cell>
          <cell r="UE10">
            <v>0</v>
          </cell>
          <cell r="UF10">
            <v>0</v>
          </cell>
          <cell r="UG10">
            <v>467400.00000000006</v>
          </cell>
          <cell r="UH10">
            <v>488774.99999999994</v>
          </cell>
          <cell r="UI10">
            <v>488775.00000000006</v>
          </cell>
          <cell r="UJ10">
            <v>488775.00000000012</v>
          </cell>
          <cell r="UK10">
            <v>1933725</v>
          </cell>
          <cell r="UL10">
            <v>467400.00000000006</v>
          </cell>
          <cell r="UM10">
            <v>488774.99999999994</v>
          </cell>
          <cell r="UN10">
            <v>488775.00000000006</v>
          </cell>
          <cell r="UO10">
            <v>488775.00000000012</v>
          </cell>
          <cell r="UP10">
            <v>1933725</v>
          </cell>
          <cell r="UQ10">
            <v>105000</v>
          </cell>
          <cell r="UR10">
            <v>140000</v>
          </cell>
          <cell r="US10">
            <v>150000</v>
          </cell>
          <cell r="UT10">
            <v>150000</v>
          </cell>
          <cell r="UU10">
            <v>545000</v>
          </cell>
          <cell r="UV10">
            <v>572400</v>
          </cell>
          <cell r="UW10">
            <v>628775</v>
          </cell>
          <cell r="UX10">
            <v>638775</v>
          </cell>
          <cell r="UY10">
            <v>638775.00000000012</v>
          </cell>
          <cell r="UZ10">
            <v>2478725</v>
          </cell>
          <cell r="VA10">
            <v>426600.00000000006</v>
          </cell>
          <cell r="VB10">
            <v>446040</v>
          </cell>
          <cell r="VC10">
            <v>446040</v>
          </cell>
          <cell r="VD10">
            <v>446040</v>
          </cell>
          <cell r="VE10">
            <v>1764720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426600.00000000006</v>
          </cell>
          <cell r="VL10">
            <v>446040</v>
          </cell>
          <cell r="VM10">
            <v>446040</v>
          </cell>
          <cell r="VN10">
            <v>446040</v>
          </cell>
          <cell r="VO10">
            <v>1764720</v>
          </cell>
          <cell r="VP10">
            <v>426600.00000000006</v>
          </cell>
          <cell r="VQ10">
            <v>446040</v>
          </cell>
          <cell r="VR10">
            <v>446040</v>
          </cell>
          <cell r="VS10">
            <v>446040</v>
          </cell>
          <cell r="VT10">
            <v>1764720</v>
          </cell>
          <cell r="VU10">
            <v>25000</v>
          </cell>
          <cell r="VV10">
            <v>130000</v>
          </cell>
          <cell r="VW10">
            <v>150000</v>
          </cell>
          <cell r="VX10">
            <v>150000</v>
          </cell>
          <cell r="VY10">
            <v>455000</v>
          </cell>
          <cell r="VZ10">
            <v>451600.00000000006</v>
          </cell>
          <cell r="WA10">
            <v>576040</v>
          </cell>
          <cell r="WB10">
            <v>596040</v>
          </cell>
          <cell r="WC10">
            <v>596040</v>
          </cell>
          <cell r="WD10">
            <v>2219720</v>
          </cell>
          <cell r="WE10">
            <v>562800</v>
          </cell>
          <cell r="WF10">
            <v>588000</v>
          </cell>
          <cell r="WG10">
            <v>588000</v>
          </cell>
          <cell r="WH10">
            <v>588000</v>
          </cell>
          <cell r="WI10">
            <v>2326800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562800</v>
          </cell>
          <cell r="WP10">
            <v>588000</v>
          </cell>
          <cell r="WQ10">
            <v>588000</v>
          </cell>
          <cell r="WR10">
            <v>588000</v>
          </cell>
          <cell r="WS10">
            <v>2326800</v>
          </cell>
          <cell r="WT10">
            <v>562800</v>
          </cell>
          <cell r="WU10">
            <v>588000</v>
          </cell>
          <cell r="WV10">
            <v>588000</v>
          </cell>
          <cell r="WW10">
            <v>588000</v>
          </cell>
          <cell r="WX10">
            <v>2326800</v>
          </cell>
          <cell r="WY10">
            <v>77475</v>
          </cell>
          <cell r="WZ10">
            <v>418365</v>
          </cell>
          <cell r="XA10">
            <v>433860</v>
          </cell>
          <cell r="XB10">
            <v>433860</v>
          </cell>
          <cell r="XC10">
            <v>1363560</v>
          </cell>
          <cell r="XD10">
            <v>640275</v>
          </cell>
          <cell r="XE10">
            <v>1006365</v>
          </cell>
          <cell r="XF10">
            <v>1021860</v>
          </cell>
          <cell r="XG10">
            <v>1021860</v>
          </cell>
          <cell r="XH10">
            <v>3690360</v>
          </cell>
          <cell r="XI10">
            <v>372000</v>
          </cell>
          <cell r="XJ10">
            <v>388500</v>
          </cell>
          <cell r="XK10">
            <v>388499.99999999988</v>
          </cell>
          <cell r="XL10">
            <v>388500</v>
          </cell>
          <cell r="XM10">
            <v>1537500</v>
          </cell>
          <cell r="XN10">
            <v>0</v>
          </cell>
          <cell r="XO10">
            <v>0</v>
          </cell>
          <cell r="XP10">
            <v>0</v>
          </cell>
          <cell r="XQ10">
            <v>0</v>
          </cell>
          <cell r="XR10">
            <v>0</v>
          </cell>
          <cell r="XS10">
            <v>372000</v>
          </cell>
          <cell r="XT10">
            <v>388500</v>
          </cell>
          <cell r="XU10">
            <v>388499.99999999988</v>
          </cell>
          <cell r="XV10">
            <v>388500</v>
          </cell>
          <cell r="XW10">
            <v>1537500</v>
          </cell>
          <cell r="XX10">
            <v>372000</v>
          </cell>
          <cell r="XY10">
            <v>388500</v>
          </cell>
          <cell r="XZ10">
            <v>388499.99999999988</v>
          </cell>
          <cell r="YA10">
            <v>388500</v>
          </cell>
          <cell r="YB10">
            <v>1537500</v>
          </cell>
          <cell r="YC10">
            <v>390000</v>
          </cell>
          <cell r="YD10">
            <v>455000</v>
          </cell>
          <cell r="YE10">
            <v>465000</v>
          </cell>
          <cell r="YF10">
            <v>465000</v>
          </cell>
          <cell r="YG10">
            <v>1775000</v>
          </cell>
          <cell r="YH10">
            <v>762000</v>
          </cell>
          <cell r="YI10">
            <v>843500</v>
          </cell>
          <cell r="YJ10">
            <v>853499.99999999988</v>
          </cell>
          <cell r="YK10">
            <v>853500</v>
          </cell>
          <cell r="YL10">
            <v>3312500</v>
          </cell>
          <cell r="YM10">
            <v>486000</v>
          </cell>
          <cell r="YN10">
            <v>508200</v>
          </cell>
          <cell r="YO10">
            <v>508200.00000000006</v>
          </cell>
          <cell r="YP10">
            <v>508199.99999999994</v>
          </cell>
          <cell r="YQ10">
            <v>2010600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486000</v>
          </cell>
          <cell r="YX10">
            <v>508200</v>
          </cell>
          <cell r="YY10">
            <v>508200.00000000006</v>
          </cell>
          <cell r="YZ10">
            <v>508199.99999999994</v>
          </cell>
          <cell r="ZA10">
            <v>2010600</v>
          </cell>
          <cell r="ZB10">
            <v>486000</v>
          </cell>
          <cell r="ZC10">
            <v>508200</v>
          </cell>
          <cell r="ZD10">
            <v>508200.00000000006</v>
          </cell>
          <cell r="ZE10">
            <v>508199.99999999994</v>
          </cell>
          <cell r="ZF10">
            <v>2010600</v>
          </cell>
          <cell r="ZG10">
            <v>48000</v>
          </cell>
          <cell r="ZH10">
            <v>96000</v>
          </cell>
          <cell r="ZI10">
            <v>120000</v>
          </cell>
          <cell r="ZJ10">
            <v>120000</v>
          </cell>
          <cell r="ZK10">
            <v>384000</v>
          </cell>
          <cell r="ZL10">
            <v>534000</v>
          </cell>
          <cell r="ZM10">
            <v>604200</v>
          </cell>
          <cell r="ZN10">
            <v>628200</v>
          </cell>
          <cell r="ZO10">
            <v>628200</v>
          </cell>
          <cell r="ZP10">
            <v>2394600</v>
          </cell>
          <cell r="ZQ10">
            <v>638400</v>
          </cell>
          <cell r="ZR10">
            <v>667380</v>
          </cell>
          <cell r="ZS10">
            <v>667380</v>
          </cell>
          <cell r="ZT10">
            <v>667379.99999999988</v>
          </cell>
          <cell r="ZU10">
            <v>2640540</v>
          </cell>
          <cell r="ZV10">
            <v>0</v>
          </cell>
          <cell r="ZW10">
            <v>0</v>
          </cell>
          <cell r="ZX10">
            <v>0</v>
          </cell>
          <cell r="ZY10">
            <v>0</v>
          </cell>
          <cell r="ZZ10">
            <v>0</v>
          </cell>
          <cell r="AAA10">
            <v>638400</v>
          </cell>
          <cell r="AAB10">
            <v>667380</v>
          </cell>
          <cell r="AAC10">
            <v>667380</v>
          </cell>
          <cell r="AAD10">
            <v>667379.99999999988</v>
          </cell>
          <cell r="AAE10">
            <v>2640540</v>
          </cell>
          <cell r="AAF10">
            <v>638400</v>
          </cell>
          <cell r="AAG10">
            <v>667380</v>
          </cell>
          <cell r="AAH10">
            <v>667380</v>
          </cell>
          <cell r="AAI10">
            <v>667379.99999999988</v>
          </cell>
          <cell r="AAJ10">
            <v>2640540</v>
          </cell>
          <cell r="AAK10">
            <v>150000</v>
          </cell>
          <cell r="AAL10">
            <v>150000</v>
          </cell>
          <cell r="AAM10">
            <v>150000</v>
          </cell>
          <cell r="AAN10">
            <v>150000</v>
          </cell>
          <cell r="AAO10">
            <v>600000</v>
          </cell>
          <cell r="AAP10">
            <v>788400</v>
          </cell>
          <cell r="AAQ10">
            <v>817380</v>
          </cell>
          <cell r="AAR10">
            <v>817380</v>
          </cell>
          <cell r="AAS10">
            <v>817379.99999999988</v>
          </cell>
          <cell r="AAT10">
            <v>3240540</v>
          </cell>
          <cell r="AAU10">
            <v>535800</v>
          </cell>
          <cell r="AAV10">
            <v>560595</v>
          </cell>
          <cell r="AAW10">
            <v>560595</v>
          </cell>
          <cell r="AAX10">
            <v>560594.99999999988</v>
          </cell>
          <cell r="AAY10">
            <v>2217585</v>
          </cell>
          <cell r="AAZ10">
            <v>0</v>
          </cell>
          <cell r="ABA10">
            <v>0</v>
          </cell>
          <cell r="ABB10">
            <v>0</v>
          </cell>
          <cell r="ABC10">
            <v>0</v>
          </cell>
          <cell r="ABD10">
            <v>0</v>
          </cell>
          <cell r="ABE10">
            <v>535800</v>
          </cell>
          <cell r="ABF10">
            <v>560595</v>
          </cell>
          <cell r="ABG10">
            <v>560595</v>
          </cell>
          <cell r="ABH10">
            <v>560594.99999999988</v>
          </cell>
          <cell r="ABI10">
            <v>2217585</v>
          </cell>
          <cell r="ABJ10">
            <v>535800</v>
          </cell>
          <cell r="ABK10">
            <v>560595</v>
          </cell>
          <cell r="ABL10">
            <v>560595</v>
          </cell>
          <cell r="ABM10">
            <v>560594.99999999988</v>
          </cell>
          <cell r="ABN10">
            <v>2217585</v>
          </cell>
          <cell r="ABO10">
            <v>145000</v>
          </cell>
          <cell r="ABP10">
            <v>220000</v>
          </cell>
          <cell r="ABQ10">
            <v>275000</v>
          </cell>
          <cell r="ABR10">
            <v>300000</v>
          </cell>
          <cell r="ABS10">
            <v>940000</v>
          </cell>
          <cell r="ABT10">
            <v>680800</v>
          </cell>
          <cell r="ABU10">
            <v>780595</v>
          </cell>
          <cell r="ABV10">
            <v>835595</v>
          </cell>
          <cell r="ABW10">
            <v>860594.99999999988</v>
          </cell>
          <cell r="ABX10">
            <v>3157585</v>
          </cell>
          <cell r="ABY10">
            <v>1007400</v>
          </cell>
          <cell r="ABZ10">
            <v>1075830</v>
          </cell>
          <cell r="ACA10">
            <v>1098720</v>
          </cell>
          <cell r="ACB10">
            <v>1098720</v>
          </cell>
          <cell r="ACC10">
            <v>4280670</v>
          </cell>
          <cell r="ACD10">
            <v>0</v>
          </cell>
          <cell r="ACE10">
            <v>0</v>
          </cell>
          <cell r="ACF10">
            <v>0</v>
          </cell>
          <cell r="ACG10">
            <v>0</v>
          </cell>
          <cell r="ACH10">
            <v>0</v>
          </cell>
          <cell r="ACI10">
            <v>1007400</v>
          </cell>
          <cell r="ACJ10">
            <v>1075830</v>
          </cell>
          <cell r="ACK10">
            <v>1098720</v>
          </cell>
          <cell r="ACL10">
            <v>1098720</v>
          </cell>
          <cell r="ACM10">
            <v>4280670</v>
          </cell>
          <cell r="ACN10">
            <v>1007400</v>
          </cell>
          <cell r="ACO10">
            <v>1075830</v>
          </cell>
          <cell r="ACP10">
            <v>1098720</v>
          </cell>
          <cell r="ACQ10">
            <v>1098720</v>
          </cell>
          <cell r="ACR10">
            <v>4280670</v>
          </cell>
          <cell r="ACS10">
            <v>615000</v>
          </cell>
          <cell r="ACT10">
            <v>670000</v>
          </cell>
          <cell r="ACU10">
            <v>690000</v>
          </cell>
          <cell r="ACV10">
            <v>690000</v>
          </cell>
          <cell r="ACW10">
            <v>2665000</v>
          </cell>
          <cell r="ACX10">
            <v>1622400</v>
          </cell>
          <cell r="ACY10">
            <v>1745830</v>
          </cell>
          <cell r="ACZ10">
            <v>1788720</v>
          </cell>
          <cell r="ADA10">
            <v>1788720</v>
          </cell>
          <cell r="ADB10">
            <v>6945670</v>
          </cell>
          <cell r="ADC10">
            <v>433499.99999999994</v>
          </cell>
          <cell r="ADD10">
            <v>580059.99999999988</v>
          </cell>
          <cell r="ADE10">
            <v>606730</v>
          </cell>
          <cell r="ADF10">
            <v>606730</v>
          </cell>
          <cell r="ADG10">
            <v>2227020</v>
          </cell>
          <cell r="ADH10">
            <v>0</v>
          </cell>
          <cell r="ADI10">
            <v>0</v>
          </cell>
          <cell r="ADJ10">
            <v>0</v>
          </cell>
          <cell r="ADK10">
            <v>0</v>
          </cell>
          <cell r="ADL10">
            <v>0</v>
          </cell>
          <cell r="ADM10">
            <v>433499.99999999994</v>
          </cell>
          <cell r="ADN10">
            <v>580059.99999999988</v>
          </cell>
          <cell r="ADO10">
            <v>606730</v>
          </cell>
          <cell r="ADP10">
            <v>606730</v>
          </cell>
          <cell r="ADQ10">
            <v>2227020</v>
          </cell>
          <cell r="ADR10">
            <v>433499.99999999994</v>
          </cell>
          <cell r="ADS10">
            <v>580059.99999999988</v>
          </cell>
          <cell r="ADT10">
            <v>606730</v>
          </cell>
          <cell r="ADU10">
            <v>606730</v>
          </cell>
          <cell r="ADV10">
            <v>2227020</v>
          </cell>
          <cell r="ADW10">
            <v>150000</v>
          </cell>
          <cell r="ADX10">
            <v>150000</v>
          </cell>
          <cell r="ADY10">
            <v>150000</v>
          </cell>
          <cell r="ADZ10">
            <v>150000</v>
          </cell>
          <cell r="AEA10">
            <v>600000</v>
          </cell>
          <cell r="AEB10">
            <v>583500</v>
          </cell>
          <cell r="AEC10">
            <v>730059.99999999988</v>
          </cell>
          <cell r="AED10">
            <v>756730</v>
          </cell>
          <cell r="AEE10">
            <v>756730</v>
          </cell>
          <cell r="AEF10">
            <v>2827020</v>
          </cell>
          <cell r="AEG10">
            <v>1029599.9999999999</v>
          </cell>
          <cell r="AEH10">
            <v>1076985</v>
          </cell>
          <cell r="AEI10">
            <v>1076985</v>
          </cell>
          <cell r="AEJ10">
            <v>1076985</v>
          </cell>
          <cell r="AEK10">
            <v>4260555</v>
          </cell>
          <cell r="AEL10">
            <v>0</v>
          </cell>
          <cell r="AEM10">
            <v>0</v>
          </cell>
          <cell r="AEN10">
            <v>0</v>
          </cell>
          <cell r="AEO10">
            <v>0</v>
          </cell>
          <cell r="AEP10">
            <v>0</v>
          </cell>
          <cell r="AEQ10">
            <v>1029599.9999999999</v>
          </cell>
          <cell r="AER10">
            <v>1076985</v>
          </cell>
          <cell r="AES10">
            <v>1076985</v>
          </cell>
          <cell r="AET10">
            <v>1076985</v>
          </cell>
          <cell r="AEU10">
            <v>4260555</v>
          </cell>
          <cell r="AEV10">
            <v>1029599.9999999999</v>
          </cell>
          <cell r="AEW10">
            <v>1076985</v>
          </cell>
          <cell r="AEX10">
            <v>1076985</v>
          </cell>
          <cell r="AEY10">
            <v>1076985</v>
          </cell>
          <cell r="AEZ10">
            <v>4260555</v>
          </cell>
          <cell r="AFA10">
            <v>150000</v>
          </cell>
          <cell r="AFB10">
            <v>150000</v>
          </cell>
          <cell r="AFC10">
            <v>150000</v>
          </cell>
          <cell r="AFD10">
            <v>150000</v>
          </cell>
          <cell r="AFE10">
            <v>600000</v>
          </cell>
          <cell r="AFF10">
            <v>1179600</v>
          </cell>
          <cell r="AFG10">
            <v>1226985</v>
          </cell>
          <cell r="AFH10">
            <v>1226985</v>
          </cell>
          <cell r="AFI10">
            <v>1226985</v>
          </cell>
          <cell r="AFJ10">
            <v>4860555</v>
          </cell>
          <cell r="AFK10">
            <v>706800</v>
          </cell>
          <cell r="AFL10">
            <v>738885.00000000012</v>
          </cell>
          <cell r="AFM10">
            <v>738885.00000000012</v>
          </cell>
          <cell r="AFN10">
            <v>738885</v>
          </cell>
          <cell r="AFO10">
            <v>2923455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706800</v>
          </cell>
          <cell r="AFV10">
            <v>738885.00000000012</v>
          </cell>
          <cell r="AFW10">
            <v>738885.00000000012</v>
          </cell>
          <cell r="AFX10">
            <v>738885</v>
          </cell>
          <cell r="AFY10">
            <v>2923455</v>
          </cell>
          <cell r="AFZ10">
            <v>706800</v>
          </cell>
          <cell r="AGA10">
            <v>738885.00000000012</v>
          </cell>
          <cell r="AGB10">
            <v>738885.00000000012</v>
          </cell>
          <cell r="AGC10">
            <v>738885</v>
          </cell>
          <cell r="AGD10">
            <v>2923455</v>
          </cell>
          <cell r="AGE10">
            <v>150000</v>
          </cell>
          <cell r="AGF10">
            <v>150000</v>
          </cell>
          <cell r="AGG10">
            <v>150000</v>
          </cell>
          <cell r="AGH10">
            <v>150000</v>
          </cell>
          <cell r="AGI10">
            <v>600000</v>
          </cell>
          <cell r="AGJ10">
            <v>856800</v>
          </cell>
          <cell r="AGK10">
            <v>888885.00000000012</v>
          </cell>
          <cell r="AGL10">
            <v>888885.00000000012</v>
          </cell>
          <cell r="AGM10">
            <v>888885</v>
          </cell>
          <cell r="AGN10">
            <v>3523455</v>
          </cell>
          <cell r="AGO10">
            <v>917999.99999999988</v>
          </cell>
          <cell r="AGP10">
            <v>959175</v>
          </cell>
          <cell r="AGQ10">
            <v>959175</v>
          </cell>
          <cell r="AGR10">
            <v>959175.00000000012</v>
          </cell>
          <cell r="AGS10">
            <v>3795525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917999.99999999988</v>
          </cell>
          <cell r="AGZ10">
            <v>959175</v>
          </cell>
          <cell r="AHA10">
            <v>959175</v>
          </cell>
          <cell r="AHB10">
            <v>959175.00000000012</v>
          </cell>
          <cell r="AHC10">
            <v>3795525</v>
          </cell>
          <cell r="AHD10">
            <v>917999.99999999988</v>
          </cell>
          <cell r="AHE10">
            <v>959175</v>
          </cell>
          <cell r="AHF10">
            <v>959175</v>
          </cell>
          <cell r="AHG10">
            <v>959175.00000000012</v>
          </cell>
          <cell r="AHH10">
            <v>3795525</v>
          </cell>
          <cell r="AHI10">
            <v>370000</v>
          </cell>
          <cell r="AHJ10">
            <v>485000</v>
          </cell>
          <cell r="AHK10">
            <v>545000</v>
          </cell>
          <cell r="AHL10">
            <v>570000</v>
          </cell>
          <cell r="AHM10">
            <v>1970000</v>
          </cell>
          <cell r="AHN10">
            <v>1288000</v>
          </cell>
          <cell r="AHO10">
            <v>1444175</v>
          </cell>
          <cell r="AHP10">
            <v>1504175</v>
          </cell>
          <cell r="AHQ10">
            <v>1529175</v>
          </cell>
          <cell r="AHR10">
            <v>5765525</v>
          </cell>
          <cell r="AHS10">
            <v>405000</v>
          </cell>
          <cell r="AHT10">
            <v>470400.00000000006</v>
          </cell>
          <cell r="AHU10">
            <v>517440.00000000006</v>
          </cell>
          <cell r="AHV10">
            <v>517440</v>
          </cell>
          <cell r="AHW10">
            <v>1910280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405000</v>
          </cell>
          <cell r="AID10">
            <v>470400.00000000006</v>
          </cell>
          <cell r="AIE10">
            <v>517440.00000000006</v>
          </cell>
          <cell r="AIF10">
            <v>517440</v>
          </cell>
          <cell r="AIG10">
            <v>1910280</v>
          </cell>
          <cell r="AIH10">
            <v>405000</v>
          </cell>
          <cell r="AII10">
            <v>470400.00000000006</v>
          </cell>
          <cell r="AIJ10">
            <v>517440.00000000006</v>
          </cell>
          <cell r="AIK10">
            <v>517440</v>
          </cell>
          <cell r="AIL10">
            <v>1910280</v>
          </cell>
          <cell r="AIM10">
            <v>163744</v>
          </cell>
          <cell r="AIN10">
            <v>421056</v>
          </cell>
          <cell r="AIO10">
            <v>421056</v>
          </cell>
          <cell r="AIP10">
            <v>421056</v>
          </cell>
          <cell r="AIQ10">
            <v>1426912</v>
          </cell>
          <cell r="AIR10">
            <v>568744</v>
          </cell>
          <cell r="AIS10">
            <v>891456</v>
          </cell>
          <cell r="AIT10">
            <v>938496</v>
          </cell>
          <cell r="AIU10">
            <v>938496</v>
          </cell>
          <cell r="AIV10">
            <v>3337192</v>
          </cell>
          <cell r="AIW10">
            <v>321600</v>
          </cell>
          <cell r="AIX10">
            <v>371000</v>
          </cell>
          <cell r="AIY10">
            <v>399000.00000000006</v>
          </cell>
          <cell r="AIZ10">
            <v>399000.00000000006</v>
          </cell>
          <cell r="AJA10">
            <v>1490600</v>
          </cell>
          <cell r="AJB10">
            <v>0</v>
          </cell>
          <cell r="AJC10">
            <v>0</v>
          </cell>
          <cell r="AJD10">
            <v>0</v>
          </cell>
          <cell r="AJE10">
            <v>0</v>
          </cell>
          <cell r="AJF10">
            <v>0</v>
          </cell>
          <cell r="AJG10">
            <v>321600</v>
          </cell>
          <cell r="AJH10">
            <v>371000</v>
          </cell>
          <cell r="AJI10">
            <v>399000.00000000006</v>
          </cell>
          <cell r="AJJ10">
            <v>399000.00000000006</v>
          </cell>
          <cell r="AJK10">
            <v>1490600</v>
          </cell>
          <cell r="AJL10">
            <v>321600</v>
          </cell>
          <cell r="AJM10">
            <v>371000</v>
          </cell>
          <cell r="AJN10">
            <v>399000.00000000006</v>
          </cell>
          <cell r="AJO10">
            <v>399000.00000000006</v>
          </cell>
          <cell r="AJP10">
            <v>1490600</v>
          </cell>
          <cell r="AJQ10">
            <v>135000</v>
          </cell>
          <cell r="AJR10">
            <v>135000</v>
          </cell>
          <cell r="AJS10">
            <v>135000</v>
          </cell>
          <cell r="AJT10">
            <v>135000</v>
          </cell>
          <cell r="AJU10">
            <v>540000</v>
          </cell>
          <cell r="AJV10">
            <v>456600</v>
          </cell>
          <cell r="AJW10">
            <v>506000</v>
          </cell>
          <cell r="AJX10">
            <v>534000</v>
          </cell>
          <cell r="AJY10">
            <v>534000</v>
          </cell>
          <cell r="AJZ10">
            <v>2030600</v>
          </cell>
          <cell r="AKA10">
            <v>331500</v>
          </cell>
          <cell r="AKB10">
            <v>366659.99999999994</v>
          </cell>
          <cell r="AKC10">
            <v>387029.99999999994</v>
          </cell>
          <cell r="AKD10">
            <v>387030</v>
          </cell>
          <cell r="AKE10">
            <v>1472220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331500</v>
          </cell>
          <cell r="AKL10">
            <v>366659.99999999994</v>
          </cell>
          <cell r="AKM10">
            <v>387029.99999999994</v>
          </cell>
          <cell r="AKN10">
            <v>387030</v>
          </cell>
          <cell r="AKO10">
            <v>1472220</v>
          </cell>
          <cell r="AKP10">
            <v>331500</v>
          </cell>
          <cell r="AKQ10">
            <v>366659.99999999994</v>
          </cell>
          <cell r="AKR10">
            <v>387029.99999999994</v>
          </cell>
          <cell r="AKS10">
            <v>387030</v>
          </cell>
          <cell r="AKT10">
            <v>1472220</v>
          </cell>
          <cell r="AKU10">
            <v>135000</v>
          </cell>
          <cell r="AKV10">
            <v>135000</v>
          </cell>
          <cell r="AKW10">
            <v>135000</v>
          </cell>
          <cell r="AKX10">
            <v>135000</v>
          </cell>
          <cell r="AKY10">
            <v>540000</v>
          </cell>
          <cell r="AKZ10">
            <v>466500</v>
          </cell>
          <cell r="ALA10">
            <v>501659.99999999994</v>
          </cell>
          <cell r="ALB10">
            <v>522029.99999999994</v>
          </cell>
          <cell r="ALC10">
            <v>522030</v>
          </cell>
          <cell r="ALD10">
            <v>2012220</v>
          </cell>
          <cell r="ALE10">
            <v>1160045</v>
          </cell>
          <cell r="ALF10">
            <v>1300045</v>
          </cell>
          <cell r="ALG10">
            <v>1300045</v>
          </cell>
          <cell r="ALH10">
            <v>1300045</v>
          </cell>
          <cell r="ALI10">
            <v>5060180</v>
          </cell>
          <cell r="ALO10">
            <v>1160045</v>
          </cell>
          <cell r="ALP10">
            <v>1300045</v>
          </cell>
          <cell r="ALQ10">
            <v>1300045</v>
          </cell>
          <cell r="ALR10">
            <v>1300045</v>
          </cell>
          <cell r="ALS10">
            <v>5060180</v>
          </cell>
          <cell r="ALT10">
            <v>1160045</v>
          </cell>
          <cell r="ALU10">
            <v>1300045</v>
          </cell>
          <cell r="ALV10">
            <v>1300045</v>
          </cell>
          <cell r="ALW10">
            <v>1300045</v>
          </cell>
          <cell r="ALX10">
            <v>5060180</v>
          </cell>
          <cell r="ALY10">
            <v>0</v>
          </cell>
          <cell r="ALZ10">
            <v>0</v>
          </cell>
          <cell r="AMA10">
            <v>0</v>
          </cell>
          <cell r="AMB10">
            <v>0</v>
          </cell>
          <cell r="AMC10">
            <v>0</v>
          </cell>
          <cell r="AMD10">
            <v>1160045</v>
          </cell>
          <cell r="AME10">
            <v>1300045</v>
          </cell>
          <cell r="AMF10">
            <v>1300045</v>
          </cell>
          <cell r="AMG10">
            <v>1300045</v>
          </cell>
          <cell r="AMH10">
            <v>5060180</v>
          </cell>
          <cell r="AMX10">
            <v>0</v>
          </cell>
          <cell r="AMY10">
            <v>0</v>
          </cell>
          <cell r="AMZ10">
            <v>0</v>
          </cell>
          <cell r="ANA10">
            <v>0</v>
          </cell>
          <cell r="ANB10">
            <v>0</v>
          </cell>
          <cell r="ANC10">
            <v>0</v>
          </cell>
          <cell r="AND10">
            <v>0</v>
          </cell>
          <cell r="ANE10">
            <v>0</v>
          </cell>
          <cell r="ANF10">
            <v>0</v>
          </cell>
          <cell r="ANG10">
            <v>0</v>
          </cell>
          <cell r="ANH10">
            <v>0</v>
          </cell>
          <cell r="ANI10">
            <v>0</v>
          </cell>
          <cell r="ANJ10">
            <v>0</v>
          </cell>
          <cell r="ANK10">
            <v>0</v>
          </cell>
          <cell r="ANL10">
            <v>0</v>
          </cell>
          <cell r="AOB10">
            <v>0</v>
          </cell>
          <cell r="AOC10">
            <v>0</v>
          </cell>
          <cell r="AOD10">
            <v>0</v>
          </cell>
          <cell r="AOE10">
            <v>0</v>
          </cell>
          <cell r="AOF10">
            <v>0</v>
          </cell>
          <cell r="AOG10">
            <v>0</v>
          </cell>
          <cell r="AOH10">
            <v>0</v>
          </cell>
          <cell r="AOI10">
            <v>0</v>
          </cell>
          <cell r="AOJ10">
            <v>0</v>
          </cell>
          <cell r="AOK10">
            <v>0</v>
          </cell>
          <cell r="AOL10">
            <v>0</v>
          </cell>
          <cell r="AOM10">
            <v>0</v>
          </cell>
          <cell r="AON10">
            <v>0</v>
          </cell>
          <cell r="AOO10">
            <v>0</v>
          </cell>
          <cell r="AOP10">
            <v>0</v>
          </cell>
          <cell r="APF10">
            <v>0</v>
          </cell>
          <cell r="APG10">
            <v>0</v>
          </cell>
          <cell r="APH10">
            <v>0</v>
          </cell>
          <cell r="API10">
            <v>0</v>
          </cell>
          <cell r="APJ10">
            <v>0</v>
          </cell>
          <cell r="APK10">
            <v>0</v>
          </cell>
          <cell r="APL10">
            <v>0</v>
          </cell>
          <cell r="APM10">
            <v>0</v>
          </cell>
          <cell r="APN10">
            <v>0</v>
          </cell>
          <cell r="APO10">
            <v>0</v>
          </cell>
          <cell r="APP10">
            <v>0</v>
          </cell>
          <cell r="APQ10">
            <v>0</v>
          </cell>
          <cell r="APR10">
            <v>0</v>
          </cell>
          <cell r="APS10">
            <v>0</v>
          </cell>
          <cell r="APT10">
            <v>0</v>
          </cell>
          <cell r="AQJ10">
            <v>0</v>
          </cell>
          <cell r="AQK10">
            <v>0</v>
          </cell>
          <cell r="AQL10">
            <v>0</v>
          </cell>
          <cell r="AQM10">
            <v>0</v>
          </cell>
          <cell r="AQN10">
            <v>0</v>
          </cell>
          <cell r="AQO10">
            <v>0</v>
          </cell>
          <cell r="AQP10">
            <v>0</v>
          </cell>
          <cell r="AQQ10">
            <v>0</v>
          </cell>
          <cell r="AQR10">
            <v>0</v>
          </cell>
          <cell r="AQS10">
            <v>0</v>
          </cell>
          <cell r="AQT10">
            <v>0</v>
          </cell>
          <cell r="AQU10">
            <v>0</v>
          </cell>
          <cell r="AQV10">
            <v>0</v>
          </cell>
          <cell r="AQW10">
            <v>0</v>
          </cell>
          <cell r="AQX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0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0</v>
          </cell>
          <cell r="ASA10">
            <v>0</v>
          </cell>
          <cell r="ASB10">
            <v>0</v>
          </cell>
          <cell r="ASR10">
            <v>0</v>
          </cell>
          <cell r="ASS10">
            <v>0</v>
          </cell>
          <cell r="AST10">
            <v>0</v>
          </cell>
          <cell r="ASU10">
            <v>0</v>
          </cell>
          <cell r="ASV10">
            <v>0</v>
          </cell>
          <cell r="ASW10">
            <v>0</v>
          </cell>
          <cell r="ASX10">
            <v>0</v>
          </cell>
          <cell r="ASY10">
            <v>0</v>
          </cell>
          <cell r="ASZ10">
            <v>0</v>
          </cell>
          <cell r="ATA10">
            <v>0</v>
          </cell>
          <cell r="ATB10">
            <v>0</v>
          </cell>
          <cell r="ATC10">
            <v>0</v>
          </cell>
          <cell r="ATD10">
            <v>0</v>
          </cell>
          <cell r="ATE10">
            <v>0</v>
          </cell>
          <cell r="ATF10">
            <v>0</v>
          </cell>
          <cell r="ATV10">
            <v>0</v>
          </cell>
          <cell r="ATW10">
            <v>0</v>
          </cell>
          <cell r="ATX10">
            <v>0</v>
          </cell>
          <cell r="ATY10">
            <v>0</v>
          </cell>
          <cell r="ATZ10">
            <v>0</v>
          </cell>
          <cell r="AUA10">
            <v>0</v>
          </cell>
          <cell r="AUB10">
            <v>0</v>
          </cell>
          <cell r="AUC10">
            <v>0</v>
          </cell>
          <cell r="AUD10">
            <v>0</v>
          </cell>
          <cell r="AUE10">
            <v>0</v>
          </cell>
          <cell r="AUF10">
            <v>0</v>
          </cell>
          <cell r="AUG10">
            <v>0</v>
          </cell>
          <cell r="AUH10">
            <v>0</v>
          </cell>
          <cell r="AUI10">
            <v>0</v>
          </cell>
          <cell r="AUJ10">
            <v>0</v>
          </cell>
          <cell r="AUZ10">
            <v>0</v>
          </cell>
          <cell r="AVA10">
            <v>0</v>
          </cell>
          <cell r="AVB10">
            <v>0</v>
          </cell>
          <cell r="AVC10">
            <v>0</v>
          </cell>
          <cell r="AVD10">
            <v>0</v>
          </cell>
          <cell r="AVE10">
            <v>0</v>
          </cell>
          <cell r="AVF10">
            <v>0</v>
          </cell>
          <cell r="AVG10">
            <v>0</v>
          </cell>
          <cell r="AVH10">
            <v>0</v>
          </cell>
          <cell r="AVI10">
            <v>0</v>
          </cell>
          <cell r="AVJ10">
            <v>0</v>
          </cell>
          <cell r="AVK10">
            <v>0</v>
          </cell>
          <cell r="AVL10">
            <v>0</v>
          </cell>
          <cell r="AVM10">
            <v>0</v>
          </cell>
          <cell r="AVN10">
            <v>0</v>
          </cell>
          <cell r="AWH10">
            <v>0</v>
          </cell>
          <cell r="AWM10">
            <v>0</v>
          </cell>
          <cell r="AWN10">
            <v>0</v>
          </cell>
          <cell r="AWO10">
            <v>0</v>
          </cell>
          <cell r="AWP10">
            <v>0</v>
          </cell>
          <cell r="AWQ10">
            <v>0</v>
          </cell>
          <cell r="AWR10">
            <v>0</v>
          </cell>
          <cell r="AXL10">
            <v>0</v>
          </cell>
          <cell r="AXQ10">
            <v>0</v>
          </cell>
          <cell r="AXR10">
            <v>0</v>
          </cell>
          <cell r="AXS10">
            <v>0</v>
          </cell>
          <cell r="AXT10">
            <v>0</v>
          </cell>
          <cell r="AXU10">
            <v>0</v>
          </cell>
          <cell r="AXV10">
            <v>0</v>
          </cell>
          <cell r="AXW10">
            <v>38772645</v>
          </cell>
          <cell r="AXX10">
            <v>41373380</v>
          </cell>
          <cell r="AXY10">
            <v>42975365</v>
          </cell>
          <cell r="AXZ10">
            <v>43299565</v>
          </cell>
          <cell r="AYA10">
            <v>166420955</v>
          </cell>
          <cell r="AYB10">
            <v>0</v>
          </cell>
          <cell r="AYC10">
            <v>0</v>
          </cell>
          <cell r="AYD10">
            <v>0</v>
          </cell>
          <cell r="AYE10">
            <v>0</v>
          </cell>
          <cell r="AYF10">
            <v>0</v>
          </cell>
          <cell r="AYG10">
            <v>38772645</v>
          </cell>
          <cell r="AYH10">
            <v>41373380</v>
          </cell>
          <cell r="AYI10">
            <v>42975365</v>
          </cell>
          <cell r="AYJ10">
            <v>43299565</v>
          </cell>
          <cell r="AYK10">
            <v>166420955</v>
          </cell>
          <cell r="AYL10">
            <v>38772645</v>
          </cell>
          <cell r="AYM10">
            <v>41373380</v>
          </cell>
          <cell r="AYN10">
            <v>42975365</v>
          </cell>
          <cell r="AYO10">
            <v>43299565</v>
          </cell>
          <cell r="AYP10">
            <v>166420955</v>
          </cell>
          <cell r="AYQ10">
            <v>9349019</v>
          </cell>
          <cell r="AYR10">
            <v>14897321</v>
          </cell>
          <cell r="AYS10">
            <v>16537116</v>
          </cell>
          <cell r="AYT10">
            <v>16904316</v>
          </cell>
          <cell r="AYU10">
            <v>57687772</v>
          </cell>
          <cell r="AYV10">
            <v>48121664</v>
          </cell>
          <cell r="AYW10">
            <v>56270701</v>
          </cell>
          <cell r="AYX10">
            <v>59512481</v>
          </cell>
          <cell r="AYY10">
            <v>60203881</v>
          </cell>
          <cell r="AYZ10">
            <v>224108727</v>
          </cell>
          <cell r="AZA10">
            <v>423800</v>
          </cell>
          <cell r="AZB10">
            <v>512400</v>
          </cell>
          <cell r="AZC10">
            <v>512400</v>
          </cell>
          <cell r="AZD10">
            <v>512400</v>
          </cell>
          <cell r="AZE10">
            <v>1961000</v>
          </cell>
          <cell r="AZG10">
            <v>0</v>
          </cell>
          <cell r="AZH10">
            <v>0</v>
          </cell>
          <cell r="AZI10">
            <v>0</v>
          </cell>
          <cell r="AZJ10">
            <v>0</v>
          </cell>
          <cell r="AZK10">
            <v>423800</v>
          </cell>
          <cell r="AZL10">
            <v>512400</v>
          </cell>
          <cell r="AZM10">
            <v>512400</v>
          </cell>
          <cell r="AZN10">
            <v>512400</v>
          </cell>
          <cell r="AZO10">
            <v>1961000</v>
          </cell>
          <cell r="AZP10">
            <v>423800</v>
          </cell>
          <cell r="AZQ10">
            <v>512400</v>
          </cell>
          <cell r="AZR10">
            <v>512400</v>
          </cell>
          <cell r="AZS10">
            <v>512400</v>
          </cell>
          <cell r="AZT10">
            <v>1961000</v>
          </cell>
          <cell r="AZU10">
            <v>0</v>
          </cell>
          <cell r="AZV10">
            <v>0</v>
          </cell>
          <cell r="AZW10">
            <v>0</v>
          </cell>
          <cell r="AZX10">
            <v>0</v>
          </cell>
          <cell r="AZY10">
            <v>0</v>
          </cell>
          <cell r="AZZ10">
            <v>423800</v>
          </cell>
          <cell r="BAA10">
            <v>512400</v>
          </cell>
          <cell r="BAB10">
            <v>512400</v>
          </cell>
          <cell r="BAC10">
            <v>512400</v>
          </cell>
          <cell r="BAD10">
            <v>1961000</v>
          </cell>
          <cell r="BAE10">
            <v>4476800</v>
          </cell>
          <cell r="BAF10">
            <v>6569275</v>
          </cell>
          <cell r="BAG10">
            <v>8463875</v>
          </cell>
          <cell r="BAH10">
            <v>8529150</v>
          </cell>
          <cell r="BAI10">
            <v>28039100</v>
          </cell>
          <cell r="BAK10">
            <v>0</v>
          </cell>
          <cell r="BAL10">
            <v>0</v>
          </cell>
          <cell r="BAM10">
            <v>0</v>
          </cell>
          <cell r="BAN10">
            <v>0</v>
          </cell>
          <cell r="BAO10">
            <v>4476800</v>
          </cell>
          <cell r="BAP10">
            <v>6569275</v>
          </cell>
          <cell r="BAQ10">
            <v>8463875</v>
          </cell>
          <cell r="BAR10">
            <v>8529150</v>
          </cell>
          <cell r="BAS10">
            <v>28039100</v>
          </cell>
          <cell r="BAT10">
            <v>4476800</v>
          </cell>
          <cell r="BAU10">
            <v>6569275</v>
          </cell>
          <cell r="BAV10">
            <v>8463875</v>
          </cell>
          <cell r="BAW10">
            <v>8529150</v>
          </cell>
          <cell r="BAX10">
            <v>28039100</v>
          </cell>
          <cell r="BAY10">
            <v>0</v>
          </cell>
          <cell r="BAZ10">
            <v>0</v>
          </cell>
          <cell r="BBA10">
            <v>0</v>
          </cell>
          <cell r="BBB10">
            <v>0</v>
          </cell>
          <cell r="BBC10">
            <v>0</v>
          </cell>
          <cell r="BBD10">
            <v>4476800</v>
          </cell>
          <cell r="BBE10">
            <v>6569275</v>
          </cell>
          <cell r="BBF10">
            <v>8463875</v>
          </cell>
          <cell r="BBG10">
            <v>8529150</v>
          </cell>
          <cell r="BBH10">
            <v>28039100</v>
          </cell>
          <cell r="BBI10">
            <v>0</v>
          </cell>
          <cell r="BBJ10">
            <v>0</v>
          </cell>
          <cell r="BBK10">
            <v>0</v>
          </cell>
          <cell r="BBL10">
            <v>0</v>
          </cell>
          <cell r="BBM10">
            <v>0</v>
          </cell>
          <cell r="BBO10">
            <v>0</v>
          </cell>
          <cell r="BBP10">
            <v>0</v>
          </cell>
          <cell r="BBQ10">
            <v>0</v>
          </cell>
          <cell r="BBR10">
            <v>0</v>
          </cell>
          <cell r="BBS10">
            <v>0</v>
          </cell>
          <cell r="BBT10">
            <v>0</v>
          </cell>
          <cell r="BBU10">
            <v>0</v>
          </cell>
          <cell r="BBV10">
            <v>0</v>
          </cell>
          <cell r="BBW10">
            <v>0</v>
          </cell>
          <cell r="BBX10">
            <v>0</v>
          </cell>
          <cell r="BBY10">
            <v>0</v>
          </cell>
          <cell r="BBZ10">
            <v>0</v>
          </cell>
          <cell r="BCA10">
            <v>0</v>
          </cell>
          <cell r="BCB10">
            <v>0</v>
          </cell>
          <cell r="BCC10">
            <v>0</v>
          </cell>
          <cell r="BCD10">
            <v>0</v>
          </cell>
          <cell r="BCE10">
            <v>0</v>
          </cell>
          <cell r="BCF10">
            <v>0</v>
          </cell>
          <cell r="BCG10">
            <v>0</v>
          </cell>
          <cell r="BCH10">
            <v>0</v>
          </cell>
          <cell r="BCI10">
            <v>0</v>
          </cell>
          <cell r="BCJ10">
            <v>0</v>
          </cell>
          <cell r="BCK10">
            <v>0</v>
          </cell>
          <cell r="BCL10">
            <v>0</v>
          </cell>
          <cell r="BCM10">
            <v>3546000</v>
          </cell>
          <cell r="BCN10">
            <v>5131435</v>
          </cell>
          <cell r="BCO10">
            <v>4640790</v>
          </cell>
          <cell r="BCP10">
            <v>4810575.0000000009</v>
          </cell>
          <cell r="BCQ10">
            <v>18128800</v>
          </cell>
          <cell r="BCS10">
            <v>0</v>
          </cell>
          <cell r="BCT10">
            <v>0</v>
          </cell>
          <cell r="BCU10">
            <v>0</v>
          </cell>
          <cell r="BCV10">
            <v>0</v>
          </cell>
          <cell r="BCW10">
            <v>3546000</v>
          </cell>
          <cell r="BCX10">
            <v>5131435</v>
          </cell>
          <cell r="BCY10">
            <v>4640790</v>
          </cell>
          <cell r="BCZ10">
            <v>4810575.0000000009</v>
          </cell>
          <cell r="BDA10">
            <v>18128800</v>
          </cell>
          <cell r="BDB10">
            <v>3546000</v>
          </cell>
          <cell r="BDC10">
            <v>5131435</v>
          </cell>
          <cell r="BDD10">
            <v>4640790</v>
          </cell>
          <cell r="BDE10">
            <v>4810575.0000000009</v>
          </cell>
          <cell r="BDF10">
            <v>18128800</v>
          </cell>
          <cell r="BDG10">
            <v>0</v>
          </cell>
          <cell r="BDH10">
            <v>0</v>
          </cell>
          <cell r="BDI10">
            <v>0</v>
          </cell>
          <cell r="BDJ10">
            <v>0</v>
          </cell>
          <cell r="BDK10">
            <v>0</v>
          </cell>
          <cell r="BDL10">
            <v>3546000</v>
          </cell>
          <cell r="BDM10">
            <v>5131435</v>
          </cell>
          <cell r="BDN10">
            <v>4640790</v>
          </cell>
          <cell r="BDO10">
            <v>4810575.0000000009</v>
          </cell>
          <cell r="BDP10">
            <v>18128800</v>
          </cell>
          <cell r="BDQ10">
            <v>13683872.699999999</v>
          </cell>
          <cell r="BDR10">
            <v>14690192.602000002</v>
          </cell>
          <cell r="BDS10">
            <v>16624012.602</v>
          </cell>
          <cell r="BDT10">
            <v>19034652.601999998</v>
          </cell>
          <cell r="BDU10">
            <v>64032730.505999997</v>
          </cell>
          <cell r="BDW10">
            <v>0</v>
          </cell>
          <cell r="BDX10">
            <v>0</v>
          </cell>
          <cell r="BDY10">
            <v>0</v>
          </cell>
          <cell r="BDZ10">
            <v>0</v>
          </cell>
          <cell r="BEA10">
            <v>13683872.699999999</v>
          </cell>
          <cell r="BEB10">
            <v>14690192.602000002</v>
          </cell>
          <cell r="BEC10">
            <v>16624012.602</v>
          </cell>
          <cell r="BED10">
            <v>19034652.601999998</v>
          </cell>
          <cell r="BEE10">
            <v>64032730.505999997</v>
          </cell>
          <cell r="BEF10">
            <v>13683872.699999999</v>
          </cell>
          <cell r="BEG10">
            <v>14690192.602000002</v>
          </cell>
          <cell r="BEH10">
            <v>16624012.602</v>
          </cell>
          <cell r="BEI10">
            <v>19034652.601999998</v>
          </cell>
          <cell r="BEJ10">
            <v>64032730.505999997</v>
          </cell>
          <cell r="BEK10">
            <v>0</v>
          </cell>
          <cell r="BEL10">
            <v>0</v>
          </cell>
          <cell r="BEM10">
            <v>0</v>
          </cell>
          <cell r="BEN10">
            <v>0</v>
          </cell>
          <cell r="BEO10">
            <v>0</v>
          </cell>
          <cell r="BEP10">
            <v>13683872.699999999</v>
          </cell>
          <cell r="BEQ10">
            <v>14690192.602000002</v>
          </cell>
          <cell r="BER10">
            <v>16624012.602</v>
          </cell>
          <cell r="BES10">
            <v>19034652.601999998</v>
          </cell>
          <cell r="BET10">
            <v>64032730.505999997</v>
          </cell>
          <cell r="BEU10">
            <v>60903117.700000003</v>
          </cell>
          <cell r="BEV10">
            <v>68276682.601999998</v>
          </cell>
          <cell r="BEW10">
            <v>73216442.601999998</v>
          </cell>
          <cell r="BEX10">
            <v>76186342.601999998</v>
          </cell>
          <cell r="BEY10">
            <v>278582585.50599998</v>
          </cell>
          <cell r="BEZ10">
            <v>0</v>
          </cell>
          <cell r="BFA10">
            <v>0</v>
          </cell>
          <cell r="BFB10">
            <v>0</v>
          </cell>
          <cell r="BFC10">
            <v>0</v>
          </cell>
          <cell r="BFD10">
            <v>0</v>
          </cell>
          <cell r="BFE10">
            <v>60903117.700000003</v>
          </cell>
          <cell r="BFF10">
            <v>68276682.601999998</v>
          </cell>
          <cell r="BFG10">
            <v>73216442.601999998</v>
          </cell>
          <cell r="BFH10">
            <v>76186342.601999998</v>
          </cell>
          <cell r="BFI10">
            <v>278582585.50599998</v>
          </cell>
          <cell r="BFJ10">
            <v>60903117.700000003</v>
          </cell>
          <cell r="BFK10">
            <v>68276682.601999998</v>
          </cell>
          <cell r="BFL10">
            <v>73216442.601999998</v>
          </cell>
          <cell r="BFM10">
            <v>76186342.601999998</v>
          </cell>
          <cell r="BFN10">
            <v>278582585.50599998</v>
          </cell>
          <cell r="BFO10">
            <v>9349019</v>
          </cell>
          <cell r="BFP10">
            <v>14897321</v>
          </cell>
          <cell r="BFQ10">
            <v>16537116</v>
          </cell>
          <cell r="BFR10">
            <v>16904316</v>
          </cell>
          <cell r="BFS10">
            <v>57687772</v>
          </cell>
          <cell r="BFT10">
            <v>70252136.700000003</v>
          </cell>
          <cell r="BFU10">
            <v>83174003.601999998</v>
          </cell>
          <cell r="BFV10">
            <v>89753558.601999998</v>
          </cell>
          <cell r="BFW10">
            <v>93090658.601999998</v>
          </cell>
          <cell r="BFX10">
            <v>336270357.50599998</v>
          </cell>
          <cell r="BFY10">
            <v>0</v>
          </cell>
          <cell r="BFZ10">
            <v>0</v>
          </cell>
        </row>
        <row r="11">
          <cell r="B11" t="str">
            <v>提成和奖金</v>
          </cell>
          <cell r="C11">
            <v>2710407.8625838198</v>
          </cell>
          <cell r="D11">
            <v>3946041.0054577049</v>
          </cell>
          <cell r="E11">
            <v>4060655.4497636971</v>
          </cell>
          <cell r="F11">
            <v>4275595.9383756807</v>
          </cell>
          <cell r="G11">
            <v>14992700.256180901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2710407.8625838198</v>
          </cell>
          <cell r="N11">
            <v>3946041.0054577049</v>
          </cell>
          <cell r="O11">
            <v>4060655.4497636971</v>
          </cell>
          <cell r="P11">
            <v>4275595.9383756807</v>
          </cell>
          <cell r="Q11">
            <v>14992700.256180901</v>
          </cell>
          <cell r="R11">
            <v>2710407.8625838198</v>
          </cell>
          <cell r="S11">
            <v>3946041.0054577049</v>
          </cell>
          <cell r="T11">
            <v>4060655.4497636971</v>
          </cell>
          <cell r="U11">
            <v>4275595.9383756807</v>
          </cell>
          <cell r="V11">
            <v>14992700.256180901</v>
          </cell>
          <cell r="W11">
            <v>368016</v>
          </cell>
          <cell r="X11">
            <v>920040</v>
          </cell>
          <cell r="Y11">
            <v>1104048</v>
          </cell>
          <cell r="Z11">
            <v>1288056</v>
          </cell>
          <cell r="AA11">
            <v>3680160</v>
          </cell>
          <cell r="AB11">
            <v>3078423.8625838198</v>
          </cell>
          <cell r="AC11">
            <v>4866081.0054577049</v>
          </cell>
          <cell r="AD11">
            <v>5164703.4497636966</v>
          </cell>
          <cell r="AE11">
            <v>5563651.9383756807</v>
          </cell>
          <cell r="AF11">
            <v>18672860.256180901</v>
          </cell>
          <cell r="AG11">
            <v>1159818.6966897198</v>
          </cell>
          <cell r="AH11">
            <v>1509514.1191383824</v>
          </cell>
          <cell r="AI11">
            <v>1563651.2791383823</v>
          </cell>
          <cell r="AJ11">
            <v>1798539.2607708243</v>
          </cell>
          <cell r="AK11">
            <v>6031523.355737308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1159818.6966897198</v>
          </cell>
          <cell r="AR11">
            <v>1509514.1191383824</v>
          </cell>
          <cell r="AS11">
            <v>1563651.2791383823</v>
          </cell>
          <cell r="AT11">
            <v>1798539.2607708243</v>
          </cell>
          <cell r="AU11">
            <v>6031523.355737308</v>
          </cell>
          <cell r="AV11">
            <v>1159818.6966897198</v>
          </cell>
          <cell r="AW11">
            <v>1509514.1191383824</v>
          </cell>
          <cell r="AX11">
            <v>1563651.2791383823</v>
          </cell>
          <cell r="AY11">
            <v>1798539.2607708243</v>
          </cell>
          <cell r="AZ11">
            <v>6031523.355737308</v>
          </cell>
          <cell r="BA11">
            <v>141696</v>
          </cell>
          <cell r="BB11">
            <v>354240</v>
          </cell>
          <cell r="BC11">
            <v>425088</v>
          </cell>
          <cell r="BD11">
            <v>495935.99999999994</v>
          </cell>
          <cell r="BE11">
            <v>1416960</v>
          </cell>
          <cell r="BF11">
            <v>1301514.6966897198</v>
          </cell>
          <cell r="BG11">
            <v>1863754.1191383824</v>
          </cell>
          <cell r="BH11">
            <v>1988739.2791383823</v>
          </cell>
          <cell r="BI11">
            <v>2294475.2607708243</v>
          </cell>
          <cell r="BJ11">
            <v>7448483.355737308</v>
          </cell>
          <cell r="BK11">
            <v>1168806.210987183</v>
          </cell>
          <cell r="BL11">
            <v>1187658.960987183</v>
          </cell>
          <cell r="BM11">
            <v>1270588.3370007321</v>
          </cell>
          <cell r="BN11">
            <v>1368261.5883521307</v>
          </cell>
          <cell r="BO11">
            <v>4995315.0973272286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1168806.210987183</v>
          </cell>
          <cell r="BV11">
            <v>1187658.960987183</v>
          </cell>
          <cell r="BW11">
            <v>1270588.3370007321</v>
          </cell>
          <cell r="BX11">
            <v>1368261.5883521307</v>
          </cell>
          <cell r="BY11">
            <v>4995315.0973272286</v>
          </cell>
          <cell r="BZ11">
            <v>1168806.210987183</v>
          </cell>
          <cell r="CA11">
            <v>1187658.960987183</v>
          </cell>
          <cell r="CB11">
            <v>1270588.3370007321</v>
          </cell>
          <cell r="CC11">
            <v>1368261.5883521307</v>
          </cell>
          <cell r="CD11">
            <v>4995315.0973272286</v>
          </cell>
          <cell r="CE11">
            <v>163344</v>
          </cell>
          <cell r="CF11">
            <v>408360</v>
          </cell>
          <cell r="CG11">
            <v>490032</v>
          </cell>
          <cell r="CH11">
            <v>571704</v>
          </cell>
          <cell r="CI11">
            <v>1633440</v>
          </cell>
          <cell r="CJ11">
            <v>1332150.210987183</v>
          </cell>
          <cell r="CK11">
            <v>1596018.960987183</v>
          </cell>
          <cell r="CL11">
            <v>1760620.3370007321</v>
          </cell>
          <cell r="CM11">
            <v>1939965.5883521307</v>
          </cell>
          <cell r="CN11">
            <v>6628755.0973272286</v>
          </cell>
          <cell r="CO11">
            <v>392920.96544937708</v>
          </cell>
          <cell r="CP11">
            <v>525170.15235561412</v>
          </cell>
          <cell r="CQ11">
            <v>539890.9664563071</v>
          </cell>
          <cell r="CR11">
            <v>637102.23516115802</v>
          </cell>
          <cell r="CS11">
            <v>2095084.3194224562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392920.96544937708</v>
          </cell>
          <cell r="CZ11">
            <v>525170.15235561412</v>
          </cell>
          <cell r="DA11">
            <v>539890.9664563071</v>
          </cell>
          <cell r="DB11">
            <v>637102.23516115802</v>
          </cell>
          <cell r="DC11">
            <v>2095084.3194224562</v>
          </cell>
          <cell r="DD11">
            <v>392920.96544937708</v>
          </cell>
          <cell r="DE11">
            <v>525170.15235561412</v>
          </cell>
          <cell r="DF11">
            <v>539890.9664563071</v>
          </cell>
          <cell r="DG11">
            <v>637102.23516115802</v>
          </cell>
          <cell r="DH11">
            <v>2095084.3194224562</v>
          </cell>
          <cell r="DI11">
            <v>33456</v>
          </cell>
          <cell r="DJ11">
            <v>83640</v>
          </cell>
          <cell r="DK11">
            <v>100368</v>
          </cell>
          <cell r="DL11">
            <v>117095.99999999999</v>
          </cell>
          <cell r="DM11">
            <v>334560</v>
          </cell>
          <cell r="DN11">
            <v>426376.96544937708</v>
          </cell>
          <cell r="DO11">
            <v>608810.15235561412</v>
          </cell>
          <cell r="DP11">
            <v>640258.9664563071</v>
          </cell>
          <cell r="DQ11">
            <v>754198.23516115802</v>
          </cell>
          <cell r="DR11">
            <v>2429644.3194224564</v>
          </cell>
          <cell r="DS11">
            <v>368775.16950174753</v>
          </cell>
          <cell r="DT11">
            <v>504450.40938387072</v>
          </cell>
          <cell r="DU11">
            <v>529492.07186422462</v>
          </cell>
          <cell r="DV11">
            <v>529492.07186422462</v>
          </cell>
          <cell r="DW11">
            <v>1932209.7226140676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368775.16950174753</v>
          </cell>
          <cell r="ED11">
            <v>504450.40938387072</v>
          </cell>
          <cell r="EE11">
            <v>529492.07186422462</v>
          </cell>
          <cell r="EF11">
            <v>529492.07186422462</v>
          </cell>
          <cell r="EG11">
            <v>1932209.7226140676</v>
          </cell>
          <cell r="EH11">
            <v>368775.16950174753</v>
          </cell>
          <cell r="EI11">
            <v>504450.40938387072</v>
          </cell>
          <cell r="EJ11">
            <v>529492.07186422462</v>
          </cell>
          <cell r="EK11">
            <v>529492.07186422462</v>
          </cell>
          <cell r="EL11">
            <v>1932209.7226140676</v>
          </cell>
          <cell r="EM11">
            <v>55104</v>
          </cell>
          <cell r="EN11">
            <v>137760</v>
          </cell>
          <cell r="EO11">
            <v>165312</v>
          </cell>
          <cell r="EP11">
            <v>192864</v>
          </cell>
          <cell r="EQ11">
            <v>551040</v>
          </cell>
          <cell r="ER11">
            <v>423879.16950174753</v>
          </cell>
          <cell r="ES11">
            <v>642210.40938387066</v>
          </cell>
          <cell r="ET11">
            <v>694804.07186422462</v>
          </cell>
          <cell r="EU11">
            <v>722356.07186422462</v>
          </cell>
          <cell r="EV11">
            <v>2483249.7226140671</v>
          </cell>
          <cell r="EW11">
            <v>309375.60624317487</v>
          </cell>
          <cell r="EX11">
            <v>602801.58974881726</v>
          </cell>
          <cell r="EY11">
            <v>590098.92346836592</v>
          </cell>
          <cell r="EZ11">
            <v>467188.57392588316</v>
          </cell>
          <cell r="FA11">
            <v>1969464.6933862413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309375.60624317487</v>
          </cell>
          <cell r="FH11">
            <v>602801.58974881726</v>
          </cell>
          <cell r="FI11">
            <v>590098.92346836592</v>
          </cell>
          <cell r="FJ11">
            <v>467188.57392588316</v>
          </cell>
          <cell r="FK11">
            <v>1969464.6933862413</v>
          </cell>
          <cell r="FL11">
            <v>309375.60624317487</v>
          </cell>
          <cell r="FM11">
            <v>602801.58974881726</v>
          </cell>
          <cell r="FN11">
            <v>590098.92346836592</v>
          </cell>
          <cell r="FO11">
            <v>467188.57392588316</v>
          </cell>
          <cell r="FP11">
            <v>1969464.6933862413</v>
          </cell>
          <cell r="FQ11">
            <v>33456</v>
          </cell>
          <cell r="FR11">
            <v>83640</v>
          </cell>
          <cell r="FS11">
            <v>100368</v>
          </cell>
          <cell r="FT11">
            <v>117095.99999999999</v>
          </cell>
          <cell r="FU11">
            <v>334560</v>
          </cell>
          <cell r="FV11">
            <v>342831.60624317487</v>
          </cell>
          <cell r="FW11">
            <v>686441.58974881726</v>
          </cell>
          <cell r="FX11">
            <v>690466.92346836592</v>
          </cell>
          <cell r="FY11">
            <v>584284.57392588316</v>
          </cell>
          <cell r="FZ11">
            <v>2304024.6933862413</v>
          </cell>
          <cell r="GA11">
            <v>92366.517019195031</v>
          </cell>
          <cell r="GB11">
            <v>116685.37138230586</v>
          </cell>
          <cell r="GC11">
            <v>121945.76997308357</v>
          </cell>
          <cell r="GD11">
            <v>127206.16856386128</v>
          </cell>
          <cell r="GE11">
            <v>458203.82693844574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92366.517019195031</v>
          </cell>
          <cell r="GL11">
            <v>116685.37138230586</v>
          </cell>
          <cell r="GM11">
            <v>121945.76997308357</v>
          </cell>
          <cell r="GN11">
            <v>127206.16856386128</v>
          </cell>
          <cell r="GO11">
            <v>458203.82693844574</v>
          </cell>
          <cell r="GP11">
            <v>92366.517019195031</v>
          </cell>
          <cell r="GQ11">
            <v>116685.37138230586</v>
          </cell>
          <cell r="GR11">
            <v>121945.76997308357</v>
          </cell>
          <cell r="GS11">
            <v>127206.16856386128</v>
          </cell>
          <cell r="GT11">
            <v>458203.82693844574</v>
          </cell>
          <cell r="GU11">
            <v>33456</v>
          </cell>
          <cell r="GV11">
            <v>83640</v>
          </cell>
          <cell r="GW11">
            <v>100368</v>
          </cell>
          <cell r="GX11">
            <v>117095.99999999999</v>
          </cell>
          <cell r="GY11">
            <v>334560</v>
          </cell>
          <cell r="GZ11">
            <v>125822.51701919503</v>
          </cell>
          <cell r="HA11">
            <v>200325.37138230586</v>
          </cell>
          <cell r="HB11">
            <v>222313.76997308357</v>
          </cell>
          <cell r="HC11">
            <v>244302.16856386128</v>
          </cell>
          <cell r="HD11">
            <v>792763.8269384458</v>
          </cell>
          <cell r="HE11">
            <v>704463.91648307769</v>
          </cell>
          <cell r="HF11">
            <v>951031.5995377925</v>
          </cell>
          <cell r="HG11">
            <v>988604.08376609406</v>
          </cell>
          <cell r="HH11">
            <v>1161316.7233642056</v>
          </cell>
          <cell r="HI11">
            <v>3805416.3231511698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704463.91648307769</v>
          </cell>
          <cell r="HP11">
            <v>951031.5995377925</v>
          </cell>
          <cell r="HQ11">
            <v>988604.08376609406</v>
          </cell>
          <cell r="HR11">
            <v>1161316.7233642056</v>
          </cell>
          <cell r="HS11">
            <v>3805416.3231511698</v>
          </cell>
          <cell r="HT11">
            <v>704463.91648307769</v>
          </cell>
          <cell r="HU11">
            <v>951031.5995377925</v>
          </cell>
          <cell r="HV11">
            <v>988604.08376609406</v>
          </cell>
          <cell r="HW11">
            <v>1161316.7233642056</v>
          </cell>
          <cell r="HX11">
            <v>3805416.3231511698</v>
          </cell>
          <cell r="HY11">
            <v>98400</v>
          </cell>
          <cell r="HZ11">
            <v>246000</v>
          </cell>
          <cell r="IA11">
            <v>295200</v>
          </cell>
          <cell r="IB11">
            <v>344400</v>
          </cell>
          <cell r="IC11">
            <v>984000</v>
          </cell>
          <cell r="ID11">
            <v>802863.91648307769</v>
          </cell>
          <cell r="IE11">
            <v>1197031.5995377926</v>
          </cell>
          <cell r="IF11">
            <v>1283804.0837660939</v>
          </cell>
          <cell r="IG11">
            <v>1505716.7233642056</v>
          </cell>
          <cell r="IH11">
            <v>4789416.3231511693</v>
          </cell>
          <cell r="II11">
            <v>361146.69017632783</v>
          </cell>
          <cell r="IJ11">
            <v>475771.52793876221</v>
          </cell>
          <cell r="IK11">
            <v>487754.14102347719</v>
          </cell>
          <cell r="IL11">
            <v>571632.43261648179</v>
          </cell>
          <cell r="IM11">
            <v>1896304.791755049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361146.69017632783</v>
          </cell>
          <cell r="IT11">
            <v>475771.52793876221</v>
          </cell>
          <cell r="IU11">
            <v>487754.14102347719</v>
          </cell>
          <cell r="IV11">
            <v>571632.43261648179</v>
          </cell>
          <cell r="IW11">
            <v>1896304.791755049</v>
          </cell>
          <cell r="IX11">
            <v>361146.69017632783</v>
          </cell>
          <cell r="IY11">
            <v>475771.52793876221</v>
          </cell>
          <cell r="IZ11">
            <v>487754.14102347719</v>
          </cell>
          <cell r="JA11">
            <v>571632.43261648179</v>
          </cell>
          <cell r="JB11">
            <v>1896304.791755049</v>
          </cell>
          <cell r="JC11">
            <v>55104</v>
          </cell>
          <cell r="JD11">
            <v>137760</v>
          </cell>
          <cell r="JE11">
            <v>165312</v>
          </cell>
          <cell r="JF11">
            <v>192864</v>
          </cell>
          <cell r="JG11">
            <v>551040</v>
          </cell>
          <cell r="JH11">
            <v>416250.69017632783</v>
          </cell>
          <cell r="JI11">
            <v>613531.52793876221</v>
          </cell>
          <cell r="JJ11">
            <v>653066.14102347719</v>
          </cell>
          <cell r="JK11">
            <v>764496.43261648179</v>
          </cell>
          <cell r="JL11">
            <v>2447344.791755049</v>
          </cell>
          <cell r="JM11">
            <v>713176.64478485147</v>
          </cell>
          <cell r="JN11">
            <v>1015404.483285955</v>
          </cell>
          <cell r="JO11">
            <v>1113171.2911196563</v>
          </cell>
          <cell r="JP11">
            <v>1015404.483285955</v>
          </cell>
          <cell r="JQ11">
            <v>3857156.9024764178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713176.64478485147</v>
          </cell>
          <cell r="JX11">
            <v>1015404.483285955</v>
          </cell>
          <cell r="JY11">
            <v>1113171.2911196563</v>
          </cell>
          <cell r="JZ11">
            <v>1015404.483285955</v>
          </cell>
          <cell r="KA11">
            <v>3857156.9024764178</v>
          </cell>
          <cell r="KB11">
            <v>713176.64478485147</v>
          </cell>
          <cell r="KC11">
            <v>1015404.483285955</v>
          </cell>
          <cell r="KD11">
            <v>1113171.2911196563</v>
          </cell>
          <cell r="KE11">
            <v>1015404.483285955</v>
          </cell>
          <cell r="KF11">
            <v>3857156.9024764178</v>
          </cell>
          <cell r="KG11">
            <v>55104</v>
          </cell>
          <cell r="KH11">
            <v>137760</v>
          </cell>
          <cell r="KI11">
            <v>165312</v>
          </cell>
          <cell r="KJ11">
            <v>192864</v>
          </cell>
          <cell r="KK11">
            <v>551040</v>
          </cell>
          <cell r="KL11">
            <v>768280.64478485147</v>
          </cell>
          <cell r="KM11">
            <v>1153164.4832859552</v>
          </cell>
          <cell r="KN11">
            <v>1278483.2911196563</v>
          </cell>
          <cell r="KO11">
            <v>1208268.4832859552</v>
          </cell>
          <cell r="KP11">
            <v>4408196.9024764178</v>
          </cell>
          <cell r="KQ11">
            <v>128259.91473059173</v>
          </cell>
          <cell r="KR11">
            <v>164555.48984371792</v>
          </cell>
          <cell r="KS11">
            <v>168289.08152295419</v>
          </cell>
          <cell r="KT11">
            <v>194424.22327760793</v>
          </cell>
          <cell r="KU11">
            <v>655528.7093748718</v>
          </cell>
          <cell r="KV11">
            <v>0</v>
          </cell>
          <cell r="KW11">
            <v>0</v>
          </cell>
          <cell r="KX11">
            <v>0</v>
          </cell>
          <cell r="KY11">
            <v>0</v>
          </cell>
          <cell r="KZ11">
            <v>0</v>
          </cell>
          <cell r="LA11">
            <v>128259.91473059173</v>
          </cell>
          <cell r="LB11">
            <v>164555.48984371792</v>
          </cell>
          <cell r="LC11">
            <v>168289.08152295419</v>
          </cell>
          <cell r="LD11">
            <v>194424.22327760793</v>
          </cell>
          <cell r="LE11">
            <v>655528.7093748718</v>
          </cell>
          <cell r="LF11">
            <v>128259.91473059173</v>
          </cell>
          <cell r="LG11">
            <v>164555.48984371792</v>
          </cell>
          <cell r="LH11">
            <v>168289.08152295419</v>
          </cell>
          <cell r="LI11">
            <v>194424.22327760793</v>
          </cell>
          <cell r="LJ11">
            <v>655528.7093748718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128259.91473059173</v>
          </cell>
          <cell r="LQ11">
            <v>164555.48984371792</v>
          </cell>
          <cell r="LR11">
            <v>168289.08152295419</v>
          </cell>
          <cell r="LS11">
            <v>194424.22327760793</v>
          </cell>
          <cell r="LT11">
            <v>655528.7093748718</v>
          </cell>
          <cell r="LU11">
            <v>228252.09410676136</v>
          </cell>
          <cell r="LV11">
            <v>394841.39599835273</v>
          </cell>
          <cell r="LW11">
            <v>453705.12329554983</v>
          </cell>
          <cell r="LX11">
            <v>504789.61059274699</v>
          </cell>
          <cell r="LY11">
            <v>1581588.2239934108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228252.09410676136</v>
          </cell>
          <cell r="MF11">
            <v>394841.39599835273</v>
          </cell>
          <cell r="MG11">
            <v>453705.12329554983</v>
          </cell>
          <cell r="MH11">
            <v>504789.61059274699</v>
          </cell>
          <cell r="MI11">
            <v>1581588.2239934108</v>
          </cell>
          <cell r="MJ11">
            <v>228252.09410676136</v>
          </cell>
          <cell r="MK11">
            <v>394841.39599835273</v>
          </cell>
          <cell r="ML11">
            <v>453705.12329554983</v>
          </cell>
          <cell r="MM11">
            <v>504789.61059274699</v>
          </cell>
          <cell r="MN11">
            <v>1581588.2239934108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228252.09410676136</v>
          </cell>
          <cell r="MU11">
            <v>394841.39599835273</v>
          </cell>
          <cell r="MV11">
            <v>453705.12329554983</v>
          </cell>
          <cell r="MW11">
            <v>504789.61059274699</v>
          </cell>
          <cell r="MX11">
            <v>1581588.2239934108</v>
          </cell>
          <cell r="MY11">
            <v>939167.59753539762</v>
          </cell>
          <cell r="MZ11">
            <v>1166429.8781762326</v>
          </cell>
          <cell r="NA11">
            <v>1375193.7838170673</v>
          </cell>
          <cell r="NB11">
            <v>1477343.1741374845</v>
          </cell>
          <cell r="NC11">
            <v>4958134.4336661818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939167.59753539762</v>
          </cell>
          <cell r="NJ11">
            <v>1166429.8781762326</v>
          </cell>
          <cell r="NK11">
            <v>1375193.7838170673</v>
          </cell>
          <cell r="NL11">
            <v>1477343.1741374845</v>
          </cell>
          <cell r="NM11">
            <v>4958134.4336661818</v>
          </cell>
          <cell r="NN11">
            <v>939167.59753539762</v>
          </cell>
          <cell r="NO11">
            <v>1166429.8781762326</v>
          </cell>
          <cell r="NP11">
            <v>1375193.7838170673</v>
          </cell>
          <cell r="NQ11">
            <v>1477343.1741374845</v>
          </cell>
          <cell r="NR11">
            <v>4958134.4336661818</v>
          </cell>
          <cell r="NS11">
            <v>141696</v>
          </cell>
          <cell r="NT11">
            <v>354240</v>
          </cell>
          <cell r="NU11">
            <v>425088</v>
          </cell>
          <cell r="NV11">
            <v>495935.99999999994</v>
          </cell>
          <cell r="NW11">
            <v>1416960</v>
          </cell>
          <cell r="NX11">
            <v>1080863.5975353976</v>
          </cell>
          <cell r="NY11">
            <v>1520669.8781762326</v>
          </cell>
          <cell r="NZ11">
            <v>1800281.7838170673</v>
          </cell>
          <cell r="OA11">
            <v>1973279.1741374845</v>
          </cell>
          <cell r="OB11">
            <v>6375094.4336661818</v>
          </cell>
          <cell r="OC11">
            <v>504270.72886305826</v>
          </cell>
          <cell r="OD11">
            <v>770406.4730578037</v>
          </cell>
          <cell r="OE11">
            <v>790826.9780578037</v>
          </cell>
          <cell r="OF11">
            <v>1046821.9272525492</v>
          </cell>
          <cell r="OG11">
            <v>3112326.1072312146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504270.72886305826</v>
          </cell>
          <cell r="ON11">
            <v>770406.4730578037</v>
          </cell>
          <cell r="OO11">
            <v>790826.9780578037</v>
          </cell>
          <cell r="OP11">
            <v>1046821.9272525492</v>
          </cell>
          <cell r="OQ11">
            <v>3112326.1072312146</v>
          </cell>
          <cell r="OR11">
            <v>504270.72886305826</v>
          </cell>
          <cell r="OS11">
            <v>770406.4730578037</v>
          </cell>
          <cell r="OT11">
            <v>790826.9780578037</v>
          </cell>
          <cell r="OU11">
            <v>1046821.9272525492</v>
          </cell>
          <cell r="OV11">
            <v>3112326.1072312146</v>
          </cell>
          <cell r="OW11">
            <v>98400</v>
          </cell>
          <cell r="OX11">
            <v>246000</v>
          </cell>
          <cell r="OY11">
            <v>295200</v>
          </cell>
          <cell r="OZ11">
            <v>344400</v>
          </cell>
          <cell r="PA11">
            <v>984000</v>
          </cell>
          <cell r="PB11">
            <v>602670.72886305826</v>
          </cell>
          <cell r="PC11">
            <v>1016406.4730578037</v>
          </cell>
          <cell r="PD11">
            <v>1086026.9780578036</v>
          </cell>
          <cell r="PE11">
            <v>1391221.9272525492</v>
          </cell>
          <cell r="PF11">
            <v>4096326.1072312146</v>
          </cell>
          <cell r="PG11">
            <v>426644.16024077625</v>
          </cell>
          <cell r="PH11">
            <v>492480.77927147521</v>
          </cell>
          <cell r="PI11">
            <v>712260.11571737111</v>
          </cell>
          <cell r="PJ11">
            <v>712260.11571737111</v>
          </cell>
          <cell r="PK11">
            <v>2343645.1709469934</v>
          </cell>
          <cell r="PL11">
            <v>0</v>
          </cell>
          <cell r="PM11">
            <v>0</v>
          </cell>
          <cell r="PN11">
            <v>0</v>
          </cell>
          <cell r="PO11">
            <v>0</v>
          </cell>
          <cell r="PP11">
            <v>0</v>
          </cell>
          <cell r="PQ11">
            <v>426644.16024077625</v>
          </cell>
          <cell r="PR11">
            <v>492480.77927147521</v>
          </cell>
          <cell r="PS11">
            <v>712260.11571737111</v>
          </cell>
          <cell r="PT11">
            <v>712260.11571737111</v>
          </cell>
          <cell r="PU11">
            <v>2343645.1709469934</v>
          </cell>
          <cell r="PV11">
            <v>426644.16024077625</v>
          </cell>
          <cell r="PW11">
            <v>492480.77927147521</v>
          </cell>
          <cell r="PX11">
            <v>712260.11571737111</v>
          </cell>
          <cell r="PY11">
            <v>712260.11571737111</v>
          </cell>
          <cell r="PZ11">
            <v>2343645.1709469934</v>
          </cell>
          <cell r="QA11">
            <v>43296</v>
          </cell>
          <cell r="QB11">
            <v>108240</v>
          </cell>
          <cell r="QC11">
            <v>129888</v>
          </cell>
          <cell r="QD11">
            <v>151536</v>
          </cell>
          <cell r="QE11">
            <v>432960</v>
          </cell>
          <cell r="QF11">
            <v>469940.16024077625</v>
          </cell>
          <cell r="QG11">
            <v>600720.77927147527</v>
          </cell>
          <cell r="QH11">
            <v>842148.11571737111</v>
          </cell>
          <cell r="QI11">
            <v>863796.11571737111</v>
          </cell>
          <cell r="QJ11">
            <v>2776605.1709469934</v>
          </cell>
          <cell r="QK11">
            <v>326412.48002974078</v>
          </cell>
          <cell r="QL11">
            <v>416437.12544635014</v>
          </cell>
          <cell r="QM11">
            <v>425601.96382597339</v>
          </cell>
          <cell r="QN11">
            <v>489755.83248333633</v>
          </cell>
          <cell r="QO11">
            <v>1658207.4017854007</v>
          </cell>
          <cell r="QP11">
            <v>0</v>
          </cell>
          <cell r="QQ11">
            <v>0</v>
          </cell>
          <cell r="QR11">
            <v>0</v>
          </cell>
          <cell r="QS11">
            <v>0</v>
          </cell>
          <cell r="QT11">
            <v>0</v>
          </cell>
          <cell r="QU11">
            <v>326412.48002974078</v>
          </cell>
          <cell r="QV11">
            <v>416437.12544635014</v>
          </cell>
          <cell r="QW11">
            <v>425601.96382597339</v>
          </cell>
          <cell r="QX11">
            <v>489755.83248333633</v>
          </cell>
          <cell r="QY11">
            <v>1658207.4017854007</v>
          </cell>
          <cell r="QZ11">
            <v>326412.48002974078</v>
          </cell>
          <cell r="RA11">
            <v>416437.12544635014</v>
          </cell>
          <cell r="RB11">
            <v>425601.96382597339</v>
          </cell>
          <cell r="RC11">
            <v>489755.83248333633</v>
          </cell>
          <cell r="RD11">
            <v>1658207.4017854007</v>
          </cell>
          <cell r="RE11">
            <v>98400</v>
          </cell>
          <cell r="RF11">
            <v>246000</v>
          </cell>
          <cell r="RG11">
            <v>295200</v>
          </cell>
          <cell r="RH11">
            <v>344400</v>
          </cell>
          <cell r="RI11">
            <v>984000</v>
          </cell>
          <cell r="RJ11">
            <v>424812.48002974078</v>
          </cell>
          <cell r="RK11">
            <v>662437.12544635008</v>
          </cell>
          <cell r="RL11">
            <v>720801.96382597345</v>
          </cell>
          <cell r="RM11">
            <v>834155.83248333633</v>
          </cell>
          <cell r="RN11">
            <v>2642207.4017854007</v>
          </cell>
          <cell r="RO11">
            <v>756990.87195915508</v>
          </cell>
          <cell r="RP11">
            <v>584855.97950694535</v>
          </cell>
          <cell r="RQ11">
            <v>617104.10450694535</v>
          </cell>
          <cell r="RR11">
            <v>722059.73823305022</v>
          </cell>
          <cell r="RS11">
            <v>2681010.6942060962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756990.87195915508</v>
          </cell>
          <cell r="RZ11">
            <v>584855.97950694535</v>
          </cell>
          <cell r="SA11">
            <v>617104.10450694535</v>
          </cell>
          <cell r="SB11">
            <v>722059.73823305022</v>
          </cell>
          <cell r="SC11">
            <v>2681010.6942060962</v>
          </cell>
          <cell r="SD11">
            <v>756990.87195915508</v>
          </cell>
          <cell r="SE11">
            <v>584855.97950694535</v>
          </cell>
          <cell r="SF11">
            <v>617104.10450694535</v>
          </cell>
          <cell r="SG11">
            <v>722059.73823305022</v>
          </cell>
          <cell r="SH11">
            <v>2681010.6942060962</v>
          </cell>
          <cell r="SI11">
            <v>120048</v>
          </cell>
          <cell r="SJ11">
            <v>300120</v>
          </cell>
          <cell r="SK11">
            <v>360144</v>
          </cell>
          <cell r="SL11">
            <v>420168</v>
          </cell>
          <cell r="SM11">
            <v>1200480</v>
          </cell>
          <cell r="SN11">
            <v>877038.87195915508</v>
          </cell>
          <cell r="SO11">
            <v>884975.97950694535</v>
          </cell>
          <cell r="SP11">
            <v>977248.10450694535</v>
          </cell>
          <cell r="SQ11">
            <v>1142227.7382330503</v>
          </cell>
          <cell r="SR11">
            <v>3881490.6942060962</v>
          </cell>
          <cell r="SS11">
            <v>651566.86075659958</v>
          </cell>
          <cell r="ST11">
            <v>766544.37037856516</v>
          </cell>
          <cell r="SU11">
            <v>658779.10075659957</v>
          </cell>
          <cell r="SV11">
            <v>766544.37037856516</v>
          </cell>
          <cell r="SW11">
            <v>2843434.7022703295</v>
          </cell>
          <cell r="SX11">
            <v>0</v>
          </cell>
          <cell r="SY11">
            <v>0</v>
          </cell>
          <cell r="SZ11">
            <v>0</v>
          </cell>
          <cell r="TA11">
            <v>0</v>
          </cell>
          <cell r="TB11">
            <v>0</v>
          </cell>
          <cell r="TC11">
            <v>651566.86075659958</v>
          </cell>
          <cell r="TD11">
            <v>766544.37037856516</v>
          </cell>
          <cell r="TE11">
            <v>658779.10075659957</v>
          </cell>
          <cell r="TF11">
            <v>766544.37037856516</v>
          </cell>
          <cell r="TG11">
            <v>2843434.7022703295</v>
          </cell>
          <cell r="TH11">
            <v>651566.86075659958</v>
          </cell>
          <cell r="TI11">
            <v>766544.37037856516</v>
          </cell>
          <cell r="TJ11">
            <v>658779.10075659957</v>
          </cell>
          <cell r="TK11">
            <v>766544.37037856516</v>
          </cell>
          <cell r="TL11">
            <v>2843434.7022703295</v>
          </cell>
          <cell r="TM11">
            <v>76752</v>
          </cell>
          <cell r="TN11">
            <v>191880</v>
          </cell>
          <cell r="TO11">
            <v>230256</v>
          </cell>
          <cell r="TP11">
            <v>268632</v>
          </cell>
          <cell r="TQ11">
            <v>767520</v>
          </cell>
          <cell r="TR11">
            <v>728318.86075659958</v>
          </cell>
          <cell r="TS11">
            <v>958424.37037856516</v>
          </cell>
          <cell r="TT11">
            <v>889035.10075659957</v>
          </cell>
          <cell r="TU11">
            <v>1035176.3703785652</v>
          </cell>
          <cell r="TV11">
            <v>3610954.7022703295</v>
          </cell>
          <cell r="TW11">
            <v>159209.110003757</v>
          </cell>
          <cell r="TX11">
            <v>198461.92190226243</v>
          </cell>
          <cell r="TY11">
            <v>219045.30012997979</v>
          </cell>
          <cell r="TZ11">
            <v>244774.52291462652</v>
          </cell>
          <cell r="UA11">
            <v>821490.8549506258</v>
          </cell>
          <cell r="UB11">
            <v>0</v>
          </cell>
          <cell r="UC11">
            <v>0</v>
          </cell>
          <cell r="UD11">
            <v>0</v>
          </cell>
          <cell r="UE11">
            <v>0</v>
          </cell>
          <cell r="UF11">
            <v>0</v>
          </cell>
          <cell r="UG11">
            <v>159209.110003757</v>
          </cell>
          <cell r="UH11">
            <v>198461.92190226243</v>
          </cell>
          <cell r="UI11">
            <v>219045.30012997979</v>
          </cell>
          <cell r="UJ11">
            <v>244774.52291462652</v>
          </cell>
          <cell r="UK11">
            <v>821490.8549506258</v>
          </cell>
          <cell r="UL11">
            <v>159209.110003757</v>
          </cell>
          <cell r="UM11">
            <v>198461.92190226243</v>
          </cell>
          <cell r="UN11">
            <v>219045.30012997979</v>
          </cell>
          <cell r="UO11">
            <v>244774.52291462652</v>
          </cell>
          <cell r="UP11">
            <v>821490.8549506258</v>
          </cell>
          <cell r="UQ11">
            <v>0</v>
          </cell>
          <cell r="UR11">
            <v>0</v>
          </cell>
          <cell r="US11">
            <v>0</v>
          </cell>
          <cell r="UT11">
            <v>0</v>
          </cell>
          <cell r="UU11">
            <v>0</v>
          </cell>
          <cell r="UV11">
            <v>159209.110003757</v>
          </cell>
          <cell r="UW11">
            <v>198461.92190226243</v>
          </cell>
          <cell r="UX11">
            <v>219045.30012997979</v>
          </cell>
          <cell r="UY11">
            <v>244774.52291462652</v>
          </cell>
          <cell r="UZ11">
            <v>821490.8549506258</v>
          </cell>
          <cell r="VA11">
            <v>271549.28827158286</v>
          </cell>
          <cell r="VB11">
            <v>171818.12213027998</v>
          </cell>
          <cell r="VC11">
            <v>171818.12213027998</v>
          </cell>
          <cell r="VD11">
            <v>182077.00674441026</v>
          </cell>
          <cell r="VE11">
            <v>797262.53927655309</v>
          </cell>
          <cell r="VF11">
            <v>0</v>
          </cell>
          <cell r="VG11">
            <v>0</v>
          </cell>
          <cell r="VH11">
            <v>0</v>
          </cell>
          <cell r="VI11">
            <v>0</v>
          </cell>
          <cell r="VJ11">
            <v>0</v>
          </cell>
          <cell r="VK11">
            <v>271549.28827158286</v>
          </cell>
          <cell r="VL11">
            <v>171818.12213027998</v>
          </cell>
          <cell r="VM11">
            <v>171818.12213027998</v>
          </cell>
          <cell r="VN11">
            <v>182077.00674441026</v>
          </cell>
          <cell r="VO11">
            <v>797262.53927655309</v>
          </cell>
          <cell r="VP11">
            <v>271549.28827158286</v>
          </cell>
          <cell r="VQ11">
            <v>171818.12213027998</v>
          </cell>
          <cell r="VR11">
            <v>171818.12213027998</v>
          </cell>
          <cell r="VS11">
            <v>182077.00674441026</v>
          </cell>
          <cell r="VT11">
            <v>797262.53927655309</v>
          </cell>
          <cell r="VU11">
            <v>0</v>
          </cell>
          <cell r="VV11">
            <v>0</v>
          </cell>
          <cell r="VW11">
            <v>0</v>
          </cell>
          <cell r="VX11">
            <v>0</v>
          </cell>
          <cell r="VY11">
            <v>0</v>
          </cell>
          <cell r="VZ11">
            <v>271549.28827158286</v>
          </cell>
          <cell r="WA11">
            <v>171818.12213027998</v>
          </cell>
          <cell r="WB11">
            <v>171818.12213027998</v>
          </cell>
          <cell r="WC11">
            <v>182077.00674441026</v>
          </cell>
          <cell r="WD11">
            <v>797262.53927655309</v>
          </cell>
          <cell r="WE11">
            <v>216181.63524743641</v>
          </cell>
          <cell r="WF11">
            <v>259923.35365777393</v>
          </cell>
          <cell r="WG11">
            <v>305292.77936940355</v>
          </cell>
          <cell r="WH11">
            <v>275046.49556165049</v>
          </cell>
          <cell r="WI11">
            <v>1056444.2638362644</v>
          </cell>
          <cell r="WJ11">
            <v>0</v>
          </cell>
          <cell r="WK11">
            <v>0</v>
          </cell>
          <cell r="WL11">
            <v>0</v>
          </cell>
          <cell r="WM11">
            <v>0</v>
          </cell>
          <cell r="WN11">
            <v>0</v>
          </cell>
          <cell r="WO11">
            <v>216181.63524743641</v>
          </cell>
          <cell r="WP11">
            <v>259923.35365777393</v>
          </cell>
          <cell r="WQ11">
            <v>305292.77936940355</v>
          </cell>
          <cell r="WR11">
            <v>275046.49556165049</v>
          </cell>
          <cell r="WS11">
            <v>1056444.2638362644</v>
          </cell>
          <cell r="WT11">
            <v>216181.63524743641</v>
          </cell>
          <cell r="WU11">
            <v>259923.35365777393</v>
          </cell>
          <cell r="WV11">
            <v>305292.77936940355</v>
          </cell>
          <cell r="WW11">
            <v>275046.49556165049</v>
          </cell>
          <cell r="WX11">
            <v>1056444.2638362644</v>
          </cell>
          <cell r="WY11">
            <v>33456</v>
          </cell>
          <cell r="WZ11">
            <v>83640</v>
          </cell>
          <cell r="XA11">
            <v>100368</v>
          </cell>
          <cell r="XB11">
            <v>117095.99999999999</v>
          </cell>
          <cell r="XC11">
            <v>334560</v>
          </cell>
          <cell r="XD11">
            <v>249637.63524743641</v>
          </cell>
          <cell r="XE11">
            <v>343563.35365777393</v>
          </cell>
          <cell r="XF11">
            <v>405660.77936940355</v>
          </cell>
          <cell r="XG11">
            <v>392142.49556165049</v>
          </cell>
          <cell r="XH11">
            <v>1391004.2638362644</v>
          </cell>
          <cell r="XI11">
            <v>169831.95388915078</v>
          </cell>
          <cell r="XJ11">
            <v>194541.55048899422</v>
          </cell>
          <cell r="XK11">
            <v>248767.17080289972</v>
          </cell>
          <cell r="XL11">
            <v>292360.31654545118</v>
          </cell>
          <cell r="XM11">
            <v>905500.99172649591</v>
          </cell>
          <cell r="XN11">
            <v>0</v>
          </cell>
          <cell r="XO11">
            <v>0</v>
          </cell>
          <cell r="XP11">
            <v>0</v>
          </cell>
          <cell r="XQ11">
            <v>0</v>
          </cell>
          <cell r="XR11">
            <v>0</v>
          </cell>
          <cell r="XS11">
            <v>169831.95388915078</v>
          </cell>
          <cell r="XT11">
            <v>194541.55048899422</v>
          </cell>
          <cell r="XU11">
            <v>248767.17080289972</v>
          </cell>
          <cell r="XV11">
            <v>292360.31654545118</v>
          </cell>
          <cell r="XW11">
            <v>905500.99172649591</v>
          </cell>
          <cell r="XX11">
            <v>169831.95388915078</v>
          </cell>
          <cell r="XY11">
            <v>194541.55048899422</v>
          </cell>
          <cell r="XZ11">
            <v>248767.17080289972</v>
          </cell>
          <cell r="YA11">
            <v>292360.31654545118</v>
          </cell>
          <cell r="YB11">
            <v>905500.99172649591</v>
          </cell>
          <cell r="YC11">
            <v>43296</v>
          </cell>
          <cell r="YD11">
            <v>108240</v>
          </cell>
          <cell r="YE11">
            <v>129888</v>
          </cell>
          <cell r="YF11">
            <v>151536</v>
          </cell>
          <cell r="YG11">
            <v>432960</v>
          </cell>
          <cell r="YH11">
            <v>213127.95388915078</v>
          </cell>
          <cell r="YI11">
            <v>302781.55048899422</v>
          </cell>
          <cell r="YJ11">
            <v>378655.17080289975</v>
          </cell>
          <cell r="YK11">
            <v>443896.31654545118</v>
          </cell>
          <cell r="YL11">
            <v>1338460.9917264958</v>
          </cell>
          <cell r="YM11">
            <v>101236.89200377351</v>
          </cell>
          <cell r="YN11">
            <v>108673.93555974834</v>
          </cell>
          <cell r="YO11">
            <v>138903.74045157217</v>
          </cell>
          <cell r="YP11">
            <v>143222.28400754702</v>
          </cell>
          <cell r="YQ11">
            <v>492036.85202264105</v>
          </cell>
          <cell r="YR11">
            <v>0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101236.89200377351</v>
          </cell>
          <cell r="YX11">
            <v>108673.93555974834</v>
          </cell>
          <cell r="YY11">
            <v>138903.74045157217</v>
          </cell>
          <cell r="YZ11">
            <v>143222.28400754702</v>
          </cell>
          <cell r="ZA11">
            <v>492036.85202264105</v>
          </cell>
          <cell r="ZB11">
            <v>101236.89200377351</v>
          </cell>
          <cell r="ZC11">
            <v>108673.93555974834</v>
          </cell>
          <cell r="ZD11">
            <v>138903.74045157217</v>
          </cell>
          <cell r="ZE11">
            <v>143222.28400754702</v>
          </cell>
          <cell r="ZF11">
            <v>492036.85202264105</v>
          </cell>
          <cell r="ZG11">
            <v>0</v>
          </cell>
          <cell r="ZH11">
            <v>0</v>
          </cell>
          <cell r="ZI11">
            <v>0</v>
          </cell>
          <cell r="ZJ11">
            <v>0</v>
          </cell>
          <cell r="ZK11">
            <v>0</v>
          </cell>
          <cell r="ZL11">
            <v>101236.89200377351</v>
          </cell>
          <cell r="ZM11">
            <v>108673.93555974834</v>
          </cell>
          <cell r="ZN11">
            <v>138903.74045157217</v>
          </cell>
          <cell r="ZO11">
            <v>143222.28400754702</v>
          </cell>
          <cell r="ZP11">
            <v>492036.85202264105</v>
          </cell>
          <cell r="ZQ11">
            <v>318516.79447571421</v>
          </cell>
          <cell r="ZR11">
            <v>322644.55447571422</v>
          </cell>
          <cell r="ZS11">
            <v>322644.55447571422</v>
          </cell>
          <cell r="ZT11">
            <v>417390.58825518622</v>
          </cell>
          <cell r="ZU11">
            <v>1381196.4916823287</v>
          </cell>
          <cell r="ZV11">
            <v>0</v>
          </cell>
          <cell r="ZW11">
            <v>0</v>
          </cell>
          <cell r="ZX11">
            <v>0</v>
          </cell>
          <cell r="ZY11">
            <v>0</v>
          </cell>
          <cell r="ZZ11">
            <v>0</v>
          </cell>
          <cell r="AAA11">
            <v>318516.79447571421</v>
          </cell>
          <cell r="AAB11">
            <v>322644.55447571422</v>
          </cell>
          <cell r="AAC11">
            <v>322644.55447571422</v>
          </cell>
          <cell r="AAD11">
            <v>417390.58825518622</v>
          </cell>
          <cell r="AAE11">
            <v>1381196.4916823287</v>
          </cell>
          <cell r="AAF11">
            <v>318516.79447571421</v>
          </cell>
          <cell r="AAG11">
            <v>322644.55447571422</v>
          </cell>
          <cell r="AAH11">
            <v>322644.55447571422</v>
          </cell>
          <cell r="AAI11">
            <v>417390.58825518622</v>
          </cell>
          <cell r="AAJ11">
            <v>1381196.4916823287</v>
          </cell>
          <cell r="AAK11">
            <v>0</v>
          </cell>
          <cell r="AAL11">
            <v>0</v>
          </cell>
          <cell r="AAM11">
            <v>0</v>
          </cell>
          <cell r="AAN11">
            <v>0</v>
          </cell>
          <cell r="AAO11">
            <v>0</v>
          </cell>
          <cell r="AAP11">
            <v>318516.79447571421</v>
          </cell>
          <cell r="AAQ11">
            <v>322644.55447571422</v>
          </cell>
          <cell r="AAR11">
            <v>322644.55447571422</v>
          </cell>
          <cell r="AAS11">
            <v>417390.58825518622</v>
          </cell>
          <cell r="AAT11">
            <v>1381196.4916823287</v>
          </cell>
          <cell r="AAU11">
            <v>133129.49779648817</v>
          </cell>
          <cell r="AAV11">
            <v>136576.85779648816</v>
          </cell>
          <cell r="AAW11">
            <v>145844.57997779647</v>
          </cell>
          <cell r="AAX11">
            <v>164380.02434041313</v>
          </cell>
          <cell r="AAY11">
            <v>579930.9599111859</v>
          </cell>
          <cell r="AAZ11">
            <v>0</v>
          </cell>
          <cell r="ABA11">
            <v>0</v>
          </cell>
          <cell r="ABB11">
            <v>0</v>
          </cell>
          <cell r="ABC11">
            <v>0</v>
          </cell>
          <cell r="ABD11">
            <v>0</v>
          </cell>
          <cell r="ABE11">
            <v>133129.49779648817</v>
          </cell>
          <cell r="ABF11">
            <v>136576.85779648816</v>
          </cell>
          <cell r="ABG11">
            <v>145844.57997779647</v>
          </cell>
          <cell r="ABH11">
            <v>164380.02434041313</v>
          </cell>
          <cell r="ABI11">
            <v>579930.9599111859</v>
          </cell>
          <cell r="ABJ11">
            <v>133129.49779648817</v>
          </cell>
          <cell r="ABK11">
            <v>136576.85779648816</v>
          </cell>
          <cell r="ABL11">
            <v>145844.57997779647</v>
          </cell>
          <cell r="ABM11">
            <v>164380.02434041313</v>
          </cell>
          <cell r="ABN11">
            <v>579930.9599111859</v>
          </cell>
          <cell r="ABO11">
            <v>21648</v>
          </cell>
          <cell r="ABP11">
            <v>54120</v>
          </cell>
          <cell r="ABQ11">
            <v>64944</v>
          </cell>
          <cell r="ABR11">
            <v>75768</v>
          </cell>
          <cell r="ABS11">
            <v>216480</v>
          </cell>
          <cell r="ABT11">
            <v>154777.49779648817</v>
          </cell>
          <cell r="ABU11">
            <v>190696.85779648816</v>
          </cell>
          <cell r="ABV11">
            <v>210788.57997779647</v>
          </cell>
          <cell r="ABW11">
            <v>240148.02434041313</v>
          </cell>
          <cell r="ABX11">
            <v>796410.9599111859</v>
          </cell>
          <cell r="ABY11">
            <v>514045.08400330384</v>
          </cell>
          <cell r="ABZ11">
            <v>675823.216845016</v>
          </cell>
          <cell r="ACA11">
            <v>695720.06493853964</v>
          </cell>
          <cell r="ACB11">
            <v>814160.75159320468</v>
          </cell>
          <cell r="ACC11">
            <v>2699749.117380064</v>
          </cell>
          <cell r="ACD11">
            <v>0</v>
          </cell>
          <cell r="ACE11">
            <v>0</v>
          </cell>
          <cell r="ACF11">
            <v>0</v>
          </cell>
          <cell r="ACG11">
            <v>0</v>
          </cell>
          <cell r="ACH11">
            <v>0</v>
          </cell>
          <cell r="ACI11">
            <v>514045.08400330384</v>
          </cell>
          <cell r="ACJ11">
            <v>675823.216845016</v>
          </cell>
          <cell r="ACK11">
            <v>695720.06493853964</v>
          </cell>
          <cell r="ACL11">
            <v>814160.75159320468</v>
          </cell>
          <cell r="ACM11">
            <v>2699749.117380064</v>
          </cell>
          <cell r="ACN11">
            <v>514045.08400330384</v>
          </cell>
          <cell r="ACO11">
            <v>675823.216845016</v>
          </cell>
          <cell r="ACP11">
            <v>695720.06493853964</v>
          </cell>
          <cell r="ACQ11">
            <v>814160.75159320468</v>
          </cell>
          <cell r="ACR11">
            <v>2699749.117380064</v>
          </cell>
          <cell r="ACS11">
            <v>76752</v>
          </cell>
          <cell r="ACT11">
            <v>191880</v>
          </cell>
          <cell r="ACU11">
            <v>230256</v>
          </cell>
          <cell r="ACV11">
            <v>268632</v>
          </cell>
          <cell r="ACW11">
            <v>767520</v>
          </cell>
          <cell r="ACX11">
            <v>590797.0840033039</v>
          </cell>
          <cell r="ACY11">
            <v>867703.216845016</v>
          </cell>
          <cell r="ACZ11">
            <v>925976.06493853964</v>
          </cell>
          <cell r="ADA11">
            <v>1082792.7515932047</v>
          </cell>
          <cell r="ADB11">
            <v>3467269.1173800644</v>
          </cell>
          <cell r="ADC11">
            <v>107227.3835287587</v>
          </cell>
          <cell r="ADD11">
            <v>145168.20070730729</v>
          </cell>
          <cell r="ADE11">
            <v>175786.2111460632</v>
          </cell>
          <cell r="ADF11">
            <v>162203.72092668523</v>
          </cell>
          <cell r="ADG11">
            <v>590385.5163088144</v>
          </cell>
          <cell r="ADH11">
            <v>0</v>
          </cell>
          <cell r="ADI11">
            <v>0</v>
          </cell>
          <cell r="ADJ11">
            <v>0</v>
          </cell>
          <cell r="ADK11">
            <v>0</v>
          </cell>
          <cell r="ADL11">
            <v>0</v>
          </cell>
          <cell r="ADM11">
            <v>107227.3835287587</v>
          </cell>
          <cell r="ADN11">
            <v>145168.20070730729</v>
          </cell>
          <cell r="ADO11">
            <v>175786.2111460632</v>
          </cell>
          <cell r="ADP11">
            <v>162203.72092668523</v>
          </cell>
          <cell r="ADQ11">
            <v>590385.5163088144</v>
          </cell>
          <cell r="ADR11">
            <v>107227.3835287587</v>
          </cell>
          <cell r="ADS11">
            <v>145168.20070730729</v>
          </cell>
          <cell r="ADT11">
            <v>175786.2111460632</v>
          </cell>
          <cell r="ADU11">
            <v>162203.72092668523</v>
          </cell>
          <cell r="ADV11">
            <v>590385.5163088144</v>
          </cell>
          <cell r="ADW11">
            <v>0</v>
          </cell>
          <cell r="ADX11">
            <v>0</v>
          </cell>
          <cell r="ADY11">
            <v>0</v>
          </cell>
          <cell r="ADZ11">
            <v>0</v>
          </cell>
          <cell r="AEA11">
            <v>0</v>
          </cell>
          <cell r="AEB11">
            <v>107227.3835287587</v>
          </cell>
          <cell r="AEC11">
            <v>145168.20070730729</v>
          </cell>
          <cell r="AED11">
            <v>175786.2111460632</v>
          </cell>
          <cell r="AEE11">
            <v>162203.72092668523</v>
          </cell>
          <cell r="AEF11">
            <v>590385.5163088144</v>
          </cell>
          <cell r="AEG11">
            <v>498479.81977815216</v>
          </cell>
          <cell r="AEH11">
            <v>358237.50476734695</v>
          </cell>
          <cell r="AEI11">
            <v>358237.50476734695</v>
          </cell>
          <cell r="AEJ11">
            <v>539672.82919245923</v>
          </cell>
          <cell r="AEK11">
            <v>1754627.6585053052</v>
          </cell>
          <cell r="AEL11">
            <v>0</v>
          </cell>
          <cell r="AEM11">
            <v>0</v>
          </cell>
          <cell r="AEN11">
            <v>0</v>
          </cell>
          <cell r="AEO11">
            <v>0</v>
          </cell>
          <cell r="AEP11">
            <v>0</v>
          </cell>
          <cell r="AEQ11">
            <v>498479.81977815216</v>
          </cell>
          <cell r="AER11">
            <v>358237.50476734695</v>
          </cell>
          <cell r="AES11">
            <v>358237.50476734695</v>
          </cell>
          <cell r="AET11">
            <v>539672.82919245923</v>
          </cell>
          <cell r="AEU11">
            <v>1754627.6585053052</v>
          </cell>
          <cell r="AEV11">
            <v>498479.81977815216</v>
          </cell>
          <cell r="AEW11">
            <v>358237.50476734695</v>
          </cell>
          <cell r="AEX11">
            <v>358237.50476734695</v>
          </cell>
          <cell r="AEY11">
            <v>539672.82919245923</v>
          </cell>
          <cell r="AEZ11">
            <v>1754627.6585053052</v>
          </cell>
          <cell r="AFA11">
            <v>0</v>
          </cell>
          <cell r="AFB11">
            <v>0</v>
          </cell>
          <cell r="AFC11">
            <v>0</v>
          </cell>
          <cell r="AFD11">
            <v>0</v>
          </cell>
          <cell r="AFE11">
            <v>0</v>
          </cell>
          <cell r="AFF11">
            <v>498479.81977815216</v>
          </cell>
          <cell r="AFG11">
            <v>358237.50476734695</v>
          </cell>
          <cell r="AFH11">
            <v>358237.50476734695</v>
          </cell>
          <cell r="AFI11">
            <v>539672.82919245923</v>
          </cell>
          <cell r="AFJ11">
            <v>1754627.6585053052</v>
          </cell>
          <cell r="AFK11">
            <v>373767.62721995468</v>
          </cell>
          <cell r="AFL11">
            <v>206461.87721995465</v>
          </cell>
          <cell r="AFM11">
            <v>206461.87721995465</v>
          </cell>
          <cell r="AFN11">
            <v>378161.87721995468</v>
          </cell>
          <cell r="AFO11">
            <v>1164853.2588798187</v>
          </cell>
          <cell r="AFP11">
            <v>0</v>
          </cell>
          <cell r="AFQ11">
            <v>0</v>
          </cell>
          <cell r="AFR11">
            <v>0</v>
          </cell>
          <cell r="AFS11">
            <v>0</v>
          </cell>
          <cell r="AFT11">
            <v>0</v>
          </cell>
          <cell r="AFU11">
            <v>373767.62721995468</v>
          </cell>
          <cell r="AFV11">
            <v>206461.87721995465</v>
          </cell>
          <cell r="AFW11">
            <v>206461.87721995465</v>
          </cell>
          <cell r="AFX11">
            <v>378161.87721995468</v>
          </cell>
          <cell r="AFY11">
            <v>1164853.2588798187</v>
          </cell>
          <cell r="AFZ11">
            <v>373767.62721995468</v>
          </cell>
          <cell r="AGA11">
            <v>206461.87721995465</v>
          </cell>
          <cell r="AGB11">
            <v>206461.87721995465</v>
          </cell>
          <cell r="AGC11">
            <v>378161.87721995468</v>
          </cell>
          <cell r="AGD11">
            <v>1164853.2588798187</v>
          </cell>
          <cell r="AGE11">
            <v>0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373767.62721995468</v>
          </cell>
          <cell r="AGK11">
            <v>206461.87721995465</v>
          </cell>
          <cell r="AGL11">
            <v>206461.87721995465</v>
          </cell>
          <cell r="AGM11">
            <v>378161.87721995468</v>
          </cell>
          <cell r="AGN11">
            <v>1164853.2588798187</v>
          </cell>
          <cell r="AGO11">
            <v>362522.79572436225</v>
          </cell>
          <cell r="AGP11">
            <v>460850.09169259592</v>
          </cell>
          <cell r="AGQ11">
            <v>471137.47180017742</v>
          </cell>
          <cell r="AGR11">
            <v>687172.4540593893</v>
          </cell>
          <cell r="AGS11">
            <v>1981682.8132765247</v>
          </cell>
          <cell r="AGT11">
            <v>0</v>
          </cell>
          <cell r="AGU11">
            <v>0</v>
          </cell>
          <cell r="AGV11">
            <v>0</v>
          </cell>
          <cell r="AGW11">
            <v>0</v>
          </cell>
          <cell r="AGX11">
            <v>0</v>
          </cell>
          <cell r="AGY11">
            <v>362522.79572436225</v>
          </cell>
          <cell r="AGZ11">
            <v>460850.09169259592</v>
          </cell>
          <cell r="AHA11">
            <v>471137.47180017742</v>
          </cell>
          <cell r="AHB11">
            <v>687172.4540593893</v>
          </cell>
          <cell r="AHC11">
            <v>1981682.8132765247</v>
          </cell>
          <cell r="AHD11">
            <v>362522.79572436225</v>
          </cell>
          <cell r="AHE11">
            <v>460850.09169259592</v>
          </cell>
          <cell r="AHF11">
            <v>471137.47180017742</v>
          </cell>
          <cell r="AHG11">
            <v>687172.4540593893</v>
          </cell>
          <cell r="AHH11">
            <v>1981682.8132765247</v>
          </cell>
          <cell r="AHI11">
            <v>43296</v>
          </cell>
          <cell r="AHJ11">
            <v>108240</v>
          </cell>
          <cell r="AHK11">
            <v>129888</v>
          </cell>
          <cell r="AHL11">
            <v>151536</v>
          </cell>
          <cell r="AHM11">
            <v>432960</v>
          </cell>
          <cell r="AHN11">
            <v>405818.79572436225</v>
          </cell>
          <cell r="AHO11">
            <v>569090.09169259598</v>
          </cell>
          <cell r="AHP11">
            <v>601025.47180017736</v>
          </cell>
          <cell r="AHQ11">
            <v>838708.4540593893</v>
          </cell>
          <cell r="AHR11">
            <v>2414642.8132765251</v>
          </cell>
          <cell r="AHS11">
            <v>108222.22642690004</v>
          </cell>
          <cell r="AHT11">
            <v>153730.26203978987</v>
          </cell>
          <cell r="AHU11">
            <v>159683.76203978987</v>
          </cell>
          <cell r="AHV11">
            <v>261442.1099752369</v>
          </cell>
          <cell r="AHW11">
            <v>683078.36048171669</v>
          </cell>
          <cell r="AHX11">
            <v>0</v>
          </cell>
          <cell r="AHY11">
            <v>0</v>
          </cell>
          <cell r="AHZ11">
            <v>0</v>
          </cell>
          <cell r="AIA11">
            <v>0</v>
          </cell>
          <cell r="AIB11">
            <v>0</v>
          </cell>
          <cell r="AIC11">
            <v>108222.22642690004</v>
          </cell>
          <cell r="AID11">
            <v>153730.26203978987</v>
          </cell>
          <cell r="AIE11">
            <v>159683.76203978987</v>
          </cell>
          <cell r="AIF11">
            <v>261442.1099752369</v>
          </cell>
          <cell r="AIG11">
            <v>683078.36048171669</v>
          </cell>
          <cell r="AIH11">
            <v>108222.22642690004</v>
          </cell>
          <cell r="AII11">
            <v>153730.26203978987</v>
          </cell>
          <cell r="AIJ11">
            <v>159683.76203978987</v>
          </cell>
          <cell r="AIK11">
            <v>261442.1099752369</v>
          </cell>
          <cell r="AIL11">
            <v>683078.36048171669</v>
          </cell>
          <cell r="AIM11">
            <v>33456</v>
          </cell>
          <cell r="AIN11">
            <v>83640</v>
          </cell>
          <cell r="AIO11">
            <v>100368</v>
          </cell>
          <cell r="AIP11">
            <v>117095.99999999999</v>
          </cell>
          <cell r="AIQ11">
            <v>334560</v>
          </cell>
          <cell r="AIR11">
            <v>141678.22642690004</v>
          </cell>
          <cell r="AIS11">
            <v>237370.26203978987</v>
          </cell>
          <cell r="AIT11">
            <v>260051.76203978987</v>
          </cell>
          <cell r="AIU11">
            <v>378538.10997523688</v>
          </cell>
          <cell r="AIV11">
            <v>1017638.3604817167</v>
          </cell>
          <cell r="AIW11">
            <v>67420.295089330873</v>
          </cell>
          <cell r="AIX11">
            <v>87224.767633996322</v>
          </cell>
          <cell r="AIY11">
            <v>104095.01517866175</v>
          </cell>
          <cell r="AIZ11">
            <v>126258.59441977083</v>
          </cell>
          <cell r="AJA11">
            <v>384998.67232175975</v>
          </cell>
          <cell r="AJB11">
            <v>0</v>
          </cell>
          <cell r="AJC11">
            <v>0</v>
          </cell>
          <cell r="AJD11">
            <v>0</v>
          </cell>
          <cell r="AJE11">
            <v>0</v>
          </cell>
          <cell r="AJF11">
            <v>0</v>
          </cell>
          <cell r="AJG11">
            <v>67420.295089330873</v>
          </cell>
          <cell r="AJH11">
            <v>87224.767633996322</v>
          </cell>
          <cell r="AJI11">
            <v>104095.01517866175</v>
          </cell>
          <cell r="AJJ11">
            <v>126258.59441977083</v>
          </cell>
          <cell r="AJK11">
            <v>384998.67232175975</v>
          </cell>
          <cell r="AJL11">
            <v>67420.295089330873</v>
          </cell>
          <cell r="AJM11">
            <v>87224.767633996322</v>
          </cell>
          <cell r="AJN11">
            <v>104095.01517866175</v>
          </cell>
          <cell r="AJO11">
            <v>126258.59441977083</v>
          </cell>
          <cell r="AJP11">
            <v>384998.67232175975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67420.295089330873</v>
          </cell>
          <cell r="AJW11">
            <v>87224.767633996322</v>
          </cell>
          <cell r="AJX11">
            <v>104095.01517866175</v>
          </cell>
          <cell r="AJY11">
            <v>126258.59441977083</v>
          </cell>
          <cell r="AJZ11">
            <v>384998.67232175975</v>
          </cell>
          <cell r="AKA11">
            <v>77579.039649276994</v>
          </cell>
          <cell r="AKB11">
            <v>118342.76929855398</v>
          </cell>
          <cell r="AKC11">
            <v>120902.77429855398</v>
          </cell>
          <cell r="AKD11">
            <v>102837.10447391547</v>
          </cell>
          <cell r="AKE11">
            <v>419661.68772030046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77579.039649276994</v>
          </cell>
          <cell r="AKL11">
            <v>118342.76929855398</v>
          </cell>
          <cell r="AKM11">
            <v>120902.77429855398</v>
          </cell>
          <cell r="AKN11">
            <v>102837.10447391547</v>
          </cell>
          <cell r="AKO11">
            <v>419661.68772030046</v>
          </cell>
          <cell r="AKP11">
            <v>77579.039649276994</v>
          </cell>
          <cell r="AKQ11">
            <v>118342.76929855398</v>
          </cell>
          <cell r="AKR11">
            <v>120902.77429855398</v>
          </cell>
          <cell r="AKS11">
            <v>102837.10447391547</v>
          </cell>
          <cell r="AKT11">
            <v>419661.68772030046</v>
          </cell>
          <cell r="AKU11">
            <v>0</v>
          </cell>
          <cell r="AKV11">
            <v>0</v>
          </cell>
          <cell r="AKW11">
            <v>0</v>
          </cell>
          <cell r="AKX11">
            <v>0</v>
          </cell>
          <cell r="AKY11">
            <v>0</v>
          </cell>
          <cell r="AKZ11">
            <v>77579.039649276994</v>
          </cell>
          <cell r="ALA11">
            <v>118342.76929855398</v>
          </cell>
          <cell r="ALB11">
            <v>120902.77429855398</v>
          </cell>
          <cell r="ALC11">
            <v>102837.10447391547</v>
          </cell>
          <cell r="ALD11">
            <v>419661.68772030046</v>
          </cell>
          <cell r="ALE11">
            <v>0</v>
          </cell>
          <cell r="ALF11">
            <v>0</v>
          </cell>
          <cell r="ALG11">
            <v>0</v>
          </cell>
          <cell r="ALH11">
            <v>0</v>
          </cell>
          <cell r="ALI11">
            <v>0</v>
          </cell>
          <cell r="ALO11">
            <v>0</v>
          </cell>
          <cell r="ALP11">
            <v>0</v>
          </cell>
          <cell r="ALQ11">
            <v>0</v>
          </cell>
          <cell r="ALR11">
            <v>0</v>
          </cell>
          <cell r="ALS11">
            <v>0</v>
          </cell>
          <cell r="ALT11">
            <v>0</v>
          </cell>
          <cell r="ALU11">
            <v>0</v>
          </cell>
          <cell r="ALV11">
            <v>0</v>
          </cell>
          <cell r="ALW11">
            <v>0</v>
          </cell>
          <cell r="ALX11">
            <v>0</v>
          </cell>
          <cell r="ALY11">
            <v>0</v>
          </cell>
          <cell r="ALZ11">
            <v>0</v>
          </cell>
          <cell r="AMA11">
            <v>0</v>
          </cell>
          <cell r="AMB11">
            <v>0</v>
          </cell>
          <cell r="AMC11">
            <v>0</v>
          </cell>
          <cell r="AMD11">
            <v>0</v>
          </cell>
          <cell r="AME11">
            <v>0</v>
          </cell>
          <cell r="AMF11">
            <v>0</v>
          </cell>
          <cell r="AMG11">
            <v>0</v>
          </cell>
          <cell r="AMH11">
            <v>0</v>
          </cell>
          <cell r="AMX11">
            <v>0</v>
          </cell>
          <cell r="AMY11">
            <v>0</v>
          </cell>
          <cell r="AMZ11">
            <v>0</v>
          </cell>
          <cell r="ANA11">
            <v>0</v>
          </cell>
          <cell r="ANB11">
            <v>0</v>
          </cell>
          <cell r="ANC11">
            <v>0</v>
          </cell>
          <cell r="AND11">
            <v>0</v>
          </cell>
          <cell r="ANE11">
            <v>0</v>
          </cell>
          <cell r="ANF11">
            <v>0</v>
          </cell>
          <cell r="ANG11">
            <v>0</v>
          </cell>
          <cell r="ANH11">
            <v>0</v>
          </cell>
          <cell r="ANI11">
            <v>0</v>
          </cell>
          <cell r="ANJ11">
            <v>0</v>
          </cell>
          <cell r="ANK11">
            <v>0</v>
          </cell>
          <cell r="ANL11">
            <v>0</v>
          </cell>
          <cell r="AOB11">
            <v>0</v>
          </cell>
          <cell r="AOC11">
            <v>0</v>
          </cell>
          <cell r="AOD11">
            <v>0</v>
          </cell>
          <cell r="AOE11">
            <v>0</v>
          </cell>
          <cell r="AOF11">
            <v>0</v>
          </cell>
          <cell r="AOG11">
            <v>0</v>
          </cell>
          <cell r="AOH11">
            <v>0</v>
          </cell>
          <cell r="AOI11">
            <v>0</v>
          </cell>
          <cell r="AOJ11">
            <v>0</v>
          </cell>
          <cell r="AOK11">
            <v>0</v>
          </cell>
          <cell r="AOL11">
            <v>0</v>
          </cell>
          <cell r="AOM11">
            <v>0</v>
          </cell>
          <cell r="AON11">
            <v>0</v>
          </cell>
          <cell r="AOO11">
            <v>0</v>
          </cell>
          <cell r="AOP11">
            <v>0</v>
          </cell>
          <cell r="APF11">
            <v>0</v>
          </cell>
          <cell r="APG11">
            <v>0</v>
          </cell>
          <cell r="APH11">
            <v>0</v>
          </cell>
          <cell r="API11">
            <v>0</v>
          </cell>
          <cell r="APJ11">
            <v>0</v>
          </cell>
          <cell r="APK11">
            <v>0</v>
          </cell>
          <cell r="APL11">
            <v>0</v>
          </cell>
          <cell r="APM11">
            <v>0</v>
          </cell>
          <cell r="APN11">
            <v>0</v>
          </cell>
          <cell r="APO11">
            <v>0</v>
          </cell>
          <cell r="APP11">
            <v>0</v>
          </cell>
          <cell r="APQ11">
            <v>0</v>
          </cell>
          <cell r="APR11">
            <v>0</v>
          </cell>
          <cell r="APS11">
            <v>0</v>
          </cell>
          <cell r="APT11">
            <v>0</v>
          </cell>
          <cell r="AQJ11">
            <v>0</v>
          </cell>
          <cell r="AQK11">
            <v>0</v>
          </cell>
          <cell r="AQL11">
            <v>0</v>
          </cell>
          <cell r="AQM11">
            <v>0</v>
          </cell>
          <cell r="AQN11">
            <v>0</v>
          </cell>
          <cell r="AQO11">
            <v>0</v>
          </cell>
          <cell r="AQP11">
            <v>0</v>
          </cell>
          <cell r="AQQ11">
            <v>0</v>
          </cell>
          <cell r="AQR11">
            <v>0</v>
          </cell>
          <cell r="AQS11">
            <v>0</v>
          </cell>
          <cell r="AQT11">
            <v>0</v>
          </cell>
          <cell r="AQU11">
            <v>0</v>
          </cell>
          <cell r="AQV11">
            <v>0</v>
          </cell>
          <cell r="AQW11">
            <v>0</v>
          </cell>
          <cell r="AQX11">
            <v>0</v>
          </cell>
          <cell r="ARN11">
            <v>0</v>
          </cell>
          <cell r="ARO11">
            <v>0</v>
          </cell>
          <cell r="ARP11">
            <v>0</v>
          </cell>
          <cell r="ARQ11">
            <v>0</v>
          </cell>
          <cell r="ARR11">
            <v>0</v>
          </cell>
          <cell r="ARS11">
            <v>0</v>
          </cell>
          <cell r="ART11">
            <v>0</v>
          </cell>
          <cell r="ARU11">
            <v>0</v>
          </cell>
          <cell r="ARV11">
            <v>0</v>
          </cell>
          <cell r="ARW11">
            <v>0</v>
          </cell>
          <cell r="ARX11">
            <v>0</v>
          </cell>
          <cell r="ARY11">
            <v>0</v>
          </cell>
          <cell r="ARZ11">
            <v>0</v>
          </cell>
          <cell r="ASA11">
            <v>0</v>
          </cell>
          <cell r="ASB11">
            <v>0</v>
          </cell>
          <cell r="ASR11">
            <v>0</v>
          </cell>
          <cell r="ASS11">
            <v>0</v>
          </cell>
          <cell r="AST11">
            <v>0</v>
          </cell>
          <cell r="ASU11">
            <v>0</v>
          </cell>
          <cell r="ASV11">
            <v>0</v>
          </cell>
          <cell r="ASW11">
            <v>0</v>
          </cell>
          <cell r="ASX11">
            <v>0</v>
          </cell>
          <cell r="ASY11">
            <v>0</v>
          </cell>
          <cell r="ASZ11">
            <v>0</v>
          </cell>
          <cell r="ATA11">
            <v>0</v>
          </cell>
          <cell r="ATB11">
            <v>0</v>
          </cell>
          <cell r="ATC11">
            <v>0</v>
          </cell>
          <cell r="ATD11">
            <v>0</v>
          </cell>
          <cell r="ATE11">
            <v>0</v>
          </cell>
          <cell r="ATF11">
            <v>0</v>
          </cell>
          <cell r="ATV11">
            <v>0</v>
          </cell>
          <cell r="ATW11">
            <v>0</v>
          </cell>
          <cell r="ATX11">
            <v>0</v>
          </cell>
          <cell r="ATY11">
            <v>0</v>
          </cell>
          <cell r="ATZ11">
            <v>0</v>
          </cell>
          <cell r="AUA11">
            <v>0</v>
          </cell>
          <cell r="AUB11">
            <v>0</v>
          </cell>
          <cell r="AUC11">
            <v>0</v>
          </cell>
          <cell r="AUD11">
            <v>0</v>
          </cell>
          <cell r="AUE11">
            <v>0</v>
          </cell>
          <cell r="AUF11">
            <v>0</v>
          </cell>
          <cell r="AUG11">
            <v>0</v>
          </cell>
          <cell r="AUH11">
            <v>0</v>
          </cell>
          <cell r="AUI11">
            <v>0</v>
          </cell>
          <cell r="AUJ11">
            <v>0</v>
          </cell>
          <cell r="AUZ11">
            <v>0</v>
          </cell>
          <cell r="AVA11">
            <v>0</v>
          </cell>
          <cell r="AVB11">
            <v>0</v>
          </cell>
          <cell r="AVC11">
            <v>0</v>
          </cell>
          <cell r="AVD11">
            <v>0</v>
          </cell>
          <cell r="AVE11">
            <v>0</v>
          </cell>
          <cell r="AVF11">
            <v>0</v>
          </cell>
          <cell r="AVG11">
            <v>0</v>
          </cell>
          <cell r="AVH11">
            <v>0</v>
          </cell>
          <cell r="AVI11">
            <v>0</v>
          </cell>
          <cell r="AVJ11">
            <v>0</v>
          </cell>
          <cell r="AVK11">
            <v>0</v>
          </cell>
          <cell r="AVL11">
            <v>0</v>
          </cell>
          <cell r="AVM11">
            <v>0</v>
          </cell>
          <cell r="AVN11">
            <v>0</v>
          </cell>
          <cell r="AWH11">
            <v>0</v>
          </cell>
          <cell r="AWM11">
            <v>0</v>
          </cell>
          <cell r="AWN11">
            <v>0</v>
          </cell>
          <cell r="AWO11">
            <v>0</v>
          </cell>
          <cell r="AWP11">
            <v>0</v>
          </cell>
          <cell r="AWQ11">
            <v>0</v>
          </cell>
          <cell r="AWR11">
            <v>0</v>
          </cell>
          <cell r="AXL11">
            <v>0</v>
          </cell>
          <cell r="AXQ11">
            <v>0</v>
          </cell>
          <cell r="AXR11">
            <v>0</v>
          </cell>
          <cell r="AXS11">
            <v>0</v>
          </cell>
          <cell r="AXT11">
            <v>0</v>
          </cell>
          <cell r="AXU11">
            <v>0</v>
          </cell>
          <cell r="AXV11">
            <v>0</v>
          </cell>
          <cell r="AXW11">
            <v>15421742.431248499</v>
          </cell>
          <cell r="AXX11">
            <v>19189559.697111655</v>
          </cell>
          <cell r="AXY11">
            <v>20311953.493801009</v>
          </cell>
          <cell r="AXZ11">
            <v>22656899.148583017</v>
          </cell>
          <cell r="AYA11">
            <v>77580154.770744175</v>
          </cell>
          <cell r="AYB11">
            <v>0</v>
          </cell>
          <cell r="AYC11">
            <v>0</v>
          </cell>
          <cell r="AYD11">
            <v>0</v>
          </cell>
          <cell r="AYE11">
            <v>0</v>
          </cell>
          <cell r="AYF11">
            <v>0</v>
          </cell>
          <cell r="AYG11">
            <v>15421742.431248499</v>
          </cell>
          <cell r="AYH11">
            <v>19189559.697111655</v>
          </cell>
          <cell r="AYI11">
            <v>20311953.493801009</v>
          </cell>
          <cell r="AYJ11">
            <v>22656899.148583017</v>
          </cell>
          <cell r="AYK11">
            <v>77580154.770744234</v>
          </cell>
          <cell r="AYL11">
            <v>15421742.431248499</v>
          </cell>
          <cell r="AYM11">
            <v>19189559.697111655</v>
          </cell>
          <cell r="AYN11">
            <v>20311953.493801009</v>
          </cell>
          <cell r="AYO11">
            <v>22656899.148583017</v>
          </cell>
          <cell r="AYP11">
            <v>77580154.770744234</v>
          </cell>
          <cell r="AYQ11">
            <v>1867632</v>
          </cell>
          <cell r="AYR11">
            <v>4669080</v>
          </cell>
          <cell r="AYS11">
            <v>5602896</v>
          </cell>
          <cell r="AYT11">
            <v>6536712</v>
          </cell>
          <cell r="AYU11">
            <v>18676320</v>
          </cell>
          <cell r="AYV11">
            <v>17289374.431248501</v>
          </cell>
          <cell r="AYW11">
            <v>23858639.697111655</v>
          </cell>
          <cell r="AYX11">
            <v>25914849.493801016</v>
          </cell>
          <cell r="AYY11">
            <v>29193611.148583021</v>
          </cell>
          <cell r="AYZ11">
            <v>96256474.770744234</v>
          </cell>
          <cell r="AZA11">
            <v>100000</v>
          </cell>
          <cell r="AZB11">
            <v>100000</v>
          </cell>
          <cell r="AZC11">
            <v>100000</v>
          </cell>
          <cell r="AZD11">
            <v>100000</v>
          </cell>
          <cell r="AZE11">
            <v>400000</v>
          </cell>
          <cell r="AZG11">
            <v>0</v>
          </cell>
          <cell r="AZH11">
            <v>0</v>
          </cell>
          <cell r="AZI11">
            <v>0</v>
          </cell>
          <cell r="AZJ11">
            <v>0</v>
          </cell>
          <cell r="AZK11">
            <v>100000</v>
          </cell>
          <cell r="AZL11">
            <v>100000</v>
          </cell>
          <cell r="AZM11">
            <v>100000</v>
          </cell>
          <cell r="AZN11">
            <v>100000</v>
          </cell>
          <cell r="AZO11">
            <v>400000</v>
          </cell>
          <cell r="AZP11">
            <v>100000</v>
          </cell>
          <cell r="AZQ11">
            <v>100000</v>
          </cell>
          <cell r="AZR11">
            <v>100000</v>
          </cell>
          <cell r="AZS11">
            <v>100000</v>
          </cell>
          <cell r="AZT11">
            <v>400000</v>
          </cell>
          <cell r="AZU11">
            <v>0</v>
          </cell>
          <cell r="AZV11">
            <v>0</v>
          </cell>
          <cell r="AZW11">
            <v>0</v>
          </cell>
          <cell r="AZX11">
            <v>0</v>
          </cell>
          <cell r="AZY11">
            <v>0</v>
          </cell>
          <cell r="AZZ11">
            <v>100000</v>
          </cell>
          <cell r="BAA11">
            <v>100000</v>
          </cell>
          <cell r="BAB11">
            <v>100000</v>
          </cell>
          <cell r="BAC11">
            <v>100000</v>
          </cell>
          <cell r="BAD11">
            <v>400000</v>
          </cell>
          <cell r="BAE11">
            <v>1521960</v>
          </cell>
          <cell r="BAF11">
            <v>2590380</v>
          </cell>
          <cell r="BAG11">
            <v>2871861</v>
          </cell>
          <cell r="BAH11">
            <v>3022917</v>
          </cell>
          <cell r="BAI11">
            <v>10007118</v>
          </cell>
          <cell r="BAK11">
            <v>0</v>
          </cell>
          <cell r="BAL11">
            <v>0</v>
          </cell>
          <cell r="BAM11">
            <v>0</v>
          </cell>
          <cell r="BAN11">
            <v>0</v>
          </cell>
          <cell r="BAO11">
            <v>1521960</v>
          </cell>
          <cell r="BAP11">
            <v>2590380</v>
          </cell>
          <cell r="BAQ11">
            <v>2871861</v>
          </cell>
          <cell r="BAR11">
            <v>3022917</v>
          </cell>
          <cell r="BAS11">
            <v>10007118</v>
          </cell>
          <cell r="BAT11">
            <v>1521960</v>
          </cell>
          <cell r="BAU11">
            <v>2590380</v>
          </cell>
          <cell r="BAV11">
            <v>2871861</v>
          </cell>
          <cell r="BAW11">
            <v>3022917</v>
          </cell>
          <cell r="BAX11">
            <v>10007118</v>
          </cell>
          <cell r="BAY11">
            <v>0</v>
          </cell>
          <cell r="BAZ11">
            <v>0</v>
          </cell>
          <cell r="BBA11">
            <v>0</v>
          </cell>
          <cell r="BBB11">
            <v>0</v>
          </cell>
          <cell r="BBC11">
            <v>0</v>
          </cell>
          <cell r="BBD11">
            <v>1521960</v>
          </cell>
          <cell r="BBE11">
            <v>2590380</v>
          </cell>
          <cell r="BBF11">
            <v>2871861</v>
          </cell>
          <cell r="BBG11">
            <v>3022917</v>
          </cell>
          <cell r="BBH11">
            <v>10007118</v>
          </cell>
          <cell r="BBI11">
            <v>0</v>
          </cell>
          <cell r="BBJ11">
            <v>0</v>
          </cell>
          <cell r="BBK11">
            <v>0</v>
          </cell>
          <cell r="BBL11">
            <v>0</v>
          </cell>
          <cell r="BBM11">
            <v>0</v>
          </cell>
          <cell r="BBO11">
            <v>0</v>
          </cell>
          <cell r="BBP11">
            <v>0</v>
          </cell>
          <cell r="BBQ11">
            <v>0</v>
          </cell>
          <cell r="BBR11">
            <v>0</v>
          </cell>
          <cell r="BBS11">
            <v>0</v>
          </cell>
          <cell r="BBT11">
            <v>0</v>
          </cell>
          <cell r="BBU11">
            <v>0</v>
          </cell>
          <cell r="BBV11">
            <v>0</v>
          </cell>
          <cell r="BBW11">
            <v>0</v>
          </cell>
          <cell r="BBX11">
            <v>0</v>
          </cell>
          <cell r="BBY11">
            <v>0</v>
          </cell>
          <cell r="BBZ11">
            <v>0</v>
          </cell>
          <cell r="BCA11">
            <v>0</v>
          </cell>
          <cell r="BCB11">
            <v>0</v>
          </cell>
          <cell r="BCC11">
            <v>0</v>
          </cell>
          <cell r="BCD11">
            <v>0</v>
          </cell>
          <cell r="BCE11">
            <v>0</v>
          </cell>
          <cell r="BCF11">
            <v>0</v>
          </cell>
          <cell r="BCG11">
            <v>0</v>
          </cell>
          <cell r="BCH11">
            <v>0</v>
          </cell>
          <cell r="BCI11">
            <v>0</v>
          </cell>
          <cell r="BCJ11">
            <v>0</v>
          </cell>
          <cell r="BCK11">
            <v>0</v>
          </cell>
          <cell r="BCL11">
            <v>0</v>
          </cell>
          <cell r="BCM11">
            <v>344198.40000000002</v>
          </cell>
          <cell r="BCN11">
            <v>401768.64</v>
          </cell>
          <cell r="BCO11">
            <v>451301.75999999995</v>
          </cell>
          <cell r="BCP11">
            <v>467812.79999999993</v>
          </cell>
          <cell r="BCQ11">
            <v>1665081.6</v>
          </cell>
          <cell r="BCS11">
            <v>0</v>
          </cell>
          <cell r="BCT11">
            <v>0</v>
          </cell>
          <cell r="BCU11">
            <v>0</v>
          </cell>
          <cell r="BCV11">
            <v>0</v>
          </cell>
          <cell r="BCW11">
            <v>344198.40000000002</v>
          </cell>
          <cell r="BCX11">
            <v>401768.64</v>
          </cell>
          <cell r="BCY11">
            <v>451301.75999999995</v>
          </cell>
          <cell r="BCZ11">
            <v>467812.79999999993</v>
          </cell>
          <cell r="BDA11">
            <v>1665081.6</v>
          </cell>
          <cell r="BDB11">
            <v>344198.40000000002</v>
          </cell>
          <cell r="BDC11">
            <v>401768.64</v>
          </cell>
          <cell r="BDD11">
            <v>451301.75999999995</v>
          </cell>
          <cell r="BDE11">
            <v>467812.79999999993</v>
          </cell>
          <cell r="BDF11">
            <v>1665081.6</v>
          </cell>
          <cell r="BDG11">
            <v>0</v>
          </cell>
          <cell r="BDH11">
            <v>0</v>
          </cell>
          <cell r="BDI11">
            <v>0</v>
          </cell>
          <cell r="BDJ11">
            <v>0</v>
          </cell>
          <cell r="BDK11">
            <v>0</v>
          </cell>
          <cell r="BDL11">
            <v>344198.40000000002</v>
          </cell>
          <cell r="BDM11">
            <v>401768.64</v>
          </cell>
          <cell r="BDN11">
            <v>451301.75999999995</v>
          </cell>
          <cell r="BDO11">
            <v>467812.79999999993</v>
          </cell>
          <cell r="BDP11">
            <v>1665081.6</v>
          </cell>
          <cell r="BDQ11">
            <v>3990872.3200000003</v>
          </cell>
          <cell r="BDR11">
            <v>4214825.7280000001</v>
          </cell>
          <cell r="BDS11">
            <v>4427715.3279999997</v>
          </cell>
          <cell r="BDT11">
            <v>4582544.1280000005</v>
          </cell>
          <cell r="BDU11">
            <v>17215957.504000001</v>
          </cell>
          <cell r="BDW11">
            <v>0</v>
          </cell>
          <cell r="BDX11">
            <v>0</v>
          </cell>
          <cell r="BDY11">
            <v>0</v>
          </cell>
          <cell r="BDZ11">
            <v>0</v>
          </cell>
          <cell r="BEA11">
            <v>3990872.3200000003</v>
          </cell>
          <cell r="BEB11">
            <v>4214825.7280000001</v>
          </cell>
          <cell r="BEC11">
            <v>4427715.3279999997</v>
          </cell>
          <cell r="BED11">
            <v>4582544.1280000005</v>
          </cell>
          <cell r="BEE11">
            <v>17215957.504000001</v>
          </cell>
          <cell r="BEF11">
            <v>3990872.3200000003</v>
          </cell>
          <cell r="BEG11">
            <v>4214825.7280000001</v>
          </cell>
          <cell r="BEH11">
            <v>4427715.3279999997</v>
          </cell>
          <cell r="BEI11">
            <v>4582544.1280000005</v>
          </cell>
          <cell r="BEJ11">
            <v>17215957.504000001</v>
          </cell>
          <cell r="BEK11">
            <v>0</v>
          </cell>
          <cell r="BEL11">
            <v>0</v>
          </cell>
          <cell r="BEM11">
            <v>0</v>
          </cell>
          <cell r="BEN11">
            <v>0</v>
          </cell>
          <cell r="BEO11">
            <v>0</v>
          </cell>
          <cell r="BEP11">
            <v>3990872.3200000003</v>
          </cell>
          <cell r="BEQ11">
            <v>4214825.7280000001</v>
          </cell>
          <cell r="BER11">
            <v>4427715.3279999997</v>
          </cell>
          <cell r="BES11">
            <v>4582544.1280000005</v>
          </cell>
          <cell r="BET11">
            <v>17215957.504000001</v>
          </cell>
          <cell r="BEU11">
            <v>21378773.1512485</v>
          </cell>
          <cell r="BEV11">
            <v>26496534.065111656</v>
          </cell>
          <cell r="BEW11">
            <v>28162831.581801008</v>
          </cell>
          <cell r="BEX11">
            <v>30830173.076583017</v>
          </cell>
          <cell r="BEY11">
            <v>106868311.87474418</v>
          </cell>
          <cell r="BEZ11">
            <v>0</v>
          </cell>
          <cell r="BFA11">
            <v>0</v>
          </cell>
          <cell r="BFB11">
            <v>0</v>
          </cell>
          <cell r="BFC11">
            <v>0</v>
          </cell>
          <cell r="BFD11">
            <v>0</v>
          </cell>
          <cell r="BFE11">
            <v>21378773.1512485</v>
          </cell>
          <cell r="BFF11">
            <v>26496534.065111656</v>
          </cell>
          <cell r="BFG11">
            <v>28162831.581801008</v>
          </cell>
          <cell r="BFH11">
            <v>30830173.076583017</v>
          </cell>
          <cell r="BFI11">
            <v>106868311.87474418</v>
          </cell>
          <cell r="BFJ11">
            <v>21378773.1512485</v>
          </cell>
          <cell r="BFK11">
            <v>26496534.065111656</v>
          </cell>
          <cell r="BFL11">
            <v>28162831.581801012</v>
          </cell>
          <cell r="BFM11">
            <v>30830173.07658302</v>
          </cell>
          <cell r="BFN11">
            <v>106868311.87474418</v>
          </cell>
          <cell r="BFO11">
            <v>1867632</v>
          </cell>
          <cell r="BFP11">
            <v>4669080</v>
          </cell>
          <cell r="BFQ11">
            <v>5602896</v>
          </cell>
          <cell r="BFR11">
            <v>6536712</v>
          </cell>
          <cell r="BFS11">
            <v>18676320</v>
          </cell>
          <cell r="BFT11">
            <v>23246405.1512485</v>
          </cell>
          <cell r="BFU11">
            <v>31165614.065111656</v>
          </cell>
          <cell r="BFV11">
            <v>33765727.581801012</v>
          </cell>
          <cell r="BFW11">
            <v>37366885.07658302</v>
          </cell>
          <cell r="BFX11">
            <v>125544631.87474418</v>
          </cell>
          <cell r="BFY11">
            <v>0</v>
          </cell>
          <cell r="BFZ11">
            <v>0</v>
          </cell>
        </row>
        <row r="12">
          <cell r="B12" t="str">
            <v>市场推广&amp;活动成本</v>
          </cell>
          <cell r="C12">
            <v>4227206</v>
          </cell>
          <cell r="D12">
            <v>5388106</v>
          </cell>
          <cell r="E12">
            <v>4905306</v>
          </cell>
          <cell r="F12">
            <v>4978406</v>
          </cell>
          <cell r="G12">
            <v>19499024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4227206</v>
          </cell>
          <cell r="N12">
            <v>5388106</v>
          </cell>
          <cell r="O12">
            <v>4905306</v>
          </cell>
          <cell r="P12">
            <v>4978406</v>
          </cell>
          <cell r="Q12">
            <v>19499024</v>
          </cell>
          <cell r="R12">
            <v>4227206</v>
          </cell>
          <cell r="S12">
            <v>5388106</v>
          </cell>
          <cell r="T12">
            <v>4905306</v>
          </cell>
          <cell r="U12">
            <v>4978406</v>
          </cell>
          <cell r="V12">
            <v>19499024</v>
          </cell>
          <cell r="W12">
            <v>680000</v>
          </cell>
          <cell r="X12">
            <v>918000.00000000012</v>
          </cell>
          <cell r="Y12">
            <v>918000.00000000012</v>
          </cell>
          <cell r="Z12">
            <v>884000</v>
          </cell>
          <cell r="AA12">
            <v>3400000</v>
          </cell>
          <cell r="AB12">
            <v>4907206</v>
          </cell>
          <cell r="AC12">
            <v>6306106</v>
          </cell>
          <cell r="AD12">
            <v>5823306</v>
          </cell>
          <cell r="AE12">
            <v>5862406</v>
          </cell>
          <cell r="AF12">
            <v>22899024</v>
          </cell>
          <cell r="AG12">
            <v>1840000</v>
          </cell>
          <cell r="AH12">
            <v>2484000</v>
          </cell>
          <cell r="AI12">
            <v>2484000</v>
          </cell>
          <cell r="AJ12">
            <v>2392000</v>
          </cell>
          <cell r="AK12">
            <v>9200000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1840000</v>
          </cell>
          <cell r="AR12">
            <v>2484000</v>
          </cell>
          <cell r="AS12">
            <v>2484000</v>
          </cell>
          <cell r="AT12">
            <v>2392000</v>
          </cell>
          <cell r="AU12">
            <v>9200000</v>
          </cell>
          <cell r="AV12">
            <v>1840000</v>
          </cell>
          <cell r="AW12">
            <v>2484000</v>
          </cell>
          <cell r="AX12">
            <v>2484000</v>
          </cell>
          <cell r="AY12">
            <v>2392000</v>
          </cell>
          <cell r="AZ12">
            <v>9200000</v>
          </cell>
          <cell r="BA12">
            <v>260000</v>
          </cell>
          <cell r="BB12">
            <v>351000</v>
          </cell>
          <cell r="BC12">
            <v>351000</v>
          </cell>
          <cell r="BD12">
            <v>338000</v>
          </cell>
          <cell r="BE12">
            <v>1300000</v>
          </cell>
          <cell r="BF12">
            <v>2100000</v>
          </cell>
          <cell r="BG12">
            <v>2835000</v>
          </cell>
          <cell r="BH12">
            <v>2835000</v>
          </cell>
          <cell r="BI12">
            <v>2730000</v>
          </cell>
          <cell r="BJ12">
            <v>10500000</v>
          </cell>
          <cell r="BK12">
            <v>1840000</v>
          </cell>
          <cell r="BL12">
            <v>2484000</v>
          </cell>
          <cell r="BM12">
            <v>2484000</v>
          </cell>
          <cell r="BN12">
            <v>2392000</v>
          </cell>
          <cell r="BO12">
            <v>9200000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1840000</v>
          </cell>
          <cell r="BV12">
            <v>2484000</v>
          </cell>
          <cell r="BW12">
            <v>2484000</v>
          </cell>
          <cell r="BX12">
            <v>2392000</v>
          </cell>
          <cell r="BY12">
            <v>9200000</v>
          </cell>
          <cell r="BZ12">
            <v>1840000</v>
          </cell>
          <cell r="CA12">
            <v>2484000</v>
          </cell>
          <cell r="CB12">
            <v>2484000</v>
          </cell>
          <cell r="CC12">
            <v>2392000</v>
          </cell>
          <cell r="CD12">
            <v>9200000</v>
          </cell>
          <cell r="CE12">
            <v>300000</v>
          </cell>
          <cell r="CF12">
            <v>405000</v>
          </cell>
          <cell r="CG12">
            <v>405000</v>
          </cell>
          <cell r="CH12">
            <v>390000</v>
          </cell>
          <cell r="CI12">
            <v>1500000</v>
          </cell>
          <cell r="CJ12">
            <v>2140000</v>
          </cell>
          <cell r="CK12">
            <v>2889000</v>
          </cell>
          <cell r="CL12">
            <v>2889000</v>
          </cell>
          <cell r="CM12">
            <v>2782000</v>
          </cell>
          <cell r="CN12">
            <v>10700000</v>
          </cell>
          <cell r="CO12">
            <v>930600</v>
          </cell>
          <cell r="CP12">
            <v>1000000</v>
          </cell>
          <cell r="CQ12">
            <v>1000000</v>
          </cell>
          <cell r="CR12">
            <v>400000</v>
          </cell>
          <cell r="CS12">
            <v>3330600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930600</v>
          </cell>
          <cell r="CZ12">
            <v>1000000</v>
          </cell>
          <cell r="DA12">
            <v>1000000</v>
          </cell>
          <cell r="DB12">
            <v>400000</v>
          </cell>
          <cell r="DC12">
            <v>3330600</v>
          </cell>
          <cell r="DD12">
            <v>930600</v>
          </cell>
          <cell r="DE12">
            <v>1000000</v>
          </cell>
          <cell r="DF12">
            <v>1000000</v>
          </cell>
          <cell r="DG12">
            <v>400000</v>
          </cell>
          <cell r="DH12">
            <v>3330600</v>
          </cell>
          <cell r="DI12">
            <v>60000</v>
          </cell>
          <cell r="DJ12">
            <v>81000</v>
          </cell>
          <cell r="DK12">
            <v>81000</v>
          </cell>
          <cell r="DL12">
            <v>78000</v>
          </cell>
          <cell r="DM12">
            <v>300000</v>
          </cell>
          <cell r="DN12">
            <v>990600</v>
          </cell>
          <cell r="DO12">
            <v>1081000</v>
          </cell>
          <cell r="DP12">
            <v>1081000</v>
          </cell>
          <cell r="DQ12">
            <v>478000</v>
          </cell>
          <cell r="DR12">
            <v>3630600</v>
          </cell>
          <cell r="DS12">
            <v>600000</v>
          </cell>
          <cell r="DT12">
            <v>700000</v>
          </cell>
          <cell r="DU12">
            <v>700000</v>
          </cell>
          <cell r="DV12">
            <v>760000</v>
          </cell>
          <cell r="DW12">
            <v>2760000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600000</v>
          </cell>
          <cell r="ED12">
            <v>700000</v>
          </cell>
          <cell r="EE12">
            <v>700000</v>
          </cell>
          <cell r="EF12">
            <v>760000</v>
          </cell>
          <cell r="EG12">
            <v>2760000</v>
          </cell>
          <cell r="EH12">
            <v>600000</v>
          </cell>
          <cell r="EI12">
            <v>700000</v>
          </cell>
          <cell r="EJ12">
            <v>700000</v>
          </cell>
          <cell r="EK12">
            <v>760000</v>
          </cell>
          <cell r="EL12">
            <v>2760000</v>
          </cell>
          <cell r="EM12">
            <v>100000</v>
          </cell>
          <cell r="EN12">
            <v>135000</v>
          </cell>
          <cell r="EO12">
            <v>135000</v>
          </cell>
          <cell r="EP12">
            <v>130000</v>
          </cell>
          <cell r="EQ12">
            <v>500000</v>
          </cell>
          <cell r="ER12">
            <v>700000</v>
          </cell>
          <cell r="ES12">
            <v>835000</v>
          </cell>
          <cell r="ET12">
            <v>835000</v>
          </cell>
          <cell r="EU12">
            <v>890000</v>
          </cell>
          <cell r="EV12">
            <v>3260000</v>
          </cell>
          <cell r="EW12">
            <v>200000</v>
          </cell>
          <cell r="EX12">
            <v>679000</v>
          </cell>
          <cell r="EY12">
            <v>770000</v>
          </cell>
          <cell r="EZ12">
            <v>1000000</v>
          </cell>
          <cell r="FA12">
            <v>2649000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200000</v>
          </cell>
          <cell r="FH12">
            <v>679000</v>
          </cell>
          <cell r="FI12">
            <v>770000</v>
          </cell>
          <cell r="FJ12">
            <v>1000000</v>
          </cell>
          <cell r="FK12">
            <v>2649000</v>
          </cell>
          <cell r="FL12">
            <v>200000</v>
          </cell>
          <cell r="FM12">
            <v>679000</v>
          </cell>
          <cell r="FN12">
            <v>770000</v>
          </cell>
          <cell r="FO12">
            <v>1000000</v>
          </cell>
          <cell r="FP12">
            <v>2649000</v>
          </cell>
          <cell r="FQ12">
            <v>60000</v>
          </cell>
          <cell r="FR12">
            <v>81000</v>
          </cell>
          <cell r="FS12">
            <v>81000</v>
          </cell>
          <cell r="FT12">
            <v>78000</v>
          </cell>
          <cell r="FU12">
            <v>300000</v>
          </cell>
          <cell r="FV12">
            <v>260000</v>
          </cell>
          <cell r="FW12">
            <v>760000</v>
          </cell>
          <cell r="FX12">
            <v>851000</v>
          </cell>
          <cell r="FY12">
            <v>1078000</v>
          </cell>
          <cell r="FZ12">
            <v>2949000</v>
          </cell>
          <cell r="GA12">
            <v>27000</v>
          </cell>
          <cell r="GB12">
            <v>93000</v>
          </cell>
          <cell r="GC12">
            <v>100000</v>
          </cell>
          <cell r="GD12">
            <v>100000</v>
          </cell>
          <cell r="GE12">
            <v>320000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27000</v>
          </cell>
          <cell r="GL12">
            <v>93000</v>
          </cell>
          <cell r="GM12">
            <v>100000</v>
          </cell>
          <cell r="GN12">
            <v>100000</v>
          </cell>
          <cell r="GO12">
            <v>320000</v>
          </cell>
          <cell r="GP12">
            <v>27000</v>
          </cell>
          <cell r="GQ12">
            <v>93000</v>
          </cell>
          <cell r="GR12">
            <v>100000</v>
          </cell>
          <cell r="GS12">
            <v>100000</v>
          </cell>
          <cell r="GT12">
            <v>320000</v>
          </cell>
          <cell r="GU12">
            <v>60000</v>
          </cell>
          <cell r="GV12">
            <v>81000</v>
          </cell>
          <cell r="GW12">
            <v>81000</v>
          </cell>
          <cell r="GX12">
            <v>78000</v>
          </cell>
          <cell r="GY12">
            <v>300000</v>
          </cell>
          <cell r="GZ12">
            <v>87000</v>
          </cell>
          <cell r="HA12">
            <v>174000</v>
          </cell>
          <cell r="HB12">
            <v>181000</v>
          </cell>
          <cell r="HC12">
            <v>178000</v>
          </cell>
          <cell r="HD12">
            <v>620000</v>
          </cell>
          <cell r="HE12">
            <v>1012000</v>
          </cell>
          <cell r="HF12">
            <v>1366200</v>
          </cell>
          <cell r="HG12">
            <v>1366200</v>
          </cell>
          <cell r="HH12">
            <v>1315600</v>
          </cell>
          <cell r="HI12">
            <v>5060000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1012000</v>
          </cell>
          <cell r="HP12">
            <v>1366200</v>
          </cell>
          <cell r="HQ12">
            <v>1366200</v>
          </cell>
          <cell r="HR12">
            <v>1315600</v>
          </cell>
          <cell r="HS12">
            <v>5060000</v>
          </cell>
          <cell r="HT12">
            <v>1012000</v>
          </cell>
          <cell r="HU12">
            <v>1366200</v>
          </cell>
          <cell r="HV12">
            <v>1366200</v>
          </cell>
          <cell r="HW12">
            <v>1315600</v>
          </cell>
          <cell r="HX12">
            <v>5060000</v>
          </cell>
          <cell r="HY12">
            <v>180000</v>
          </cell>
          <cell r="HZ12">
            <v>243000.00000000003</v>
          </cell>
          <cell r="IA12">
            <v>243000.00000000003</v>
          </cell>
          <cell r="IB12">
            <v>234000</v>
          </cell>
          <cell r="IC12">
            <v>900000</v>
          </cell>
          <cell r="ID12">
            <v>1192000</v>
          </cell>
          <cell r="IE12">
            <v>1609200</v>
          </cell>
          <cell r="IF12">
            <v>1609200</v>
          </cell>
          <cell r="IG12">
            <v>1549600</v>
          </cell>
          <cell r="IH12">
            <v>5960000</v>
          </cell>
          <cell r="II12">
            <v>690000</v>
          </cell>
          <cell r="IJ12">
            <v>931500.00000000012</v>
          </cell>
          <cell r="IK12">
            <v>931500.00000000012</v>
          </cell>
          <cell r="IL12">
            <v>897000</v>
          </cell>
          <cell r="IM12">
            <v>3450000</v>
          </cell>
          <cell r="IN12">
            <v>0</v>
          </cell>
          <cell r="IO12">
            <v>0</v>
          </cell>
          <cell r="IP12">
            <v>0</v>
          </cell>
          <cell r="IQ12">
            <v>0</v>
          </cell>
          <cell r="IR12">
            <v>0</v>
          </cell>
          <cell r="IS12">
            <v>690000</v>
          </cell>
          <cell r="IT12">
            <v>931500.00000000012</v>
          </cell>
          <cell r="IU12">
            <v>931500.00000000012</v>
          </cell>
          <cell r="IV12">
            <v>897000</v>
          </cell>
          <cell r="IW12">
            <v>3450000</v>
          </cell>
          <cell r="IX12">
            <v>690000</v>
          </cell>
          <cell r="IY12">
            <v>931500.00000000012</v>
          </cell>
          <cell r="IZ12">
            <v>931500.00000000012</v>
          </cell>
          <cell r="JA12">
            <v>897000</v>
          </cell>
          <cell r="JB12">
            <v>3450000</v>
          </cell>
          <cell r="JC12">
            <v>100000</v>
          </cell>
          <cell r="JD12">
            <v>135000</v>
          </cell>
          <cell r="JE12">
            <v>135000</v>
          </cell>
          <cell r="JF12">
            <v>130000</v>
          </cell>
          <cell r="JG12">
            <v>500000</v>
          </cell>
          <cell r="JH12">
            <v>790000</v>
          </cell>
          <cell r="JI12">
            <v>1066500</v>
          </cell>
          <cell r="JJ12">
            <v>1066500</v>
          </cell>
          <cell r="JK12">
            <v>1027000</v>
          </cell>
          <cell r="JL12">
            <v>3950000</v>
          </cell>
          <cell r="JM12">
            <v>1058000</v>
          </cell>
          <cell r="JN12">
            <v>1428300</v>
          </cell>
          <cell r="JO12">
            <v>1428300</v>
          </cell>
          <cell r="JP12">
            <v>1375400</v>
          </cell>
          <cell r="JQ12">
            <v>5290000</v>
          </cell>
          <cell r="JR12">
            <v>0</v>
          </cell>
          <cell r="JS12">
            <v>0</v>
          </cell>
          <cell r="JT12">
            <v>0</v>
          </cell>
          <cell r="JU12">
            <v>0</v>
          </cell>
          <cell r="JV12">
            <v>0</v>
          </cell>
          <cell r="JW12">
            <v>1058000</v>
          </cell>
          <cell r="JX12">
            <v>1428300</v>
          </cell>
          <cell r="JY12">
            <v>1428300</v>
          </cell>
          <cell r="JZ12">
            <v>1375400</v>
          </cell>
          <cell r="KA12">
            <v>5290000</v>
          </cell>
          <cell r="KB12">
            <v>1058000</v>
          </cell>
          <cell r="KC12">
            <v>1428300</v>
          </cell>
          <cell r="KD12">
            <v>1428300</v>
          </cell>
          <cell r="KE12">
            <v>1375400</v>
          </cell>
          <cell r="KF12">
            <v>5290000</v>
          </cell>
          <cell r="KG12">
            <v>100000</v>
          </cell>
          <cell r="KH12">
            <v>135000</v>
          </cell>
          <cell r="KI12">
            <v>135000</v>
          </cell>
          <cell r="KJ12">
            <v>130000</v>
          </cell>
          <cell r="KK12">
            <v>500000</v>
          </cell>
          <cell r="KL12">
            <v>1158000</v>
          </cell>
          <cell r="KM12">
            <v>1563300</v>
          </cell>
          <cell r="KN12">
            <v>1563300</v>
          </cell>
          <cell r="KO12">
            <v>1505400</v>
          </cell>
          <cell r="KP12">
            <v>5790000</v>
          </cell>
          <cell r="KQ12">
            <v>200000</v>
          </cell>
          <cell r="KR12">
            <v>279500</v>
          </cell>
          <cell r="KS12">
            <v>279500</v>
          </cell>
          <cell r="KT12">
            <v>264700</v>
          </cell>
          <cell r="KU12">
            <v>1023700</v>
          </cell>
          <cell r="KV12">
            <v>0</v>
          </cell>
          <cell r="KW12">
            <v>0</v>
          </cell>
          <cell r="KX12">
            <v>0</v>
          </cell>
          <cell r="KY12">
            <v>0</v>
          </cell>
          <cell r="KZ12">
            <v>0</v>
          </cell>
          <cell r="LA12">
            <v>200000</v>
          </cell>
          <cell r="LB12">
            <v>279500</v>
          </cell>
          <cell r="LC12">
            <v>279500</v>
          </cell>
          <cell r="LD12">
            <v>264700</v>
          </cell>
          <cell r="LE12">
            <v>1023700</v>
          </cell>
          <cell r="LF12">
            <v>200000</v>
          </cell>
          <cell r="LG12">
            <v>279500</v>
          </cell>
          <cell r="LH12">
            <v>279500</v>
          </cell>
          <cell r="LI12">
            <v>264700</v>
          </cell>
          <cell r="LJ12">
            <v>1023700</v>
          </cell>
          <cell r="LK12">
            <v>0</v>
          </cell>
          <cell r="LL12">
            <v>0</v>
          </cell>
          <cell r="LM12">
            <v>0</v>
          </cell>
          <cell r="LN12">
            <v>0</v>
          </cell>
          <cell r="LO12">
            <v>0</v>
          </cell>
          <cell r="LP12">
            <v>200000</v>
          </cell>
          <cell r="LQ12">
            <v>279500</v>
          </cell>
          <cell r="LR12">
            <v>279500</v>
          </cell>
          <cell r="LS12">
            <v>264700</v>
          </cell>
          <cell r="LT12">
            <v>1023700</v>
          </cell>
          <cell r="LU12">
            <v>490000</v>
          </cell>
          <cell r="LV12">
            <v>540000</v>
          </cell>
          <cell r="LW12">
            <v>690000</v>
          </cell>
          <cell r="LX12">
            <v>540000</v>
          </cell>
          <cell r="LY12">
            <v>2260000</v>
          </cell>
          <cell r="LZ12">
            <v>0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490000</v>
          </cell>
          <cell r="MF12">
            <v>540000</v>
          </cell>
          <cell r="MG12">
            <v>690000</v>
          </cell>
          <cell r="MH12">
            <v>540000</v>
          </cell>
          <cell r="MI12">
            <v>2260000</v>
          </cell>
          <cell r="MJ12">
            <v>490000</v>
          </cell>
          <cell r="MK12">
            <v>540000</v>
          </cell>
          <cell r="ML12">
            <v>690000</v>
          </cell>
          <cell r="MM12">
            <v>540000</v>
          </cell>
          <cell r="MN12">
            <v>2260000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490000</v>
          </cell>
          <cell r="MU12">
            <v>540000</v>
          </cell>
          <cell r="MV12">
            <v>690000</v>
          </cell>
          <cell r="MW12">
            <v>540000</v>
          </cell>
          <cell r="MX12">
            <v>2260000</v>
          </cell>
          <cell r="MY12">
            <v>1000000</v>
          </cell>
          <cell r="MZ12">
            <v>2600000</v>
          </cell>
          <cell r="NA12">
            <v>1900000</v>
          </cell>
          <cell r="NB12">
            <v>2300000</v>
          </cell>
          <cell r="NC12">
            <v>7800000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1000000</v>
          </cell>
          <cell r="NJ12">
            <v>2600000</v>
          </cell>
          <cell r="NK12">
            <v>1900000</v>
          </cell>
          <cell r="NL12">
            <v>2300000</v>
          </cell>
          <cell r="NM12">
            <v>7800000</v>
          </cell>
          <cell r="NN12">
            <v>1000000</v>
          </cell>
          <cell r="NO12">
            <v>2600000</v>
          </cell>
          <cell r="NP12">
            <v>1900000</v>
          </cell>
          <cell r="NQ12">
            <v>2300000</v>
          </cell>
          <cell r="NR12">
            <v>7800000</v>
          </cell>
          <cell r="NS12">
            <v>260000</v>
          </cell>
          <cell r="NT12">
            <v>351000</v>
          </cell>
          <cell r="NU12">
            <v>351000</v>
          </cell>
          <cell r="NV12">
            <v>338000</v>
          </cell>
          <cell r="NW12">
            <v>1300000</v>
          </cell>
          <cell r="NX12">
            <v>1260000</v>
          </cell>
          <cell r="NY12">
            <v>2951000</v>
          </cell>
          <cell r="NZ12">
            <v>2251000</v>
          </cell>
          <cell r="OA12">
            <v>2638000</v>
          </cell>
          <cell r="OB12">
            <v>9100000</v>
          </cell>
          <cell r="OC12">
            <v>1012000</v>
          </cell>
          <cell r="OD12">
            <v>1366200</v>
          </cell>
          <cell r="OE12">
            <v>1366200</v>
          </cell>
          <cell r="OF12">
            <v>1315600</v>
          </cell>
          <cell r="OG12">
            <v>5060000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1012000</v>
          </cell>
          <cell r="ON12">
            <v>1366200</v>
          </cell>
          <cell r="OO12">
            <v>1366200</v>
          </cell>
          <cell r="OP12">
            <v>1315600</v>
          </cell>
          <cell r="OQ12">
            <v>5060000</v>
          </cell>
          <cell r="OR12">
            <v>1012000</v>
          </cell>
          <cell r="OS12">
            <v>1366200</v>
          </cell>
          <cell r="OT12">
            <v>1366200</v>
          </cell>
          <cell r="OU12">
            <v>1315600</v>
          </cell>
          <cell r="OV12">
            <v>5060000</v>
          </cell>
          <cell r="OW12">
            <v>180000</v>
          </cell>
          <cell r="OX12">
            <v>243000.00000000003</v>
          </cell>
          <cell r="OY12">
            <v>243000.00000000003</v>
          </cell>
          <cell r="OZ12">
            <v>234000</v>
          </cell>
          <cell r="PA12">
            <v>900000</v>
          </cell>
          <cell r="PB12">
            <v>1192000</v>
          </cell>
          <cell r="PC12">
            <v>1609200</v>
          </cell>
          <cell r="PD12">
            <v>1609200</v>
          </cell>
          <cell r="PE12">
            <v>1549600</v>
          </cell>
          <cell r="PF12">
            <v>5960000</v>
          </cell>
          <cell r="PG12">
            <v>464775</v>
          </cell>
          <cell r="PH12">
            <v>674075</v>
          </cell>
          <cell r="PI12">
            <v>674075</v>
          </cell>
          <cell r="PJ12">
            <v>644175</v>
          </cell>
          <cell r="PK12">
            <v>2457100</v>
          </cell>
          <cell r="PL12">
            <v>0</v>
          </cell>
          <cell r="PM12">
            <v>0</v>
          </cell>
          <cell r="PN12">
            <v>0</v>
          </cell>
          <cell r="PO12">
            <v>0</v>
          </cell>
          <cell r="PP12">
            <v>0</v>
          </cell>
          <cell r="PQ12">
            <v>464775</v>
          </cell>
          <cell r="PR12">
            <v>674075</v>
          </cell>
          <cell r="PS12">
            <v>674075</v>
          </cell>
          <cell r="PT12">
            <v>644175</v>
          </cell>
          <cell r="PU12">
            <v>2457100</v>
          </cell>
          <cell r="PV12">
            <v>464775</v>
          </cell>
          <cell r="PW12">
            <v>674075</v>
          </cell>
          <cell r="PX12">
            <v>674075</v>
          </cell>
          <cell r="PY12">
            <v>644175</v>
          </cell>
          <cell r="PZ12">
            <v>2457100</v>
          </cell>
          <cell r="QA12">
            <v>80000</v>
          </cell>
          <cell r="QB12">
            <v>108000</v>
          </cell>
          <cell r="QC12">
            <v>108000</v>
          </cell>
          <cell r="QD12">
            <v>104000</v>
          </cell>
          <cell r="QE12">
            <v>400000</v>
          </cell>
          <cell r="QF12">
            <v>544775</v>
          </cell>
          <cell r="QG12">
            <v>782075</v>
          </cell>
          <cell r="QH12">
            <v>782075</v>
          </cell>
          <cell r="QI12">
            <v>748175</v>
          </cell>
          <cell r="QJ12">
            <v>2857100</v>
          </cell>
          <cell r="QK12">
            <v>226000</v>
          </cell>
          <cell r="QL12">
            <v>778000</v>
          </cell>
          <cell r="QM12">
            <v>870000</v>
          </cell>
          <cell r="QN12">
            <v>686000</v>
          </cell>
          <cell r="QO12">
            <v>2560000</v>
          </cell>
          <cell r="QP12">
            <v>0</v>
          </cell>
          <cell r="QQ12">
            <v>0</v>
          </cell>
          <cell r="QR12">
            <v>0</v>
          </cell>
          <cell r="QS12">
            <v>0</v>
          </cell>
          <cell r="QT12">
            <v>0</v>
          </cell>
          <cell r="QU12">
            <v>226000</v>
          </cell>
          <cell r="QV12">
            <v>778000</v>
          </cell>
          <cell r="QW12">
            <v>870000</v>
          </cell>
          <cell r="QX12">
            <v>686000</v>
          </cell>
          <cell r="QY12">
            <v>2560000</v>
          </cell>
          <cell r="QZ12">
            <v>226000</v>
          </cell>
          <cell r="RA12">
            <v>778000</v>
          </cell>
          <cell r="RB12">
            <v>870000</v>
          </cell>
          <cell r="RC12">
            <v>686000</v>
          </cell>
          <cell r="RD12">
            <v>2560000</v>
          </cell>
          <cell r="RE12">
            <v>180000</v>
          </cell>
          <cell r="RF12">
            <v>243000.00000000003</v>
          </cell>
          <cell r="RG12">
            <v>243000.00000000003</v>
          </cell>
          <cell r="RH12">
            <v>234000</v>
          </cell>
          <cell r="RI12">
            <v>900000</v>
          </cell>
          <cell r="RJ12">
            <v>406000</v>
          </cell>
          <cell r="RK12">
            <v>1021000</v>
          </cell>
          <cell r="RL12">
            <v>1113000</v>
          </cell>
          <cell r="RM12">
            <v>920000</v>
          </cell>
          <cell r="RN12">
            <v>3460000</v>
          </cell>
          <cell r="RO12">
            <v>920000</v>
          </cell>
          <cell r="RP12">
            <v>1380000</v>
          </cell>
          <cell r="RQ12">
            <v>1150000</v>
          </cell>
          <cell r="RR12">
            <v>1610000</v>
          </cell>
          <cell r="RS12">
            <v>5060000</v>
          </cell>
          <cell r="RT12">
            <v>0</v>
          </cell>
          <cell r="RU12">
            <v>0</v>
          </cell>
          <cell r="RV12">
            <v>0</v>
          </cell>
          <cell r="RW12">
            <v>0</v>
          </cell>
          <cell r="RX12">
            <v>0</v>
          </cell>
          <cell r="RY12">
            <v>920000</v>
          </cell>
          <cell r="RZ12">
            <v>1380000</v>
          </cell>
          <cell r="SA12">
            <v>1150000</v>
          </cell>
          <cell r="SB12">
            <v>1610000</v>
          </cell>
          <cell r="SC12">
            <v>5060000</v>
          </cell>
          <cell r="SD12">
            <v>920000</v>
          </cell>
          <cell r="SE12">
            <v>1380000</v>
          </cell>
          <cell r="SF12">
            <v>1150000</v>
          </cell>
          <cell r="SG12">
            <v>1610000</v>
          </cell>
          <cell r="SH12">
            <v>5060000</v>
          </cell>
          <cell r="SI12">
            <v>220000</v>
          </cell>
          <cell r="SJ12">
            <v>297000</v>
          </cell>
          <cell r="SK12">
            <v>297000</v>
          </cell>
          <cell r="SL12">
            <v>286000</v>
          </cell>
          <cell r="SM12">
            <v>1100000</v>
          </cell>
          <cell r="SN12">
            <v>1140000</v>
          </cell>
          <cell r="SO12">
            <v>1677000</v>
          </cell>
          <cell r="SP12">
            <v>1447000</v>
          </cell>
          <cell r="SQ12">
            <v>1896000</v>
          </cell>
          <cell r="SR12">
            <v>6160000</v>
          </cell>
          <cell r="SS12">
            <v>475000</v>
          </cell>
          <cell r="ST12">
            <v>705000</v>
          </cell>
          <cell r="SU12">
            <v>935000</v>
          </cell>
          <cell r="SV12">
            <v>1165000</v>
          </cell>
          <cell r="SW12">
            <v>3280000</v>
          </cell>
          <cell r="SX12">
            <v>0</v>
          </cell>
          <cell r="SY12">
            <v>0</v>
          </cell>
          <cell r="SZ12">
            <v>0</v>
          </cell>
          <cell r="TA12">
            <v>0</v>
          </cell>
          <cell r="TB12">
            <v>0</v>
          </cell>
          <cell r="TC12">
            <v>475000</v>
          </cell>
          <cell r="TD12">
            <v>705000</v>
          </cell>
          <cell r="TE12">
            <v>935000</v>
          </cell>
          <cell r="TF12">
            <v>1165000</v>
          </cell>
          <cell r="TG12">
            <v>3280000</v>
          </cell>
          <cell r="TH12">
            <v>475000</v>
          </cell>
          <cell r="TI12">
            <v>705000</v>
          </cell>
          <cell r="TJ12">
            <v>935000</v>
          </cell>
          <cell r="TK12">
            <v>1165000</v>
          </cell>
          <cell r="TL12">
            <v>3280000</v>
          </cell>
          <cell r="TM12">
            <v>140000</v>
          </cell>
          <cell r="TN12">
            <v>189000</v>
          </cell>
          <cell r="TO12">
            <v>189000</v>
          </cell>
          <cell r="TP12">
            <v>182000</v>
          </cell>
          <cell r="TQ12">
            <v>700000</v>
          </cell>
          <cell r="TR12">
            <v>615000</v>
          </cell>
          <cell r="TS12">
            <v>894000</v>
          </cell>
          <cell r="TT12">
            <v>1124000</v>
          </cell>
          <cell r="TU12">
            <v>1347000</v>
          </cell>
          <cell r="TV12">
            <v>3980000</v>
          </cell>
          <cell r="TW12">
            <v>149500</v>
          </cell>
          <cell r="TX12">
            <v>276000</v>
          </cell>
          <cell r="TY12">
            <v>345000</v>
          </cell>
          <cell r="TZ12">
            <v>379500</v>
          </cell>
          <cell r="UA12">
            <v>1150000</v>
          </cell>
          <cell r="UB12">
            <v>0</v>
          </cell>
          <cell r="UC12">
            <v>0</v>
          </cell>
          <cell r="UD12">
            <v>0</v>
          </cell>
          <cell r="UE12">
            <v>0</v>
          </cell>
          <cell r="UF12">
            <v>0</v>
          </cell>
          <cell r="UG12">
            <v>149500</v>
          </cell>
          <cell r="UH12">
            <v>276000</v>
          </cell>
          <cell r="UI12">
            <v>345000</v>
          </cell>
          <cell r="UJ12">
            <v>379500</v>
          </cell>
          <cell r="UK12">
            <v>1150000</v>
          </cell>
          <cell r="UL12">
            <v>149500</v>
          </cell>
          <cell r="UM12">
            <v>276000</v>
          </cell>
          <cell r="UN12">
            <v>345000</v>
          </cell>
          <cell r="UO12">
            <v>379500</v>
          </cell>
          <cell r="UP12">
            <v>1150000</v>
          </cell>
          <cell r="UQ12">
            <v>0</v>
          </cell>
          <cell r="UR12">
            <v>0</v>
          </cell>
          <cell r="US12">
            <v>0</v>
          </cell>
          <cell r="UT12">
            <v>0</v>
          </cell>
          <cell r="UU12">
            <v>0</v>
          </cell>
          <cell r="UV12">
            <v>149500</v>
          </cell>
          <cell r="UW12">
            <v>276000</v>
          </cell>
          <cell r="UX12">
            <v>345000</v>
          </cell>
          <cell r="UY12">
            <v>379500</v>
          </cell>
          <cell r="UZ12">
            <v>1150000</v>
          </cell>
          <cell r="VA12">
            <v>460000</v>
          </cell>
          <cell r="VB12">
            <v>230000</v>
          </cell>
          <cell r="VC12">
            <v>230000</v>
          </cell>
          <cell r="VD12">
            <v>230000</v>
          </cell>
          <cell r="VE12">
            <v>1150000</v>
          </cell>
          <cell r="VF12">
            <v>0</v>
          </cell>
          <cell r="VG12">
            <v>0</v>
          </cell>
          <cell r="VH12">
            <v>0</v>
          </cell>
          <cell r="VI12">
            <v>0</v>
          </cell>
          <cell r="VJ12">
            <v>0</v>
          </cell>
          <cell r="VK12">
            <v>460000</v>
          </cell>
          <cell r="VL12">
            <v>230000</v>
          </cell>
          <cell r="VM12">
            <v>230000</v>
          </cell>
          <cell r="VN12">
            <v>230000</v>
          </cell>
          <cell r="VO12">
            <v>1150000</v>
          </cell>
          <cell r="VP12">
            <v>460000</v>
          </cell>
          <cell r="VQ12">
            <v>230000</v>
          </cell>
          <cell r="VR12">
            <v>230000</v>
          </cell>
          <cell r="VS12">
            <v>230000</v>
          </cell>
          <cell r="VT12">
            <v>1150000</v>
          </cell>
          <cell r="VU12">
            <v>0</v>
          </cell>
          <cell r="VV12">
            <v>0</v>
          </cell>
          <cell r="VW12">
            <v>0</v>
          </cell>
          <cell r="VX12">
            <v>0</v>
          </cell>
          <cell r="VY12">
            <v>0</v>
          </cell>
          <cell r="VZ12">
            <v>460000</v>
          </cell>
          <cell r="WA12">
            <v>230000</v>
          </cell>
          <cell r="WB12">
            <v>230000</v>
          </cell>
          <cell r="WC12">
            <v>230000</v>
          </cell>
          <cell r="WD12">
            <v>1150000</v>
          </cell>
          <cell r="WE12">
            <v>348000</v>
          </cell>
          <cell r="WF12">
            <v>444800</v>
          </cell>
          <cell r="WG12">
            <v>456800</v>
          </cell>
          <cell r="WH12">
            <v>472900</v>
          </cell>
          <cell r="WI12">
            <v>1722500</v>
          </cell>
          <cell r="WJ12">
            <v>0</v>
          </cell>
          <cell r="WK12">
            <v>0</v>
          </cell>
          <cell r="WL12">
            <v>0</v>
          </cell>
          <cell r="WM12">
            <v>0</v>
          </cell>
          <cell r="WN12">
            <v>0</v>
          </cell>
          <cell r="WO12">
            <v>348000</v>
          </cell>
          <cell r="WP12">
            <v>444800</v>
          </cell>
          <cell r="WQ12">
            <v>456800</v>
          </cell>
          <cell r="WR12">
            <v>472900</v>
          </cell>
          <cell r="WS12">
            <v>1722500</v>
          </cell>
          <cell r="WT12">
            <v>348000</v>
          </cell>
          <cell r="WU12">
            <v>444800</v>
          </cell>
          <cell r="WV12">
            <v>456800</v>
          </cell>
          <cell r="WW12">
            <v>472900</v>
          </cell>
          <cell r="WX12">
            <v>1722500</v>
          </cell>
          <cell r="WY12">
            <v>60000</v>
          </cell>
          <cell r="WZ12">
            <v>81000</v>
          </cell>
          <cell r="XA12">
            <v>81000</v>
          </cell>
          <cell r="XB12">
            <v>78000</v>
          </cell>
          <cell r="XC12">
            <v>300000</v>
          </cell>
          <cell r="XD12">
            <v>408000</v>
          </cell>
          <cell r="XE12">
            <v>525800</v>
          </cell>
          <cell r="XF12">
            <v>537800</v>
          </cell>
          <cell r="XG12">
            <v>550900</v>
          </cell>
          <cell r="XH12">
            <v>2022500</v>
          </cell>
          <cell r="XI12">
            <v>120000</v>
          </cell>
          <cell r="XJ12">
            <v>300000</v>
          </cell>
          <cell r="XK12">
            <v>330000</v>
          </cell>
          <cell r="XL12">
            <v>400000</v>
          </cell>
          <cell r="XM12">
            <v>1150000</v>
          </cell>
          <cell r="XN12">
            <v>0</v>
          </cell>
          <cell r="XO12">
            <v>0</v>
          </cell>
          <cell r="XP12">
            <v>0</v>
          </cell>
          <cell r="XQ12">
            <v>0</v>
          </cell>
          <cell r="XR12">
            <v>0</v>
          </cell>
          <cell r="XS12">
            <v>120000</v>
          </cell>
          <cell r="XT12">
            <v>300000</v>
          </cell>
          <cell r="XU12">
            <v>330000</v>
          </cell>
          <cell r="XV12">
            <v>400000</v>
          </cell>
          <cell r="XW12">
            <v>1150000</v>
          </cell>
          <cell r="XX12">
            <v>120000</v>
          </cell>
          <cell r="XY12">
            <v>300000</v>
          </cell>
          <cell r="XZ12">
            <v>330000</v>
          </cell>
          <cell r="YA12">
            <v>400000</v>
          </cell>
          <cell r="YB12">
            <v>1150000</v>
          </cell>
          <cell r="YC12">
            <v>80000</v>
          </cell>
          <cell r="YD12">
            <v>108000</v>
          </cell>
          <cell r="YE12">
            <v>108000</v>
          </cell>
          <cell r="YF12">
            <v>104000</v>
          </cell>
          <cell r="YG12">
            <v>400000</v>
          </cell>
          <cell r="YH12">
            <v>200000</v>
          </cell>
          <cell r="YI12">
            <v>408000</v>
          </cell>
          <cell r="YJ12">
            <v>438000</v>
          </cell>
          <cell r="YK12">
            <v>504000</v>
          </cell>
          <cell r="YL12">
            <v>1550000</v>
          </cell>
          <cell r="YM12">
            <v>138000</v>
          </cell>
          <cell r="YN12">
            <v>186300</v>
          </cell>
          <cell r="YO12">
            <v>186300</v>
          </cell>
          <cell r="YP12">
            <v>179400</v>
          </cell>
          <cell r="YQ12">
            <v>690000</v>
          </cell>
          <cell r="YR12">
            <v>0</v>
          </cell>
          <cell r="YS12">
            <v>0</v>
          </cell>
          <cell r="YT12">
            <v>0</v>
          </cell>
          <cell r="YU12">
            <v>0</v>
          </cell>
          <cell r="YV12">
            <v>0</v>
          </cell>
          <cell r="YW12">
            <v>138000</v>
          </cell>
          <cell r="YX12">
            <v>186300</v>
          </cell>
          <cell r="YY12">
            <v>186300</v>
          </cell>
          <cell r="YZ12">
            <v>179400</v>
          </cell>
          <cell r="ZA12">
            <v>690000</v>
          </cell>
          <cell r="ZB12">
            <v>138000</v>
          </cell>
          <cell r="ZC12">
            <v>186300</v>
          </cell>
          <cell r="ZD12">
            <v>186300</v>
          </cell>
          <cell r="ZE12">
            <v>179400</v>
          </cell>
          <cell r="ZF12">
            <v>690000</v>
          </cell>
          <cell r="ZG12">
            <v>0</v>
          </cell>
          <cell r="ZH12">
            <v>0</v>
          </cell>
          <cell r="ZI12">
            <v>0</v>
          </cell>
          <cell r="ZJ12">
            <v>0</v>
          </cell>
          <cell r="ZK12">
            <v>0</v>
          </cell>
          <cell r="ZL12">
            <v>138000</v>
          </cell>
          <cell r="ZM12">
            <v>186300</v>
          </cell>
          <cell r="ZN12">
            <v>186300</v>
          </cell>
          <cell r="ZO12">
            <v>179400</v>
          </cell>
          <cell r="ZP12">
            <v>690000</v>
          </cell>
          <cell r="ZQ12">
            <v>90000</v>
          </cell>
          <cell r="ZR12">
            <v>540000</v>
          </cell>
          <cell r="ZS12">
            <v>700000</v>
          </cell>
          <cell r="ZT12">
            <v>480000</v>
          </cell>
          <cell r="ZU12">
            <v>1810000</v>
          </cell>
          <cell r="ZV12">
            <v>0</v>
          </cell>
          <cell r="ZW12">
            <v>0</v>
          </cell>
          <cell r="ZX12">
            <v>0</v>
          </cell>
          <cell r="ZY12">
            <v>0</v>
          </cell>
          <cell r="ZZ12">
            <v>0</v>
          </cell>
          <cell r="AAA12">
            <v>90000</v>
          </cell>
          <cell r="AAB12">
            <v>540000</v>
          </cell>
          <cell r="AAC12">
            <v>700000</v>
          </cell>
          <cell r="AAD12">
            <v>480000</v>
          </cell>
          <cell r="AAE12">
            <v>1810000</v>
          </cell>
          <cell r="AAF12">
            <v>90000</v>
          </cell>
          <cell r="AAG12">
            <v>540000</v>
          </cell>
          <cell r="AAH12">
            <v>700000</v>
          </cell>
          <cell r="AAI12">
            <v>480000</v>
          </cell>
          <cell r="AAJ12">
            <v>1810000</v>
          </cell>
          <cell r="AAK12">
            <v>0</v>
          </cell>
          <cell r="AAL12">
            <v>0</v>
          </cell>
          <cell r="AAM12">
            <v>0</v>
          </cell>
          <cell r="AAN12">
            <v>0</v>
          </cell>
          <cell r="AAO12">
            <v>0</v>
          </cell>
          <cell r="AAP12">
            <v>90000</v>
          </cell>
          <cell r="AAQ12">
            <v>540000</v>
          </cell>
          <cell r="AAR12">
            <v>700000</v>
          </cell>
          <cell r="AAS12">
            <v>480000</v>
          </cell>
          <cell r="AAT12">
            <v>1810000</v>
          </cell>
          <cell r="AAU12">
            <v>145000</v>
          </cell>
          <cell r="AAV12">
            <v>181000</v>
          </cell>
          <cell r="AAW12">
            <v>130000</v>
          </cell>
          <cell r="AAX12">
            <v>164000</v>
          </cell>
          <cell r="AAY12">
            <v>620000</v>
          </cell>
          <cell r="AAZ12">
            <v>0</v>
          </cell>
          <cell r="ABA12">
            <v>0</v>
          </cell>
          <cell r="ABB12">
            <v>0</v>
          </cell>
          <cell r="ABC12">
            <v>0</v>
          </cell>
          <cell r="ABD12">
            <v>0</v>
          </cell>
          <cell r="ABE12">
            <v>145000</v>
          </cell>
          <cell r="ABF12">
            <v>181000</v>
          </cell>
          <cell r="ABG12">
            <v>130000</v>
          </cell>
          <cell r="ABH12">
            <v>164000</v>
          </cell>
          <cell r="ABI12">
            <v>620000</v>
          </cell>
          <cell r="ABJ12">
            <v>145000</v>
          </cell>
          <cell r="ABK12">
            <v>181000</v>
          </cell>
          <cell r="ABL12">
            <v>130000</v>
          </cell>
          <cell r="ABM12">
            <v>164000</v>
          </cell>
          <cell r="ABN12">
            <v>620000</v>
          </cell>
          <cell r="ABO12">
            <v>40000</v>
          </cell>
          <cell r="ABP12">
            <v>54000</v>
          </cell>
          <cell r="ABQ12">
            <v>54000</v>
          </cell>
          <cell r="ABR12">
            <v>52000</v>
          </cell>
          <cell r="ABS12">
            <v>200000</v>
          </cell>
          <cell r="ABT12">
            <v>185000</v>
          </cell>
          <cell r="ABU12">
            <v>235000</v>
          </cell>
          <cell r="ABV12">
            <v>184000</v>
          </cell>
          <cell r="ABW12">
            <v>216000</v>
          </cell>
          <cell r="ABX12">
            <v>820000</v>
          </cell>
          <cell r="ABY12">
            <v>536000</v>
          </cell>
          <cell r="ABZ12">
            <v>993600</v>
          </cell>
          <cell r="ACA12">
            <v>993600</v>
          </cell>
          <cell r="ACB12">
            <v>1156800</v>
          </cell>
          <cell r="ACC12">
            <v>3680000</v>
          </cell>
          <cell r="ACD12">
            <v>0</v>
          </cell>
          <cell r="ACE12">
            <v>0</v>
          </cell>
          <cell r="ACF12">
            <v>0</v>
          </cell>
          <cell r="ACG12">
            <v>0</v>
          </cell>
          <cell r="ACH12">
            <v>0</v>
          </cell>
          <cell r="ACI12">
            <v>536000</v>
          </cell>
          <cell r="ACJ12">
            <v>993600</v>
          </cell>
          <cell r="ACK12">
            <v>993600</v>
          </cell>
          <cell r="ACL12">
            <v>1156800</v>
          </cell>
          <cell r="ACM12">
            <v>3680000</v>
          </cell>
          <cell r="ACN12">
            <v>536000</v>
          </cell>
          <cell r="ACO12">
            <v>993600.00000000012</v>
          </cell>
          <cell r="ACP12">
            <v>993600.00000000012</v>
          </cell>
          <cell r="ACQ12">
            <v>1156800</v>
          </cell>
          <cell r="ACR12">
            <v>3680000</v>
          </cell>
          <cell r="ACS12">
            <v>140000</v>
          </cell>
          <cell r="ACT12">
            <v>189000</v>
          </cell>
          <cell r="ACU12">
            <v>189000</v>
          </cell>
          <cell r="ACV12">
            <v>182000</v>
          </cell>
          <cell r="ACW12">
            <v>700000</v>
          </cell>
          <cell r="ACX12">
            <v>676000</v>
          </cell>
          <cell r="ACY12">
            <v>1182600</v>
          </cell>
          <cell r="ACZ12">
            <v>1182600</v>
          </cell>
          <cell r="ADA12">
            <v>1338800</v>
          </cell>
          <cell r="ADB12">
            <v>4380000</v>
          </cell>
          <cell r="ADC12">
            <v>230000</v>
          </cell>
          <cell r="ADD12">
            <v>310500</v>
          </cell>
          <cell r="ADE12">
            <v>310500</v>
          </cell>
          <cell r="ADF12">
            <v>299000</v>
          </cell>
          <cell r="ADG12">
            <v>1150000</v>
          </cell>
          <cell r="ADH12">
            <v>0</v>
          </cell>
          <cell r="ADI12">
            <v>0</v>
          </cell>
          <cell r="ADJ12">
            <v>0</v>
          </cell>
          <cell r="ADK12">
            <v>0</v>
          </cell>
          <cell r="ADL12">
            <v>0</v>
          </cell>
          <cell r="ADM12">
            <v>230000</v>
          </cell>
          <cell r="ADN12">
            <v>310500</v>
          </cell>
          <cell r="ADO12">
            <v>310500</v>
          </cell>
          <cell r="ADP12">
            <v>299000</v>
          </cell>
          <cell r="ADQ12">
            <v>1150000</v>
          </cell>
          <cell r="ADR12">
            <v>230000</v>
          </cell>
          <cell r="ADS12">
            <v>310500</v>
          </cell>
          <cell r="ADT12">
            <v>310500</v>
          </cell>
          <cell r="ADU12">
            <v>299000</v>
          </cell>
          <cell r="ADV12">
            <v>1150000</v>
          </cell>
          <cell r="ADW12">
            <v>0</v>
          </cell>
          <cell r="ADX12">
            <v>0</v>
          </cell>
          <cell r="ADY12">
            <v>0</v>
          </cell>
          <cell r="ADZ12">
            <v>0</v>
          </cell>
          <cell r="AEA12">
            <v>0</v>
          </cell>
          <cell r="AEB12">
            <v>230000</v>
          </cell>
          <cell r="AEC12">
            <v>310500</v>
          </cell>
          <cell r="AED12">
            <v>310500</v>
          </cell>
          <cell r="AEE12">
            <v>299000</v>
          </cell>
          <cell r="AEF12">
            <v>1150000</v>
          </cell>
          <cell r="AEG12">
            <v>578000</v>
          </cell>
          <cell r="AEH12">
            <v>787300</v>
          </cell>
          <cell r="AEI12">
            <v>787300</v>
          </cell>
          <cell r="AEJ12">
            <v>757400</v>
          </cell>
          <cell r="AEK12">
            <v>2910000</v>
          </cell>
          <cell r="AEL12">
            <v>0</v>
          </cell>
          <cell r="AEM12">
            <v>0</v>
          </cell>
          <cell r="AEN12">
            <v>0</v>
          </cell>
          <cell r="AEO12">
            <v>0</v>
          </cell>
          <cell r="AEP12">
            <v>0</v>
          </cell>
          <cell r="AEQ12">
            <v>578000</v>
          </cell>
          <cell r="AER12">
            <v>787300</v>
          </cell>
          <cell r="AES12">
            <v>787300</v>
          </cell>
          <cell r="AET12">
            <v>757400</v>
          </cell>
          <cell r="AEU12">
            <v>2910000</v>
          </cell>
          <cell r="AEV12">
            <v>578000</v>
          </cell>
          <cell r="AEW12">
            <v>787300</v>
          </cell>
          <cell r="AEX12">
            <v>787300</v>
          </cell>
          <cell r="AEY12">
            <v>757400</v>
          </cell>
          <cell r="AEZ12">
            <v>2910000</v>
          </cell>
          <cell r="AFA12">
            <v>0</v>
          </cell>
          <cell r="AFB12">
            <v>0</v>
          </cell>
          <cell r="AFC12">
            <v>0</v>
          </cell>
          <cell r="AFD12">
            <v>0</v>
          </cell>
          <cell r="AFE12">
            <v>0</v>
          </cell>
          <cell r="AFF12">
            <v>578000</v>
          </cell>
          <cell r="AFG12">
            <v>787300</v>
          </cell>
          <cell r="AFH12">
            <v>787300</v>
          </cell>
          <cell r="AFI12">
            <v>757400</v>
          </cell>
          <cell r="AFJ12">
            <v>2910000</v>
          </cell>
          <cell r="AFK12">
            <v>460000</v>
          </cell>
          <cell r="AFL12">
            <v>621000</v>
          </cell>
          <cell r="AFM12">
            <v>621000</v>
          </cell>
          <cell r="AFN12">
            <v>598000</v>
          </cell>
          <cell r="AFO12">
            <v>2300000</v>
          </cell>
          <cell r="AFP12">
            <v>0</v>
          </cell>
          <cell r="AFQ12">
            <v>0</v>
          </cell>
          <cell r="AFR12">
            <v>0</v>
          </cell>
          <cell r="AFS12">
            <v>0</v>
          </cell>
          <cell r="AFT12">
            <v>0</v>
          </cell>
          <cell r="AFU12">
            <v>460000</v>
          </cell>
          <cell r="AFV12">
            <v>621000</v>
          </cell>
          <cell r="AFW12">
            <v>621000</v>
          </cell>
          <cell r="AFX12">
            <v>598000</v>
          </cell>
          <cell r="AFY12">
            <v>2300000</v>
          </cell>
          <cell r="AFZ12">
            <v>460000</v>
          </cell>
          <cell r="AGA12">
            <v>621000</v>
          </cell>
          <cell r="AGB12">
            <v>621000</v>
          </cell>
          <cell r="AGC12">
            <v>598000</v>
          </cell>
          <cell r="AGD12">
            <v>2300000</v>
          </cell>
          <cell r="AGE12">
            <v>0</v>
          </cell>
          <cell r="AGF12">
            <v>0</v>
          </cell>
          <cell r="AGG12">
            <v>0</v>
          </cell>
          <cell r="AGH12">
            <v>0</v>
          </cell>
          <cell r="AGI12">
            <v>0</v>
          </cell>
          <cell r="AGJ12">
            <v>460000</v>
          </cell>
          <cell r="AGK12">
            <v>621000</v>
          </cell>
          <cell r="AGL12">
            <v>621000</v>
          </cell>
          <cell r="AGM12">
            <v>598000</v>
          </cell>
          <cell r="AGN12">
            <v>2300000</v>
          </cell>
          <cell r="AGO12">
            <v>690000</v>
          </cell>
          <cell r="AGP12">
            <v>931500.00000000012</v>
          </cell>
          <cell r="AGQ12">
            <v>931500.00000000012</v>
          </cell>
          <cell r="AGR12">
            <v>897000</v>
          </cell>
          <cell r="AGS12">
            <v>3450000</v>
          </cell>
          <cell r="AGT12">
            <v>0</v>
          </cell>
          <cell r="AGU12">
            <v>0</v>
          </cell>
          <cell r="AGV12">
            <v>0</v>
          </cell>
          <cell r="AGW12">
            <v>0</v>
          </cell>
          <cell r="AGX12">
            <v>0</v>
          </cell>
          <cell r="AGY12">
            <v>690000</v>
          </cell>
          <cell r="AGZ12">
            <v>931500.00000000012</v>
          </cell>
          <cell r="AHA12">
            <v>931500.00000000012</v>
          </cell>
          <cell r="AHB12">
            <v>897000</v>
          </cell>
          <cell r="AHC12">
            <v>3450000</v>
          </cell>
          <cell r="AHD12">
            <v>690000</v>
          </cell>
          <cell r="AHE12">
            <v>931500.00000000012</v>
          </cell>
          <cell r="AHF12">
            <v>931500.00000000012</v>
          </cell>
          <cell r="AHG12">
            <v>897000</v>
          </cell>
          <cell r="AHH12">
            <v>3450000</v>
          </cell>
          <cell r="AHI12">
            <v>80000</v>
          </cell>
          <cell r="AHJ12">
            <v>108000</v>
          </cell>
          <cell r="AHK12">
            <v>108000</v>
          </cell>
          <cell r="AHL12">
            <v>104000</v>
          </cell>
          <cell r="AHM12">
            <v>400000</v>
          </cell>
          <cell r="AHN12">
            <v>770000</v>
          </cell>
          <cell r="AHO12">
            <v>1039500.0000000001</v>
          </cell>
          <cell r="AHP12">
            <v>1039500.0000000001</v>
          </cell>
          <cell r="AHQ12">
            <v>1001000</v>
          </cell>
          <cell r="AHR12">
            <v>3850000</v>
          </cell>
          <cell r="AHS12">
            <v>276000</v>
          </cell>
          <cell r="AHT12">
            <v>372600</v>
          </cell>
          <cell r="AHU12">
            <v>372600</v>
          </cell>
          <cell r="AHV12">
            <v>358800</v>
          </cell>
          <cell r="AHW12">
            <v>1380000</v>
          </cell>
          <cell r="AHX12">
            <v>0</v>
          </cell>
          <cell r="AHY12">
            <v>0</v>
          </cell>
          <cell r="AHZ12">
            <v>0</v>
          </cell>
          <cell r="AIA12">
            <v>0</v>
          </cell>
          <cell r="AIB12">
            <v>0</v>
          </cell>
          <cell r="AIC12">
            <v>276000</v>
          </cell>
          <cell r="AID12">
            <v>372600</v>
          </cell>
          <cell r="AIE12">
            <v>372600</v>
          </cell>
          <cell r="AIF12">
            <v>358800</v>
          </cell>
          <cell r="AIG12">
            <v>1380000</v>
          </cell>
          <cell r="AIH12">
            <v>276000</v>
          </cell>
          <cell r="AII12">
            <v>372600</v>
          </cell>
          <cell r="AIJ12">
            <v>372600</v>
          </cell>
          <cell r="AIK12">
            <v>358800</v>
          </cell>
          <cell r="AIL12">
            <v>1380000</v>
          </cell>
          <cell r="AIM12">
            <v>60000</v>
          </cell>
          <cell r="AIN12">
            <v>81000</v>
          </cell>
          <cell r="AIO12">
            <v>81000</v>
          </cell>
          <cell r="AIP12">
            <v>78000</v>
          </cell>
          <cell r="AIQ12">
            <v>300000</v>
          </cell>
          <cell r="AIR12">
            <v>336000</v>
          </cell>
          <cell r="AIS12">
            <v>453600</v>
          </cell>
          <cell r="AIT12">
            <v>453600</v>
          </cell>
          <cell r="AIU12">
            <v>436800</v>
          </cell>
          <cell r="AIV12">
            <v>1680000</v>
          </cell>
          <cell r="AIW12">
            <v>110000</v>
          </cell>
          <cell r="AIX12">
            <v>190000</v>
          </cell>
          <cell r="AIY12">
            <v>190000</v>
          </cell>
          <cell r="AIZ12">
            <v>160000</v>
          </cell>
          <cell r="AJA12">
            <v>650000</v>
          </cell>
          <cell r="AJB12">
            <v>0</v>
          </cell>
          <cell r="AJC12">
            <v>0</v>
          </cell>
          <cell r="AJD12">
            <v>0</v>
          </cell>
          <cell r="AJE12">
            <v>0</v>
          </cell>
          <cell r="AJF12">
            <v>0</v>
          </cell>
          <cell r="AJG12">
            <v>110000</v>
          </cell>
          <cell r="AJH12">
            <v>190000</v>
          </cell>
          <cell r="AJI12">
            <v>190000</v>
          </cell>
          <cell r="AJJ12">
            <v>160000</v>
          </cell>
          <cell r="AJK12">
            <v>650000</v>
          </cell>
          <cell r="AJL12">
            <v>110000</v>
          </cell>
          <cell r="AJM12">
            <v>190000</v>
          </cell>
          <cell r="AJN12">
            <v>190000</v>
          </cell>
          <cell r="AJO12">
            <v>160000</v>
          </cell>
          <cell r="AJP12">
            <v>650000</v>
          </cell>
          <cell r="AJQ12">
            <v>0</v>
          </cell>
          <cell r="AJR12">
            <v>0</v>
          </cell>
          <cell r="AJS12">
            <v>0</v>
          </cell>
          <cell r="AJT12">
            <v>0</v>
          </cell>
          <cell r="AJU12">
            <v>0</v>
          </cell>
          <cell r="AJV12">
            <v>110000</v>
          </cell>
          <cell r="AJW12">
            <v>190000</v>
          </cell>
          <cell r="AJX12">
            <v>190000</v>
          </cell>
          <cell r="AJY12">
            <v>160000</v>
          </cell>
          <cell r="AJZ12">
            <v>650000</v>
          </cell>
          <cell r="AKA12">
            <v>84000</v>
          </cell>
          <cell r="AKB12">
            <v>198000</v>
          </cell>
          <cell r="AKC12">
            <v>210000</v>
          </cell>
          <cell r="AKD12">
            <v>168000</v>
          </cell>
          <cell r="AKE12">
            <v>660000</v>
          </cell>
          <cell r="AKF12">
            <v>0</v>
          </cell>
          <cell r="AKG12">
            <v>0</v>
          </cell>
          <cell r="AKH12">
            <v>0</v>
          </cell>
          <cell r="AKI12">
            <v>0</v>
          </cell>
          <cell r="AKJ12">
            <v>0</v>
          </cell>
          <cell r="AKK12">
            <v>84000</v>
          </cell>
          <cell r="AKL12">
            <v>198000</v>
          </cell>
          <cell r="AKM12">
            <v>210000</v>
          </cell>
          <cell r="AKN12">
            <v>168000</v>
          </cell>
          <cell r="AKO12">
            <v>660000</v>
          </cell>
          <cell r="AKP12">
            <v>84000</v>
          </cell>
          <cell r="AKQ12">
            <v>198000</v>
          </cell>
          <cell r="AKR12">
            <v>210000</v>
          </cell>
          <cell r="AKS12">
            <v>168000</v>
          </cell>
          <cell r="AKT12">
            <v>660000</v>
          </cell>
          <cell r="AKU12">
            <v>0</v>
          </cell>
          <cell r="AKV12">
            <v>0</v>
          </cell>
          <cell r="AKW12">
            <v>0</v>
          </cell>
          <cell r="AKX12">
            <v>0</v>
          </cell>
          <cell r="AKY12">
            <v>0</v>
          </cell>
          <cell r="AKZ12">
            <v>84000</v>
          </cell>
          <cell r="ALA12">
            <v>198000</v>
          </cell>
          <cell r="ALB12">
            <v>210000</v>
          </cell>
          <cell r="ALC12">
            <v>168000</v>
          </cell>
          <cell r="ALD12">
            <v>660000</v>
          </cell>
          <cell r="ALE12">
            <v>2049426.8</v>
          </cell>
          <cell r="ALF12">
            <v>2352500</v>
          </cell>
          <cell r="ALG12">
            <v>2702500</v>
          </cell>
          <cell r="ALH12">
            <v>2766530</v>
          </cell>
          <cell r="ALI12">
            <v>9870956.8000000007</v>
          </cell>
          <cell r="ALO12">
            <v>2049426.8</v>
          </cell>
          <cell r="ALP12">
            <v>2352500</v>
          </cell>
          <cell r="ALQ12">
            <v>2702500</v>
          </cell>
          <cell r="ALR12">
            <v>2766530</v>
          </cell>
          <cell r="ALS12">
            <v>9870956.8000000007</v>
          </cell>
          <cell r="ALT12">
            <v>2049426.8</v>
          </cell>
          <cell r="ALU12">
            <v>2352500</v>
          </cell>
          <cell r="ALV12">
            <v>2702500</v>
          </cell>
          <cell r="ALW12">
            <v>2766530</v>
          </cell>
          <cell r="ALX12">
            <v>9870956.8000000007</v>
          </cell>
          <cell r="ALY12">
            <v>0</v>
          </cell>
          <cell r="ALZ12">
            <v>0</v>
          </cell>
          <cell r="AMA12">
            <v>0</v>
          </cell>
          <cell r="AMB12">
            <v>0</v>
          </cell>
          <cell r="AMC12">
            <v>0</v>
          </cell>
          <cell r="AMD12">
            <v>2049426.8</v>
          </cell>
          <cell r="AME12">
            <v>2352500</v>
          </cell>
          <cell r="AMF12">
            <v>2702500</v>
          </cell>
          <cell r="AMG12">
            <v>2766530</v>
          </cell>
          <cell r="AMH12">
            <v>9870956.8000000007</v>
          </cell>
          <cell r="AMX12">
            <v>0</v>
          </cell>
          <cell r="AMY12">
            <v>0</v>
          </cell>
          <cell r="AMZ12">
            <v>0</v>
          </cell>
          <cell r="ANA12">
            <v>0</v>
          </cell>
          <cell r="ANB12">
            <v>0</v>
          </cell>
          <cell r="ANC12">
            <v>0</v>
          </cell>
          <cell r="AND12">
            <v>0</v>
          </cell>
          <cell r="ANE12">
            <v>0</v>
          </cell>
          <cell r="ANF12">
            <v>0</v>
          </cell>
          <cell r="ANG12">
            <v>0</v>
          </cell>
          <cell r="ANH12">
            <v>0</v>
          </cell>
          <cell r="ANI12">
            <v>0</v>
          </cell>
          <cell r="ANJ12">
            <v>0</v>
          </cell>
          <cell r="ANK12">
            <v>0</v>
          </cell>
          <cell r="ANL12">
            <v>0</v>
          </cell>
          <cell r="AOB12">
            <v>0</v>
          </cell>
          <cell r="AOC12">
            <v>0</v>
          </cell>
          <cell r="AOD12">
            <v>0</v>
          </cell>
          <cell r="AOE12">
            <v>0</v>
          </cell>
          <cell r="AOF12">
            <v>0</v>
          </cell>
          <cell r="AOG12">
            <v>0</v>
          </cell>
          <cell r="AOH12">
            <v>0</v>
          </cell>
          <cell r="AOI12">
            <v>0</v>
          </cell>
          <cell r="AOJ12">
            <v>0</v>
          </cell>
          <cell r="AOK12">
            <v>0</v>
          </cell>
          <cell r="AOL12">
            <v>0</v>
          </cell>
          <cell r="AOM12">
            <v>0</v>
          </cell>
          <cell r="AON12">
            <v>0</v>
          </cell>
          <cell r="AOO12">
            <v>0</v>
          </cell>
          <cell r="AOP12">
            <v>0</v>
          </cell>
          <cell r="APF12">
            <v>0</v>
          </cell>
          <cell r="APG12">
            <v>0</v>
          </cell>
          <cell r="APH12">
            <v>0</v>
          </cell>
          <cell r="API12">
            <v>0</v>
          </cell>
          <cell r="APJ12">
            <v>0</v>
          </cell>
          <cell r="APK12">
            <v>0</v>
          </cell>
          <cell r="APL12">
            <v>0</v>
          </cell>
          <cell r="APM12">
            <v>0</v>
          </cell>
          <cell r="APN12">
            <v>0</v>
          </cell>
          <cell r="APO12">
            <v>0</v>
          </cell>
          <cell r="APP12">
            <v>0</v>
          </cell>
          <cell r="APQ12">
            <v>0</v>
          </cell>
          <cell r="APR12">
            <v>0</v>
          </cell>
          <cell r="APS12">
            <v>0</v>
          </cell>
          <cell r="APT12">
            <v>0</v>
          </cell>
          <cell r="AQJ12">
            <v>0</v>
          </cell>
          <cell r="AQK12">
            <v>0</v>
          </cell>
          <cell r="AQL12">
            <v>0</v>
          </cell>
          <cell r="AQM12">
            <v>0</v>
          </cell>
          <cell r="AQN12">
            <v>0</v>
          </cell>
          <cell r="AQO12">
            <v>0</v>
          </cell>
          <cell r="AQP12">
            <v>0</v>
          </cell>
          <cell r="AQQ12">
            <v>0</v>
          </cell>
          <cell r="AQR12">
            <v>0</v>
          </cell>
          <cell r="AQS12">
            <v>0</v>
          </cell>
          <cell r="AQT12">
            <v>0</v>
          </cell>
          <cell r="AQU12">
            <v>0</v>
          </cell>
          <cell r="AQV12">
            <v>0</v>
          </cell>
          <cell r="AQW12">
            <v>0</v>
          </cell>
          <cell r="AQX12">
            <v>0</v>
          </cell>
          <cell r="ARN12">
            <v>0</v>
          </cell>
          <cell r="ARO12">
            <v>0</v>
          </cell>
          <cell r="ARP12">
            <v>0</v>
          </cell>
          <cell r="ARQ12">
            <v>0</v>
          </cell>
          <cell r="ARR12">
            <v>0</v>
          </cell>
          <cell r="ARS12">
            <v>0</v>
          </cell>
          <cell r="ART12">
            <v>0</v>
          </cell>
          <cell r="ARU12">
            <v>0</v>
          </cell>
          <cell r="ARV12">
            <v>0</v>
          </cell>
          <cell r="ARW12">
            <v>0</v>
          </cell>
          <cell r="ARX12">
            <v>0</v>
          </cell>
          <cell r="ARY12">
            <v>0</v>
          </cell>
          <cell r="ARZ12">
            <v>0</v>
          </cell>
          <cell r="ASA12">
            <v>0</v>
          </cell>
          <cell r="ASB12">
            <v>0</v>
          </cell>
          <cell r="ASR12">
            <v>0</v>
          </cell>
          <cell r="ASS12">
            <v>0</v>
          </cell>
          <cell r="AST12">
            <v>0</v>
          </cell>
          <cell r="ASU12">
            <v>0</v>
          </cell>
          <cell r="ASV12">
            <v>0</v>
          </cell>
          <cell r="ASW12">
            <v>0</v>
          </cell>
          <cell r="ASX12">
            <v>0</v>
          </cell>
          <cell r="ASY12">
            <v>0</v>
          </cell>
          <cell r="ASZ12">
            <v>0</v>
          </cell>
          <cell r="ATA12">
            <v>0</v>
          </cell>
          <cell r="ATB12">
            <v>0</v>
          </cell>
          <cell r="ATC12">
            <v>0</v>
          </cell>
          <cell r="ATD12">
            <v>0</v>
          </cell>
          <cell r="ATE12">
            <v>0</v>
          </cell>
          <cell r="ATF12">
            <v>0</v>
          </cell>
          <cell r="ATV12">
            <v>0</v>
          </cell>
          <cell r="ATW12">
            <v>0</v>
          </cell>
          <cell r="ATX12">
            <v>0</v>
          </cell>
          <cell r="ATY12">
            <v>0</v>
          </cell>
          <cell r="ATZ12">
            <v>0</v>
          </cell>
          <cell r="AUA12">
            <v>0</v>
          </cell>
          <cell r="AUB12">
            <v>0</v>
          </cell>
          <cell r="AUC12">
            <v>0</v>
          </cell>
          <cell r="AUD12">
            <v>0</v>
          </cell>
          <cell r="AUE12">
            <v>0</v>
          </cell>
          <cell r="AUF12">
            <v>0</v>
          </cell>
          <cell r="AUG12">
            <v>0</v>
          </cell>
          <cell r="AUH12">
            <v>0</v>
          </cell>
          <cell r="AUI12">
            <v>0</v>
          </cell>
          <cell r="AUJ12">
            <v>0</v>
          </cell>
          <cell r="AUZ12">
            <v>0</v>
          </cell>
          <cell r="AVA12">
            <v>0</v>
          </cell>
          <cell r="AVB12">
            <v>0</v>
          </cell>
          <cell r="AVC12">
            <v>0</v>
          </cell>
          <cell r="AVD12">
            <v>0</v>
          </cell>
          <cell r="AVE12">
            <v>0</v>
          </cell>
          <cell r="AVF12">
            <v>0</v>
          </cell>
          <cell r="AVG12">
            <v>0</v>
          </cell>
          <cell r="AVH12">
            <v>0</v>
          </cell>
          <cell r="AVI12">
            <v>0</v>
          </cell>
          <cell r="AVJ12">
            <v>0</v>
          </cell>
          <cell r="AVK12">
            <v>0</v>
          </cell>
          <cell r="AVL12">
            <v>0</v>
          </cell>
          <cell r="AVM12">
            <v>0</v>
          </cell>
          <cell r="AVN12">
            <v>0</v>
          </cell>
          <cell r="AWH12">
            <v>0</v>
          </cell>
          <cell r="AWM12">
            <v>0</v>
          </cell>
          <cell r="AWN12">
            <v>0</v>
          </cell>
          <cell r="AWO12">
            <v>0</v>
          </cell>
          <cell r="AWP12">
            <v>0</v>
          </cell>
          <cell r="AWQ12">
            <v>0</v>
          </cell>
          <cell r="AWR12">
            <v>0</v>
          </cell>
          <cell r="AXL12">
            <v>0</v>
          </cell>
          <cell r="AXQ12">
            <v>0</v>
          </cell>
          <cell r="AXR12">
            <v>0</v>
          </cell>
          <cell r="AXS12">
            <v>0</v>
          </cell>
          <cell r="AXT12">
            <v>0</v>
          </cell>
          <cell r="AXU12">
            <v>0</v>
          </cell>
          <cell r="AXV12">
            <v>0</v>
          </cell>
          <cell r="AXW12">
            <v>23676507.800000001</v>
          </cell>
          <cell r="AXX12">
            <v>33791981</v>
          </cell>
          <cell r="AXY12">
            <v>33531181</v>
          </cell>
          <cell r="AXZ12">
            <v>33603211</v>
          </cell>
          <cell r="AYA12">
            <v>124602880.8</v>
          </cell>
          <cell r="AYB12">
            <v>0</v>
          </cell>
          <cell r="AYC12">
            <v>0</v>
          </cell>
          <cell r="AYD12">
            <v>0</v>
          </cell>
          <cell r="AYE12">
            <v>0</v>
          </cell>
          <cell r="AYF12">
            <v>0</v>
          </cell>
          <cell r="AYG12">
            <v>23676507.800000001</v>
          </cell>
          <cell r="AYH12">
            <v>33791981</v>
          </cell>
          <cell r="AYI12">
            <v>33531181</v>
          </cell>
          <cell r="AYJ12">
            <v>33603211</v>
          </cell>
          <cell r="AYK12">
            <v>124602880.8</v>
          </cell>
          <cell r="AYL12">
            <v>23676507.800000001</v>
          </cell>
          <cell r="AYM12">
            <v>33791981</v>
          </cell>
          <cell r="AYN12">
            <v>33531181</v>
          </cell>
          <cell r="AYO12">
            <v>33603211</v>
          </cell>
          <cell r="AYP12">
            <v>124602880.8</v>
          </cell>
          <cell r="AYQ12">
            <v>3420000</v>
          </cell>
          <cell r="AYR12">
            <v>4617000</v>
          </cell>
          <cell r="AYS12">
            <v>4617000</v>
          </cell>
          <cell r="AYT12">
            <v>4446000</v>
          </cell>
          <cell r="AYU12">
            <v>17100000</v>
          </cell>
          <cell r="AYV12">
            <v>27096507.800000001</v>
          </cell>
          <cell r="AYW12">
            <v>38408981</v>
          </cell>
          <cell r="AYX12">
            <v>38148181</v>
          </cell>
          <cell r="AYY12">
            <v>38049211</v>
          </cell>
          <cell r="AYZ12">
            <v>141702880.80000001</v>
          </cell>
          <cell r="AZA12">
            <v>15000</v>
          </cell>
          <cell r="AZB12">
            <v>15000</v>
          </cell>
          <cell r="AZC12">
            <v>15000</v>
          </cell>
          <cell r="AZD12">
            <v>15000</v>
          </cell>
          <cell r="AZE12">
            <v>60000</v>
          </cell>
          <cell r="AZF12">
            <v>0</v>
          </cell>
          <cell r="AZG12">
            <v>0</v>
          </cell>
          <cell r="AZH12">
            <v>0</v>
          </cell>
          <cell r="AZI12">
            <v>0</v>
          </cell>
          <cell r="AZJ12">
            <v>0</v>
          </cell>
          <cell r="AZK12">
            <v>15000</v>
          </cell>
          <cell r="AZL12">
            <v>15000</v>
          </cell>
          <cell r="AZM12">
            <v>15000</v>
          </cell>
          <cell r="AZN12">
            <v>15000</v>
          </cell>
          <cell r="AZO12">
            <v>60000</v>
          </cell>
          <cell r="AZP12">
            <v>15000</v>
          </cell>
          <cell r="AZQ12">
            <v>15000</v>
          </cell>
          <cell r="AZR12">
            <v>15000</v>
          </cell>
          <cell r="AZS12">
            <v>15000</v>
          </cell>
          <cell r="AZT12">
            <v>60000</v>
          </cell>
          <cell r="AZU12">
            <v>0</v>
          </cell>
          <cell r="AZV12">
            <v>0</v>
          </cell>
          <cell r="AZW12">
            <v>0</v>
          </cell>
          <cell r="AZX12">
            <v>0</v>
          </cell>
          <cell r="AZY12">
            <v>0</v>
          </cell>
          <cell r="AZZ12">
            <v>15000</v>
          </cell>
          <cell r="BAA12">
            <v>15000</v>
          </cell>
          <cell r="BAB12">
            <v>15000</v>
          </cell>
          <cell r="BAC12">
            <v>15000</v>
          </cell>
          <cell r="BAD12">
            <v>60000</v>
          </cell>
          <cell r="BAE12">
            <v>5000000</v>
          </cell>
          <cell r="BAF12">
            <v>2000000</v>
          </cell>
          <cell r="BAG12">
            <v>2000000</v>
          </cell>
          <cell r="BAH12">
            <v>3000000</v>
          </cell>
          <cell r="BAI12">
            <v>12000000</v>
          </cell>
          <cell r="BAJ12">
            <v>0</v>
          </cell>
          <cell r="BAK12">
            <v>0</v>
          </cell>
          <cell r="BAL12">
            <v>0</v>
          </cell>
          <cell r="BAM12">
            <v>0</v>
          </cell>
          <cell r="BAN12">
            <v>0</v>
          </cell>
          <cell r="BAO12">
            <v>5000000</v>
          </cell>
          <cell r="BAP12">
            <v>2000000</v>
          </cell>
          <cell r="BAQ12">
            <v>2000000</v>
          </cell>
          <cell r="BAR12">
            <v>3000000</v>
          </cell>
          <cell r="BAS12">
            <v>12000000</v>
          </cell>
          <cell r="BAT12">
            <v>5000000</v>
          </cell>
          <cell r="BAU12">
            <v>2000000</v>
          </cell>
          <cell r="BAV12">
            <v>2000000</v>
          </cell>
          <cell r="BAW12">
            <v>3000000</v>
          </cell>
          <cell r="BAX12">
            <v>12000000</v>
          </cell>
          <cell r="BAY12">
            <v>0</v>
          </cell>
          <cell r="BAZ12">
            <v>0</v>
          </cell>
          <cell r="BBA12">
            <v>0</v>
          </cell>
          <cell r="BBB12">
            <v>0</v>
          </cell>
          <cell r="BBC12">
            <v>0</v>
          </cell>
          <cell r="BBD12">
            <v>5000000</v>
          </cell>
          <cell r="BBE12">
            <v>2000000</v>
          </cell>
          <cell r="BBF12">
            <v>2000000</v>
          </cell>
          <cell r="BBG12">
            <v>3000000</v>
          </cell>
          <cell r="BBH12">
            <v>12000000</v>
          </cell>
          <cell r="BBI12">
            <v>0</v>
          </cell>
          <cell r="BBJ12">
            <v>0</v>
          </cell>
          <cell r="BBK12">
            <v>0</v>
          </cell>
          <cell r="BBL12">
            <v>0</v>
          </cell>
          <cell r="BBM12">
            <v>0</v>
          </cell>
          <cell r="BBN12">
            <v>0</v>
          </cell>
          <cell r="BBO12">
            <v>0</v>
          </cell>
          <cell r="BBP12">
            <v>0</v>
          </cell>
          <cell r="BBQ12">
            <v>0</v>
          </cell>
          <cell r="BBR12">
            <v>0</v>
          </cell>
          <cell r="BBS12">
            <v>0</v>
          </cell>
          <cell r="BBT12">
            <v>0</v>
          </cell>
          <cell r="BBU12">
            <v>0</v>
          </cell>
          <cell r="BBV12">
            <v>0</v>
          </cell>
          <cell r="BBW12">
            <v>0</v>
          </cell>
          <cell r="BBX12">
            <v>0</v>
          </cell>
          <cell r="BBY12">
            <v>0</v>
          </cell>
          <cell r="BBZ12">
            <v>0</v>
          </cell>
          <cell r="BCA12">
            <v>0</v>
          </cell>
          <cell r="BCB12">
            <v>0</v>
          </cell>
          <cell r="BCC12">
            <v>0</v>
          </cell>
          <cell r="BCD12">
            <v>0</v>
          </cell>
          <cell r="BCE12">
            <v>0</v>
          </cell>
          <cell r="BCF12">
            <v>0</v>
          </cell>
          <cell r="BCG12">
            <v>0</v>
          </cell>
          <cell r="BCH12">
            <v>0</v>
          </cell>
          <cell r="BCI12">
            <v>0</v>
          </cell>
          <cell r="BCJ12">
            <v>0</v>
          </cell>
          <cell r="BCK12">
            <v>0</v>
          </cell>
          <cell r="BCL12">
            <v>0</v>
          </cell>
          <cell r="BCM12">
            <v>574000</v>
          </cell>
          <cell r="BCN12">
            <v>974000</v>
          </cell>
          <cell r="BCO12">
            <v>974000</v>
          </cell>
          <cell r="BCP12">
            <v>574000</v>
          </cell>
          <cell r="BCQ12">
            <v>3096000</v>
          </cell>
          <cell r="BCR12">
            <v>0</v>
          </cell>
          <cell r="BCS12">
            <v>0</v>
          </cell>
          <cell r="BCT12">
            <v>0</v>
          </cell>
          <cell r="BCU12">
            <v>0</v>
          </cell>
          <cell r="BCV12">
            <v>0</v>
          </cell>
          <cell r="BCW12">
            <v>574000</v>
          </cell>
          <cell r="BCX12">
            <v>974000</v>
          </cell>
          <cell r="BCY12">
            <v>974000</v>
          </cell>
          <cell r="BCZ12">
            <v>574000</v>
          </cell>
          <cell r="BDA12">
            <v>3096000</v>
          </cell>
          <cell r="BDB12">
            <v>574000</v>
          </cell>
          <cell r="BDC12">
            <v>974000</v>
          </cell>
          <cell r="BDD12">
            <v>974000</v>
          </cell>
          <cell r="BDE12">
            <v>574000</v>
          </cell>
          <cell r="BDF12">
            <v>3096000</v>
          </cell>
          <cell r="BDG12">
            <v>0</v>
          </cell>
          <cell r="BDH12">
            <v>0</v>
          </cell>
          <cell r="BDI12">
            <v>0</v>
          </cell>
          <cell r="BDJ12">
            <v>0</v>
          </cell>
          <cell r="BDK12">
            <v>0</v>
          </cell>
          <cell r="BDL12">
            <v>574000</v>
          </cell>
          <cell r="BDM12">
            <v>974000</v>
          </cell>
          <cell r="BDN12">
            <v>974000</v>
          </cell>
          <cell r="BDO12">
            <v>574000</v>
          </cell>
          <cell r="BDP12">
            <v>3096000</v>
          </cell>
          <cell r="BDQ12">
            <v>0</v>
          </cell>
          <cell r="BDR12">
            <v>0</v>
          </cell>
          <cell r="BDS12">
            <v>0</v>
          </cell>
          <cell r="BDT12">
            <v>0</v>
          </cell>
          <cell r="BDU12">
            <v>0</v>
          </cell>
          <cell r="BDV12">
            <v>0</v>
          </cell>
          <cell r="BDW12">
            <v>0</v>
          </cell>
          <cell r="BDX12">
            <v>0</v>
          </cell>
          <cell r="BDY12">
            <v>0</v>
          </cell>
          <cell r="BDZ12">
            <v>0</v>
          </cell>
          <cell r="BEA12">
            <v>0</v>
          </cell>
          <cell r="BEB12">
            <v>0</v>
          </cell>
          <cell r="BEC12">
            <v>0</v>
          </cell>
          <cell r="BED12">
            <v>0</v>
          </cell>
          <cell r="BEE12">
            <v>0</v>
          </cell>
          <cell r="BEF12">
            <v>0</v>
          </cell>
          <cell r="BEG12">
            <v>0</v>
          </cell>
          <cell r="BEH12">
            <v>0</v>
          </cell>
          <cell r="BEI12">
            <v>0</v>
          </cell>
          <cell r="BEJ12">
            <v>0</v>
          </cell>
          <cell r="BEK12">
            <v>0</v>
          </cell>
          <cell r="BEL12">
            <v>0</v>
          </cell>
          <cell r="BEM12">
            <v>0</v>
          </cell>
          <cell r="BEN12">
            <v>0</v>
          </cell>
          <cell r="BEO12">
            <v>0</v>
          </cell>
          <cell r="BEP12">
            <v>0</v>
          </cell>
          <cell r="BEQ12">
            <v>0</v>
          </cell>
          <cell r="BER12">
            <v>0</v>
          </cell>
          <cell r="BES12">
            <v>0</v>
          </cell>
          <cell r="BET12">
            <v>0</v>
          </cell>
          <cell r="BEU12">
            <v>29265507.800000001</v>
          </cell>
          <cell r="BEV12">
            <v>36780981</v>
          </cell>
          <cell r="BEW12">
            <v>36520181</v>
          </cell>
          <cell r="BEX12">
            <v>37192211</v>
          </cell>
          <cell r="BEY12">
            <v>139758880.80000001</v>
          </cell>
          <cell r="BEZ12">
            <v>0</v>
          </cell>
          <cell r="BFA12">
            <v>0</v>
          </cell>
          <cell r="BFB12">
            <v>0</v>
          </cell>
          <cell r="BFC12">
            <v>0</v>
          </cell>
          <cell r="BFD12">
            <v>0</v>
          </cell>
          <cell r="BFE12">
            <v>29265507.800000001</v>
          </cell>
          <cell r="BFF12">
            <v>36780981</v>
          </cell>
          <cell r="BFG12">
            <v>36520181</v>
          </cell>
          <cell r="BFH12">
            <v>37192211</v>
          </cell>
          <cell r="BFI12">
            <v>139758880.80000001</v>
          </cell>
          <cell r="BFJ12">
            <v>29265507.800000001</v>
          </cell>
          <cell r="BFK12">
            <v>36780981</v>
          </cell>
          <cell r="BFL12">
            <v>36520181</v>
          </cell>
          <cell r="BFM12">
            <v>37192211</v>
          </cell>
          <cell r="BFN12">
            <v>139758880.80000001</v>
          </cell>
          <cell r="BFO12">
            <v>3420000</v>
          </cell>
          <cell r="BFP12">
            <v>4617000</v>
          </cell>
          <cell r="BFQ12">
            <v>4617000</v>
          </cell>
          <cell r="BFR12">
            <v>4446000</v>
          </cell>
          <cell r="BFS12">
            <v>17100000</v>
          </cell>
          <cell r="BFT12">
            <v>32685507.800000001</v>
          </cell>
          <cell r="BFU12">
            <v>41397981</v>
          </cell>
          <cell r="BFV12">
            <v>41137181</v>
          </cell>
          <cell r="BFW12">
            <v>41638211</v>
          </cell>
          <cell r="BFX12">
            <v>156858880.80000001</v>
          </cell>
          <cell r="BFY12">
            <v>0</v>
          </cell>
          <cell r="BFZ12">
            <v>0</v>
          </cell>
        </row>
        <row r="13">
          <cell r="B13" t="str">
            <v xml:space="preserve"> - 市场推广费</v>
          </cell>
          <cell r="C13">
            <v>1852206</v>
          </cell>
          <cell r="D13">
            <v>3013106</v>
          </cell>
          <cell r="E13">
            <v>2530306</v>
          </cell>
          <cell r="F13">
            <v>2603406</v>
          </cell>
          <cell r="G13">
            <v>9999024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1852206</v>
          </cell>
          <cell r="N13">
            <v>3013106</v>
          </cell>
          <cell r="O13">
            <v>2530306</v>
          </cell>
          <cell r="P13">
            <v>2603406</v>
          </cell>
          <cell r="Q13">
            <v>9999024</v>
          </cell>
          <cell r="R13">
            <v>1852206</v>
          </cell>
          <cell r="S13">
            <v>3013106</v>
          </cell>
          <cell r="T13">
            <v>2530306</v>
          </cell>
          <cell r="U13">
            <v>2603406</v>
          </cell>
          <cell r="V13">
            <v>9999024</v>
          </cell>
          <cell r="W13">
            <v>680000</v>
          </cell>
          <cell r="X13">
            <v>918000.00000000012</v>
          </cell>
          <cell r="Y13">
            <v>918000.00000000012</v>
          </cell>
          <cell r="Z13">
            <v>884000</v>
          </cell>
          <cell r="AA13">
            <v>3400000</v>
          </cell>
          <cell r="AB13">
            <v>2532206</v>
          </cell>
          <cell r="AC13">
            <v>3931106</v>
          </cell>
          <cell r="AD13">
            <v>3448306</v>
          </cell>
          <cell r="AE13">
            <v>3487406</v>
          </cell>
          <cell r="AF13">
            <v>13399024</v>
          </cell>
          <cell r="AG13">
            <v>1840000</v>
          </cell>
          <cell r="AH13">
            <v>2484000</v>
          </cell>
          <cell r="AI13">
            <v>2484000</v>
          </cell>
          <cell r="AJ13">
            <v>2392000</v>
          </cell>
          <cell r="AK13">
            <v>9200000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1840000</v>
          </cell>
          <cell r="AR13">
            <v>2484000</v>
          </cell>
          <cell r="AS13">
            <v>2484000</v>
          </cell>
          <cell r="AT13">
            <v>2392000</v>
          </cell>
          <cell r="AU13">
            <v>9200000</v>
          </cell>
          <cell r="AV13">
            <v>1840000</v>
          </cell>
          <cell r="AW13">
            <v>2484000</v>
          </cell>
          <cell r="AX13">
            <v>2484000</v>
          </cell>
          <cell r="AY13">
            <v>2392000</v>
          </cell>
          <cell r="AZ13">
            <v>9200000</v>
          </cell>
          <cell r="BA13">
            <v>260000</v>
          </cell>
          <cell r="BB13">
            <v>351000</v>
          </cell>
          <cell r="BC13">
            <v>351000</v>
          </cell>
          <cell r="BD13">
            <v>338000</v>
          </cell>
          <cell r="BE13">
            <v>1300000</v>
          </cell>
          <cell r="BF13">
            <v>2100000</v>
          </cell>
          <cell r="BG13">
            <v>2835000</v>
          </cell>
          <cell r="BH13">
            <v>2835000</v>
          </cell>
          <cell r="BI13">
            <v>2730000</v>
          </cell>
          <cell r="BJ13">
            <v>10500000</v>
          </cell>
          <cell r="BK13">
            <v>1840000</v>
          </cell>
          <cell r="BL13">
            <v>2484000</v>
          </cell>
          <cell r="BM13">
            <v>2484000</v>
          </cell>
          <cell r="BN13">
            <v>2392000</v>
          </cell>
          <cell r="BO13">
            <v>9200000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1840000</v>
          </cell>
          <cell r="BV13">
            <v>2484000</v>
          </cell>
          <cell r="BW13">
            <v>2484000</v>
          </cell>
          <cell r="BX13">
            <v>2392000</v>
          </cell>
          <cell r="BY13">
            <v>9200000</v>
          </cell>
          <cell r="BZ13">
            <v>1840000</v>
          </cell>
          <cell r="CA13">
            <v>2484000</v>
          </cell>
          <cell r="CB13">
            <v>2484000</v>
          </cell>
          <cell r="CC13">
            <v>2392000</v>
          </cell>
          <cell r="CD13">
            <v>9200000</v>
          </cell>
          <cell r="CE13">
            <v>300000</v>
          </cell>
          <cell r="CF13">
            <v>405000</v>
          </cell>
          <cell r="CG13">
            <v>405000</v>
          </cell>
          <cell r="CH13">
            <v>390000</v>
          </cell>
          <cell r="CI13">
            <v>1500000</v>
          </cell>
          <cell r="CJ13">
            <v>2140000</v>
          </cell>
          <cell r="CK13">
            <v>2889000</v>
          </cell>
          <cell r="CL13">
            <v>2889000</v>
          </cell>
          <cell r="CM13">
            <v>2782000</v>
          </cell>
          <cell r="CN13">
            <v>10700000</v>
          </cell>
          <cell r="CO13">
            <v>930600</v>
          </cell>
          <cell r="CP13">
            <v>1000000</v>
          </cell>
          <cell r="CQ13">
            <v>1000000</v>
          </cell>
          <cell r="CR13">
            <v>400000</v>
          </cell>
          <cell r="CS13">
            <v>3330600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930600</v>
          </cell>
          <cell r="CZ13">
            <v>1000000</v>
          </cell>
          <cell r="DA13">
            <v>1000000</v>
          </cell>
          <cell r="DB13">
            <v>400000</v>
          </cell>
          <cell r="DC13">
            <v>3330600</v>
          </cell>
          <cell r="DD13">
            <v>930600</v>
          </cell>
          <cell r="DE13">
            <v>1000000</v>
          </cell>
          <cell r="DF13">
            <v>1000000</v>
          </cell>
          <cell r="DG13">
            <v>400000</v>
          </cell>
          <cell r="DH13">
            <v>3330600</v>
          </cell>
          <cell r="DI13">
            <v>60000</v>
          </cell>
          <cell r="DJ13">
            <v>81000</v>
          </cell>
          <cell r="DK13">
            <v>81000</v>
          </cell>
          <cell r="DL13">
            <v>78000</v>
          </cell>
          <cell r="DM13">
            <v>300000</v>
          </cell>
          <cell r="DN13">
            <v>990600</v>
          </cell>
          <cell r="DO13">
            <v>1081000</v>
          </cell>
          <cell r="DP13">
            <v>1081000</v>
          </cell>
          <cell r="DQ13">
            <v>478000</v>
          </cell>
          <cell r="DR13">
            <v>3630600</v>
          </cell>
          <cell r="DS13">
            <v>100000</v>
          </cell>
          <cell r="DT13">
            <v>100000</v>
          </cell>
          <cell r="DU13">
            <v>100000</v>
          </cell>
          <cell r="DV13">
            <v>100000</v>
          </cell>
          <cell r="DW13">
            <v>400000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100000</v>
          </cell>
          <cell r="ED13">
            <v>100000</v>
          </cell>
          <cell r="EE13">
            <v>100000</v>
          </cell>
          <cell r="EF13">
            <v>100000</v>
          </cell>
          <cell r="EG13">
            <v>400000</v>
          </cell>
          <cell r="EH13">
            <v>100000</v>
          </cell>
          <cell r="EI13">
            <v>100000</v>
          </cell>
          <cell r="EJ13">
            <v>100000</v>
          </cell>
          <cell r="EK13">
            <v>100000</v>
          </cell>
          <cell r="EL13">
            <v>400000</v>
          </cell>
          <cell r="EM13">
            <v>100000</v>
          </cell>
          <cell r="EN13">
            <v>135000</v>
          </cell>
          <cell r="EO13">
            <v>135000</v>
          </cell>
          <cell r="EP13">
            <v>130000</v>
          </cell>
          <cell r="EQ13">
            <v>500000</v>
          </cell>
          <cell r="ER13">
            <v>200000</v>
          </cell>
          <cell r="ES13">
            <v>235000</v>
          </cell>
          <cell r="ET13">
            <v>235000</v>
          </cell>
          <cell r="EU13">
            <v>230000</v>
          </cell>
          <cell r="EV13">
            <v>900000</v>
          </cell>
          <cell r="EW13">
            <v>100000</v>
          </cell>
          <cell r="EX13">
            <v>379000</v>
          </cell>
          <cell r="EY13">
            <v>470000</v>
          </cell>
          <cell r="EZ13">
            <v>800000</v>
          </cell>
          <cell r="FA13">
            <v>1749000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100000</v>
          </cell>
          <cell r="FH13">
            <v>379000</v>
          </cell>
          <cell r="FI13">
            <v>470000</v>
          </cell>
          <cell r="FJ13">
            <v>800000</v>
          </cell>
          <cell r="FK13">
            <v>1749000</v>
          </cell>
          <cell r="FL13">
            <v>100000</v>
          </cell>
          <cell r="FM13">
            <v>379000</v>
          </cell>
          <cell r="FN13">
            <v>470000</v>
          </cell>
          <cell r="FO13">
            <v>800000</v>
          </cell>
          <cell r="FP13">
            <v>1749000</v>
          </cell>
          <cell r="FQ13">
            <v>60000</v>
          </cell>
          <cell r="FR13">
            <v>81000</v>
          </cell>
          <cell r="FS13">
            <v>81000</v>
          </cell>
          <cell r="FT13">
            <v>78000</v>
          </cell>
          <cell r="FU13">
            <v>300000</v>
          </cell>
          <cell r="FV13">
            <v>160000</v>
          </cell>
          <cell r="FW13">
            <v>460000</v>
          </cell>
          <cell r="FX13">
            <v>551000</v>
          </cell>
          <cell r="FY13">
            <v>878000</v>
          </cell>
          <cell r="FZ13">
            <v>2049000</v>
          </cell>
          <cell r="GA13">
            <v>5000</v>
          </cell>
          <cell r="GB13">
            <v>35000</v>
          </cell>
          <cell r="GC13">
            <v>40000</v>
          </cell>
          <cell r="GD13">
            <v>40000</v>
          </cell>
          <cell r="GE13">
            <v>120000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5000</v>
          </cell>
          <cell r="GL13">
            <v>35000</v>
          </cell>
          <cell r="GM13">
            <v>40000</v>
          </cell>
          <cell r="GN13">
            <v>40000</v>
          </cell>
          <cell r="GO13">
            <v>120000</v>
          </cell>
          <cell r="GP13">
            <v>5000</v>
          </cell>
          <cell r="GQ13">
            <v>35000</v>
          </cell>
          <cell r="GR13">
            <v>40000</v>
          </cell>
          <cell r="GS13">
            <v>40000</v>
          </cell>
          <cell r="GT13">
            <v>120000</v>
          </cell>
          <cell r="GU13">
            <v>60000</v>
          </cell>
          <cell r="GV13">
            <v>81000</v>
          </cell>
          <cell r="GW13">
            <v>81000</v>
          </cell>
          <cell r="GX13">
            <v>78000</v>
          </cell>
          <cell r="GY13">
            <v>300000</v>
          </cell>
          <cell r="GZ13">
            <v>65000</v>
          </cell>
          <cell r="HA13">
            <v>116000</v>
          </cell>
          <cell r="HB13">
            <v>121000</v>
          </cell>
          <cell r="HC13">
            <v>118000</v>
          </cell>
          <cell r="HD13">
            <v>420000</v>
          </cell>
          <cell r="HE13">
            <v>1012000</v>
          </cell>
          <cell r="HF13">
            <v>1366200</v>
          </cell>
          <cell r="HG13">
            <v>1366200</v>
          </cell>
          <cell r="HH13">
            <v>1315600</v>
          </cell>
          <cell r="HI13">
            <v>5060000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1012000</v>
          </cell>
          <cell r="HP13">
            <v>1366200</v>
          </cell>
          <cell r="HQ13">
            <v>1366200</v>
          </cell>
          <cell r="HR13">
            <v>1315600</v>
          </cell>
          <cell r="HS13">
            <v>5060000</v>
          </cell>
          <cell r="HT13">
            <v>1012000</v>
          </cell>
          <cell r="HU13">
            <v>1366200</v>
          </cell>
          <cell r="HV13">
            <v>1366200</v>
          </cell>
          <cell r="HW13">
            <v>1315600</v>
          </cell>
          <cell r="HX13">
            <v>5060000</v>
          </cell>
          <cell r="HY13">
            <v>180000</v>
          </cell>
          <cell r="HZ13">
            <v>243000.00000000003</v>
          </cell>
          <cell r="IA13">
            <v>243000.00000000003</v>
          </cell>
          <cell r="IB13">
            <v>234000</v>
          </cell>
          <cell r="IC13">
            <v>900000</v>
          </cell>
          <cell r="ID13">
            <v>1192000</v>
          </cell>
          <cell r="IE13">
            <v>1609200</v>
          </cell>
          <cell r="IF13">
            <v>1609200</v>
          </cell>
          <cell r="IG13">
            <v>1549600</v>
          </cell>
          <cell r="IH13">
            <v>5960000</v>
          </cell>
          <cell r="II13">
            <v>690000</v>
          </cell>
          <cell r="IJ13">
            <v>931500.00000000012</v>
          </cell>
          <cell r="IK13">
            <v>931500.00000000012</v>
          </cell>
          <cell r="IL13">
            <v>897000</v>
          </cell>
          <cell r="IM13">
            <v>3450000</v>
          </cell>
          <cell r="IN13">
            <v>0</v>
          </cell>
          <cell r="IO13">
            <v>0</v>
          </cell>
          <cell r="IP13">
            <v>0</v>
          </cell>
          <cell r="IQ13">
            <v>0</v>
          </cell>
          <cell r="IR13">
            <v>0</v>
          </cell>
          <cell r="IS13">
            <v>690000</v>
          </cell>
          <cell r="IT13">
            <v>931500.00000000012</v>
          </cell>
          <cell r="IU13">
            <v>931500.00000000012</v>
          </cell>
          <cell r="IV13">
            <v>897000</v>
          </cell>
          <cell r="IW13">
            <v>3450000</v>
          </cell>
          <cell r="IX13">
            <v>690000</v>
          </cell>
          <cell r="IY13">
            <v>931500.00000000012</v>
          </cell>
          <cell r="IZ13">
            <v>931500.00000000012</v>
          </cell>
          <cell r="JA13">
            <v>897000</v>
          </cell>
          <cell r="JB13">
            <v>3450000</v>
          </cell>
          <cell r="JC13">
            <v>100000</v>
          </cell>
          <cell r="JD13">
            <v>135000</v>
          </cell>
          <cell r="JE13">
            <v>135000</v>
          </cell>
          <cell r="JF13">
            <v>130000</v>
          </cell>
          <cell r="JG13">
            <v>500000</v>
          </cell>
          <cell r="JH13">
            <v>790000</v>
          </cell>
          <cell r="JI13">
            <v>1066500</v>
          </cell>
          <cell r="JJ13">
            <v>1066500</v>
          </cell>
          <cell r="JK13">
            <v>1027000</v>
          </cell>
          <cell r="JL13">
            <v>3950000</v>
          </cell>
          <cell r="JM13">
            <v>1058000</v>
          </cell>
          <cell r="JN13">
            <v>1428300</v>
          </cell>
          <cell r="JO13">
            <v>1428300</v>
          </cell>
          <cell r="JP13">
            <v>1375400</v>
          </cell>
          <cell r="JQ13">
            <v>5290000</v>
          </cell>
          <cell r="JR13">
            <v>0</v>
          </cell>
          <cell r="JS13">
            <v>0</v>
          </cell>
          <cell r="JT13">
            <v>0</v>
          </cell>
          <cell r="JU13">
            <v>0</v>
          </cell>
          <cell r="JV13">
            <v>0</v>
          </cell>
          <cell r="JW13">
            <v>1058000</v>
          </cell>
          <cell r="JX13">
            <v>1428300</v>
          </cell>
          <cell r="JY13">
            <v>1428300</v>
          </cell>
          <cell r="JZ13">
            <v>1375400</v>
          </cell>
          <cell r="KA13">
            <v>5290000</v>
          </cell>
          <cell r="KB13">
            <v>1058000</v>
          </cell>
          <cell r="KC13">
            <v>1428300</v>
          </cell>
          <cell r="KD13">
            <v>1428300</v>
          </cell>
          <cell r="KE13">
            <v>1375400</v>
          </cell>
          <cell r="KF13">
            <v>5290000</v>
          </cell>
          <cell r="KG13">
            <v>100000</v>
          </cell>
          <cell r="KH13">
            <v>135000</v>
          </cell>
          <cell r="KI13">
            <v>135000</v>
          </cell>
          <cell r="KJ13">
            <v>130000</v>
          </cell>
          <cell r="KK13">
            <v>500000</v>
          </cell>
          <cell r="KL13">
            <v>1158000</v>
          </cell>
          <cell r="KM13">
            <v>1563300</v>
          </cell>
          <cell r="KN13">
            <v>1563300</v>
          </cell>
          <cell r="KO13">
            <v>1505400</v>
          </cell>
          <cell r="KP13">
            <v>5790000</v>
          </cell>
          <cell r="KQ13">
            <v>200000</v>
          </cell>
          <cell r="KR13">
            <v>279500</v>
          </cell>
          <cell r="KS13">
            <v>279500</v>
          </cell>
          <cell r="KT13">
            <v>264700</v>
          </cell>
          <cell r="KU13">
            <v>1023700</v>
          </cell>
          <cell r="KV13">
            <v>0</v>
          </cell>
          <cell r="KW13">
            <v>0</v>
          </cell>
          <cell r="KX13">
            <v>0</v>
          </cell>
          <cell r="KY13">
            <v>0</v>
          </cell>
          <cell r="KZ13">
            <v>0</v>
          </cell>
          <cell r="LA13">
            <v>200000</v>
          </cell>
          <cell r="LB13">
            <v>279500</v>
          </cell>
          <cell r="LC13">
            <v>279500</v>
          </cell>
          <cell r="LD13">
            <v>264700</v>
          </cell>
          <cell r="LE13">
            <v>1023700</v>
          </cell>
          <cell r="LF13">
            <v>200000</v>
          </cell>
          <cell r="LG13">
            <v>279500</v>
          </cell>
          <cell r="LH13">
            <v>279500</v>
          </cell>
          <cell r="LI13">
            <v>264700</v>
          </cell>
          <cell r="LJ13">
            <v>1023700</v>
          </cell>
          <cell r="LK13">
            <v>0</v>
          </cell>
          <cell r="LL13">
            <v>0</v>
          </cell>
          <cell r="LM13">
            <v>0</v>
          </cell>
          <cell r="LN13">
            <v>0</v>
          </cell>
          <cell r="LO13">
            <v>0</v>
          </cell>
          <cell r="LP13">
            <v>200000</v>
          </cell>
          <cell r="LQ13">
            <v>279500</v>
          </cell>
          <cell r="LR13">
            <v>279500</v>
          </cell>
          <cell r="LS13">
            <v>264700</v>
          </cell>
          <cell r="LT13">
            <v>1023700</v>
          </cell>
          <cell r="LU13">
            <v>90000</v>
          </cell>
          <cell r="LV13">
            <v>140000</v>
          </cell>
          <cell r="LW13">
            <v>190000</v>
          </cell>
          <cell r="LX13">
            <v>140000</v>
          </cell>
          <cell r="LY13">
            <v>560000</v>
          </cell>
          <cell r="LZ13">
            <v>0</v>
          </cell>
          <cell r="MA13">
            <v>0</v>
          </cell>
          <cell r="MB13">
            <v>0</v>
          </cell>
          <cell r="MC13">
            <v>0</v>
          </cell>
          <cell r="MD13">
            <v>0</v>
          </cell>
          <cell r="ME13">
            <v>90000</v>
          </cell>
          <cell r="MF13">
            <v>140000</v>
          </cell>
          <cell r="MG13">
            <v>190000</v>
          </cell>
          <cell r="MH13">
            <v>140000</v>
          </cell>
          <cell r="MI13">
            <v>560000</v>
          </cell>
          <cell r="MJ13">
            <v>90000</v>
          </cell>
          <cell r="MK13">
            <v>140000</v>
          </cell>
          <cell r="ML13">
            <v>190000</v>
          </cell>
          <cell r="MM13">
            <v>140000</v>
          </cell>
          <cell r="MN13">
            <v>560000</v>
          </cell>
          <cell r="MO13">
            <v>0</v>
          </cell>
          <cell r="MP13">
            <v>0</v>
          </cell>
          <cell r="MQ13">
            <v>0</v>
          </cell>
          <cell r="MR13">
            <v>0</v>
          </cell>
          <cell r="MS13">
            <v>0</v>
          </cell>
          <cell r="MT13">
            <v>90000</v>
          </cell>
          <cell r="MU13">
            <v>140000</v>
          </cell>
          <cell r="MV13">
            <v>190000</v>
          </cell>
          <cell r="MW13">
            <v>140000</v>
          </cell>
          <cell r="MX13">
            <v>560000</v>
          </cell>
          <cell r="MY13">
            <v>200000</v>
          </cell>
          <cell r="MZ13">
            <v>200000</v>
          </cell>
          <cell r="NA13">
            <v>200000</v>
          </cell>
          <cell r="NB13">
            <v>300000</v>
          </cell>
          <cell r="NC13">
            <v>900000</v>
          </cell>
          <cell r="ND13">
            <v>0</v>
          </cell>
          <cell r="NE13">
            <v>0</v>
          </cell>
          <cell r="NF13">
            <v>0</v>
          </cell>
          <cell r="NG13">
            <v>0</v>
          </cell>
          <cell r="NH13">
            <v>0</v>
          </cell>
          <cell r="NI13">
            <v>200000</v>
          </cell>
          <cell r="NJ13">
            <v>200000</v>
          </cell>
          <cell r="NK13">
            <v>200000</v>
          </cell>
          <cell r="NL13">
            <v>300000</v>
          </cell>
          <cell r="NM13">
            <v>900000</v>
          </cell>
          <cell r="NN13">
            <v>200000</v>
          </cell>
          <cell r="NO13">
            <v>200000</v>
          </cell>
          <cell r="NP13">
            <v>200000</v>
          </cell>
          <cell r="NQ13">
            <v>300000</v>
          </cell>
          <cell r="NR13">
            <v>900000</v>
          </cell>
          <cell r="NS13">
            <v>260000</v>
          </cell>
          <cell r="NT13">
            <v>351000</v>
          </cell>
          <cell r="NU13">
            <v>351000</v>
          </cell>
          <cell r="NV13">
            <v>338000</v>
          </cell>
          <cell r="NW13">
            <v>1300000</v>
          </cell>
          <cell r="NX13">
            <v>460000</v>
          </cell>
          <cell r="NY13">
            <v>551000</v>
          </cell>
          <cell r="NZ13">
            <v>551000</v>
          </cell>
          <cell r="OA13">
            <v>638000</v>
          </cell>
          <cell r="OB13">
            <v>2200000</v>
          </cell>
          <cell r="OC13">
            <v>300000</v>
          </cell>
          <cell r="OD13">
            <v>300000</v>
          </cell>
          <cell r="OE13">
            <v>400000</v>
          </cell>
          <cell r="OF13">
            <v>300000</v>
          </cell>
          <cell r="OG13">
            <v>1300000</v>
          </cell>
          <cell r="OH13">
            <v>0</v>
          </cell>
          <cell r="OI13">
            <v>0</v>
          </cell>
          <cell r="OJ13">
            <v>0</v>
          </cell>
          <cell r="OK13">
            <v>0</v>
          </cell>
          <cell r="OL13">
            <v>0</v>
          </cell>
          <cell r="OM13">
            <v>300000</v>
          </cell>
          <cell r="ON13">
            <v>300000</v>
          </cell>
          <cell r="OO13">
            <v>400000</v>
          </cell>
          <cell r="OP13">
            <v>300000</v>
          </cell>
          <cell r="OQ13">
            <v>1300000</v>
          </cell>
          <cell r="OR13">
            <v>300000</v>
          </cell>
          <cell r="OS13">
            <v>300000</v>
          </cell>
          <cell r="OT13">
            <v>400000</v>
          </cell>
          <cell r="OU13">
            <v>300000</v>
          </cell>
          <cell r="OV13">
            <v>1300000</v>
          </cell>
          <cell r="OW13">
            <v>180000</v>
          </cell>
          <cell r="OX13">
            <v>243000.00000000003</v>
          </cell>
          <cell r="OY13">
            <v>243000.00000000003</v>
          </cell>
          <cell r="OZ13">
            <v>234000</v>
          </cell>
          <cell r="PA13">
            <v>900000</v>
          </cell>
          <cell r="PB13">
            <v>480000</v>
          </cell>
          <cell r="PC13">
            <v>543000</v>
          </cell>
          <cell r="PD13">
            <v>643000</v>
          </cell>
          <cell r="PE13">
            <v>534000</v>
          </cell>
          <cell r="PF13">
            <v>2200000</v>
          </cell>
          <cell r="PG13">
            <v>220000</v>
          </cell>
          <cell r="PH13">
            <v>220000</v>
          </cell>
          <cell r="PI13">
            <v>250000</v>
          </cell>
          <cell r="PJ13">
            <v>260000</v>
          </cell>
          <cell r="PK13">
            <v>950000</v>
          </cell>
          <cell r="PL13">
            <v>0</v>
          </cell>
          <cell r="PM13">
            <v>0</v>
          </cell>
          <cell r="PN13">
            <v>0</v>
          </cell>
          <cell r="PO13">
            <v>0</v>
          </cell>
          <cell r="PP13">
            <v>0</v>
          </cell>
          <cell r="PQ13">
            <v>220000</v>
          </cell>
          <cell r="PR13">
            <v>220000</v>
          </cell>
          <cell r="PS13">
            <v>250000</v>
          </cell>
          <cell r="PT13">
            <v>260000</v>
          </cell>
          <cell r="PU13">
            <v>950000</v>
          </cell>
          <cell r="PV13">
            <v>220000</v>
          </cell>
          <cell r="PW13">
            <v>220000</v>
          </cell>
          <cell r="PX13">
            <v>250000</v>
          </cell>
          <cell r="PY13">
            <v>260000</v>
          </cell>
          <cell r="PZ13">
            <v>950000</v>
          </cell>
          <cell r="QA13">
            <v>80000</v>
          </cell>
          <cell r="QB13">
            <v>108000</v>
          </cell>
          <cell r="QC13">
            <v>108000</v>
          </cell>
          <cell r="QD13">
            <v>104000</v>
          </cell>
          <cell r="QE13">
            <v>400000</v>
          </cell>
          <cell r="QF13">
            <v>300000</v>
          </cell>
          <cell r="QG13">
            <v>328000</v>
          </cell>
          <cell r="QH13">
            <v>358000</v>
          </cell>
          <cell r="QI13">
            <v>364000</v>
          </cell>
          <cell r="QJ13">
            <v>1350000</v>
          </cell>
          <cell r="QK13">
            <v>70000</v>
          </cell>
          <cell r="QL13">
            <v>310000</v>
          </cell>
          <cell r="QM13">
            <v>350000</v>
          </cell>
          <cell r="QN13">
            <v>270000</v>
          </cell>
          <cell r="QO13">
            <v>1000000</v>
          </cell>
          <cell r="QP13">
            <v>0</v>
          </cell>
          <cell r="QQ13">
            <v>0</v>
          </cell>
          <cell r="QR13">
            <v>0</v>
          </cell>
          <cell r="QS13">
            <v>0</v>
          </cell>
          <cell r="QT13">
            <v>0</v>
          </cell>
          <cell r="QU13">
            <v>70000</v>
          </cell>
          <cell r="QV13">
            <v>310000</v>
          </cell>
          <cell r="QW13">
            <v>350000</v>
          </cell>
          <cell r="QX13">
            <v>270000</v>
          </cell>
          <cell r="QY13">
            <v>1000000</v>
          </cell>
          <cell r="QZ13">
            <v>70000</v>
          </cell>
          <cell r="RA13">
            <v>310000</v>
          </cell>
          <cell r="RB13">
            <v>350000</v>
          </cell>
          <cell r="RC13">
            <v>270000</v>
          </cell>
          <cell r="RD13">
            <v>1000000</v>
          </cell>
          <cell r="RE13">
            <v>180000</v>
          </cell>
          <cell r="RF13">
            <v>243000.00000000003</v>
          </cell>
          <cell r="RG13">
            <v>243000.00000000003</v>
          </cell>
          <cell r="RH13">
            <v>234000</v>
          </cell>
          <cell r="RI13">
            <v>900000</v>
          </cell>
          <cell r="RJ13">
            <v>250000</v>
          </cell>
          <cell r="RK13">
            <v>553000</v>
          </cell>
          <cell r="RL13">
            <v>593000</v>
          </cell>
          <cell r="RM13">
            <v>504000</v>
          </cell>
          <cell r="RN13">
            <v>1900000</v>
          </cell>
          <cell r="RO13">
            <v>400000</v>
          </cell>
          <cell r="RP13">
            <v>600000</v>
          </cell>
          <cell r="RQ13">
            <v>500000</v>
          </cell>
          <cell r="RR13">
            <v>700000</v>
          </cell>
          <cell r="RS13">
            <v>2200000</v>
          </cell>
          <cell r="RT13">
            <v>0</v>
          </cell>
          <cell r="RU13">
            <v>0</v>
          </cell>
          <cell r="RV13">
            <v>0</v>
          </cell>
          <cell r="RW13">
            <v>0</v>
          </cell>
          <cell r="RX13">
            <v>0</v>
          </cell>
          <cell r="RY13">
            <v>400000</v>
          </cell>
          <cell r="RZ13">
            <v>600000</v>
          </cell>
          <cell r="SA13">
            <v>500000</v>
          </cell>
          <cell r="SB13">
            <v>700000</v>
          </cell>
          <cell r="SC13">
            <v>2200000</v>
          </cell>
          <cell r="SD13">
            <v>400000</v>
          </cell>
          <cell r="SE13">
            <v>600000</v>
          </cell>
          <cell r="SF13">
            <v>500000</v>
          </cell>
          <cell r="SG13">
            <v>700000</v>
          </cell>
          <cell r="SH13">
            <v>2200000</v>
          </cell>
          <cell r="SI13">
            <v>220000</v>
          </cell>
          <cell r="SJ13">
            <v>297000</v>
          </cell>
          <cell r="SK13">
            <v>297000</v>
          </cell>
          <cell r="SL13">
            <v>286000</v>
          </cell>
          <cell r="SM13">
            <v>1100000</v>
          </cell>
          <cell r="SN13">
            <v>620000</v>
          </cell>
          <cell r="SO13">
            <v>897000</v>
          </cell>
          <cell r="SP13">
            <v>797000</v>
          </cell>
          <cell r="SQ13">
            <v>986000</v>
          </cell>
          <cell r="SR13">
            <v>3300000</v>
          </cell>
          <cell r="SS13">
            <v>150000</v>
          </cell>
          <cell r="ST13">
            <v>250000</v>
          </cell>
          <cell r="SU13">
            <v>350000</v>
          </cell>
          <cell r="SV13">
            <v>450000</v>
          </cell>
          <cell r="SW13">
            <v>1200000</v>
          </cell>
          <cell r="SX13">
            <v>0</v>
          </cell>
          <cell r="SY13">
            <v>0</v>
          </cell>
          <cell r="SZ13">
            <v>0</v>
          </cell>
          <cell r="TA13">
            <v>0</v>
          </cell>
          <cell r="TB13">
            <v>0</v>
          </cell>
          <cell r="TC13">
            <v>150000</v>
          </cell>
          <cell r="TD13">
            <v>250000</v>
          </cell>
          <cell r="TE13">
            <v>350000</v>
          </cell>
          <cell r="TF13">
            <v>450000</v>
          </cell>
          <cell r="TG13">
            <v>1200000</v>
          </cell>
          <cell r="TH13">
            <v>150000</v>
          </cell>
          <cell r="TI13">
            <v>250000</v>
          </cell>
          <cell r="TJ13">
            <v>350000</v>
          </cell>
          <cell r="TK13">
            <v>450000</v>
          </cell>
          <cell r="TL13">
            <v>1200000</v>
          </cell>
          <cell r="TM13">
            <v>140000</v>
          </cell>
          <cell r="TN13">
            <v>189000</v>
          </cell>
          <cell r="TO13">
            <v>189000</v>
          </cell>
          <cell r="TP13">
            <v>182000</v>
          </cell>
          <cell r="TQ13">
            <v>700000</v>
          </cell>
          <cell r="TR13">
            <v>290000</v>
          </cell>
          <cell r="TS13">
            <v>439000</v>
          </cell>
          <cell r="TT13">
            <v>539000</v>
          </cell>
          <cell r="TU13">
            <v>632000</v>
          </cell>
          <cell r="TV13">
            <v>1900000</v>
          </cell>
          <cell r="TW13">
            <v>65000</v>
          </cell>
          <cell r="TX13">
            <v>120000</v>
          </cell>
          <cell r="TY13">
            <v>150000</v>
          </cell>
          <cell r="TZ13">
            <v>165000</v>
          </cell>
          <cell r="UA13">
            <v>500000</v>
          </cell>
          <cell r="UB13">
            <v>0</v>
          </cell>
          <cell r="UC13">
            <v>0</v>
          </cell>
          <cell r="UD13">
            <v>0</v>
          </cell>
          <cell r="UE13">
            <v>0</v>
          </cell>
          <cell r="UF13">
            <v>0</v>
          </cell>
          <cell r="UG13">
            <v>65000</v>
          </cell>
          <cell r="UH13">
            <v>120000</v>
          </cell>
          <cell r="UI13">
            <v>150000</v>
          </cell>
          <cell r="UJ13">
            <v>165000</v>
          </cell>
          <cell r="UK13">
            <v>500000</v>
          </cell>
          <cell r="UL13">
            <v>65000</v>
          </cell>
          <cell r="UM13">
            <v>120000</v>
          </cell>
          <cell r="UN13">
            <v>150000</v>
          </cell>
          <cell r="UO13">
            <v>165000</v>
          </cell>
          <cell r="UP13">
            <v>500000</v>
          </cell>
          <cell r="UQ13">
            <v>0</v>
          </cell>
          <cell r="UR13">
            <v>0</v>
          </cell>
          <cell r="US13">
            <v>0</v>
          </cell>
          <cell r="UT13">
            <v>0</v>
          </cell>
          <cell r="UU13">
            <v>0</v>
          </cell>
          <cell r="UV13">
            <v>65000</v>
          </cell>
          <cell r="UW13">
            <v>120000</v>
          </cell>
          <cell r="UX13">
            <v>150000</v>
          </cell>
          <cell r="UY13">
            <v>165000</v>
          </cell>
          <cell r="UZ13">
            <v>500000</v>
          </cell>
          <cell r="VA13">
            <v>200000</v>
          </cell>
          <cell r="VB13">
            <v>100000</v>
          </cell>
          <cell r="VC13">
            <v>100000</v>
          </cell>
          <cell r="VD13">
            <v>100000</v>
          </cell>
          <cell r="VE13">
            <v>500000</v>
          </cell>
          <cell r="VF13">
            <v>0</v>
          </cell>
          <cell r="VG13">
            <v>0</v>
          </cell>
          <cell r="VH13">
            <v>0</v>
          </cell>
          <cell r="VI13">
            <v>0</v>
          </cell>
          <cell r="VJ13">
            <v>0</v>
          </cell>
          <cell r="VK13">
            <v>200000</v>
          </cell>
          <cell r="VL13">
            <v>100000</v>
          </cell>
          <cell r="VM13">
            <v>100000</v>
          </cell>
          <cell r="VN13">
            <v>100000</v>
          </cell>
          <cell r="VO13">
            <v>500000</v>
          </cell>
          <cell r="VP13">
            <v>200000</v>
          </cell>
          <cell r="VQ13">
            <v>100000</v>
          </cell>
          <cell r="VR13">
            <v>100000</v>
          </cell>
          <cell r="VS13">
            <v>100000</v>
          </cell>
          <cell r="VT13">
            <v>500000</v>
          </cell>
          <cell r="VU13">
            <v>0</v>
          </cell>
          <cell r="VV13">
            <v>0</v>
          </cell>
          <cell r="VW13">
            <v>0</v>
          </cell>
          <cell r="VX13">
            <v>0</v>
          </cell>
          <cell r="VY13">
            <v>0</v>
          </cell>
          <cell r="VZ13">
            <v>200000</v>
          </cell>
          <cell r="WA13">
            <v>100000</v>
          </cell>
          <cell r="WB13">
            <v>100000</v>
          </cell>
          <cell r="WC13">
            <v>100000</v>
          </cell>
          <cell r="WD13">
            <v>500000</v>
          </cell>
          <cell r="WE13">
            <v>52000</v>
          </cell>
          <cell r="WF13">
            <v>90000</v>
          </cell>
          <cell r="WG13">
            <v>112000</v>
          </cell>
          <cell r="WH13">
            <v>108000</v>
          </cell>
          <cell r="WI13">
            <v>362000</v>
          </cell>
          <cell r="WJ13">
            <v>0</v>
          </cell>
          <cell r="WK13">
            <v>0</v>
          </cell>
          <cell r="WL13">
            <v>0</v>
          </cell>
          <cell r="WM13">
            <v>0</v>
          </cell>
          <cell r="WN13">
            <v>0</v>
          </cell>
          <cell r="WO13">
            <v>52000</v>
          </cell>
          <cell r="WP13">
            <v>90000</v>
          </cell>
          <cell r="WQ13">
            <v>112000</v>
          </cell>
          <cell r="WR13">
            <v>108000</v>
          </cell>
          <cell r="WS13">
            <v>362000</v>
          </cell>
          <cell r="WT13">
            <v>52000</v>
          </cell>
          <cell r="WU13">
            <v>90000</v>
          </cell>
          <cell r="WV13">
            <v>112000</v>
          </cell>
          <cell r="WW13">
            <v>108000</v>
          </cell>
          <cell r="WX13">
            <v>362000</v>
          </cell>
          <cell r="WY13">
            <v>60000</v>
          </cell>
          <cell r="WZ13">
            <v>81000</v>
          </cell>
          <cell r="XA13">
            <v>81000</v>
          </cell>
          <cell r="XB13">
            <v>78000</v>
          </cell>
          <cell r="XC13">
            <v>300000</v>
          </cell>
          <cell r="XD13">
            <v>112000</v>
          </cell>
          <cell r="XE13">
            <v>171000</v>
          </cell>
          <cell r="XF13">
            <v>193000</v>
          </cell>
          <cell r="XG13">
            <v>186000</v>
          </cell>
          <cell r="XH13">
            <v>662000</v>
          </cell>
          <cell r="XI13">
            <v>120000</v>
          </cell>
          <cell r="XJ13">
            <v>150000</v>
          </cell>
          <cell r="XK13">
            <v>150000</v>
          </cell>
          <cell r="XL13">
            <v>200000</v>
          </cell>
          <cell r="XM13">
            <v>620000</v>
          </cell>
          <cell r="XN13">
            <v>0</v>
          </cell>
          <cell r="XO13">
            <v>0</v>
          </cell>
          <cell r="XP13">
            <v>0</v>
          </cell>
          <cell r="XQ13">
            <v>0</v>
          </cell>
          <cell r="XR13">
            <v>0</v>
          </cell>
          <cell r="XS13">
            <v>120000</v>
          </cell>
          <cell r="XT13">
            <v>150000</v>
          </cell>
          <cell r="XU13">
            <v>150000</v>
          </cell>
          <cell r="XV13">
            <v>200000</v>
          </cell>
          <cell r="XW13">
            <v>620000</v>
          </cell>
          <cell r="XX13">
            <v>120000</v>
          </cell>
          <cell r="XY13">
            <v>150000</v>
          </cell>
          <cell r="XZ13">
            <v>150000</v>
          </cell>
          <cell r="YA13">
            <v>200000</v>
          </cell>
          <cell r="YB13">
            <v>620000</v>
          </cell>
          <cell r="YC13">
            <v>80000</v>
          </cell>
          <cell r="YD13">
            <v>108000</v>
          </cell>
          <cell r="YE13">
            <v>108000</v>
          </cell>
          <cell r="YF13">
            <v>104000</v>
          </cell>
          <cell r="YG13">
            <v>400000</v>
          </cell>
          <cell r="YH13">
            <v>200000</v>
          </cell>
          <cell r="YI13">
            <v>258000</v>
          </cell>
          <cell r="YJ13">
            <v>258000</v>
          </cell>
          <cell r="YK13">
            <v>304000</v>
          </cell>
          <cell r="YL13">
            <v>1020000</v>
          </cell>
          <cell r="YM13">
            <v>138000</v>
          </cell>
          <cell r="YN13">
            <v>86300</v>
          </cell>
          <cell r="YO13">
            <v>116300</v>
          </cell>
          <cell r="YP13">
            <v>129400</v>
          </cell>
          <cell r="YQ13">
            <v>470000</v>
          </cell>
          <cell r="YR13">
            <v>0</v>
          </cell>
          <cell r="YS13">
            <v>0</v>
          </cell>
          <cell r="YT13">
            <v>0</v>
          </cell>
          <cell r="YU13">
            <v>0</v>
          </cell>
          <cell r="YV13">
            <v>0</v>
          </cell>
          <cell r="YW13">
            <v>138000</v>
          </cell>
          <cell r="YX13">
            <v>86300</v>
          </cell>
          <cell r="YY13">
            <v>116300</v>
          </cell>
          <cell r="YZ13">
            <v>129400</v>
          </cell>
          <cell r="ZA13">
            <v>470000</v>
          </cell>
          <cell r="ZB13">
            <v>138000</v>
          </cell>
          <cell r="ZC13">
            <v>86300</v>
          </cell>
          <cell r="ZD13">
            <v>116300</v>
          </cell>
          <cell r="ZE13">
            <v>129400</v>
          </cell>
          <cell r="ZF13">
            <v>470000</v>
          </cell>
          <cell r="ZG13">
            <v>0</v>
          </cell>
          <cell r="ZH13">
            <v>0</v>
          </cell>
          <cell r="ZI13">
            <v>0</v>
          </cell>
          <cell r="ZJ13">
            <v>0</v>
          </cell>
          <cell r="ZK13">
            <v>0</v>
          </cell>
          <cell r="ZL13">
            <v>138000</v>
          </cell>
          <cell r="ZM13">
            <v>86300</v>
          </cell>
          <cell r="ZN13">
            <v>116300</v>
          </cell>
          <cell r="ZO13">
            <v>129400</v>
          </cell>
          <cell r="ZP13">
            <v>470000</v>
          </cell>
          <cell r="ZQ13">
            <v>60000</v>
          </cell>
          <cell r="ZR13">
            <v>140000</v>
          </cell>
          <cell r="ZS13">
            <v>150000</v>
          </cell>
          <cell r="ZT13">
            <v>130000</v>
          </cell>
          <cell r="ZU13">
            <v>480000</v>
          </cell>
          <cell r="ZV13">
            <v>0</v>
          </cell>
          <cell r="ZW13">
            <v>0</v>
          </cell>
          <cell r="ZX13">
            <v>0</v>
          </cell>
          <cell r="ZY13">
            <v>0</v>
          </cell>
          <cell r="ZZ13">
            <v>0</v>
          </cell>
          <cell r="AAA13">
            <v>60000</v>
          </cell>
          <cell r="AAB13">
            <v>140000</v>
          </cell>
          <cell r="AAC13">
            <v>150000</v>
          </cell>
          <cell r="AAD13">
            <v>130000</v>
          </cell>
          <cell r="AAE13">
            <v>480000</v>
          </cell>
          <cell r="AAF13">
            <v>60000</v>
          </cell>
          <cell r="AAG13">
            <v>140000</v>
          </cell>
          <cell r="AAH13">
            <v>150000</v>
          </cell>
          <cell r="AAI13">
            <v>130000</v>
          </cell>
          <cell r="AAJ13">
            <v>480000</v>
          </cell>
          <cell r="AAK13">
            <v>0</v>
          </cell>
          <cell r="AAL13">
            <v>0</v>
          </cell>
          <cell r="AAM13">
            <v>0</v>
          </cell>
          <cell r="AAN13">
            <v>0</v>
          </cell>
          <cell r="AAO13">
            <v>0</v>
          </cell>
          <cell r="AAP13">
            <v>60000</v>
          </cell>
          <cell r="AAQ13">
            <v>140000</v>
          </cell>
          <cell r="AAR13">
            <v>150000</v>
          </cell>
          <cell r="AAS13">
            <v>130000</v>
          </cell>
          <cell r="AAT13">
            <v>480000</v>
          </cell>
          <cell r="AAU13">
            <v>40000</v>
          </cell>
          <cell r="AAV13">
            <v>51000</v>
          </cell>
          <cell r="AAW13">
            <v>30000</v>
          </cell>
          <cell r="AAX13">
            <v>40000</v>
          </cell>
          <cell r="AAY13">
            <v>161000</v>
          </cell>
          <cell r="AAZ13">
            <v>0</v>
          </cell>
          <cell r="ABA13">
            <v>0</v>
          </cell>
          <cell r="ABB13">
            <v>0</v>
          </cell>
          <cell r="ABC13">
            <v>0</v>
          </cell>
          <cell r="ABD13">
            <v>0</v>
          </cell>
          <cell r="ABE13">
            <v>40000</v>
          </cell>
          <cell r="ABF13">
            <v>51000</v>
          </cell>
          <cell r="ABG13">
            <v>30000</v>
          </cell>
          <cell r="ABH13">
            <v>40000</v>
          </cell>
          <cell r="ABI13">
            <v>161000</v>
          </cell>
          <cell r="ABJ13">
            <v>40000</v>
          </cell>
          <cell r="ABK13">
            <v>51000</v>
          </cell>
          <cell r="ABL13">
            <v>30000</v>
          </cell>
          <cell r="ABM13">
            <v>40000</v>
          </cell>
          <cell r="ABN13">
            <v>161000</v>
          </cell>
          <cell r="ABO13">
            <v>40000</v>
          </cell>
          <cell r="ABP13">
            <v>54000</v>
          </cell>
          <cell r="ABQ13">
            <v>54000</v>
          </cell>
          <cell r="ABR13">
            <v>52000</v>
          </cell>
          <cell r="ABS13">
            <v>200000</v>
          </cell>
          <cell r="ABT13">
            <v>80000</v>
          </cell>
          <cell r="ABU13">
            <v>105000</v>
          </cell>
          <cell r="ABV13">
            <v>84000</v>
          </cell>
          <cell r="ABW13">
            <v>92000</v>
          </cell>
          <cell r="ABX13">
            <v>361000</v>
          </cell>
          <cell r="ABY13">
            <v>536000</v>
          </cell>
          <cell r="ABZ13">
            <v>993600</v>
          </cell>
          <cell r="ACA13">
            <v>993600</v>
          </cell>
          <cell r="ACB13">
            <v>1156800</v>
          </cell>
          <cell r="ACC13">
            <v>3680000</v>
          </cell>
          <cell r="ACD13">
            <v>0</v>
          </cell>
          <cell r="ACE13">
            <v>0</v>
          </cell>
          <cell r="ACF13">
            <v>0</v>
          </cell>
          <cell r="ACG13">
            <v>0</v>
          </cell>
          <cell r="ACH13">
            <v>0</v>
          </cell>
          <cell r="ACI13">
            <v>536000</v>
          </cell>
          <cell r="ACJ13">
            <v>993600</v>
          </cell>
          <cell r="ACK13">
            <v>993600</v>
          </cell>
          <cell r="ACL13">
            <v>1156800</v>
          </cell>
          <cell r="ACM13">
            <v>3680000</v>
          </cell>
          <cell r="ACN13">
            <v>536000</v>
          </cell>
          <cell r="ACO13">
            <v>993600.00000000012</v>
          </cell>
          <cell r="ACP13">
            <v>993600.00000000012</v>
          </cell>
          <cell r="ACQ13">
            <v>1156800</v>
          </cell>
          <cell r="ACR13">
            <v>3680000</v>
          </cell>
          <cell r="ACS13">
            <v>140000</v>
          </cell>
          <cell r="ACT13">
            <v>189000</v>
          </cell>
          <cell r="ACU13">
            <v>189000</v>
          </cell>
          <cell r="ACV13">
            <v>182000</v>
          </cell>
          <cell r="ACW13">
            <v>700000</v>
          </cell>
          <cell r="ACX13">
            <v>676000</v>
          </cell>
          <cell r="ACY13">
            <v>1182600</v>
          </cell>
          <cell r="ACZ13">
            <v>1182600</v>
          </cell>
          <cell r="ADA13">
            <v>1338800</v>
          </cell>
          <cell r="ADB13">
            <v>4380000</v>
          </cell>
          <cell r="ADC13">
            <v>230000</v>
          </cell>
          <cell r="ADD13">
            <v>310500</v>
          </cell>
          <cell r="ADE13">
            <v>310500</v>
          </cell>
          <cell r="ADF13">
            <v>299000</v>
          </cell>
          <cell r="ADG13">
            <v>1150000</v>
          </cell>
          <cell r="ADH13">
            <v>0</v>
          </cell>
          <cell r="ADI13">
            <v>0</v>
          </cell>
          <cell r="ADJ13">
            <v>0</v>
          </cell>
          <cell r="ADK13">
            <v>0</v>
          </cell>
          <cell r="ADL13">
            <v>0</v>
          </cell>
          <cell r="ADM13">
            <v>230000</v>
          </cell>
          <cell r="ADN13">
            <v>310500</v>
          </cell>
          <cell r="ADO13">
            <v>310500</v>
          </cell>
          <cell r="ADP13">
            <v>299000</v>
          </cell>
          <cell r="ADQ13">
            <v>1150000</v>
          </cell>
          <cell r="ADR13">
            <v>230000</v>
          </cell>
          <cell r="ADS13">
            <v>310500</v>
          </cell>
          <cell r="ADT13">
            <v>310500</v>
          </cell>
          <cell r="ADU13">
            <v>299000</v>
          </cell>
          <cell r="ADV13">
            <v>1150000</v>
          </cell>
          <cell r="ADW13">
            <v>0</v>
          </cell>
          <cell r="ADX13">
            <v>0</v>
          </cell>
          <cell r="ADY13">
            <v>0</v>
          </cell>
          <cell r="ADZ13">
            <v>0</v>
          </cell>
          <cell r="AEA13">
            <v>0</v>
          </cell>
          <cell r="AEB13">
            <v>230000</v>
          </cell>
          <cell r="AEC13">
            <v>310500</v>
          </cell>
          <cell r="AED13">
            <v>310500</v>
          </cell>
          <cell r="AEE13">
            <v>299000</v>
          </cell>
          <cell r="AEF13">
            <v>1150000</v>
          </cell>
          <cell r="AEG13">
            <v>578000</v>
          </cell>
          <cell r="AEH13">
            <v>787300</v>
          </cell>
          <cell r="AEI13">
            <v>787300</v>
          </cell>
          <cell r="AEJ13">
            <v>757400</v>
          </cell>
          <cell r="AEK13">
            <v>2910000</v>
          </cell>
          <cell r="AEL13">
            <v>0</v>
          </cell>
          <cell r="AEM13">
            <v>0</v>
          </cell>
          <cell r="AEN13">
            <v>0</v>
          </cell>
          <cell r="AEO13">
            <v>0</v>
          </cell>
          <cell r="AEP13">
            <v>0</v>
          </cell>
          <cell r="AEQ13">
            <v>578000</v>
          </cell>
          <cell r="AER13">
            <v>787300</v>
          </cell>
          <cell r="AES13">
            <v>787300</v>
          </cell>
          <cell r="AET13">
            <v>757400</v>
          </cell>
          <cell r="AEU13">
            <v>2910000</v>
          </cell>
          <cell r="AEV13">
            <v>578000</v>
          </cell>
          <cell r="AEW13">
            <v>787300</v>
          </cell>
          <cell r="AEX13">
            <v>787300</v>
          </cell>
          <cell r="AEY13">
            <v>757400</v>
          </cell>
          <cell r="AEZ13">
            <v>2910000</v>
          </cell>
          <cell r="AFA13">
            <v>0</v>
          </cell>
          <cell r="AFB13">
            <v>0</v>
          </cell>
          <cell r="AFC13">
            <v>0</v>
          </cell>
          <cell r="AFD13">
            <v>0</v>
          </cell>
          <cell r="AFE13">
            <v>0</v>
          </cell>
          <cell r="AFF13">
            <v>578000</v>
          </cell>
          <cell r="AFG13">
            <v>787300</v>
          </cell>
          <cell r="AFH13">
            <v>787300</v>
          </cell>
          <cell r="AFI13">
            <v>757400</v>
          </cell>
          <cell r="AFJ13">
            <v>2910000</v>
          </cell>
          <cell r="AFK13">
            <v>260000</v>
          </cell>
          <cell r="AFL13">
            <v>421000</v>
          </cell>
          <cell r="AFM13">
            <v>421000</v>
          </cell>
          <cell r="AFN13">
            <v>298000</v>
          </cell>
          <cell r="AFO13">
            <v>1400000</v>
          </cell>
          <cell r="AFP13">
            <v>0</v>
          </cell>
          <cell r="AFQ13">
            <v>0</v>
          </cell>
          <cell r="AFR13">
            <v>0</v>
          </cell>
          <cell r="AFS13">
            <v>0</v>
          </cell>
          <cell r="AFT13">
            <v>0</v>
          </cell>
          <cell r="AFU13">
            <v>260000</v>
          </cell>
          <cell r="AFV13">
            <v>421000</v>
          </cell>
          <cell r="AFW13">
            <v>421000</v>
          </cell>
          <cell r="AFX13">
            <v>298000</v>
          </cell>
          <cell r="AFY13">
            <v>1400000</v>
          </cell>
          <cell r="AFZ13">
            <v>260000</v>
          </cell>
          <cell r="AGA13">
            <v>421000</v>
          </cell>
          <cell r="AGB13">
            <v>421000</v>
          </cell>
          <cell r="AGC13">
            <v>298000</v>
          </cell>
          <cell r="AGD13">
            <v>1400000</v>
          </cell>
          <cell r="AGE13">
            <v>0</v>
          </cell>
          <cell r="AGF13">
            <v>0</v>
          </cell>
          <cell r="AGG13">
            <v>0</v>
          </cell>
          <cell r="AGH13">
            <v>0</v>
          </cell>
          <cell r="AGI13">
            <v>0</v>
          </cell>
          <cell r="AGJ13">
            <v>260000</v>
          </cell>
          <cell r="AGK13">
            <v>421000</v>
          </cell>
          <cell r="AGL13">
            <v>421000</v>
          </cell>
          <cell r="AGM13">
            <v>298000</v>
          </cell>
          <cell r="AGN13">
            <v>1400000</v>
          </cell>
          <cell r="AGO13">
            <v>117000</v>
          </cell>
          <cell r="AGP13">
            <v>180000</v>
          </cell>
          <cell r="AGQ13">
            <v>288000</v>
          </cell>
          <cell r="AGR13">
            <v>315000</v>
          </cell>
          <cell r="AGS13">
            <v>900000</v>
          </cell>
          <cell r="AGT13">
            <v>0</v>
          </cell>
          <cell r="AGU13">
            <v>0</v>
          </cell>
          <cell r="AGV13">
            <v>0</v>
          </cell>
          <cell r="AGW13">
            <v>0</v>
          </cell>
          <cell r="AGX13">
            <v>0</v>
          </cell>
          <cell r="AGY13">
            <v>117000</v>
          </cell>
          <cell r="AGZ13">
            <v>180000</v>
          </cell>
          <cell r="AHA13">
            <v>288000</v>
          </cell>
          <cell r="AHB13">
            <v>315000</v>
          </cell>
          <cell r="AHC13">
            <v>900000</v>
          </cell>
          <cell r="AHD13">
            <v>117000</v>
          </cell>
          <cell r="AHE13">
            <v>180000</v>
          </cell>
          <cell r="AHF13">
            <v>288000</v>
          </cell>
          <cell r="AHG13">
            <v>315000</v>
          </cell>
          <cell r="AHH13">
            <v>900000</v>
          </cell>
          <cell r="AHI13">
            <v>80000</v>
          </cell>
          <cell r="AHJ13">
            <v>108000</v>
          </cell>
          <cell r="AHK13">
            <v>108000</v>
          </cell>
          <cell r="AHL13">
            <v>104000</v>
          </cell>
          <cell r="AHM13">
            <v>400000</v>
          </cell>
          <cell r="AHN13">
            <v>197000</v>
          </cell>
          <cell r="AHO13">
            <v>288000</v>
          </cell>
          <cell r="AHP13">
            <v>396000</v>
          </cell>
          <cell r="AHQ13">
            <v>419000</v>
          </cell>
          <cell r="AHR13">
            <v>1300000</v>
          </cell>
          <cell r="AHS13">
            <v>36000</v>
          </cell>
          <cell r="AHT13">
            <v>72000</v>
          </cell>
          <cell r="AHU13">
            <v>108000</v>
          </cell>
          <cell r="AHV13">
            <v>144000</v>
          </cell>
          <cell r="AHW13">
            <v>360000</v>
          </cell>
          <cell r="AHX13">
            <v>0</v>
          </cell>
          <cell r="AHY13">
            <v>0</v>
          </cell>
          <cell r="AHZ13">
            <v>0</v>
          </cell>
          <cell r="AIA13">
            <v>0</v>
          </cell>
          <cell r="AIB13">
            <v>0</v>
          </cell>
          <cell r="AIC13">
            <v>36000</v>
          </cell>
          <cell r="AID13">
            <v>72000</v>
          </cell>
          <cell r="AIE13">
            <v>108000</v>
          </cell>
          <cell r="AIF13">
            <v>144000</v>
          </cell>
          <cell r="AIG13">
            <v>360000</v>
          </cell>
          <cell r="AIH13">
            <v>36000</v>
          </cell>
          <cell r="AII13">
            <v>72000</v>
          </cell>
          <cell r="AIJ13">
            <v>108000</v>
          </cell>
          <cell r="AIK13">
            <v>144000</v>
          </cell>
          <cell r="AIL13">
            <v>360000</v>
          </cell>
          <cell r="AIM13">
            <v>60000</v>
          </cell>
          <cell r="AIN13">
            <v>81000</v>
          </cell>
          <cell r="AIO13">
            <v>81000</v>
          </cell>
          <cell r="AIP13">
            <v>78000</v>
          </cell>
          <cell r="AIQ13">
            <v>300000</v>
          </cell>
          <cell r="AIR13">
            <v>96000</v>
          </cell>
          <cell r="AIS13">
            <v>153000</v>
          </cell>
          <cell r="AIT13">
            <v>189000</v>
          </cell>
          <cell r="AIU13">
            <v>222000</v>
          </cell>
          <cell r="AIV13">
            <v>660000</v>
          </cell>
          <cell r="AIW13">
            <v>30000</v>
          </cell>
          <cell r="AIX13">
            <v>50000</v>
          </cell>
          <cell r="AIY13">
            <v>60000</v>
          </cell>
          <cell r="AIZ13">
            <v>40000</v>
          </cell>
          <cell r="AJA13">
            <v>180000</v>
          </cell>
          <cell r="AJB13">
            <v>0</v>
          </cell>
          <cell r="AJC13">
            <v>0</v>
          </cell>
          <cell r="AJD13">
            <v>0</v>
          </cell>
          <cell r="AJE13">
            <v>0</v>
          </cell>
          <cell r="AJF13">
            <v>0</v>
          </cell>
          <cell r="AJG13">
            <v>30000</v>
          </cell>
          <cell r="AJH13">
            <v>50000</v>
          </cell>
          <cell r="AJI13">
            <v>60000</v>
          </cell>
          <cell r="AJJ13">
            <v>40000</v>
          </cell>
          <cell r="AJK13">
            <v>180000</v>
          </cell>
          <cell r="AJL13">
            <v>30000</v>
          </cell>
          <cell r="AJM13">
            <v>50000</v>
          </cell>
          <cell r="AJN13">
            <v>60000</v>
          </cell>
          <cell r="AJO13">
            <v>40000</v>
          </cell>
          <cell r="AJP13">
            <v>180000</v>
          </cell>
          <cell r="AJQ13">
            <v>0</v>
          </cell>
          <cell r="AJR13">
            <v>0</v>
          </cell>
          <cell r="AJS13">
            <v>0</v>
          </cell>
          <cell r="AJT13">
            <v>0</v>
          </cell>
          <cell r="AJU13">
            <v>0</v>
          </cell>
          <cell r="AJV13">
            <v>30000</v>
          </cell>
          <cell r="AJW13">
            <v>50000</v>
          </cell>
          <cell r="AJX13">
            <v>60000</v>
          </cell>
          <cell r="AJY13">
            <v>40000</v>
          </cell>
          <cell r="AJZ13">
            <v>180000</v>
          </cell>
          <cell r="AKA13">
            <v>24000</v>
          </cell>
          <cell r="AKB13">
            <v>48000</v>
          </cell>
          <cell r="AKC13">
            <v>60000</v>
          </cell>
          <cell r="AKD13">
            <v>48000</v>
          </cell>
          <cell r="AKE13">
            <v>180000</v>
          </cell>
          <cell r="AKF13">
            <v>0</v>
          </cell>
          <cell r="AKG13">
            <v>0</v>
          </cell>
          <cell r="AKH13">
            <v>0</v>
          </cell>
          <cell r="AKI13">
            <v>0</v>
          </cell>
          <cell r="AKJ13">
            <v>0</v>
          </cell>
          <cell r="AKK13">
            <v>24000</v>
          </cell>
          <cell r="AKL13">
            <v>48000</v>
          </cell>
          <cell r="AKM13">
            <v>60000</v>
          </cell>
          <cell r="AKN13">
            <v>48000</v>
          </cell>
          <cell r="AKO13">
            <v>180000</v>
          </cell>
          <cell r="AKP13">
            <v>24000</v>
          </cell>
          <cell r="AKQ13">
            <v>48000</v>
          </cell>
          <cell r="AKR13">
            <v>60000</v>
          </cell>
          <cell r="AKS13">
            <v>48000</v>
          </cell>
          <cell r="AKT13">
            <v>180000</v>
          </cell>
          <cell r="AKU13">
            <v>0</v>
          </cell>
          <cell r="AKV13">
            <v>0</v>
          </cell>
          <cell r="AKW13">
            <v>0</v>
          </cell>
          <cell r="AKX13">
            <v>0</v>
          </cell>
          <cell r="AKY13">
            <v>0</v>
          </cell>
          <cell r="AKZ13">
            <v>24000</v>
          </cell>
          <cell r="ALA13">
            <v>48000</v>
          </cell>
          <cell r="ALB13">
            <v>60000</v>
          </cell>
          <cell r="ALC13">
            <v>48000</v>
          </cell>
          <cell r="ALD13">
            <v>180000</v>
          </cell>
          <cell r="ALE13">
            <v>2049426.8</v>
          </cell>
          <cell r="ALF13">
            <v>2352500</v>
          </cell>
          <cell r="ALG13">
            <v>2702500</v>
          </cell>
          <cell r="ALH13">
            <v>2766530</v>
          </cell>
          <cell r="ALI13">
            <v>9870956.8000000007</v>
          </cell>
          <cell r="ALO13">
            <v>2049426.8</v>
          </cell>
          <cell r="ALP13">
            <v>2352500</v>
          </cell>
          <cell r="ALQ13">
            <v>2702500</v>
          </cell>
          <cell r="ALR13">
            <v>2766530</v>
          </cell>
          <cell r="ALS13">
            <v>9870956.8000000007</v>
          </cell>
          <cell r="ALT13">
            <v>2049426.8</v>
          </cell>
          <cell r="ALU13">
            <v>2352500</v>
          </cell>
          <cell r="ALV13">
            <v>2702500</v>
          </cell>
          <cell r="ALW13">
            <v>2766530</v>
          </cell>
          <cell r="ALX13">
            <v>9870956.8000000007</v>
          </cell>
          <cell r="ALY13">
            <v>0</v>
          </cell>
          <cell r="ALZ13">
            <v>0</v>
          </cell>
          <cell r="AMA13">
            <v>0</v>
          </cell>
          <cell r="AMB13">
            <v>0</v>
          </cell>
          <cell r="AMC13">
            <v>0</v>
          </cell>
          <cell r="AMD13">
            <v>2049426.8</v>
          </cell>
          <cell r="AME13">
            <v>2352500</v>
          </cell>
          <cell r="AMF13">
            <v>2702500</v>
          </cell>
          <cell r="AMG13">
            <v>2766530</v>
          </cell>
          <cell r="AMH13">
            <v>9870956.8000000007</v>
          </cell>
          <cell r="AMX13">
            <v>0</v>
          </cell>
          <cell r="AMY13">
            <v>0</v>
          </cell>
          <cell r="AMZ13">
            <v>0</v>
          </cell>
          <cell r="ANA13">
            <v>0</v>
          </cell>
          <cell r="ANB13">
            <v>0</v>
          </cell>
          <cell r="ANC13">
            <v>0</v>
          </cell>
          <cell r="AND13">
            <v>0</v>
          </cell>
          <cell r="ANE13">
            <v>0</v>
          </cell>
          <cell r="ANF13">
            <v>0</v>
          </cell>
          <cell r="ANG13">
            <v>0</v>
          </cell>
          <cell r="ANH13">
            <v>0</v>
          </cell>
          <cell r="ANI13">
            <v>0</v>
          </cell>
          <cell r="ANJ13">
            <v>0</v>
          </cell>
          <cell r="ANK13">
            <v>0</v>
          </cell>
          <cell r="ANL13">
            <v>0</v>
          </cell>
          <cell r="AOB13">
            <v>0</v>
          </cell>
          <cell r="AOC13">
            <v>0</v>
          </cell>
          <cell r="AOD13">
            <v>0</v>
          </cell>
          <cell r="AOE13">
            <v>0</v>
          </cell>
          <cell r="AOF13">
            <v>0</v>
          </cell>
          <cell r="AOG13">
            <v>0</v>
          </cell>
          <cell r="AOH13">
            <v>0</v>
          </cell>
          <cell r="AOI13">
            <v>0</v>
          </cell>
          <cell r="AOJ13">
            <v>0</v>
          </cell>
          <cell r="AOK13">
            <v>0</v>
          </cell>
          <cell r="AOL13">
            <v>0</v>
          </cell>
          <cell r="AOM13">
            <v>0</v>
          </cell>
          <cell r="AON13">
            <v>0</v>
          </cell>
          <cell r="AOO13">
            <v>0</v>
          </cell>
          <cell r="AOP13">
            <v>0</v>
          </cell>
          <cell r="APF13">
            <v>0</v>
          </cell>
          <cell r="APG13">
            <v>0</v>
          </cell>
          <cell r="APH13">
            <v>0</v>
          </cell>
          <cell r="API13">
            <v>0</v>
          </cell>
          <cell r="APJ13">
            <v>0</v>
          </cell>
          <cell r="APK13">
            <v>0</v>
          </cell>
          <cell r="APL13">
            <v>0</v>
          </cell>
          <cell r="APM13">
            <v>0</v>
          </cell>
          <cell r="APN13">
            <v>0</v>
          </cell>
          <cell r="APO13">
            <v>0</v>
          </cell>
          <cell r="APP13">
            <v>0</v>
          </cell>
          <cell r="APQ13">
            <v>0</v>
          </cell>
          <cell r="APR13">
            <v>0</v>
          </cell>
          <cell r="APS13">
            <v>0</v>
          </cell>
          <cell r="APT13">
            <v>0</v>
          </cell>
          <cell r="AQJ13">
            <v>0</v>
          </cell>
          <cell r="AQK13">
            <v>0</v>
          </cell>
          <cell r="AQL13">
            <v>0</v>
          </cell>
          <cell r="AQM13">
            <v>0</v>
          </cell>
          <cell r="AQN13">
            <v>0</v>
          </cell>
          <cell r="AQO13">
            <v>0</v>
          </cell>
          <cell r="AQP13">
            <v>0</v>
          </cell>
          <cell r="AQQ13">
            <v>0</v>
          </cell>
          <cell r="AQR13">
            <v>0</v>
          </cell>
          <cell r="AQS13">
            <v>0</v>
          </cell>
          <cell r="AQT13">
            <v>0</v>
          </cell>
          <cell r="AQU13">
            <v>0</v>
          </cell>
          <cell r="AQV13">
            <v>0</v>
          </cell>
          <cell r="AQW13">
            <v>0</v>
          </cell>
          <cell r="AQX13">
            <v>0</v>
          </cell>
          <cell r="ARN13">
            <v>0</v>
          </cell>
          <cell r="ARO13">
            <v>0</v>
          </cell>
          <cell r="ARP13">
            <v>0</v>
          </cell>
          <cell r="ARQ13">
            <v>0</v>
          </cell>
          <cell r="ARR13">
            <v>0</v>
          </cell>
          <cell r="ARS13">
            <v>0</v>
          </cell>
          <cell r="ART13">
            <v>0</v>
          </cell>
          <cell r="ARU13">
            <v>0</v>
          </cell>
          <cell r="ARV13">
            <v>0</v>
          </cell>
          <cell r="ARW13">
            <v>0</v>
          </cell>
          <cell r="ARX13">
            <v>0</v>
          </cell>
          <cell r="ARY13">
            <v>0</v>
          </cell>
          <cell r="ARZ13">
            <v>0</v>
          </cell>
          <cell r="ASA13">
            <v>0</v>
          </cell>
          <cell r="ASB13">
            <v>0</v>
          </cell>
          <cell r="ASR13">
            <v>0</v>
          </cell>
          <cell r="ASS13">
            <v>0</v>
          </cell>
          <cell r="AST13">
            <v>0</v>
          </cell>
          <cell r="ASU13">
            <v>0</v>
          </cell>
          <cell r="ASV13">
            <v>0</v>
          </cell>
          <cell r="ASW13">
            <v>0</v>
          </cell>
          <cell r="ASX13">
            <v>0</v>
          </cell>
          <cell r="ASY13">
            <v>0</v>
          </cell>
          <cell r="ASZ13">
            <v>0</v>
          </cell>
          <cell r="ATA13">
            <v>0</v>
          </cell>
          <cell r="ATB13">
            <v>0</v>
          </cell>
          <cell r="ATC13">
            <v>0</v>
          </cell>
          <cell r="ATD13">
            <v>0</v>
          </cell>
          <cell r="ATE13">
            <v>0</v>
          </cell>
          <cell r="ATF13">
            <v>0</v>
          </cell>
          <cell r="ATV13">
            <v>0</v>
          </cell>
          <cell r="ATW13">
            <v>0</v>
          </cell>
          <cell r="ATX13">
            <v>0</v>
          </cell>
          <cell r="ATY13">
            <v>0</v>
          </cell>
          <cell r="ATZ13">
            <v>0</v>
          </cell>
          <cell r="AUA13">
            <v>0</v>
          </cell>
          <cell r="AUB13">
            <v>0</v>
          </cell>
          <cell r="AUC13">
            <v>0</v>
          </cell>
          <cell r="AUD13">
            <v>0</v>
          </cell>
          <cell r="AUE13">
            <v>0</v>
          </cell>
          <cell r="AUF13">
            <v>0</v>
          </cell>
          <cell r="AUG13">
            <v>0</v>
          </cell>
          <cell r="AUH13">
            <v>0</v>
          </cell>
          <cell r="AUI13">
            <v>0</v>
          </cell>
          <cell r="AUJ13">
            <v>0</v>
          </cell>
          <cell r="AUZ13">
            <v>0</v>
          </cell>
          <cell r="AVA13">
            <v>0</v>
          </cell>
          <cell r="AVB13">
            <v>0</v>
          </cell>
          <cell r="AVC13">
            <v>0</v>
          </cell>
          <cell r="AVD13">
            <v>0</v>
          </cell>
          <cell r="AVE13">
            <v>0</v>
          </cell>
          <cell r="AVF13">
            <v>0</v>
          </cell>
          <cell r="AVG13">
            <v>0</v>
          </cell>
          <cell r="AVH13">
            <v>0</v>
          </cell>
          <cell r="AVI13">
            <v>0</v>
          </cell>
          <cell r="AVJ13">
            <v>0</v>
          </cell>
          <cell r="AVK13">
            <v>0</v>
          </cell>
          <cell r="AVL13">
            <v>0</v>
          </cell>
          <cell r="AVM13">
            <v>0</v>
          </cell>
          <cell r="AVN13">
            <v>0</v>
          </cell>
          <cell r="AWH13">
            <v>0</v>
          </cell>
          <cell r="AWM13">
            <v>0</v>
          </cell>
          <cell r="AWN13">
            <v>0</v>
          </cell>
          <cell r="AWO13">
            <v>0</v>
          </cell>
          <cell r="AWP13">
            <v>0</v>
          </cell>
          <cell r="AWQ13">
            <v>0</v>
          </cell>
          <cell r="AWR13">
            <v>0</v>
          </cell>
          <cell r="AXL13">
            <v>0</v>
          </cell>
          <cell r="AXQ13">
            <v>0</v>
          </cell>
          <cell r="AXR13">
            <v>0</v>
          </cell>
          <cell r="AXS13">
            <v>0</v>
          </cell>
          <cell r="AXT13">
            <v>0</v>
          </cell>
          <cell r="AXU13">
            <v>0</v>
          </cell>
          <cell r="AXV13">
            <v>0</v>
          </cell>
          <cell r="AXW13">
            <v>15593232.800000001</v>
          </cell>
          <cell r="AXX13">
            <v>21472806</v>
          </cell>
          <cell r="AXY13">
            <v>21893006</v>
          </cell>
          <cell r="AXZ13">
            <v>21697236</v>
          </cell>
          <cell r="AYA13">
            <v>80656280.799999997</v>
          </cell>
          <cell r="AYB13">
            <v>0</v>
          </cell>
          <cell r="AYC13">
            <v>0</v>
          </cell>
          <cell r="AYD13">
            <v>0</v>
          </cell>
          <cell r="AYE13">
            <v>0</v>
          </cell>
          <cell r="AYF13">
            <v>0</v>
          </cell>
          <cell r="AYG13">
            <v>15593232.800000001</v>
          </cell>
          <cell r="AYH13">
            <v>21472806</v>
          </cell>
          <cell r="AYI13">
            <v>21893006</v>
          </cell>
          <cell r="AYJ13">
            <v>21697236</v>
          </cell>
          <cell r="AYK13">
            <v>80656280.799999997</v>
          </cell>
          <cell r="AYL13">
            <v>15593232.800000001</v>
          </cell>
          <cell r="AYM13">
            <v>21472806</v>
          </cell>
          <cell r="AYN13">
            <v>21893006</v>
          </cell>
          <cell r="AYO13">
            <v>21697236</v>
          </cell>
          <cell r="AYP13">
            <v>80656280.799999997</v>
          </cell>
          <cell r="AYQ13">
            <v>3420000</v>
          </cell>
          <cell r="AYR13">
            <v>4617000</v>
          </cell>
          <cell r="AYS13">
            <v>4617000</v>
          </cell>
          <cell r="AYT13">
            <v>4446000</v>
          </cell>
          <cell r="AYU13">
            <v>17100000</v>
          </cell>
          <cell r="AYV13">
            <v>19013232.800000001</v>
          </cell>
          <cell r="AYW13">
            <v>26089806</v>
          </cell>
          <cell r="AYX13">
            <v>26510006</v>
          </cell>
          <cell r="AYY13">
            <v>26143236</v>
          </cell>
          <cell r="AYZ13">
            <v>97756280.799999997</v>
          </cell>
          <cell r="AZA13">
            <v>15000</v>
          </cell>
          <cell r="AZB13">
            <v>15000</v>
          </cell>
          <cell r="AZC13">
            <v>15000</v>
          </cell>
          <cell r="AZD13">
            <v>15000</v>
          </cell>
          <cell r="AZE13">
            <v>60000</v>
          </cell>
          <cell r="AZG13">
            <v>0</v>
          </cell>
          <cell r="AZH13">
            <v>0</v>
          </cell>
          <cell r="AZI13">
            <v>0</v>
          </cell>
          <cell r="AZJ13">
            <v>0</v>
          </cell>
          <cell r="AZK13">
            <v>15000</v>
          </cell>
          <cell r="AZL13">
            <v>15000</v>
          </cell>
          <cell r="AZM13">
            <v>15000</v>
          </cell>
          <cell r="AZN13">
            <v>15000</v>
          </cell>
          <cell r="AZO13">
            <v>60000</v>
          </cell>
          <cell r="AZP13">
            <v>15000</v>
          </cell>
          <cell r="AZQ13">
            <v>15000</v>
          </cell>
          <cell r="AZR13">
            <v>15000</v>
          </cell>
          <cell r="AZS13">
            <v>15000</v>
          </cell>
          <cell r="AZT13">
            <v>60000</v>
          </cell>
          <cell r="AZU13">
            <v>0</v>
          </cell>
          <cell r="AZV13">
            <v>0</v>
          </cell>
          <cell r="AZW13">
            <v>0</v>
          </cell>
          <cell r="AZX13">
            <v>0</v>
          </cell>
          <cell r="AZY13">
            <v>0</v>
          </cell>
          <cell r="AZZ13">
            <v>15000</v>
          </cell>
          <cell r="BAA13">
            <v>15000</v>
          </cell>
          <cell r="BAB13">
            <v>15000</v>
          </cell>
          <cell r="BAC13">
            <v>15000</v>
          </cell>
          <cell r="BAD13">
            <v>60000</v>
          </cell>
          <cell r="BAE13">
            <v>5000000</v>
          </cell>
          <cell r="BAF13">
            <v>2000000</v>
          </cell>
          <cell r="BAG13">
            <v>2000000</v>
          </cell>
          <cell r="BAH13">
            <v>3000000</v>
          </cell>
          <cell r="BAI13">
            <v>12000000</v>
          </cell>
          <cell r="BAK13">
            <v>0</v>
          </cell>
          <cell r="BAL13">
            <v>0</v>
          </cell>
          <cell r="BAM13">
            <v>0</v>
          </cell>
          <cell r="BAN13">
            <v>0</v>
          </cell>
          <cell r="BAO13">
            <v>5000000</v>
          </cell>
          <cell r="BAP13">
            <v>2000000</v>
          </cell>
          <cell r="BAQ13">
            <v>2000000</v>
          </cell>
          <cell r="BAR13">
            <v>3000000</v>
          </cell>
          <cell r="BAS13">
            <v>12000000</v>
          </cell>
          <cell r="BAT13">
            <v>5000000</v>
          </cell>
          <cell r="BAU13">
            <v>2000000</v>
          </cell>
          <cell r="BAV13">
            <v>2000000</v>
          </cell>
          <cell r="BAW13">
            <v>3000000</v>
          </cell>
          <cell r="BAX13">
            <v>12000000</v>
          </cell>
          <cell r="BAY13">
            <v>0</v>
          </cell>
          <cell r="BAZ13">
            <v>0</v>
          </cell>
          <cell r="BBA13">
            <v>0</v>
          </cell>
          <cell r="BBB13">
            <v>0</v>
          </cell>
          <cell r="BBC13">
            <v>0</v>
          </cell>
          <cell r="BBD13">
            <v>5000000</v>
          </cell>
          <cell r="BBE13">
            <v>2000000</v>
          </cell>
          <cell r="BBF13">
            <v>2000000</v>
          </cell>
          <cell r="BBG13">
            <v>3000000</v>
          </cell>
          <cell r="BBH13">
            <v>12000000</v>
          </cell>
          <cell r="BBI13">
            <v>0</v>
          </cell>
          <cell r="BBJ13">
            <v>0</v>
          </cell>
          <cell r="BBK13">
            <v>0</v>
          </cell>
          <cell r="BBL13">
            <v>0</v>
          </cell>
          <cell r="BBM13">
            <v>0</v>
          </cell>
          <cell r="BBO13">
            <v>0</v>
          </cell>
          <cell r="BBP13">
            <v>0</v>
          </cell>
          <cell r="BBQ13">
            <v>0</v>
          </cell>
          <cell r="BBR13">
            <v>0</v>
          </cell>
          <cell r="BBS13">
            <v>0</v>
          </cell>
          <cell r="BBT13">
            <v>0</v>
          </cell>
          <cell r="BBU13">
            <v>0</v>
          </cell>
          <cell r="BBV13">
            <v>0</v>
          </cell>
          <cell r="BBW13">
            <v>0</v>
          </cell>
          <cell r="BBX13">
            <v>0</v>
          </cell>
          <cell r="BBY13">
            <v>0</v>
          </cell>
          <cell r="BBZ13">
            <v>0</v>
          </cell>
          <cell r="BCA13">
            <v>0</v>
          </cell>
          <cell r="BCB13">
            <v>0</v>
          </cell>
          <cell r="BCC13">
            <v>0</v>
          </cell>
          <cell r="BCD13">
            <v>0</v>
          </cell>
          <cell r="BCE13">
            <v>0</v>
          </cell>
          <cell r="BCF13">
            <v>0</v>
          </cell>
          <cell r="BCG13">
            <v>0</v>
          </cell>
          <cell r="BCH13">
            <v>0</v>
          </cell>
          <cell r="BCI13">
            <v>0</v>
          </cell>
          <cell r="BCJ13">
            <v>0</v>
          </cell>
          <cell r="BCK13">
            <v>0</v>
          </cell>
          <cell r="BCL13">
            <v>0</v>
          </cell>
          <cell r="BCM13">
            <v>574000</v>
          </cell>
          <cell r="BCN13">
            <v>974000</v>
          </cell>
          <cell r="BCO13">
            <v>974000</v>
          </cell>
          <cell r="BCP13">
            <v>574000</v>
          </cell>
          <cell r="BCQ13">
            <v>3096000</v>
          </cell>
          <cell r="BCS13">
            <v>0</v>
          </cell>
          <cell r="BCT13">
            <v>0</v>
          </cell>
          <cell r="BCU13">
            <v>0</v>
          </cell>
          <cell r="BCV13">
            <v>0</v>
          </cell>
          <cell r="BCW13">
            <v>574000</v>
          </cell>
          <cell r="BCX13">
            <v>974000</v>
          </cell>
          <cell r="BCY13">
            <v>974000</v>
          </cell>
          <cell r="BCZ13">
            <v>574000</v>
          </cell>
          <cell r="BDA13">
            <v>3096000</v>
          </cell>
          <cell r="BDB13">
            <v>574000</v>
          </cell>
          <cell r="BDC13">
            <v>974000</v>
          </cell>
          <cell r="BDD13">
            <v>974000</v>
          </cell>
          <cell r="BDE13">
            <v>574000</v>
          </cell>
          <cell r="BDF13">
            <v>3096000</v>
          </cell>
          <cell r="BDG13">
            <v>0</v>
          </cell>
          <cell r="BDH13">
            <v>0</v>
          </cell>
          <cell r="BDI13">
            <v>0</v>
          </cell>
          <cell r="BDJ13">
            <v>0</v>
          </cell>
          <cell r="BDK13">
            <v>0</v>
          </cell>
          <cell r="BDL13">
            <v>574000</v>
          </cell>
          <cell r="BDM13">
            <v>974000</v>
          </cell>
          <cell r="BDN13">
            <v>974000</v>
          </cell>
          <cell r="BDO13">
            <v>574000</v>
          </cell>
          <cell r="BDP13">
            <v>3096000</v>
          </cell>
          <cell r="BDQ13">
            <v>0</v>
          </cell>
          <cell r="BDR13">
            <v>0</v>
          </cell>
          <cell r="BDS13">
            <v>0</v>
          </cell>
          <cell r="BDT13">
            <v>0</v>
          </cell>
          <cell r="BDU13">
            <v>0</v>
          </cell>
          <cell r="BDW13">
            <v>0</v>
          </cell>
          <cell r="BDX13">
            <v>0</v>
          </cell>
          <cell r="BDY13">
            <v>0</v>
          </cell>
          <cell r="BDZ13">
            <v>0</v>
          </cell>
          <cell r="BEA13">
            <v>0</v>
          </cell>
          <cell r="BEB13">
            <v>0</v>
          </cell>
          <cell r="BEC13">
            <v>0</v>
          </cell>
          <cell r="BED13">
            <v>0</v>
          </cell>
          <cell r="BEE13">
            <v>0</v>
          </cell>
          <cell r="BEF13">
            <v>0</v>
          </cell>
          <cell r="BEG13">
            <v>0</v>
          </cell>
          <cell r="BEH13">
            <v>0</v>
          </cell>
          <cell r="BEI13">
            <v>0</v>
          </cell>
          <cell r="BEJ13">
            <v>0</v>
          </cell>
          <cell r="BEK13">
            <v>0</v>
          </cell>
          <cell r="BEL13">
            <v>0</v>
          </cell>
          <cell r="BEM13">
            <v>0</v>
          </cell>
          <cell r="BEN13">
            <v>0</v>
          </cell>
          <cell r="BEO13">
            <v>0</v>
          </cell>
          <cell r="BEP13">
            <v>0</v>
          </cell>
          <cell r="BEQ13">
            <v>0</v>
          </cell>
          <cell r="BER13">
            <v>0</v>
          </cell>
          <cell r="BES13">
            <v>0</v>
          </cell>
          <cell r="BET13">
            <v>0</v>
          </cell>
          <cell r="BEU13">
            <v>21182232.800000001</v>
          </cell>
          <cell r="BEV13">
            <v>24461806</v>
          </cell>
          <cell r="BEW13">
            <v>24882006</v>
          </cell>
          <cell r="BEX13">
            <v>25286236</v>
          </cell>
          <cell r="BEY13">
            <v>95812280.799999997</v>
          </cell>
          <cell r="BEZ13">
            <v>0</v>
          </cell>
          <cell r="BFA13">
            <v>0</v>
          </cell>
          <cell r="BFB13">
            <v>0</v>
          </cell>
          <cell r="BFC13">
            <v>0</v>
          </cell>
          <cell r="BFD13">
            <v>0</v>
          </cell>
          <cell r="BFE13">
            <v>21182232.800000001</v>
          </cell>
          <cell r="BFF13">
            <v>24461806</v>
          </cell>
          <cell r="BFG13">
            <v>24882006</v>
          </cell>
          <cell r="BFH13">
            <v>25286236</v>
          </cell>
          <cell r="BFI13">
            <v>95812280.799999997</v>
          </cell>
          <cell r="BFJ13">
            <v>21182232.800000001</v>
          </cell>
          <cell r="BFK13">
            <v>24461806</v>
          </cell>
          <cell r="BFL13">
            <v>24882006</v>
          </cell>
          <cell r="BFM13">
            <v>25286236</v>
          </cell>
          <cell r="BFN13">
            <v>95812280.799999997</v>
          </cell>
          <cell r="BFO13">
            <v>3420000</v>
          </cell>
          <cell r="BFP13">
            <v>4617000</v>
          </cell>
          <cell r="BFQ13">
            <v>4617000</v>
          </cell>
          <cell r="BFR13">
            <v>4446000</v>
          </cell>
          <cell r="BFS13">
            <v>17100000</v>
          </cell>
          <cell r="BFT13">
            <v>24602232.800000001</v>
          </cell>
          <cell r="BFU13">
            <v>29078806</v>
          </cell>
          <cell r="BFV13">
            <v>29499006</v>
          </cell>
          <cell r="BFW13">
            <v>29732236</v>
          </cell>
          <cell r="BFX13">
            <v>112912280.8</v>
          </cell>
          <cell r="BFY13">
            <v>0</v>
          </cell>
          <cell r="BFZ13">
            <v>0</v>
          </cell>
        </row>
        <row r="14">
          <cell r="B14" t="str">
            <v xml:space="preserve"> - 活动成本</v>
          </cell>
          <cell r="C14">
            <v>2375000</v>
          </cell>
          <cell r="D14">
            <v>2375000</v>
          </cell>
          <cell r="E14">
            <v>2375000</v>
          </cell>
          <cell r="F14">
            <v>2375000</v>
          </cell>
          <cell r="G14">
            <v>9500000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2375000</v>
          </cell>
          <cell r="N14">
            <v>2375000</v>
          </cell>
          <cell r="O14">
            <v>2375000</v>
          </cell>
          <cell r="P14">
            <v>2375000</v>
          </cell>
          <cell r="Q14">
            <v>9500000</v>
          </cell>
          <cell r="R14">
            <v>2375000</v>
          </cell>
          <cell r="S14">
            <v>2375000</v>
          </cell>
          <cell r="T14">
            <v>2375000</v>
          </cell>
          <cell r="U14">
            <v>2375000</v>
          </cell>
          <cell r="V14">
            <v>9500000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2375000</v>
          </cell>
          <cell r="AC14">
            <v>2375000</v>
          </cell>
          <cell r="AD14">
            <v>2375000</v>
          </cell>
          <cell r="AE14">
            <v>2375000</v>
          </cell>
          <cell r="AF14">
            <v>9500000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500000</v>
          </cell>
          <cell r="DT14">
            <v>600000</v>
          </cell>
          <cell r="DU14">
            <v>600000</v>
          </cell>
          <cell r="DV14">
            <v>660000</v>
          </cell>
          <cell r="DW14">
            <v>2360000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500000</v>
          </cell>
          <cell r="ED14">
            <v>600000</v>
          </cell>
          <cell r="EE14">
            <v>600000</v>
          </cell>
          <cell r="EF14">
            <v>660000</v>
          </cell>
          <cell r="EG14">
            <v>2360000</v>
          </cell>
          <cell r="EH14">
            <v>500000</v>
          </cell>
          <cell r="EI14">
            <v>600000</v>
          </cell>
          <cell r="EJ14">
            <v>600000</v>
          </cell>
          <cell r="EK14">
            <v>660000</v>
          </cell>
          <cell r="EL14">
            <v>2360000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500000</v>
          </cell>
          <cell r="ES14">
            <v>600000</v>
          </cell>
          <cell r="ET14">
            <v>600000</v>
          </cell>
          <cell r="EU14">
            <v>660000</v>
          </cell>
          <cell r="EV14">
            <v>2360000</v>
          </cell>
          <cell r="EW14">
            <v>100000</v>
          </cell>
          <cell r="EX14">
            <v>300000</v>
          </cell>
          <cell r="EY14">
            <v>300000</v>
          </cell>
          <cell r="EZ14">
            <v>200000</v>
          </cell>
          <cell r="FA14">
            <v>900000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100000</v>
          </cell>
          <cell r="FH14">
            <v>300000</v>
          </cell>
          <cell r="FI14">
            <v>300000</v>
          </cell>
          <cell r="FJ14">
            <v>200000</v>
          </cell>
          <cell r="FK14">
            <v>900000</v>
          </cell>
          <cell r="FL14">
            <v>100000</v>
          </cell>
          <cell r="FM14">
            <v>300000</v>
          </cell>
          <cell r="FN14">
            <v>300000</v>
          </cell>
          <cell r="FO14">
            <v>200000</v>
          </cell>
          <cell r="FP14">
            <v>900000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100000</v>
          </cell>
          <cell r="FW14">
            <v>300000</v>
          </cell>
          <cell r="FX14">
            <v>300000</v>
          </cell>
          <cell r="FY14">
            <v>200000</v>
          </cell>
          <cell r="FZ14">
            <v>900000</v>
          </cell>
          <cell r="GA14">
            <v>22000</v>
          </cell>
          <cell r="GB14">
            <v>58000</v>
          </cell>
          <cell r="GC14">
            <v>60000</v>
          </cell>
          <cell r="GD14">
            <v>60000</v>
          </cell>
          <cell r="GE14">
            <v>200000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22000</v>
          </cell>
          <cell r="GL14">
            <v>58000</v>
          </cell>
          <cell r="GM14">
            <v>60000</v>
          </cell>
          <cell r="GN14">
            <v>60000</v>
          </cell>
          <cell r="GO14">
            <v>200000</v>
          </cell>
          <cell r="GP14">
            <v>22000</v>
          </cell>
          <cell r="GQ14">
            <v>58000</v>
          </cell>
          <cell r="GR14">
            <v>60000</v>
          </cell>
          <cell r="GS14">
            <v>60000</v>
          </cell>
          <cell r="GT14">
            <v>200000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22000</v>
          </cell>
          <cell r="HA14">
            <v>58000</v>
          </cell>
          <cell r="HB14">
            <v>60000</v>
          </cell>
          <cell r="HC14">
            <v>60000</v>
          </cell>
          <cell r="HD14">
            <v>200000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0</v>
          </cell>
          <cell r="HU14">
            <v>0</v>
          </cell>
          <cell r="HV14">
            <v>0</v>
          </cell>
          <cell r="HW14">
            <v>0</v>
          </cell>
          <cell r="HX14">
            <v>0</v>
          </cell>
          <cell r="HY14">
            <v>0</v>
          </cell>
          <cell r="HZ14">
            <v>0</v>
          </cell>
          <cell r="IA14">
            <v>0</v>
          </cell>
          <cell r="IB14">
            <v>0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0</v>
          </cell>
          <cell r="IJ14">
            <v>0</v>
          </cell>
          <cell r="IK14">
            <v>0</v>
          </cell>
          <cell r="IL14">
            <v>0</v>
          </cell>
          <cell r="IM14">
            <v>0</v>
          </cell>
          <cell r="IN14">
            <v>0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B14">
            <v>0</v>
          </cell>
          <cell r="KC14">
            <v>0</v>
          </cell>
          <cell r="KD14">
            <v>0</v>
          </cell>
          <cell r="KE14">
            <v>0</v>
          </cell>
          <cell r="KF14">
            <v>0</v>
          </cell>
          <cell r="KG14">
            <v>0</v>
          </cell>
          <cell r="KH14">
            <v>0</v>
          </cell>
          <cell r="KI14">
            <v>0</v>
          </cell>
          <cell r="KJ14">
            <v>0</v>
          </cell>
          <cell r="KK14">
            <v>0</v>
          </cell>
          <cell r="KL14">
            <v>0</v>
          </cell>
          <cell r="KM14">
            <v>0</v>
          </cell>
          <cell r="KN14">
            <v>0</v>
          </cell>
          <cell r="KO14">
            <v>0</v>
          </cell>
          <cell r="KP14">
            <v>0</v>
          </cell>
          <cell r="KQ14">
            <v>0</v>
          </cell>
          <cell r="KR14">
            <v>0</v>
          </cell>
          <cell r="KS14">
            <v>0</v>
          </cell>
          <cell r="KT14">
            <v>0</v>
          </cell>
          <cell r="KU14">
            <v>0</v>
          </cell>
          <cell r="KV14">
            <v>0</v>
          </cell>
          <cell r="KW14">
            <v>0</v>
          </cell>
          <cell r="KX14">
            <v>0</v>
          </cell>
          <cell r="KY14">
            <v>0</v>
          </cell>
          <cell r="KZ14">
            <v>0</v>
          </cell>
          <cell r="LA14">
            <v>0</v>
          </cell>
          <cell r="LB14">
            <v>0</v>
          </cell>
          <cell r="LC14">
            <v>0</v>
          </cell>
          <cell r="LD14">
            <v>0</v>
          </cell>
          <cell r="LE14">
            <v>0</v>
          </cell>
          <cell r="LF14">
            <v>0</v>
          </cell>
          <cell r="LG14">
            <v>0</v>
          </cell>
          <cell r="LH14">
            <v>0</v>
          </cell>
          <cell r="LI14">
            <v>0</v>
          </cell>
          <cell r="LJ14">
            <v>0</v>
          </cell>
          <cell r="LK14">
            <v>0</v>
          </cell>
          <cell r="LL14">
            <v>0</v>
          </cell>
          <cell r="LM14">
            <v>0</v>
          </cell>
          <cell r="LN14">
            <v>0</v>
          </cell>
          <cell r="LO14">
            <v>0</v>
          </cell>
          <cell r="LP14">
            <v>0</v>
          </cell>
          <cell r="LQ14">
            <v>0</v>
          </cell>
          <cell r="LR14">
            <v>0</v>
          </cell>
          <cell r="LS14">
            <v>0</v>
          </cell>
          <cell r="LT14">
            <v>0</v>
          </cell>
          <cell r="LU14">
            <v>400000</v>
          </cell>
          <cell r="LV14">
            <v>400000</v>
          </cell>
          <cell r="LW14">
            <v>500000</v>
          </cell>
          <cell r="LX14">
            <v>400000</v>
          </cell>
          <cell r="LY14">
            <v>1700000</v>
          </cell>
          <cell r="LZ14">
            <v>0</v>
          </cell>
          <cell r="MA14">
            <v>0</v>
          </cell>
          <cell r="MB14">
            <v>0</v>
          </cell>
          <cell r="MC14">
            <v>0</v>
          </cell>
          <cell r="MD14">
            <v>0</v>
          </cell>
          <cell r="ME14">
            <v>400000</v>
          </cell>
          <cell r="MF14">
            <v>400000</v>
          </cell>
          <cell r="MG14">
            <v>500000</v>
          </cell>
          <cell r="MH14">
            <v>400000</v>
          </cell>
          <cell r="MI14">
            <v>1700000</v>
          </cell>
          <cell r="MJ14">
            <v>400000</v>
          </cell>
          <cell r="MK14">
            <v>400000</v>
          </cell>
          <cell r="ML14">
            <v>500000</v>
          </cell>
          <cell r="MM14">
            <v>400000</v>
          </cell>
          <cell r="MN14">
            <v>1700000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400000</v>
          </cell>
          <cell r="MU14">
            <v>400000</v>
          </cell>
          <cell r="MV14">
            <v>500000</v>
          </cell>
          <cell r="MW14">
            <v>400000</v>
          </cell>
          <cell r="MX14">
            <v>1700000</v>
          </cell>
          <cell r="MY14">
            <v>800000</v>
          </cell>
          <cell r="MZ14">
            <v>2400000</v>
          </cell>
          <cell r="NA14">
            <v>1700000</v>
          </cell>
          <cell r="NB14">
            <v>2000000</v>
          </cell>
          <cell r="NC14">
            <v>6900000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800000</v>
          </cell>
          <cell r="NJ14">
            <v>2400000</v>
          </cell>
          <cell r="NK14">
            <v>1700000</v>
          </cell>
          <cell r="NL14">
            <v>2000000</v>
          </cell>
          <cell r="NM14">
            <v>6900000</v>
          </cell>
          <cell r="NN14">
            <v>800000</v>
          </cell>
          <cell r="NO14">
            <v>2400000</v>
          </cell>
          <cell r="NP14">
            <v>1700000</v>
          </cell>
          <cell r="NQ14">
            <v>2000000</v>
          </cell>
          <cell r="NR14">
            <v>6900000</v>
          </cell>
          <cell r="NS14">
            <v>0</v>
          </cell>
          <cell r="NT14">
            <v>0</v>
          </cell>
          <cell r="NU14">
            <v>0</v>
          </cell>
          <cell r="NV14">
            <v>0</v>
          </cell>
          <cell r="NW14">
            <v>0</v>
          </cell>
          <cell r="NX14">
            <v>800000</v>
          </cell>
          <cell r="NY14">
            <v>2400000</v>
          </cell>
          <cell r="NZ14">
            <v>1700000</v>
          </cell>
          <cell r="OA14">
            <v>2000000</v>
          </cell>
          <cell r="OB14">
            <v>6900000</v>
          </cell>
          <cell r="OC14">
            <v>712000</v>
          </cell>
          <cell r="OD14">
            <v>1066200</v>
          </cell>
          <cell r="OE14">
            <v>966200</v>
          </cell>
          <cell r="OF14">
            <v>1015600</v>
          </cell>
          <cell r="OG14">
            <v>3760000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712000</v>
          </cell>
          <cell r="ON14">
            <v>1066200</v>
          </cell>
          <cell r="OO14">
            <v>966200</v>
          </cell>
          <cell r="OP14">
            <v>1015600</v>
          </cell>
          <cell r="OQ14">
            <v>3760000</v>
          </cell>
          <cell r="OR14">
            <v>712000</v>
          </cell>
          <cell r="OS14">
            <v>1066200</v>
          </cell>
          <cell r="OT14">
            <v>966200</v>
          </cell>
          <cell r="OU14">
            <v>1015600</v>
          </cell>
          <cell r="OV14">
            <v>3760000</v>
          </cell>
          <cell r="OW14">
            <v>0</v>
          </cell>
          <cell r="OX14">
            <v>0</v>
          </cell>
          <cell r="OY14">
            <v>0</v>
          </cell>
          <cell r="OZ14">
            <v>0</v>
          </cell>
          <cell r="PA14">
            <v>0</v>
          </cell>
          <cell r="PB14">
            <v>712000</v>
          </cell>
          <cell r="PC14">
            <v>1066200</v>
          </cell>
          <cell r="PD14">
            <v>966200</v>
          </cell>
          <cell r="PE14">
            <v>1015600</v>
          </cell>
          <cell r="PF14">
            <v>3760000</v>
          </cell>
          <cell r="PG14">
            <v>244775</v>
          </cell>
          <cell r="PH14">
            <v>454075</v>
          </cell>
          <cell r="PI14">
            <v>424075</v>
          </cell>
          <cell r="PJ14">
            <v>384175</v>
          </cell>
          <cell r="PK14">
            <v>1507100</v>
          </cell>
          <cell r="PL14">
            <v>0</v>
          </cell>
          <cell r="PM14">
            <v>0</v>
          </cell>
          <cell r="PN14">
            <v>0</v>
          </cell>
          <cell r="PO14">
            <v>0</v>
          </cell>
          <cell r="PP14">
            <v>0</v>
          </cell>
          <cell r="PQ14">
            <v>244775</v>
          </cell>
          <cell r="PR14">
            <v>454075</v>
          </cell>
          <cell r="PS14">
            <v>424075</v>
          </cell>
          <cell r="PT14">
            <v>384175</v>
          </cell>
          <cell r="PU14">
            <v>1507100</v>
          </cell>
          <cell r="PV14">
            <v>244775</v>
          </cell>
          <cell r="PW14">
            <v>454075</v>
          </cell>
          <cell r="PX14">
            <v>424075</v>
          </cell>
          <cell r="PY14">
            <v>384175</v>
          </cell>
          <cell r="PZ14">
            <v>1507100</v>
          </cell>
          <cell r="QA14">
            <v>0</v>
          </cell>
          <cell r="QB14">
            <v>0</v>
          </cell>
          <cell r="QC14">
            <v>0</v>
          </cell>
          <cell r="QD14">
            <v>0</v>
          </cell>
          <cell r="QE14">
            <v>0</v>
          </cell>
          <cell r="QF14">
            <v>244775</v>
          </cell>
          <cell r="QG14">
            <v>454075</v>
          </cell>
          <cell r="QH14">
            <v>424075</v>
          </cell>
          <cell r="QI14">
            <v>384175</v>
          </cell>
          <cell r="QJ14">
            <v>1507100</v>
          </cell>
          <cell r="QK14">
            <v>156000</v>
          </cell>
          <cell r="QL14">
            <v>468000</v>
          </cell>
          <cell r="QM14">
            <v>520000</v>
          </cell>
          <cell r="QN14">
            <v>416000</v>
          </cell>
          <cell r="QO14">
            <v>1560000</v>
          </cell>
          <cell r="QP14">
            <v>0</v>
          </cell>
          <cell r="QQ14">
            <v>0</v>
          </cell>
          <cell r="QR14">
            <v>0</v>
          </cell>
          <cell r="QS14">
            <v>0</v>
          </cell>
          <cell r="QT14">
            <v>0</v>
          </cell>
          <cell r="QU14">
            <v>156000</v>
          </cell>
          <cell r="QV14">
            <v>468000</v>
          </cell>
          <cell r="QW14">
            <v>520000</v>
          </cell>
          <cell r="QX14">
            <v>416000</v>
          </cell>
          <cell r="QY14">
            <v>1560000</v>
          </cell>
          <cell r="QZ14">
            <v>156000</v>
          </cell>
          <cell r="RA14">
            <v>468000</v>
          </cell>
          <cell r="RB14">
            <v>520000</v>
          </cell>
          <cell r="RC14">
            <v>416000</v>
          </cell>
          <cell r="RD14">
            <v>1560000</v>
          </cell>
          <cell r="RE14">
            <v>0</v>
          </cell>
          <cell r="RF14">
            <v>0</v>
          </cell>
          <cell r="RG14">
            <v>0</v>
          </cell>
          <cell r="RH14">
            <v>0</v>
          </cell>
          <cell r="RI14">
            <v>0</v>
          </cell>
          <cell r="RJ14">
            <v>156000</v>
          </cell>
          <cell r="RK14">
            <v>468000</v>
          </cell>
          <cell r="RL14">
            <v>520000</v>
          </cell>
          <cell r="RM14">
            <v>416000</v>
          </cell>
          <cell r="RN14">
            <v>1560000</v>
          </cell>
          <cell r="RO14">
            <v>520000</v>
          </cell>
          <cell r="RP14">
            <v>780000</v>
          </cell>
          <cell r="RQ14">
            <v>650000</v>
          </cell>
          <cell r="RR14">
            <v>910000</v>
          </cell>
          <cell r="RS14">
            <v>2860000</v>
          </cell>
          <cell r="RT14">
            <v>0</v>
          </cell>
          <cell r="RU14">
            <v>0</v>
          </cell>
          <cell r="RV14">
            <v>0</v>
          </cell>
          <cell r="RW14">
            <v>0</v>
          </cell>
          <cell r="RX14">
            <v>0</v>
          </cell>
          <cell r="RY14">
            <v>520000</v>
          </cell>
          <cell r="RZ14">
            <v>780000</v>
          </cell>
          <cell r="SA14">
            <v>650000</v>
          </cell>
          <cell r="SB14">
            <v>910000</v>
          </cell>
          <cell r="SC14">
            <v>2860000</v>
          </cell>
          <cell r="SD14">
            <v>520000</v>
          </cell>
          <cell r="SE14">
            <v>780000</v>
          </cell>
          <cell r="SF14">
            <v>650000</v>
          </cell>
          <cell r="SG14">
            <v>910000</v>
          </cell>
          <cell r="SH14">
            <v>2860000</v>
          </cell>
          <cell r="SI14">
            <v>0</v>
          </cell>
          <cell r="SJ14">
            <v>0</v>
          </cell>
          <cell r="SK14">
            <v>0</v>
          </cell>
          <cell r="SL14">
            <v>0</v>
          </cell>
          <cell r="SM14">
            <v>0</v>
          </cell>
          <cell r="SN14">
            <v>520000</v>
          </cell>
          <cell r="SO14">
            <v>780000</v>
          </cell>
          <cell r="SP14">
            <v>650000</v>
          </cell>
          <cell r="SQ14">
            <v>910000</v>
          </cell>
          <cell r="SR14">
            <v>2860000</v>
          </cell>
          <cell r="SS14">
            <v>325000</v>
          </cell>
          <cell r="ST14">
            <v>455000</v>
          </cell>
          <cell r="SU14">
            <v>585000</v>
          </cell>
          <cell r="SV14">
            <v>715000</v>
          </cell>
          <cell r="SW14">
            <v>2080000</v>
          </cell>
          <cell r="SX14">
            <v>0</v>
          </cell>
          <cell r="SY14">
            <v>0</v>
          </cell>
          <cell r="SZ14">
            <v>0</v>
          </cell>
          <cell r="TA14">
            <v>0</v>
          </cell>
          <cell r="TB14">
            <v>0</v>
          </cell>
          <cell r="TC14">
            <v>325000</v>
          </cell>
          <cell r="TD14">
            <v>455000</v>
          </cell>
          <cell r="TE14">
            <v>585000</v>
          </cell>
          <cell r="TF14">
            <v>715000</v>
          </cell>
          <cell r="TG14">
            <v>2080000</v>
          </cell>
          <cell r="TH14">
            <v>325000</v>
          </cell>
          <cell r="TI14">
            <v>455000</v>
          </cell>
          <cell r="TJ14">
            <v>585000</v>
          </cell>
          <cell r="TK14">
            <v>715000</v>
          </cell>
          <cell r="TL14">
            <v>2080000</v>
          </cell>
          <cell r="TM14">
            <v>0</v>
          </cell>
          <cell r="TN14">
            <v>0</v>
          </cell>
          <cell r="TO14">
            <v>0</v>
          </cell>
          <cell r="TP14">
            <v>0</v>
          </cell>
          <cell r="TQ14">
            <v>0</v>
          </cell>
          <cell r="TR14">
            <v>325000</v>
          </cell>
          <cell r="TS14">
            <v>455000</v>
          </cell>
          <cell r="TT14">
            <v>585000</v>
          </cell>
          <cell r="TU14">
            <v>715000</v>
          </cell>
          <cell r="TV14">
            <v>2080000</v>
          </cell>
          <cell r="TW14">
            <v>84500</v>
          </cell>
          <cell r="TX14">
            <v>156000</v>
          </cell>
          <cell r="TY14">
            <v>195000</v>
          </cell>
          <cell r="TZ14">
            <v>214500</v>
          </cell>
          <cell r="UA14">
            <v>650000</v>
          </cell>
          <cell r="UB14">
            <v>0</v>
          </cell>
          <cell r="UC14">
            <v>0</v>
          </cell>
          <cell r="UD14">
            <v>0</v>
          </cell>
          <cell r="UE14">
            <v>0</v>
          </cell>
          <cell r="UF14">
            <v>0</v>
          </cell>
          <cell r="UG14">
            <v>84500</v>
          </cell>
          <cell r="UH14">
            <v>156000</v>
          </cell>
          <cell r="UI14">
            <v>195000</v>
          </cell>
          <cell r="UJ14">
            <v>214500</v>
          </cell>
          <cell r="UK14">
            <v>650000</v>
          </cell>
          <cell r="UL14">
            <v>84500</v>
          </cell>
          <cell r="UM14">
            <v>156000</v>
          </cell>
          <cell r="UN14">
            <v>195000</v>
          </cell>
          <cell r="UO14">
            <v>214500</v>
          </cell>
          <cell r="UP14">
            <v>650000</v>
          </cell>
          <cell r="UQ14">
            <v>0</v>
          </cell>
          <cell r="UR14">
            <v>0</v>
          </cell>
          <cell r="US14">
            <v>0</v>
          </cell>
          <cell r="UT14">
            <v>0</v>
          </cell>
          <cell r="UU14">
            <v>0</v>
          </cell>
          <cell r="UV14">
            <v>84500</v>
          </cell>
          <cell r="UW14">
            <v>156000</v>
          </cell>
          <cell r="UX14">
            <v>195000</v>
          </cell>
          <cell r="UY14">
            <v>214500</v>
          </cell>
          <cell r="UZ14">
            <v>650000</v>
          </cell>
          <cell r="VA14">
            <v>260000</v>
          </cell>
          <cell r="VB14">
            <v>130000</v>
          </cell>
          <cell r="VC14">
            <v>130000</v>
          </cell>
          <cell r="VD14">
            <v>130000</v>
          </cell>
          <cell r="VE14">
            <v>650000</v>
          </cell>
          <cell r="VF14">
            <v>0</v>
          </cell>
          <cell r="VG14">
            <v>0</v>
          </cell>
          <cell r="VH14">
            <v>0</v>
          </cell>
          <cell r="VI14">
            <v>0</v>
          </cell>
          <cell r="VJ14">
            <v>0</v>
          </cell>
          <cell r="VK14">
            <v>260000</v>
          </cell>
          <cell r="VL14">
            <v>130000</v>
          </cell>
          <cell r="VM14">
            <v>130000</v>
          </cell>
          <cell r="VN14">
            <v>130000</v>
          </cell>
          <cell r="VO14">
            <v>650000</v>
          </cell>
          <cell r="VP14">
            <v>260000</v>
          </cell>
          <cell r="VQ14">
            <v>130000</v>
          </cell>
          <cell r="VR14">
            <v>130000</v>
          </cell>
          <cell r="VS14">
            <v>130000</v>
          </cell>
          <cell r="VT14">
            <v>650000</v>
          </cell>
          <cell r="VU14">
            <v>0</v>
          </cell>
          <cell r="VV14">
            <v>0</v>
          </cell>
          <cell r="VW14">
            <v>0</v>
          </cell>
          <cell r="VX14">
            <v>0</v>
          </cell>
          <cell r="VY14">
            <v>0</v>
          </cell>
          <cell r="VZ14">
            <v>260000</v>
          </cell>
          <cell r="WA14">
            <v>130000</v>
          </cell>
          <cell r="WB14">
            <v>130000</v>
          </cell>
          <cell r="WC14">
            <v>130000</v>
          </cell>
          <cell r="WD14">
            <v>650000</v>
          </cell>
          <cell r="WE14">
            <v>296000</v>
          </cell>
          <cell r="WF14">
            <v>354800</v>
          </cell>
          <cell r="WG14">
            <v>344800</v>
          </cell>
          <cell r="WH14">
            <v>364900</v>
          </cell>
          <cell r="WI14">
            <v>1360500</v>
          </cell>
          <cell r="WJ14">
            <v>0</v>
          </cell>
          <cell r="WK14">
            <v>0</v>
          </cell>
          <cell r="WL14">
            <v>0</v>
          </cell>
          <cell r="WM14">
            <v>0</v>
          </cell>
          <cell r="WN14">
            <v>0</v>
          </cell>
          <cell r="WO14">
            <v>296000</v>
          </cell>
          <cell r="WP14">
            <v>354800</v>
          </cell>
          <cell r="WQ14">
            <v>344800</v>
          </cell>
          <cell r="WR14">
            <v>364900</v>
          </cell>
          <cell r="WS14">
            <v>1360500</v>
          </cell>
          <cell r="WT14">
            <v>296000</v>
          </cell>
          <cell r="WU14">
            <v>354800</v>
          </cell>
          <cell r="WV14">
            <v>344800</v>
          </cell>
          <cell r="WW14">
            <v>364900</v>
          </cell>
          <cell r="WX14">
            <v>1360500</v>
          </cell>
          <cell r="WY14">
            <v>0</v>
          </cell>
          <cell r="WZ14">
            <v>0</v>
          </cell>
          <cell r="XA14">
            <v>0</v>
          </cell>
          <cell r="XB14">
            <v>0</v>
          </cell>
          <cell r="XC14">
            <v>0</v>
          </cell>
          <cell r="XD14">
            <v>296000</v>
          </cell>
          <cell r="XE14">
            <v>354800</v>
          </cell>
          <cell r="XF14">
            <v>344800</v>
          </cell>
          <cell r="XG14">
            <v>364900</v>
          </cell>
          <cell r="XH14">
            <v>1360500</v>
          </cell>
          <cell r="XI14">
            <v>0</v>
          </cell>
          <cell r="XJ14">
            <v>150000</v>
          </cell>
          <cell r="XK14">
            <v>180000</v>
          </cell>
          <cell r="XL14">
            <v>200000</v>
          </cell>
          <cell r="XM14">
            <v>530000</v>
          </cell>
          <cell r="XN14">
            <v>0</v>
          </cell>
          <cell r="XO14">
            <v>0</v>
          </cell>
          <cell r="XP14">
            <v>0</v>
          </cell>
          <cell r="XQ14">
            <v>0</v>
          </cell>
          <cell r="XR14">
            <v>0</v>
          </cell>
          <cell r="XS14">
            <v>0</v>
          </cell>
          <cell r="XT14">
            <v>150000</v>
          </cell>
          <cell r="XU14">
            <v>180000</v>
          </cell>
          <cell r="XV14">
            <v>200000</v>
          </cell>
          <cell r="XW14">
            <v>530000</v>
          </cell>
          <cell r="XX14">
            <v>0</v>
          </cell>
          <cell r="XY14">
            <v>150000</v>
          </cell>
          <cell r="XZ14">
            <v>180000</v>
          </cell>
          <cell r="YA14">
            <v>200000</v>
          </cell>
          <cell r="YB14">
            <v>530000</v>
          </cell>
          <cell r="YC14">
            <v>0</v>
          </cell>
          <cell r="YD14">
            <v>0</v>
          </cell>
          <cell r="YE14">
            <v>0</v>
          </cell>
          <cell r="YF14">
            <v>0</v>
          </cell>
          <cell r="YG14">
            <v>0</v>
          </cell>
          <cell r="YH14">
            <v>0</v>
          </cell>
          <cell r="YI14">
            <v>150000</v>
          </cell>
          <cell r="YJ14">
            <v>180000</v>
          </cell>
          <cell r="YK14">
            <v>200000</v>
          </cell>
          <cell r="YL14">
            <v>530000</v>
          </cell>
          <cell r="YM14">
            <v>0</v>
          </cell>
          <cell r="YN14">
            <v>100000</v>
          </cell>
          <cell r="YO14">
            <v>70000</v>
          </cell>
          <cell r="YP14">
            <v>50000</v>
          </cell>
          <cell r="YQ14">
            <v>220000</v>
          </cell>
          <cell r="YR14">
            <v>0</v>
          </cell>
          <cell r="YS14">
            <v>0</v>
          </cell>
          <cell r="YT14">
            <v>0</v>
          </cell>
          <cell r="YU14">
            <v>0</v>
          </cell>
          <cell r="YV14">
            <v>0</v>
          </cell>
          <cell r="YW14">
            <v>0</v>
          </cell>
          <cell r="YX14">
            <v>100000</v>
          </cell>
          <cell r="YY14">
            <v>70000</v>
          </cell>
          <cell r="YZ14">
            <v>50000</v>
          </cell>
          <cell r="ZA14">
            <v>220000</v>
          </cell>
          <cell r="ZB14">
            <v>0</v>
          </cell>
          <cell r="ZC14">
            <v>100000</v>
          </cell>
          <cell r="ZD14">
            <v>70000</v>
          </cell>
          <cell r="ZE14">
            <v>50000</v>
          </cell>
          <cell r="ZF14">
            <v>220000</v>
          </cell>
          <cell r="ZG14">
            <v>0</v>
          </cell>
          <cell r="ZH14">
            <v>0</v>
          </cell>
          <cell r="ZI14">
            <v>0</v>
          </cell>
          <cell r="ZJ14">
            <v>0</v>
          </cell>
          <cell r="ZK14">
            <v>0</v>
          </cell>
          <cell r="ZL14">
            <v>0</v>
          </cell>
          <cell r="ZM14">
            <v>100000</v>
          </cell>
          <cell r="ZN14">
            <v>70000</v>
          </cell>
          <cell r="ZO14">
            <v>50000</v>
          </cell>
          <cell r="ZP14">
            <v>220000</v>
          </cell>
          <cell r="ZQ14">
            <v>30000</v>
          </cell>
          <cell r="ZR14">
            <v>400000</v>
          </cell>
          <cell r="ZS14">
            <v>550000</v>
          </cell>
          <cell r="ZT14">
            <v>350000</v>
          </cell>
          <cell r="ZU14">
            <v>1330000</v>
          </cell>
          <cell r="ZV14">
            <v>0</v>
          </cell>
          <cell r="ZW14">
            <v>0</v>
          </cell>
          <cell r="ZX14">
            <v>0</v>
          </cell>
          <cell r="ZY14">
            <v>0</v>
          </cell>
          <cell r="ZZ14">
            <v>0</v>
          </cell>
          <cell r="AAA14">
            <v>30000</v>
          </cell>
          <cell r="AAB14">
            <v>400000</v>
          </cell>
          <cell r="AAC14">
            <v>550000</v>
          </cell>
          <cell r="AAD14">
            <v>350000</v>
          </cell>
          <cell r="AAE14">
            <v>1330000</v>
          </cell>
          <cell r="AAF14">
            <v>30000</v>
          </cell>
          <cell r="AAG14">
            <v>400000</v>
          </cell>
          <cell r="AAH14">
            <v>550000</v>
          </cell>
          <cell r="AAI14">
            <v>350000</v>
          </cell>
          <cell r="AAJ14">
            <v>1330000</v>
          </cell>
          <cell r="AAK14">
            <v>0</v>
          </cell>
          <cell r="AAL14">
            <v>0</v>
          </cell>
          <cell r="AAM14">
            <v>0</v>
          </cell>
          <cell r="AAN14">
            <v>0</v>
          </cell>
          <cell r="AAO14">
            <v>0</v>
          </cell>
          <cell r="AAP14">
            <v>30000</v>
          </cell>
          <cell r="AAQ14">
            <v>400000</v>
          </cell>
          <cell r="AAR14">
            <v>550000</v>
          </cell>
          <cell r="AAS14">
            <v>350000</v>
          </cell>
          <cell r="AAT14">
            <v>1330000</v>
          </cell>
          <cell r="AAU14">
            <v>105000</v>
          </cell>
          <cell r="AAV14">
            <v>130000</v>
          </cell>
          <cell r="AAW14">
            <v>100000</v>
          </cell>
          <cell r="AAX14">
            <v>124000</v>
          </cell>
          <cell r="AAY14">
            <v>459000</v>
          </cell>
          <cell r="AAZ14">
            <v>0</v>
          </cell>
          <cell r="ABA14">
            <v>0</v>
          </cell>
          <cell r="ABB14">
            <v>0</v>
          </cell>
          <cell r="ABC14">
            <v>0</v>
          </cell>
          <cell r="ABD14">
            <v>0</v>
          </cell>
          <cell r="ABE14">
            <v>105000</v>
          </cell>
          <cell r="ABF14">
            <v>130000</v>
          </cell>
          <cell r="ABG14">
            <v>100000</v>
          </cell>
          <cell r="ABH14">
            <v>124000</v>
          </cell>
          <cell r="ABI14">
            <v>459000</v>
          </cell>
          <cell r="ABJ14">
            <v>105000</v>
          </cell>
          <cell r="ABK14">
            <v>130000</v>
          </cell>
          <cell r="ABL14">
            <v>100000</v>
          </cell>
          <cell r="ABM14">
            <v>124000</v>
          </cell>
          <cell r="ABN14">
            <v>459000</v>
          </cell>
          <cell r="ABO14">
            <v>0</v>
          </cell>
          <cell r="ABP14">
            <v>0</v>
          </cell>
          <cell r="ABQ14">
            <v>0</v>
          </cell>
          <cell r="ABR14">
            <v>0</v>
          </cell>
          <cell r="ABS14">
            <v>0</v>
          </cell>
          <cell r="ABT14">
            <v>105000</v>
          </cell>
          <cell r="ABU14">
            <v>130000</v>
          </cell>
          <cell r="ABV14">
            <v>100000</v>
          </cell>
          <cell r="ABW14">
            <v>124000</v>
          </cell>
          <cell r="ABX14">
            <v>459000</v>
          </cell>
          <cell r="ABY14">
            <v>0</v>
          </cell>
          <cell r="ABZ14">
            <v>0</v>
          </cell>
          <cell r="ACA14">
            <v>0</v>
          </cell>
          <cell r="ACB14">
            <v>0</v>
          </cell>
          <cell r="ACC14">
            <v>0</v>
          </cell>
          <cell r="ACD14">
            <v>0</v>
          </cell>
          <cell r="ACE14">
            <v>0</v>
          </cell>
          <cell r="ACF14">
            <v>0</v>
          </cell>
          <cell r="ACG14">
            <v>0</v>
          </cell>
          <cell r="ACH14">
            <v>0</v>
          </cell>
          <cell r="ACI14">
            <v>0</v>
          </cell>
          <cell r="ACJ14">
            <v>0</v>
          </cell>
          <cell r="ACK14">
            <v>0</v>
          </cell>
          <cell r="ACL14">
            <v>0</v>
          </cell>
          <cell r="ACM14">
            <v>0</v>
          </cell>
          <cell r="ACN14">
            <v>0</v>
          </cell>
          <cell r="ACO14">
            <v>0</v>
          </cell>
          <cell r="ACP14">
            <v>0</v>
          </cell>
          <cell r="ACQ14">
            <v>0</v>
          </cell>
          <cell r="ACR14">
            <v>0</v>
          </cell>
          <cell r="ACS14">
            <v>0</v>
          </cell>
          <cell r="ACT14">
            <v>0</v>
          </cell>
          <cell r="ACU14">
            <v>0</v>
          </cell>
          <cell r="ACV14">
            <v>0</v>
          </cell>
          <cell r="ACW14">
            <v>0</v>
          </cell>
          <cell r="ACX14">
            <v>0</v>
          </cell>
          <cell r="ACY14">
            <v>0</v>
          </cell>
          <cell r="ACZ14">
            <v>0</v>
          </cell>
          <cell r="ADA14">
            <v>0</v>
          </cell>
          <cell r="ADB14">
            <v>0</v>
          </cell>
          <cell r="ADC14">
            <v>0</v>
          </cell>
          <cell r="ADD14">
            <v>0</v>
          </cell>
          <cell r="ADE14">
            <v>0</v>
          </cell>
          <cell r="ADF14">
            <v>0</v>
          </cell>
          <cell r="ADG14">
            <v>0</v>
          </cell>
          <cell r="ADH14">
            <v>0</v>
          </cell>
          <cell r="ADI14">
            <v>0</v>
          </cell>
          <cell r="ADJ14">
            <v>0</v>
          </cell>
          <cell r="ADK14">
            <v>0</v>
          </cell>
          <cell r="ADL14">
            <v>0</v>
          </cell>
          <cell r="ADM14">
            <v>0</v>
          </cell>
          <cell r="ADN14">
            <v>0</v>
          </cell>
          <cell r="ADO14">
            <v>0</v>
          </cell>
          <cell r="ADP14">
            <v>0</v>
          </cell>
          <cell r="ADQ14">
            <v>0</v>
          </cell>
          <cell r="ADR14">
            <v>0</v>
          </cell>
          <cell r="ADS14">
            <v>0</v>
          </cell>
          <cell r="ADT14">
            <v>0</v>
          </cell>
          <cell r="ADU14">
            <v>0</v>
          </cell>
          <cell r="ADV14">
            <v>0</v>
          </cell>
          <cell r="ADW14">
            <v>0</v>
          </cell>
          <cell r="ADX14">
            <v>0</v>
          </cell>
          <cell r="ADY14">
            <v>0</v>
          </cell>
          <cell r="ADZ14">
            <v>0</v>
          </cell>
          <cell r="AEA14">
            <v>0</v>
          </cell>
          <cell r="AEB14">
            <v>0</v>
          </cell>
          <cell r="AEC14">
            <v>0</v>
          </cell>
          <cell r="AED14">
            <v>0</v>
          </cell>
          <cell r="AEE14">
            <v>0</v>
          </cell>
          <cell r="AEF14">
            <v>0</v>
          </cell>
          <cell r="AEG14">
            <v>0</v>
          </cell>
          <cell r="AEH14">
            <v>0</v>
          </cell>
          <cell r="AEI14">
            <v>0</v>
          </cell>
          <cell r="AEJ14">
            <v>0</v>
          </cell>
          <cell r="AEK14">
            <v>0</v>
          </cell>
          <cell r="AEL14">
            <v>0</v>
          </cell>
          <cell r="AEM14">
            <v>0</v>
          </cell>
          <cell r="AEN14">
            <v>0</v>
          </cell>
          <cell r="AEO14">
            <v>0</v>
          </cell>
          <cell r="AEP14">
            <v>0</v>
          </cell>
          <cell r="AEQ14">
            <v>0</v>
          </cell>
          <cell r="AER14">
            <v>0</v>
          </cell>
          <cell r="AES14">
            <v>0</v>
          </cell>
          <cell r="AET14">
            <v>0</v>
          </cell>
          <cell r="AEU14">
            <v>0</v>
          </cell>
          <cell r="AEV14">
            <v>0</v>
          </cell>
          <cell r="AEW14">
            <v>0</v>
          </cell>
          <cell r="AEX14">
            <v>0</v>
          </cell>
          <cell r="AEY14">
            <v>0</v>
          </cell>
          <cell r="AEZ14">
            <v>0</v>
          </cell>
          <cell r="AFA14">
            <v>0</v>
          </cell>
          <cell r="AFB14">
            <v>0</v>
          </cell>
          <cell r="AFC14">
            <v>0</v>
          </cell>
          <cell r="AFD14">
            <v>0</v>
          </cell>
          <cell r="AFE14">
            <v>0</v>
          </cell>
          <cell r="AFF14">
            <v>0</v>
          </cell>
          <cell r="AFG14">
            <v>0</v>
          </cell>
          <cell r="AFH14">
            <v>0</v>
          </cell>
          <cell r="AFI14">
            <v>0</v>
          </cell>
          <cell r="AFJ14">
            <v>0</v>
          </cell>
          <cell r="AFK14">
            <v>200000</v>
          </cell>
          <cell r="AFL14">
            <v>200000</v>
          </cell>
          <cell r="AFM14">
            <v>200000</v>
          </cell>
          <cell r="AFN14">
            <v>300000</v>
          </cell>
          <cell r="AFO14">
            <v>900000</v>
          </cell>
          <cell r="AFP14">
            <v>0</v>
          </cell>
          <cell r="AFQ14">
            <v>0</v>
          </cell>
          <cell r="AFR14">
            <v>0</v>
          </cell>
          <cell r="AFS14">
            <v>0</v>
          </cell>
          <cell r="AFT14">
            <v>0</v>
          </cell>
          <cell r="AFU14">
            <v>200000</v>
          </cell>
          <cell r="AFV14">
            <v>200000</v>
          </cell>
          <cell r="AFW14">
            <v>200000</v>
          </cell>
          <cell r="AFX14">
            <v>300000</v>
          </cell>
          <cell r="AFY14">
            <v>900000</v>
          </cell>
          <cell r="AFZ14">
            <v>200000</v>
          </cell>
          <cell r="AGA14">
            <v>200000</v>
          </cell>
          <cell r="AGB14">
            <v>200000</v>
          </cell>
          <cell r="AGC14">
            <v>300000</v>
          </cell>
          <cell r="AGD14">
            <v>900000</v>
          </cell>
          <cell r="AGE14">
            <v>0</v>
          </cell>
          <cell r="AGF14">
            <v>0</v>
          </cell>
          <cell r="AGG14">
            <v>0</v>
          </cell>
          <cell r="AGH14">
            <v>0</v>
          </cell>
          <cell r="AGI14">
            <v>0</v>
          </cell>
          <cell r="AGJ14">
            <v>200000</v>
          </cell>
          <cell r="AGK14">
            <v>200000</v>
          </cell>
          <cell r="AGL14">
            <v>200000</v>
          </cell>
          <cell r="AGM14">
            <v>300000</v>
          </cell>
          <cell r="AGN14">
            <v>900000</v>
          </cell>
          <cell r="AGO14">
            <v>573000</v>
          </cell>
          <cell r="AGP14">
            <v>751500.00000000012</v>
          </cell>
          <cell r="AGQ14">
            <v>643500.00000000012</v>
          </cell>
          <cell r="AGR14">
            <v>582000</v>
          </cell>
          <cell r="AGS14">
            <v>2550000</v>
          </cell>
          <cell r="AGT14">
            <v>0</v>
          </cell>
          <cell r="AGU14">
            <v>0</v>
          </cell>
          <cell r="AGV14">
            <v>0</v>
          </cell>
          <cell r="AGW14">
            <v>0</v>
          </cell>
          <cell r="AGX14">
            <v>0</v>
          </cell>
          <cell r="AGY14">
            <v>573000</v>
          </cell>
          <cell r="AGZ14">
            <v>751500.00000000012</v>
          </cell>
          <cell r="AHA14">
            <v>643500.00000000012</v>
          </cell>
          <cell r="AHB14">
            <v>582000</v>
          </cell>
          <cell r="AHC14">
            <v>2550000</v>
          </cell>
          <cell r="AHD14">
            <v>573000</v>
          </cell>
          <cell r="AHE14">
            <v>751500.00000000012</v>
          </cell>
          <cell r="AHF14">
            <v>643500.00000000012</v>
          </cell>
          <cell r="AHG14">
            <v>582000</v>
          </cell>
          <cell r="AHH14">
            <v>2550000</v>
          </cell>
          <cell r="AHI14">
            <v>0</v>
          </cell>
          <cell r="AHJ14">
            <v>0</v>
          </cell>
          <cell r="AHK14">
            <v>0</v>
          </cell>
          <cell r="AHL14">
            <v>0</v>
          </cell>
          <cell r="AHM14">
            <v>0</v>
          </cell>
          <cell r="AHN14">
            <v>573000</v>
          </cell>
          <cell r="AHO14">
            <v>751500.00000000012</v>
          </cell>
          <cell r="AHP14">
            <v>643500.00000000012</v>
          </cell>
          <cell r="AHQ14">
            <v>582000</v>
          </cell>
          <cell r="AHR14">
            <v>2550000</v>
          </cell>
          <cell r="AHS14">
            <v>240000</v>
          </cell>
          <cell r="AHT14">
            <v>300600</v>
          </cell>
          <cell r="AHU14">
            <v>264600</v>
          </cell>
          <cell r="AHV14">
            <v>214800</v>
          </cell>
          <cell r="AHW14">
            <v>1020000</v>
          </cell>
          <cell r="AHX14">
            <v>0</v>
          </cell>
          <cell r="AHY14">
            <v>0</v>
          </cell>
          <cell r="AHZ14">
            <v>0</v>
          </cell>
          <cell r="AIA14">
            <v>0</v>
          </cell>
          <cell r="AIB14">
            <v>0</v>
          </cell>
          <cell r="AIC14">
            <v>240000</v>
          </cell>
          <cell r="AID14">
            <v>300600</v>
          </cell>
          <cell r="AIE14">
            <v>264600</v>
          </cell>
          <cell r="AIF14">
            <v>214800</v>
          </cell>
          <cell r="AIG14">
            <v>1020000</v>
          </cell>
          <cell r="AIH14">
            <v>240000</v>
          </cell>
          <cell r="AII14">
            <v>300600</v>
          </cell>
          <cell r="AIJ14">
            <v>264600</v>
          </cell>
          <cell r="AIK14">
            <v>214800</v>
          </cell>
          <cell r="AIL14">
            <v>1020000</v>
          </cell>
          <cell r="AIM14">
            <v>0</v>
          </cell>
          <cell r="AIN14">
            <v>0</v>
          </cell>
          <cell r="AIO14">
            <v>0</v>
          </cell>
          <cell r="AIP14">
            <v>0</v>
          </cell>
          <cell r="AIQ14">
            <v>0</v>
          </cell>
          <cell r="AIR14">
            <v>240000</v>
          </cell>
          <cell r="AIS14">
            <v>300600</v>
          </cell>
          <cell r="AIT14">
            <v>264600</v>
          </cell>
          <cell r="AIU14">
            <v>214800</v>
          </cell>
          <cell r="AIV14">
            <v>1020000</v>
          </cell>
          <cell r="AIW14">
            <v>80000</v>
          </cell>
          <cell r="AIX14">
            <v>140000</v>
          </cell>
          <cell r="AIY14">
            <v>130000</v>
          </cell>
          <cell r="AIZ14">
            <v>120000</v>
          </cell>
          <cell r="AJA14">
            <v>470000</v>
          </cell>
          <cell r="AJB14">
            <v>0</v>
          </cell>
          <cell r="AJC14">
            <v>0</v>
          </cell>
          <cell r="AJD14">
            <v>0</v>
          </cell>
          <cell r="AJE14">
            <v>0</v>
          </cell>
          <cell r="AJF14">
            <v>0</v>
          </cell>
          <cell r="AJG14">
            <v>80000</v>
          </cell>
          <cell r="AJH14">
            <v>140000</v>
          </cell>
          <cell r="AJI14">
            <v>130000</v>
          </cell>
          <cell r="AJJ14">
            <v>120000</v>
          </cell>
          <cell r="AJK14">
            <v>470000</v>
          </cell>
          <cell r="AJL14">
            <v>80000</v>
          </cell>
          <cell r="AJM14">
            <v>140000</v>
          </cell>
          <cell r="AJN14">
            <v>130000</v>
          </cell>
          <cell r="AJO14">
            <v>120000</v>
          </cell>
          <cell r="AJP14">
            <v>470000</v>
          </cell>
          <cell r="AJQ14">
            <v>0</v>
          </cell>
          <cell r="AJR14">
            <v>0</v>
          </cell>
          <cell r="AJS14">
            <v>0</v>
          </cell>
          <cell r="AJT14">
            <v>0</v>
          </cell>
          <cell r="AJU14">
            <v>0</v>
          </cell>
          <cell r="AJV14">
            <v>80000</v>
          </cell>
          <cell r="AJW14">
            <v>140000</v>
          </cell>
          <cell r="AJX14">
            <v>130000</v>
          </cell>
          <cell r="AJY14">
            <v>120000</v>
          </cell>
          <cell r="AJZ14">
            <v>470000</v>
          </cell>
          <cell r="AKA14">
            <v>60000</v>
          </cell>
          <cell r="AKB14">
            <v>150000</v>
          </cell>
          <cell r="AKC14">
            <v>150000</v>
          </cell>
          <cell r="AKD14">
            <v>120000</v>
          </cell>
          <cell r="AKE14">
            <v>480000</v>
          </cell>
          <cell r="AKF14">
            <v>0</v>
          </cell>
          <cell r="AKG14">
            <v>0</v>
          </cell>
          <cell r="AKH14">
            <v>0</v>
          </cell>
          <cell r="AKI14">
            <v>0</v>
          </cell>
          <cell r="AKJ14">
            <v>0</v>
          </cell>
          <cell r="AKK14">
            <v>60000</v>
          </cell>
          <cell r="AKL14">
            <v>150000</v>
          </cell>
          <cell r="AKM14">
            <v>150000</v>
          </cell>
          <cell r="AKN14">
            <v>120000</v>
          </cell>
          <cell r="AKO14">
            <v>480000</v>
          </cell>
          <cell r="AKP14">
            <v>60000</v>
          </cell>
          <cell r="AKQ14">
            <v>150000</v>
          </cell>
          <cell r="AKR14">
            <v>150000</v>
          </cell>
          <cell r="AKS14">
            <v>120000</v>
          </cell>
          <cell r="AKT14">
            <v>480000</v>
          </cell>
          <cell r="AKU14">
            <v>0</v>
          </cell>
          <cell r="AKV14">
            <v>0</v>
          </cell>
          <cell r="AKW14">
            <v>0</v>
          </cell>
          <cell r="AKX14">
            <v>0</v>
          </cell>
          <cell r="AKY14">
            <v>0</v>
          </cell>
          <cell r="AKZ14">
            <v>60000</v>
          </cell>
          <cell r="ALA14">
            <v>150000</v>
          </cell>
          <cell r="ALB14">
            <v>150000</v>
          </cell>
          <cell r="ALC14">
            <v>120000</v>
          </cell>
          <cell r="ALD14">
            <v>480000</v>
          </cell>
          <cell r="ALE14">
            <v>0</v>
          </cell>
          <cell r="ALF14">
            <v>0</v>
          </cell>
          <cell r="ALG14">
            <v>0</v>
          </cell>
          <cell r="ALH14">
            <v>0</v>
          </cell>
          <cell r="ALI14">
            <v>0</v>
          </cell>
          <cell r="ALO14">
            <v>0</v>
          </cell>
          <cell r="ALP14">
            <v>0</v>
          </cell>
          <cell r="ALQ14">
            <v>0</v>
          </cell>
          <cell r="ALR14">
            <v>0</v>
          </cell>
          <cell r="ALS14">
            <v>0</v>
          </cell>
          <cell r="ALT14">
            <v>0</v>
          </cell>
          <cell r="ALU14">
            <v>0</v>
          </cell>
          <cell r="ALV14">
            <v>0</v>
          </cell>
          <cell r="ALW14">
            <v>0</v>
          </cell>
          <cell r="ALX14">
            <v>0</v>
          </cell>
          <cell r="ALY14">
            <v>0</v>
          </cell>
          <cell r="ALZ14">
            <v>0</v>
          </cell>
          <cell r="AMA14">
            <v>0</v>
          </cell>
          <cell r="AMB14">
            <v>0</v>
          </cell>
          <cell r="AMC14">
            <v>0</v>
          </cell>
          <cell r="AMD14">
            <v>0</v>
          </cell>
          <cell r="AME14">
            <v>0</v>
          </cell>
          <cell r="AMF14">
            <v>0</v>
          </cell>
          <cell r="AMG14">
            <v>0</v>
          </cell>
          <cell r="AMH14">
            <v>0</v>
          </cell>
          <cell r="AMX14">
            <v>0</v>
          </cell>
          <cell r="AMY14">
            <v>0</v>
          </cell>
          <cell r="AMZ14">
            <v>0</v>
          </cell>
          <cell r="ANA14">
            <v>0</v>
          </cell>
          <cell r="ANB14">
            <v>0</v>
          </cell>
          <cell r="ANC14">
            <v>0</v>
          </cell>
          <cell r="AND14">
            <v>0</v>
          </cell>
          <cell r="ANE14">
            <v>0</v>
          </cell>
          <cell r="ANF14">
            <v>0</v>
          </cell>
          <cell r="ANG14">
            <v>0</v>
          </cell>
          <cell r="ANH14">
            <v>0</v>
          </cell>
          <cell r="ANI14">
            <v>0</v>
          </cell>
          <cell r="ANJ14">
            <v>0</v>
          </cell>
          <cell r="ANK14">
            <v>0</v>
          </cell>
          <cell r="ANL14">
            <v>0</v>
          </cell>
          <cell r="AOB14">
            <v>0</v>
          </cell>
          <cell r="AOC14">
            <v>0</v>
          </cell>
          <cell r="AOD14">
            <v>0</v>
          </cell>
          <cell r="AOE14">
            <v>0</v>
          </cell>
          <cell r="AOF14">
            <v>0</v>
          </cell>
          <cell r="AOG14">
            <v>0</v>
          </cell>
          <cell r="AOH14">
            <v>0</v>
          </cell>
          <cell r="AOI14">
            <v>0</v>
          </cell>
          <cell r="AOJ14">
            <v>0</v>
          </cell>
          <cell r="AOK14">
            <v>0</v>
          </cell>
          <cell r="AOL14">
            <v>0</v>
          </cell>
          <cell r="AOM14">
            <v>0</v>
          </cell>
          <cell r="AON14">
            <v>0</v>
          </cell>
          <cell r="AOO14">
            <v>0</v>
          </cell>
          <cell r="AOP14">
            <v>0</v>
          </cell>
          <cell r="APF14">
            <v>0</v>
          </cell>
          <cell r="APG14">
            <v>0</v>
          </cell>
          <cell r="APH14">
            <v>0</v>
          </cell>
          <cell r="API14">
            <v>0</v>
          </cell>
          <cell r="APJ14">
            <v>0</v>
          </cell>
          <cell r="APK14">
            <v>0</v>
          </cell>
          <cell r="APL14">
            <v>0</v>
          </cell>
          <cell r="APM14">
            <v>0</v>
          </cell>
          <cell r="APN14">
            <v>0</v>
          </cell>
          <cell r="APO14">
            <v>0</v>
          </cell>
          <cell r="APP14">
            <v>0</v>
          </cell>
          <cell r="APQ14">
            <v>0</v>
          </cell>
          <cell r="APR14">
            <v>0</v>
          </cell>
          <cell r="APS14">
            <v>0</v>
          </cell>
          <cell r="APT14">
            <v>0</v>
          </cell>
          <cell r="AQJ14">
            <v>0</v>
          </cell>
          <cell r="AQK14">
            <v>0</v>
          </cell>
          <cell r="AQL14">
            <v>0</v>
          </cell>
          <cell r="AQM14">
            <v>0</v>
          </cell>
          <cell r="AQN14">
            <v>0</v>
          </cell>
          <cell r="AQO14">
            <v>0</v>
          </cell>
          <cell r="AQP14">
            <v>0</v>
          </cell>
          <cell r="AQQ14">
            <v>0</v>
          </cell>
          <cell r="AQR14">
            <v>0</v>
          </cell>
          <cell r="AQS14">
            <v>0</v>
          </cell>
          <cell r="AQT14">
            <v>0</v>
          </cell>
          <cell r="AQU14">
            <v>0</v>
          </cell>
          <cell r="AQV14">
            <v>0</v>
          </cell>
          <cell r="AQW14">
            <v>0</v>
          </cell>
          <cell r="AQX14">
            <v>0</v>
          </cell>
          <cell r="ARN14">
            <v>0</v>
          </cell>
          <cell r="ARO14">
            <v>0</v>
          </cell>
          <cell r="ARP14">
            <v>0</v>
          </cell>
          <cell r="ARQ14">
            <v>0</v>
          </cell>
          <cell r="ARR14">
            <v>0</v>
          </cell>
          <cell r="ARS14">
            <v>0</v>
          </cell>
          <cell r="ART14">
            <v>0</v>
          </cell>
          <cell r="ARU14">
            <v>0</v>
          </cell>
          <cell r="ARV14">
            <v>0</v>
          </cell>
          <cell r="ARW14">
            <v>0</v>
          </cell>
          <cell r="ARX14">
            <v>0</v>
          </cell>
          <cell r="ARY14">
            <v>0</v>
          </cell>
          <cell r="ARZ14">
            <v>0</v>
          </cell>
          <cell r="ASA14">
            <v>0</v>
          </cell>
          <cell r="ASB14">
            <v>0</v>
          </cell>
          <cell r="ASR14">
            <v>0</v>
          </cell>
          <cell r="ASS14">
            <v>0</v>
          </cell>
          <cell r="AST14">
            <v>0</v>
          </cell>
          <cell r="ASU14">
            <v>0</v>
          </cell>
          <cell r="ASV14">
            <v>0</v>
          </cell>
          <cell r="ASW14">
            <v>0</v>
          </cell>
          <cell r="ASX14">
            <v>0</v>
          </cell>
          <cell r="ASY14">
            <v>0</v>
          </cell>
          <cell r="ASZ14">
            <v>0</v>
          </cell>
          <cell r="ATA14">
            <v>0</v>
          </cell>
          <cell r="ATB14">
            <v>0</v>
          </cell>
          <cell r="ATC14">
            <v>0</v>
          </cell>
          <cell r="ATD14">
            <v>0</v>
          </cell>
          <cell r="ATE14">
            <v>0</v>
          </cell>
          <cell r="ATF14">
            <v>0</v>
          </cell>
          <cell r="ATV14">
            <v>0</v>
          </cell>
          <cell r="ATW14">
            <v>0</v>
          </cell>
          <cell r="ATX14">
            <v>0</v>
          </cell>
          <cell r="ATY14">
            <v>0</v>
          </cell>
          <cell r="ATZ14">
            <v>0</v>
          </cell>
          <cell r="AUA14">
            <v>0</v>
          </cell>
          <cell r="AUB14">
            <v>0</v>
          </cell>
          <cell r="AUC14">
            <v>0</v>
          </cell>
          <cell r="AUD14">
            <v>0</v>
          </cell>
          <cell r="AUE14">
            <v>0</v>
          </cell>
          <cell r="AUF14">
            <v>0</v>
          </cell>
          <cell r="AUG14">
            <v>0</v>
          </cell>
          <cell r="AUH14">
            <v>0</v>
          </cell>
          <cell r="AUI14">
            <v>0</v>
          </cell>
          <cell r="AUJ14">
            <v>0</v>
          </cell>
          <cell r="AUZ14">
            <v>0</v>
          </cell>
          <cell r="AVA14">
            <v>0</v>
          </cell>
          <cell r="AVB14">
            <v>0</v>
          </cell>
          <cell r="AVC14">
            <v>0</v>
          </cell>
          <cell r="AVD14">
            <v>0</v>
          </cell>
          <cell r="AVE14">
            <v>0</v>
          </cell>
          <cell r="AVF14">
            <v>0</v>
          </cell>
          <cell r="AVG14">
            <v>0</v>
          </cell>
          <cell r="AVH14">
            <v>0</v>
          </cell>
          <cell r="AVI14">
            <v>0</v>
          </cell>
          <cell r="AVJ14">
            <v>0</v>
          </cell>
          <cell r="AVK14">
            <v>0</v>
          </cell>
          <cell r="AVL14">
            <v>0</v>
          </cell>
          <cell r="AVM14">
            <v>0</v>
          </cell>
          <cell r="AVN14">
            <v>0</v>
          </cell>
          <cell r="AWH14">
            <v>0</v>
          </cell>
          <cell r="AWM14">
            <v>0</v>
          </cell>
          <cell r="AWN14">
            <v>0</v>
          </cell>
          <cell r="AWO14">
            <v>0</v>
          </cell>
          <cell r="AWP14">
            <v>0</v>
          </cell>
          <cell r="AWQ14">
            <v>0</v>
          </cell>
          <cell r="AWR14">
            <v>0</v>
          </cell>
          <cell r="AXL14">
            <v>0</v>
          </cell>
          <cell r="AXQ14">
            <v>0</v>
          </cell>
          <cell r="AXR14">
            <v>0</v>
          </cell>
          <cell r="AXS14">
            <v>0</v>
          </cell>
          <cell r="AXT14">
            <v>0</v>
          </cell>
          <cell r="AXU14">
            <v>0</v>
          </cell>
          <cell r="AXV14">
            <v>0</v>
          </cell>
          <cell r="AXW14">
            <v>8083275</v>
          </cell>
          <cell r="AXX14">
            <v>12319175</v>
          </cell>
          <cell r="AXY14">
            <v>11638175</v>
          </cell>
          <cell r="AXZ14">
            <v>11905975</v>
          </cell>
          <cell r="AYA14">
            <v>43946600</v>
          </cell>
          <cell r="AYB14">
            <v>0</v>
          </cell>
          <cell r="AYC14">
            <v>0</v>
          </cell>
          <cell r="AYD14">
            <v>0</v>
          </cell>
          <cell r="AYE14">
            <v>0</v>
          </cell>
          <cell r="AYF14">
            <v>0</v>
          </cell>
          <cell r="AYG14">
            <v>8083275</v>
          </cell>
          <cell r="AYH14">
            <v>12319175</v>
          </cell>
          <cell r="AYI14">
            <v>11638175</v>
          </cell>
          <cell r="AYJ14">
            <v>11905975</v>
          </cell>
          <cell r="AYK14">
            <v>43946600</v>
          </cell>
          <cell r="AYL14">
            <v>8083275</v>
          </cell>
          <cell r="AYM14">
            <v>12319175</v>
          </cell>
          <cell r="AYN14">
            <v>11638175</v>
          </cell>
          <cell r="AYO14">
            <v>11905975</v>
          </cell>
          <cell r="AYP14">
            <v>43946600</v>
          </cell>
          <cell r="AYQ14">
            <v>0</v>
          </cell>
          <cell r="AYR14">
            <v>0</v>
          </cell>
          <cell r="AYS14">
            <v>0</v>
          </cell>
          <cell r="AYT14">
            <v>0</v>
          </cell>
          <cell r="AYU14">
            <v>0</v>
          </cell>
          <cell r="AYV14">
            <v>8083275</v>
          </cell>
          <cell r="AYW14">
            <v>12319175</v>
          </cell>
          <cell r="AYX14">
            <v>11638175</v>
          </cell>
          <cell r="AYY14">
            <v>11905975</v>
          </cell>
          <cell r="AYZ14">
            <v>43946600</v>
          </cell>
          <cell r="AZA14">
            <v>0</v>
          </cell>
          <cell r="AZB14">
            <v>0</v>
          </cell>
          <cell r="AZC14">
            <v>0</v>
          </cell>
          <cell r="AZD14">
            <v>0</v>
          </cell>
          <cell r="AZE14">
            <v>0</v>
          </cell>
          <cell r="AZG14">
            <v>0</v>
          </cell>
          <cell r="AZH14">
            <v>0</v>
          </cell>
          <cell r="AZI14">
            <v>0</v>
          </cell>
          <cell r="AZJ14">
            <v>0</v>
          </cell>
          <cell r="AZK14">
            <v>0</v>
          </cell>
          <cell r="AZL14">
            <v>0</v>
          </cell>
          <cell r="AZM14">
            <v>0</v>
          </cell>
          <cell r="AZN14">
            <v>0</v>
          </cell>
          <cell r="AZO14">
            <v>0</v>
          </cell>
          <cell r="AZP14">
            <v>0</v>
          </cell>
          <cell r="AZQ14">
            <v>0</v>
          </cell>
          <cell r="AZR14">
            <v>0</v>
          </cell>
          <cell r="AZS14">
            <v>0</v>
          </cell>
          <cell r="AZT14">
            <v>0</v>
          </cell>
          <cell r="AZU14">
            <v>0</v>
          </cell>
          <cell r="AZV14">
            <v>0</v>
          </cell>
          <cell r="AZW14">
            <v>0</v>
          </cell>
          <cell r="AZX14">
            <v>0</v>
          </cell>
          <cell r="AZY14">
            <v>0</v>
          </cell>
          <cell r="AZZ14">
            <v>0</v>
          </cell>
          <cell r="BAA14">
            <v>0</v>
          </cell>
          <cell r="BAB14">
            <v>0</v>
          </cell>
          <cell r="BAC14">
            <v>0</v>
          </cell>
          <cell r="BAD14">
            <v>0</v>
          </cell>
          <cell r="BAE14">
            <v>0</v>
          </cell>
          <cell r="BAF14">
            <v>0</v>
          </cell>
          <cell r="BAG14">
            <v>0</v>
          </cell>
          <cell r="BAH14">
            <v>0</v>
          </cell>
          <cell r="BAI14">
            <v>0</v>
          </cell>
          <cell r="BAK14">
            <v>0</v>
          </cell>
          <cell r="BAL14">
            <v>0</v>
          </cell>
          <cell r="BAM14">
            <v>0</v>
          </cell>
          <cell r="BAN14">
            <v>0</v>
          </cell>
          <cell r="BAO14">
            <v>0</v>
          </cell>
          <cell r="BAP14">
            <v>0</v>
          </cell>
          <cell r="BAQ14">
            <v>0</v>
          </cell>
          <cell r="BAR14">
            <v>0</v>
          </cell>
          <cell r="BAS14">
            <v>0</v>
          </cell>
          <cell r="BAT14">
            <v>0</v>
          </cell>
          <cell r="BAU14">
            <v>0</v>
          </cell>
          <cell r="BAV14">
            <v>0</v>
          </cell>
          <cell r="BAW14">
            <v>0</v>
          </cell>
          <cell r="BAX14">
            <v>0</v>
          </cell>
          <cell r="BAY14">
            <v>0</v>
          </cell>
          <cell r="BAZ14">
            <v>0</v>
          </cell>
          <cell r="BBA14">
            <v>0</v>
          </cell>
          <cell r="BBB14">
            <v>0</v>
          </cell>
          <cell r="BBC14">
            <v>0</v>
          </cell>
          <cell r="BBD14">
            <v>0</v>
          </cell>
          <cell r="BBE14">
            <v>0</v>
          </cell>
          <cell r="BBF14">
            <v>0</v>
          </cell>
          <cell r="BBG14">
            <v>0</v>
          </cell>
          <cell r="BBH14">
            <v>0</v>
          </cell>
          <cell r="BBI14">
            <v>0</v>
          </cell>
          <cell r="BBJ14">
            <v>0</v>
          </cell>
          <cell r="BBK14">
            <v>0</v>
          </cell>
          <cell r="BBL14">
            <v>0</v>
          </cell>
          <cell r="BBM14">
            <v>0</v>
          </cell>
          <cell r="BBO14">
            <v>0</v>
          </cell>
          <cell r="BBP14">
            <v>0</v>
          </cell>
          <cell r="BBQ14">
            <v>0</v>
          </cell>
          <cell r="BBR14">
            <v>0</v>
          </cell>
          <cell r="BBS14">
            <v>0</v>
          </cell>
          <cell r="BBT14">
            <v>0</v>
          </cell>
          <cell r="BBU14">
            <v>0</v>
          </cell>
          <cell r="BBV14">
            <v>0</v>
          </cell>
          <cell r="BBW14">
            <v>0</v>
          </cell>
          <cell r="BBX14">
            <v>0</v>
          </cell>
          <cell r="BBY14">
            <v>0</v>
          </cell>
          <cell r="BBZ14">
            <v>0</v>
          </cell>
          <cell r="BCA14">
            <v>0</v>
          </cell>
          <cell r="BCB14">
            <v>0</v>
          </cell>
          <cell r="BCC14">
            <v>0</v>
          </cell>
          <cell r="BCD14">
            <v>0</v>
          </cell>
          <cell r="BCE14">
            <v>0</v>
          </cell>
          <cell r="BCF14">
            <v>0</v>
          </cell>
          <cell r="BCG14">
            <v>0</v>
          </cell>
          <cell r="BCH14">
            <v>0</v>
          </cell>
          <cell r="BCI14">
            <v>0</v>
          </cell>
          <cell r="BCJ14">
            <v>0</v>
          </cell>
          <cell r="BCK14">
            <v>0</v>
          </cell>
          <cell r="BCL14">
            <v>0</v>
          </cell>
          <cell r="BCM14">
            <v>0</v>
          </cell>
          <cell r="BCN14">
            <v>0</v>
          </cell>
          <cell r="BCO14">
            <v>0</v>
          </cell>
          <cell r="BCP14">
            <v>0</v>
          </cell>
          <cell r="BCQ14">
            <v>0</v>
          </cell>
          <cell r="BCS14">
            <v>0</v>
          </cell>
          <cell r="BCT14">
            <v>0</v>
          </cell>
          <cell r="BCU14">
            <v>0</v>
          </cell>
          <cell r="BCV14">
            <v>0</v>
          </cell>
          <cell r="BCW14">
            <v>0</v>
          </cell>
          <cell r="BCX14">
            <v>0</v>
          </cell>
          <cell r="BCY14">
            <v>0</v>
          </cell>
          <cell r="BCZ14">
            <v>0</v>
          </cell>
          <cell r="BDA14">
            <v>0</v>
          </cell>
          <cell r="BDB14">
            <v>0</v>
          </cell>
          <cell r="BDC14">
            <v>0</v>
          </cell>
          <cell r="BDD14">
            <v>0</v>
          </cell>
          <cell r="BDE14">
            <v>0</v>
          </cell>
          <cell r="BDF14">
            <v>0</v>
          </cell>
          <cell r="BDG14">
            <v>0</v>
          </cell>
          <cell r="BDH14">
            <v>0</v>
          </cell>
          <cell r="BDI14">
            <v>0</v>
          </cell>
          <cell r="BDJ14">
            <v>0</v>
          </cell>
          <cell r="BDK14">
            <v>0</v>
          </cell>
          <cell r="BDL14">
            <v>0</v>
          </cell>
          <cell r="BDM14">
            <v>0</v>
          </cell>
          <cell r="BDN14">
            <v>0</v>
          </cell>
          <cell r="BDO14">
            <v>0</v>
          </cell>
          <cell r="BDP14">
            <v>0</v>
          </cell>
          <cell r="BDQ14">
            <v>0</v>
          </cell>
          <cell r="BDR14">
            <v>0</v>
          </cell>
          <cell r="BDS14">
            <v>0</v>
          </cell>
          <cell r="BDT14">
            <v>0</v>
          </cell>
          <cell r="BDU14">
            <v>0</v>
          </cell>
          <cell r="BDW14">
            <v>0</v>
          </cell>
          <cell r="BDX14">
            <v>0</v>
          </cell>
          <cell r="BDY14">
            <v>0</v>
          </cell>
          <cell r="BDZ14">
            <v>0</v>
          </cell>
          <cell r="BEA14">
            <v>0</v>
          </cell>
          <cell r="BEB14">
            <v>0</v>
          </cell>
          <cell r="BEC14">
            <v>0</v>
          </cell>
          <cell r="BED14">
            <v>0</v>
          </cell>
          <cell r="BEE14">
            <v>0</v>
          </cell>
          <cell r="BEF14">
            <v>0</v>
          </cell>
          <cell r="BEG14">
            <v>0</v>
          </cell>
          <cell r="BEH14">
            <v>0</v>
          </cell>
          <cell r="BEI14">
            <v>0</v>
          </cell>
          <cell r="BEJ14">
            <v>0</v>
          </cell>
          <cell r="BEK14">
            <v>0</v>
          </cell>
          <cell r="BEL14">
            <v>0</v>
          </cell>
          <cell r="BEM14">
            <v>0</v>
          </cell>
          <cell r="BEN14">
            <v>0</v>
          </cell>
          <cell r="BEO14">
            <v>0</v>
          </cell>
          <cell r="BEP14">
            <v>0</v>
          </cell>
          <cell r="BEQ14">
            <v>0</v>
          </cell>
          <cell r="BER14">
            <v>0</v>
          </cell>
          <cell r="BES14">
            <v>0</v>
          </cell>
          <cell r="BET14">
            <v>0</v>
          </cell>
          <cell r="BEU14">
            <v>8083275</v>
          </cell>
          <cell r="BEV14">
            <v>12319175</v>
          </cell>
          <cell r="BEW14">
            <v>11638175</v>
          </cell>
          <cell r="BEX14">
            <v>11905975</v>
          </cell>
          <cell r="BEY14">
            <v>43946600</v>
          </cell>
          <cell r="BEZ14">
            <v>0</v>
          </cell>
          <cell r="BFA14">
            <v>0</v>
          </cell>
          <cell r="BFB14">
            <v>0</v>
          </cell>
          <cell r="BFC14">
            <v>0</v>
          </cell>
          <cell r="BFD14">
            <v>0</v>
          </cell>
          <cell r="BFE14">
            <v>8083275</v>
          </cell>
          <cell r="BFF14">
            <v>12319175</v>
          </cell>
          <cell r="BFG14">
            <v>11638175</v>
          </cell>
          <cell r="BFH14">
            <v>11905975</v>
          </cell>
          <cell r="BFI14">
            <v>43946600</v>
          </cell>
          <cell r="BFJ14">
            <v>8083275</v>
          </cell>
          <cell r="BFK14">
            <v>12319175</v>
          </cell>
          <cell r="BFL14">
            <v>11638175</v>
          </cell>
          <cell r="BFM14">
            <v>11905975</v>
          </cell>
          <cell r="BFN14">
            <v>43946600</v>
          </cell>
          <cell r="BFO14">
            <v>0</v>
          </cell>
          <cell r="BFP14">
            <v>0</v>
          </cell>
          <cell r="BFQ14">
            <v>0</v>
          </cell>
          <cell r="BFR14">
            <v>0</v>
          </cell>
          <cell r="BFS14">
            <v>0</v>
          </cell>
          <cell r="BFT14">
            <v>8083275</v>
          </cell>
          <cell r="BFU14">
            <v>12319175</v>
          </cell>
          <cell r="BFV14">
            <v>11638175</v>
          </cell>
          <cell r="BFW14">
            <v>11905975</v>
          </cell>
          <cell r="BFX14">
            <v>43946600</v>
          </cell>
          <cell r="BFY14">
            <v>0</v>
          </cell>
          <cell r="BFZ14">
            <v>0</v>
          </cell>
        </row>
        <row r="15">
          <cell r="B15" t="str">
            <v>用户补贴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1320000</v>
          </cell>
          <cell r="X15">
            <v>1782000</v>
          </cell>
          <cell r="Y15">
            <v>1782000</v>
          </cell>
          <cell r="Z15">
            <v>1716000</v>
          </cell>
          <cell r="AA15">
            <v>6600000</v>
          </cell>
          <cell r="AB15">
            <v>1320000</v>
          </cell>
          <cell r="AC15">
            <v>1782000</v>
          </cell>
          <cell r="AD15">
            <v>1782000</v>
          </cell>
          <cell r="AE15">
            <v>1716000</v>
          </cell>
          <cell r="AF15">
            <v>6600000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508235.29411764711</v>
          </cell>
          <cell r="BB15">
            <v>686117.64705882361</v>
          </cell>
          <cell r="BC15">
            <v>686117.64705882361</v>
          </cell>
          <cell r="BD15">
            <v>660705.8823529412</v>
          </cell>
          <cell r="BE15">
            <v>2541176.4705882357</v>
          </cell>
          <cell r="BF15">
            <v>508235.29411764711</v>
          </cell>
          <cell r="BG15">
            <v>686117.64705882361</v>
          </cell>
          <cell r="BH15">
            <v>686117.64705882361</v>
          </cell>
          <cell r="BI15">
            <v>660705.8823529412</v>
          </cell>
          <cell r="BJ15">
            <v>2541176.4705882357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585882.3529411765</v>
          </cell>
          <cell r="CF15">
            <v>790941.17647058843</v>
          </cell>
          <cell r="CG15">
            <v>790941.17647058843</v>
          </cell>
          <cell r="CH15">
            <v>761647.05882352951</v>
          </cell>
          <cell r="CI15">
            <v>2929411.7647058829</v>
          </cell>
          <cell r="CJ15">
            <v>585882.3529411765</v>
          </cell>
          <cell r="CK15">
            <v>790941.17647058843</v>
          </cell>
          <cell r="CL15">
            <v>790941.17647058843</v>
          </cell>
          <cell r="CM15">
            <v>761647.05882352951</v>
          </cell>
          <cell r="CN15">
            <v>2929411.7647058829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120000</v>
          </cell>
          <cell r="DJ15">
            <v>162000</v>
          </cell>
          <cell r="DK15">
            <v>162000</v>
          </cell>
          <cell r="DL15">
            <v>156000</v>
          </cell>
          <cell r="DM15">
            <v>600000</v>
          </cell>
          <cell r="DN15">
            <v>120000</v>
          </cell>
          <cell r="DO15">
            <v>162000</v>
          </cell>
          <cell r="DP15">
            <v>162000</v>
          </cell>
          <cell r="DQ15">
            <v>156000</v>
          </cell>
          <cell r="DR15">
            <v>600000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197647.05882352943</v>
          </cell>
          <cell r="EN15">
            <v>266823.5294117647</v>
          </cell>
          <cell r="EO15">
            <v>266823.5294117647</v>
          </cell>
          <cell r="EP15">
            <v>256941.17647058825</v>
          </cell>
          <cell r="EQ15">
            <v>988235.29411764699</v>
          </cell>
          <cell r="ER15">
            <v>197647.05882352943</v>
          </cell>
          <cell r="ES15">
            <v>266823.5294117647</v>
          </cell>
          <cell r="ET15">
            <v>266823.5294117647</v>
          </cell>
          <cell r="EU15">
            <v>256941.17647058825</v>
          </cell>
          <cell r="EV15">
            <v>988235.29411764699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120000</v>
          </cell>
          <cell r="FR15">
            <v>162000</v>
          </cell>
          <cell r="FS15">
            <v>162000</v>
          </cell>
          <cell r="FT15">
            <v>156000</v>
          </cell>
          <cell r="FU15">
            <v>600000</v>
          </cell>
          <cell r="FV15">
            <v>120000</v>
          </cell>
          <cell r="FW15">
            <v>162000</v>
          </cell>
          <cell r="FX15">
            <v>162000</v>
          </cell>
          <cell r="FY15">
            <v>156000</v>
          </cell>
          <cell r="FZ15">
            <v>600000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120000</v>
          </cell>
          <cell r="GV15">
            <v>162000</v>
          </cell>
          <cell r="GW15">
            <v>162000</v>
          </cell>
          <cell r="GX15">
            <v>156000</v>
          </cell>
          <cell r="GY15">
            <v>600000</v>
          </cell>
          <cell r="GZ15">
            <v>120000</v>
          </cell>
          <cell r="HA15">
            <v>162000</v>
          </cell>
          <cell r="HB15">
            <v>162000</v>
          </cell>
          <cell r="HC15">
            <v>156000</v>
          </cell>
          <cell r="HD15">
            <v>600000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0</v>
          </cell>
          <cell r="HU15">
            <v>0</v>
          </cell>
          <cell r="HV15">
            <v>0</v>
          </cell>
          <cell r="HW15">
            <v>0</v>
          </cell>
          <cell r="HX15">
            <v>0</v>
          </cell>
          <cell r="HY15">
            <v>352941.17647058825</v>
          </cell>
          <cell r="HZ15">
            <v>476470.58823529416</v>
          </cell>
          <cell r="IA15">
            <v>476470.58823529416</v>
          </cell>
          <cell r="IB15">
            <v>458823.5294117647</v>
          </cell>
          <cell r="IC15">
            <v>1764705.8823529412</v>
          </cell>
          <cell r="ID15">
            <v>352941.17647058825</v>
          </cell>
          <cell r="IE15">
            <v>476470.58823529416</v>
          </cell>
          <cell r="IF15">
            <v>476470.58823529416</v>
          </cell>
          <cell r="IG15">
            <v>458823.5294117647</v>
          </cell>
          <cell r="IH15">
            <v>1764705.8823529412</v>
          </cell>
          <cell r="II15">
            <v>0</v>
          </cell>
          <cell r="IJ15">
            <v>0</v>
          </cell>
          <cell r="IK15">
            <v>0</v>
          </cell>
          <cell r="IL15">
            <v>0</v>
          </cell>
          <cell r="IM15">
            <v>0</v>
          </cell>
          <cell r="IN15">
            <v>0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197647.05882352943</v>
          </cell>
          <cell r="JD15">
            <v>266823.5294117647</v>
          </cell>
          <cell r="JE15">
            <v>266823.5294117647</v>
          </cell>
          <cell r="JF15">
            <v>256941.17647058825</v>
          </cell>
          <cell r="JG15">
            <v>988235.29411764699</v>
          </cell>
          <cell r="JH15">
            <v>197647.05882352943</v>
          </cell>
          <cell r="JI15">
            <v>266823.5294117647</v>
          </cell>
          <cell r="JJ15">
            <v>266823.5294117647</v>
          </cell>
          <cell r="JK15">
            <v>256941.17647058825</v>
          </cell>
          <cell r="JL15">
            <v>988235.29411764699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B15">
            <v>0</v>
          </cell>
          <cell r="KC15">
            <v>0</v>
          </cell>
          <cell r="KD15">
            <v>0</v>
          </cell>
          <cell r="KE15">
            <v>0</v>
          </cell>
          <cell r="KF15">
            <v>0</v>
          </cell>
          <cell r="KG15">
            <v>197647.05882352943</v>
          </cell>
          <cell r="KH15">
            <v>266823.5294117647</v>
          </cell>
          <cell r="KI15">
            <v>266823.5294117647</v>
          </cell>
          <cell r="KJ15">
            <v>256941.17647058825</v>
          </cell>
          <cell r="KK15">
            <v>988235.29411764699</v>
          </cell>
          <cell r="KL15">
            <v>197647.05882352943</v>
          </cell>
          <cell r="KM15">
            <v>266823.5294117647</v>
          </cell>
          <cell r="KN15">
            <v>266823.5294117647</v>
          </cell>
          <cell r="KO15">
            <v>256941.17647058825</v>
          </cell>
          <cell r="KP15">
            <v>988235.29411764699</v>
          </cell>
          <cell r="KQ15">
            <v>0</v>
          </cell>
          <cell r="KR15">
            <v>0</v>
          </cell>
          <cell r="KS15">
            <v>0</v>
          </cell>
          <cell r="KT15">
            <v>0</v>
          </cell>
          <cell r="KU15">
            <v>0</v>
          </cell>
          <cell r="KV15">
            <v>0</v>
          </cell>
          <cell r="KW15">
            <v>0</v>
          </cell>
          <cell r="KX15">
            <v>0</v>
          </cell>
          <cell r="KY15">
            <v>0</v>
          </cell>
          <cell r="KZ15">
            <v>0</v>
          </cell>
          <cell r="LA15">
            <v>0</v>
          </cell>
          <cell r="LB15">
            <v>0</v>
          </cell>
          <cell r="LC15">
            <v>0</v>
          </cell>
          <cell r="LD15">
            <v>0</v>
          </cell>
          <cell r="LE15">
            <v>0</v>
          </cell>
          <cell r="LF15">
            <v>0</v>
          </cell>
          <cell r="LG15">
            <v>0</v>
          </cell>
          <cell r="LH15">
            <v>0</v>
          </cell>
          <cell r="LI15">
            <v>0</v>
          </cell>
          <cell r="LJ15">
            <v>0</v>
          </cell>
          <cell r="LK15">
            <v>0</v>
          </cell>
          <cell r="LL15">
            <v>0</v>
          </cell>
          <cell r="LM15">
            <v>0</v>
          </cell>
          <cell r="LN15">
            <v>0</v>
          </cell>
          <cell r="LO15">
            <v>0</v>
          </cell>
          <cell r="LP15">
            <v>0</v>
          </cell>
          <cell r="LQ15">
            <v>0</v>
          </cell>
          <cell r="LR15">
            <v>0</v>
          </cell>
          <cell r="LS15">
            <v>0</v>
          </cell>
          <cell r="LT15">
            <v>0</v>
          </cell>
          <cell r="LU15">
            <v>0</v>
          </cell>
          <cell r="LV15">
            <v>0</v>
          </cell>
          <cell r="LW15">
            <v>0</v>
          </cell>
          <cell r="LX15">
            <v>0</v>
          </cell>
          <cell r="LY15">
            <v>0</v>
          </cell>
          <cell r="LZ15">
            <v>0</v>
          </cell>
          <cell r="MA15">
            <v>0</v>
          </cell>
          <cell r="MB15">
            <v>0</v>
          </cell>
          <cell r="MC15">
            <v>0</v>
          </cell>
          <cell r="MD15">
            <v>0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508235.29411764711</v>
          </cell>
          <cell r="NT15">
            <v>686117.64705882361</v>
          </cell>
          <cell r="NU15">
            <v>686117.64705882361</v>
          </cell>
          <cell r="NV15">
            <v>660705.8823529412</v>
          </cell>
          <cell r="NW15">
            <v>2541176.4705882357</v>
          </cell>
          <cell r="NX15">
            <v>508235.29411764711</v>
          </cell>
          <cell r="NY15">
            <v>686117.64705882361</v>
          </cell>
          <cell r="NZ15">
            <v>686117.64705882361</v>
          </cell>
          <cell r="OA15">
            <v>660705.8823529412</v>
          </cell>
          <cell r="OB15">
            <v>2541176.4705882357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0</v>
          </cell>
          <cell r="OT15">
            <v>0</v>
          </cell>
          <cell r="OU15">
            <v>0</v>
          </cell>
          <cell r="OV15">
            <v>0</v>
          </cell>
          <cell r="OW15">
            <v>352941.17647058825</v>
          </cell>
          <cell r="OX15">
            <v>476470.58823529416</v>
          </cell>
          <cell r="OY15">
            <v>476470.58823529416</v>
          </cell>
          <cell r="OZ15">
            <v>458823.5294117647</v>
          </cell>
          <cell r="PA15">
            <v>1764705.8823529412</v>
          </cell>
          <cell r="PB15">
            <v>352941.17647058825</v>
          </cell>
          <cell r="PC15">
            <v>476470.58823529416</v>
          </cell>
          <cell r="PD15">
            <v>476470.58823529416</v>
          </cell>
          <cell r="PE15">
            <v>458823.5294117647</v>
          </cell>
          <cell r="PF15">
            <v>1764705.8823529412</v>
          </cell>
          <cell r="PG15">
            <v>0</v>
          </cell>
          <cell r="PH15">
            <v>0</v>
          </cell>
          <cell r="PI15">
            <v>0</v>
          </cell>
          <cell r="PJ15">
            <v>0</v>
          </cell>
          <cell r="PK15">
            <v>0</v>
          </cell>
          <cell r="PL15">
            <v>0</v>
          </cell>
          <cell r="PM15">
            <v>0</v>
          </cell>
          <cell r="PN15">
            <v>0</v>
          </cell>
          <cell r="PO15">
            <v>0</v>
          </cell>
          <cell r="PP15">
            <v>0</v>
          </cell>
          <cell r="PQ15">
            <v>0</v>
          </cell>
          <cell r="PR15">
            <v>0</v>
          </cell>
          <cell r="PS15">
            <v>0</v>
          </cell>
          <cell r="PT15">
            <v>0</v>
          </cell>
          <cell r="PU15">
            <v>0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0</v>
          </cell>
          <cell r="QA15">
            <v>155294.11764705883</v>
          </cell>
          <cell r="QB15">
            <v>209647.05882352943</v>
          </cell>
          <cell r="QC15">
            <v>209647.05882352943</v>
          </cell>
          <cell r="QD15">
            <v>201882.35294117648</v>
          </cell>
          <cell r="QE15">
            <v>776470.58823529421</v>
          </cell>
          <cell r="QF15">
            <v>155294.11764705883</v>
          </cell>
          <cell r="QG15">
            <v>209647.05882352943</v>
          </cell>
          <cell r="QH15">
            <v>209647.05882352943</v>
          </cell>
          <cell r="QI15">
            <v>201882.35294117648</v>
          </cell>
          <cell r="QJ15">
            <v>776470.58823529421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</v>
          </cell>
          <cell r="QP15">
            <v>0</v>
          </cell>
          <cell r="QQ15">
            <v>0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0</v>
          </cell>
          <cell r="RA15">
            <v>0</v>
          </cell>
          <cell r="RB15">
            <v>0</v>
          </cell>
          <cell r="RC15">
            <v>0</v>
          </cell>
          <cell r="RD15">
            <v>0</v>
          </cell>
          <cell r="RE15">
            <v>352941.17647058825</v>
          </cell>
          <cell r="RF15">
            <v>476470.58823529416</v>
          </cell>
          <cell r="RG15">
            <v>476470.58823529416</v>
          </cell>
          <cell r="RH15">
            <v>458823.5294117647</v>
          </cell>
          <cell r="RI15">
            <v>1764705.8823529412</v>
          </cell>
          <cell r="RJ15">
            <v>352941.17647058825</v>
          </cell>
          <cell r="RK15">
            <v>476470.58823529416</v>
          </cell>
          <cell r="RL15">
            <v>476470.58823529416</v>
          </cell>
          <cell r="RM15">
            <v>458823.5294117647</v>
          </cell>
          <cell r="RN15">
            <v>1764705.8823529412</v>
          </cell>
          <cell r="RO15">
            <v>0</v>
          </cell>
          <cell r="RP15">
            <v>0</v>
          </cell>
          <cell r="RQ15">
            <v>0</v>
          </cell>
          <cell r="RR15">
            <v>0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0</v>
          </cell>
          <cell r="SE15">
            <v>0</v>
          </cell>
          <cell r="SF15">
            <v>0</v>
          </cell>
          <cell r="SG15">
            <v>0</v>
          </cell>
          <cell r="SH15">
            <v>0</v>
          </cell>
          <cell r="SI15">
            <v>430588.23529411759</v>
          </cell>
          <cell r="SJ15">
            <v>581294.11764705891</v>
          </cell>
          <cell r="SK15">
            <v>581294.11764705891</v>
          </cell>
          <cell r="SL15">
            <v>559764.70588235289</v>
          </cell>
          <cell r="SM15">
            <v>2152941.1764705884</v>
          </cell>
          <cell r="SN15">
            <v>430588.23529411759</v>
          </cell>
          <cell r="SO15">
            <v>581294.11764705891</v>
          </cell>
          <cell r="SP15">
            <v>581294.11764705891</v>
          </cell>
          <cell r="SQ15">
            <v>559764.70588235289</v>
          </cell>
          <cell r="SR15">
            <v>2152941.1764705884</v>
          </cell>
          <cell r="SS15">
            <v>0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0</v>
          </cell>
          <cell r="SY15">
            <v>0</v>
          </cell>
          <cell r="SZ15">
            <v>0</v>
          </cell>
          <cell r="TA15">
            <v>0</v>
          </cell>
          <cell r="TB15">
            <v>0</v>
          </cell>
          <cell r="TC15">
            <v>0</v>
          </cell>
          <cell r="TD15">
            <v>0</v>
          </cell>
          <cell r="TE15">
            <v>0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275294.1176470588</v>
          </cell>
          <cell r="TN15">
            <v>371647.0588235294</v>
          </cell>
          <cell r="TO15">
            <v>371647.0588235294</v>
          </cell>
          <cell r="TP15">
            <v>357882.3529411765</v>
          </cell>
          <cell r="TQ15">
            <v>1376470.588235294</v>
          </cell>
          <cell r="TR15">
            <v>275294.1176470588</v>
          </cell>
          <cell r="TS15">
            <v>371647.0588235294</v>
          </cell>
          <cell r="TT15">
            <v>371647.0588235294</v>
          </cell>
          <cell r="TU15">
            <v>357882.3529411765</v>
          </cell>
          <cell r="TV15">
            <v>1376470.588235294</v>
          </cell>
          <cell r="TW15">
            <v>0</v>
          </cell>
          <cell r="TX15">
            <v>0</v>
          </cell>
          <cell r="TY15">
            <v>0</v>
          </cell>
          <cell r="TZ15">
            <v>0</v>
          </cell>
          <cell r="UA15">
            <v>0</v>
          </cell>
          <cell r="UB15">
            <v>0</v>
          </cell>
          <cell r="UC15">
            <v>0</v>
          </cell>
          <cell r="UD15">
            <v>0</v>
          </cell>
          <cell r="UE15">
            <v>0</v>
          </cell>
          <cell r="UF15">
            <v>0</v>
          </cell>
          <cell r="UG15">
            <v>0</v>
          </cell>
          <cell r="UH15">
            <v>0</v>
          </cell>
          <cell r="UI15">
            <v>0</v>
          </cell>
          <cell r="UJ15">
            <v>0</v>
          </cell>
          <cell r="UK15">
            <v>0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0</v>
          </cell>
          <cell r="UQ15">
            <v>0</v>
          </cell>
          <cell r="UR15">
            <v>0</v>
          </cell>
          <cell r="US15">
            <v>0</v>
          </cell>
          <cell r="UT15">
            <v>0</v>
          </cell>
          <cell r="UU15">
            <v>0</v>
          </cell>
          <cell r="UV15">
            <v>0</v>
          </cell>
          <cell r="UW15">
            <v>0</v>
          </cell>
          <cell r="UX15">
            <v>0</v>
          </cell>
          <cell r="UY15">
            <v>0</v>
          </cell>
          <cell r="UZ15">
            <v>0</v>
          </cell>
          <cell r="VA15">
            <v>0</v>
          </cell>
          <cell r="VB15">
            <v>0</v>
          </cell>
          <cell r="VC15">
            <v>0</v>
          </cell>
          <cell r="VD15">
            <v>0</v>
          </cell>
          <cell r="VE15">
            <v>0</v>
          </cell>
          <cell r="VF15">
            <v>0</v>
          </cell>
          <cell r="VG15">
            <v>0</v>
          </cell>
          <cell r="VH15">
            <v>0</v>
          </cell>
          <cell r="VI15">
            <v>0</v>
          </cell>
          <cell r="VJ15">
            <v>0</v>
          </cell>
          <cell r="VK15">
            <v>0</v>
          </cell>
          <cell r="VL15">
            <v>0</v>
          </cell>
          <cell r="VM15">
            <v>0</v>
          </cell>
          <cell r="VN15">
            <v>0</v>
          </cell>
          <cell r="VO15">
            <v>0</v>
          </cell>
          <cell r="VP15">
            <v>0</v>
          </cell>
          <cell r="VQ15">
            <v>0</v>
          </cell>
          <cell r="VR15">
            <v>0</v>
          </cell>
          <cell r="VS15">
            <v>0</v>
          </cell>
          <cell r="VT15">
            <v>0</v>
          </cell>
          <cell r="VU15">
            <v>0</v>
          </cell>
          <cell r="VV15">
            <v>0</v>
          </cell>
          <cell r="VW15">
            <v>0</v>
          </cell>
          <cell r="VX15">
            <v>0</v>
          </cell>
          <cell r="VY15">
            <v>0</v>
          </cell>
          <cell r="VZ15">
            <v>0</v>
          </cell>
          <cell r="WA15">
            <v>0</v>
          </cell>
          <cell r="WB15">
            <v>0</v>
          </cell>
          <cell r="WC15">
            <v>0</v>
          </cell>
          <cell r="WD15">
            <v>0</v>
          </cell>
          <cell r="WE15">
            <v>0</v>
          </cell>
          <cell r="WF15">
            <v>0</v>
          </cell>
          <cell r="WG15">
            <v>0</v>
          </cell>
          <cell r="WH15">
            <v>0</v>
          </cell>
          <cell r="WI15">
            <v>0</v>
          </cell>
          <cell r="WJ15">
            <v>0</v>
          </cell>
          <cell r="WK15">
            <v>0</v>
          </cell>
          <cell r="WL15">
            <v>0</v>
          </cell>
          <cell r="WM15">
            <v>0</v>
          </cell>
          <cell r="WN15">
            <v>0</v>
          </cell>
          <cell r="WO15">
            <v>0</v>
          </cell>
          <cell r="WP15">
            <v>0</v>
          </cell>
          <cell r="WQ15">
            <v>0</v>
          </cell>
          <cell r="WR15">
            <v>0</v>
          </cell>
          <cell r="WS15">
            <v>0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120000</v>
          </cell>
          <cell r="WZ15">
            <v>162000</v>
          </cell>
          <cell r="XA15">
            <v>162000</v>
          </cell>
          <cell r="XB15">
            <v>156000</v>
          </cell>
          <cell r="XC15">
            <v>600000</v>
          </cell>
          <cell r="XD15">
            <v>120000</v>
          </cell>
          <cell r="XE15">
            <v>162000</v>
          </cell>
          <cell r="XF15">
            <v>162000</v>
          </cell>
          <cell r="XG15">
            <v>156000</v>
          </cell>
          <cell r="XH15">
            <v>600000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0</v>
          </cell>
          <cell r="XO15">
            <v>0</v>
          </cell>
          <cell r="XP15">
            <v>0</v>
          </cell>
          <cell r="XQ15">
            <v>0</v>
          </cell>
          <cell r="XR15">
            <v>0</v>
          </cell>
          <cell r="XS15">
            <v>0</v>
          </cell>
          <cell r="XT15">
            <v>0</v>
          </cell>
          <cell r="XU15">
            <v>0</v>
          </cell>
          <cell r="XV15">
            <v>0</v>
          </cell>
          <cell r="XW15">
            <v>0</v>
          </cell>
          <cell r="XX15">
            <v>0</v>
          </cell>
          <cell r="XY15">
            <v>0</v>
          </cell>
          <cell r="XZ15">
            <v>0</v>
          </cell>
          <cell r="YA15">
            <v>0</v>
          </cell>
          <cell r="YB15">
            <v>0</v>
          </cell>
          <cell r="YC15">
            <v>155294.11764705883</v>
          </cell>
          <cell r="YD15">
            <v>209647.05882352943</v>
          </cell>
          <cell r="YE15">
            <v>209647.05882352943</v>
          </cell>
          <cell r="YF15">
            <v>201882.35294117648</v>
          </cell>
          <cell r="YG15">
            <v>776470.58823529421</v>
          </cell>
          <cell r="YH15">
            <v>155294.11764705883</v>
          </cell>
          <cell r="YI15">
            <v>209647.05882352943</v>
          </cell>
          <cell r="YJ15">
            <v>209647.05882352943</v>
          </cell>
          <cell r="YK15">
            <v>201882.35294117648</v>
          </cell>
          <cell r="YL15">
            <v>776470.58823529421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0</v>
          </cell>
          <cell r="YU15">
            <v>0</v>
          </cell>
          <cell r="YV15">
            <v>0</v>
          </cell>
          <cell r="YW15">
            <v>0</v>
          </cell>
          <cell r="YX15">
            <v>0</v>
          </cell>
          <cell r="YY15">
            <v>0</v>
          </cell>
          <cell r="YZ15">
            <v>0</v>
          </cell>
          <cell r="ZA15">
            <v>0</v>
          </cell>
          <cell r="ZB15">
            <v>0</v>
          </cell>
          <cell r="ZC15">
            <v>0</v>
          </cell>
          <cell r="ZD15">
            <v>0</v>
          </cell>
          <cell r="ZE15">
            <v>0</v>
          </cell>
          <cell r="ZF15">
            <v>0</v>
          </cell>
          <cell r="ZG15">
            <v>0</v>
          </cell>
          <cell r="ZH15">
            <v>0</v>
          </cell>
          <cell r="ZI15">
            <v>0</v>
          </cell>
          <cell r="ZJ15">
            <v>0</v>
          </cell>
          <cell r="ZK15">
            <v>0</v>
          </cell>
          <cell r="ZL15">
            <v>0</v>
          </cell>
          <cell r="ZM15">
            <v>0</v>
          </cell>
          <cell r="ZN15">
            <v>0</v>
          </cell>
          <cell r="ZO15">
            <v>0</v>
          </cell>
          <cell r="ZP15">
            <v>0</v>
          </cell>
          <cell r="ZQ15">
            <v>0</v>
          </cell>
          <cell r="ZR15">
            <v>0</v>
          </cell>
          <cell r="ZS15">
            <v>0</v>
          </cell>
          <cell r="ZT15">
            <v>0</v>
          </cell>
          <cell r="ZU15">
            <v>0</v>
          </cell>
          <cell r="ZV15">
            <v>0</v>
          </cell>
          <cell r="ZW15">
            <v>0</v>
          </cell>
          <cell r="ZX15">
            <v>0</v>
          </cell>
          <cell r="ZY15">
            <v>0</v>
          </cell>
          <cell r="ZZ15">
            <v>0</v>
          </cell>
          <cell r="AAA15">
            <v>0</v>
          </cell>
          <cell r="AAB15">
            <v>0</v>
          </cell>
          <cell r="AAC15">
            <v>0</v>
          </cell>
          <cell r="AAD15">
            <v>0</v>
          </cell>
          <cell r="AAE15">
            <v>0</v>
          </cell>
          <cell r="AAF15">
            <v>0</v>
          </cell>
          <cell r="AAG15">
            <v>0</v>
          </cell>
          <cell r="AAH15">
            <v>0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0</v>
          </cell>
          <cell r="AAN15">
            <v>0</v>
          </cell>
          <cell r="AAO15">
            <v>0</v>
          </cell>
          <cell r="AAP15">
            <v>0</v>
          </cell>
          <cell r="AAQ15">
            <v>0</v>
          </cell>
          <cell r="AAR15">
            <v>0</v>
          </cell>
          <cell r="AAS15">
            <v>0</v>
          </cell>
          <cell r="AAT15">
            <v>0</v>
          </cell>
          <cell r="AAU15">
            <v>0</v>
          </cell>
          <cell r="AAV15">
            <v>0</v>
          </cell>
          <cell r="AAW15">
            <v>0</v>
          </cell>
          <cell r="AAX15">
            <v>0</v>
          </cell>
          <cell r="AAY15">
            <v>0</v>
          </cell>
          <cell r="AAZ15">
            <v>0</v>
          </cell>
          <cell r="ABA15">
            <v>0</v>
          </cell>
          <cell r="ABB15">
            <v>0</v>
          </cell>
          <cell r="ABC15">
            <v>0</v>
          </cell>
          <cell r="ABD15">
            <v>0</v>
          </cell>
          <cell r="ABE15">
            <v>0</v>
          </cell>
          <cell r="ABF15">
            <v>0</v>
          </cell>
          <cell r="ABG15">
            <v>0</v>
          </cell>
          <cell r="ABH15">
            <v>0</v>
          </cell>
          <cell r="ABI15">
            <v>0</v>
          </cell>
          <cell r="ABJ15">
            <v>0</v>
          </cell>
          <cell r="ABK15">
            <v>0</v>
          </cell>
          <cell r="ABL15">
            <v>0</v>
          </cell>
          <cell r="ABM15">
            <v>0</v>
          </cell>
          <cell r="ABN15">
            <v>0</v>
          </cell>
          <cell r="ABO15">
            <v>77647.058823529413</v>
          </cell>
          <cell r="ABP15">
            <v>104823.52941176471</v>
          </cell>
          <cell r="ABQ15">
            <v>104823.52941176471</v>
          </cell>
          <cell r="ABR15">
            <v>100941.17647058824</v>
          </cell>
          <cell r="ABS15">
            <v>388235.29411764711</v>
          </cell>
          <cell r="ABT15">
            <v>77647.058823529413</v>
          </cell>
          <cell r="ABU15">
            <v>104823.52941176471</v>
          </cell>
          <cell r="ABV15">
            <v>104823.52941176471</v>
          </cell>
          <cell r="ABW15">
            <v>100941.17647058824</v>
          </cell>
          <cell r="ABX15">
            <v>388235.29411764711</v>
          </cell>
          <cell r="ABY15">
            <v>0</v>
          </cell>
          <cell r="ABZ15">
            <v>0</v>
          </cell>
          <cell r="ACA15">
            <v>0</v>
          </cell>
          <cell r="ACB15">
            <v>0</v>
          </cell>
          <cell r="ACC15">
            <v>0</v>
          </cell>
          <cell r="ACD15">
            <v>0</v>
          </cell>
          <cell r="ACE15">
            <v>0</v>
          </cell>
          <cell r="ACF15">
            <v>0</v>
          </cell>
          <cell r="ACG15">
            <v>0</v>
          </cell>
          <cell r="ACH15">
            <v>0</v>
          </cell>
          <cell r="ACI15">
            <v>0</v>
          </cell>
          <cell r="ACJ15">
            <v>0</v>
          </cell>
          <cell r="ACK15">
            <v>0</v>
          </cell>
          <cell r="ACL15">
            <v>0</v>
          </cell>
          <cell r="ACM15">
            <v>0</v>
          </cell>
          <cell r="ACN15">
            <v>0</v>
          </cell>
          <cell r="ACO15">
            <v>0</v>
          </cell>
          <cell r="ACP15">
            <v>0</v>
          </cell>
          <cell r="ACQ15">
            <v>0</v>
          </cell>
          <cell r="ACR15">
            <v>0</v>
          </cell>
          <cell r="ACS15">
            <v>275294.1176470588</v>
          </cell>
          <cell r="ACT15">
            <v>371647.0588235294</v>
          </cell>
          <cell r="ACU15">
            <v>371647.0588235294</v>
          </cell>
          <cell r="ACV15">
            <v>357882.3529411765</v>
          </cell>
          <cell r="ACW15">
            <v>1376470.588235294</v>
          </cell>
          <cell r="ACX15">
            <v>275294.1176470588</v>
          </cell>
          <cell r="ACY15">
            <v>371647.0588235294</v>
          </cell>
          <cell r="ACZ15">
            <v>371647.0588235294</v>
          </cell>
          <cell r="ADA15">
            <v>357882.3529411765</v>
          </cell>
          <cell r="ADB15">
            <v>1376470.588235294</v>
          </cell>
          <cell r="ADC15">
            <v>0</v>
          </cell>
          <cell r="ADD15">
            <v>0</v>
          </cell>
          <cell r="ADE15">
            <v>0</v>
          </cell>
          <cell r="ADF15">
            <v>0</v>
          </cell>
          <cell r="ADG15">
            <v>0</v>
          </cell>
          <cell r="ADH15">
            <v>0</v>
          </cell>
          <cell r="ADI15">
            <v>0</v>
          </cell>
          <cell r="ADJ15">
            <v>0</v>
          </cell>
          <cell r="ADK15">
            <v>0</v>
          </cell>
          <cell r="ADL15">
            <v>0</v>
          </cell>
          <cell r="ADM15">
            <v>0</v>
          </cell>
          <cell r="ADN15">
            <v>0</v>
          </cell>
          <cell r="ADO15">
            <v>0</v>
          </cell>
          <cell r="ADP15">
            <v>0</v>
          </cell>
          <cell r="ADQ15">
            <v>0</v>
          </cell>
          <cell r="ADR15">
            <v>0</v>
          </cell>
          <cell r="ADS15">
            <v>0</v>
          </cell>
          <cell r="ADT15">
            <v>0</v>
          </cell>
          <cell r="ADU15">
            <v>0</v>
          </cell>
          <cell r="ADV15">
            <v>0</v>
          </cell>
          <cell r="ADW15">
            <v>0</v>
          </cell>
          <cell r="ADX15">
            <v>0</v>
          </cell>
          <cell r="ADY15">
            <v>0</v>
          </cell>
          <cell r="ADZ15">
            <v>0</v>
          </cell>
          <cell r="AEA15">
            <v>0</v>
          </cell>
          <cell r="AEB15">
            <v>0</v>
          </cell>
          <cell r="AEC15">
            <v>0</v>
          </cell>
          <cell r="AED15">
            <v>0</v>
          </cell>
          <cell r="AEE15">
            <v>0</v>
          </cell>
          <cell r="AEF15">
            <v>0</v>
          </cell>
          <cell r="AEG15">
            <v>0</v>
          </cell>
          <cell r="AEH15">
            <v>0</v>
          </cell>
          <cell r="AEI15">
            <v>0</v>
          </cell>
          <cell r="AEJ15">
            <v>0</v>
          </cell>
          <cell r="AEK15">
            <v>0</v>
          </cell>
          <cell r="AEL15">
            <v>0</v>
          </cell>
          <cell r="AEM15">
            <v>0</v>
          </cell>
          <cell r="AEN15">
            <v>0</v>
          </cell>
          <cell r="AEO15">
            <v>0</v>
          </cell>
          <cell r="AEP15">
            <v>0</v>
          </cell>
          <cell r="AEQ15">
            <v>0</v>
          </cell>
          <cell r="AER15">
            <v>0</v>
          </cell>
          <cell r="AES15">
            <v>0</v>
          </cell>
          <cell r="AET15">
            <v>0</v>
          </cell>
          <cell r="AEU15">
            <v>0</v>
          </cell>
          <cell r="AEV15">
            <v>0</v>
          </cell>
          <cell r="AEW15">
            <v>0</v>
          </cell>
          <cell r="AEX15">
            <v>0</v>
          </cell>
          <cell r="AEY15">
            <v>0</v>
          </cell>
          <cell r="AEZ15">
            <v>0</v>
          </cell>
          <cell r="AFA15">
            <v>0</v>
          </cell>
          <cell r="AFB15">
            <v>0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0</v>
          </cell>
          <cell r="AGK15">
            <v>0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0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0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155294.11764705883</v>
          </cell>
          <cell r="AHJ15">
            <v>209647.05882352943</v>
          </cell>
          <cell r="AHK15">
            <v>209647.05882352943</v>
          </cell>
          <cell r="AHL15">
            <v>201882.35294117648</v>
          </cell>
          <cell r="AHM15">
            <v>776470.58823529421</v>
          </cell>
          <cell r="AHN15">
            <v>155294.11764705883</v>
          </cell>
          <cell r="AHO15">
            <v>209647.05882352943</v>
          </cell>
          <cell r="AHP15">
            <v>209647.05882352943</v>
          </cell>
          <cell r="AHQ15">
            <v>201882.35294117648</v>
          </cell>
          <cell r="AHR15">
            <v>776470.58823529421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120000</v>
          </cell>
          <cell r="AIN15">
            <v>162000</v>
          </cell>
          <cell r="AIO15">
            <v>162000</v>
          </cell>
          <cell r="AIP15">
            <v>156000</v>
          </cell>
          <cell r="AIQ15">
            <v>600000</v>
          </cell>
          <cell r="AIR15">
            <v>120000</v>
          </cell>
          <cell r="AIS15">
            <v>162000</v>
          </cell>
          <cell r="AIT15">
            <v>162000</v>
          </cell>
          <cell r="AIU15">
            <v>156000</v>
          </cell>
          <cell r="AIV15">
            <v>600000</v>
          </cell>
          <cell r="AIW15">
            <v>0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0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0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O15">
            <v>0</v>
          </cell>
          <cell r="ALP15">
            <v>0</v>
          </cell>
          <cell r="ALQ15">
            <v>0</v>
          </cell>
          <cell r="ALR15">
            <v>0</v>
          </cell>
          <cell r="ALS15">
            <v>0</v>
          </cell>
          <cell r="ALT15">
            <v>0</v>
          </cell>
          <cell r="ALU15">
            <v>0</v>
          </cell>
          <cell r="ALV15">
            <v>0</v>
          </cell>
          <cell r="ALW15">
            <v>0</v>
          </cell>
          <cell r="ALX15">
            <v>0</v>
          </cell>
          <cell r="ALY15">
            <v>0</v>
          </cell>
          <cell r="ALZ15">
            <v>0</v>
          </cell>
          <cell r="AMA15">
            <v>0</v>
          </cell>
          <cell r="AMB15">
            <v>0</v>
          </cell>
          <cell r="AMC15">
            <v>0</v>
          </cell>
          <cell r="AMD15">
            <v>0</v>
          </cell>
          <cell r="AME15">
            <v>0</v>
          </cell>
          <cell r="AMF15">
            <v>0</v>
          </cell>
          <cell r="AMG15">
            <v>0</v>
          </cell>
          <cell r="AMH15">
            <v>0</v>
          </cell>
          <cell r="AMX15">
            <v>0</v>
          </cell>
          <cell r="AMY15">
            <v>0</v>
          </cell>
          <cell r="AMZ15">
            <v>0</v>
          </cell>
          <cell r="ANA15">
            <v>0</v>
          </cell>
          <cell r="ANB15">
            <v>0</v>
          </cell>
          <cell r="ANC15">
            <v>0</v>
          </cell>
          <cell r="AND15">
            <v>0</v>
          </cell>
          <cell r="ANE15">
            <v>0</v>
          </cell>
          <cell r="ANF15">
            <v>0</v>
          </cell>
          <cell r="ANG15">
            <v>0</v>
          </cell>
          <cell r="ANH15">
            <v>0</v>
          </cell>
          <cell r="ANI15">
            <v>0</v>
          </cell>
          <cell r="ANJ15">
            <v>0</v>
          </cell>
          <cell r="ANK15">
            <v>0</v>
          </cell>
          <cell r="ANL15">
            <v>0</v>
          </cell>
          <cell r="AOB15">
            <v>0</v>
          </cell>
          <cell r="AOC15">
            <v>0</v>
          </cell>
          <cell r="AOD15">
            <v>0</v>
          </cell>
          <cell r="AOE15">
            <v>0</v>
          </cell>
          <cell r="AOF15">
            <v>0</v>
          </cell>
          <cell r="AOG15">
            <v>0</v>
          </cell>
          <cell r="AOH15">
            <v>0</v>
          </cell>
          <cell r="AOI15">
            <v>0</v>
          </cell>
          <cell r="AOJ15">
            <v>0</v>
          </cell>
          <cell r="AOK15">
            <v>0</v>
          </cell>
          <cell r="AOL15">
            <v>0</v>
          </cell>
          <cell r="AOM15">
            <v>0</v>
          </cell>
          <cell r="AON15">
            <v>0</v>
          </cell>
          <cell r="AOO15">
            <v>0</v>
          </cell>
          <cell r="AOP15">
            <v>0</v>
          </cell>
          <cell r="APF15">
            <v>0</v>
          </cell>
          <cell r="APG15">
            <v>0</v>
          </cell>
          <cell r="APH15">
            <v>0</v>
          </cell>
          <cell r="API15">
            <v>0</v>
          </cell>
          <cell r="APJ15">
            <v>0</v>
          </cell>
          <cell r="APK15">
            <v>0</v>
          </cell>
          <cell r="APL15">
            <v>0</v>
          </cell>
          <cell r="APM15">
            <v>0</v>
          </cell>
          <cell r="APN15">
            <v>0</v>
          </cell>
          <cell r="APO15">
            <v>0</v>
          </cell>
          <cell r="APP15">
            <v>0</v>
          </cell>
          <cell r="APQ15">
            <v>0</v>
          </cell>
          <cell r="APR15">
            <v>0</v>
          </cell>
          <cell r="APS15">
            <v>0</v>
          </cell>
          <cell r="APT15">
            <v>0</v>
          </cell>
          <cell r="AQJ15">
            <v>0</v>
          </cell>
          <cell r="AQK15">
            <v>0</v>
          </cell>
          <cell r="AQL15">
            <v>0</v>
          </cell>
          <cell r="AQM15">
            <v>0</v>
          </cell>
          <cell r="AQN15">
            <v>0</v>
          </cell>
          <cell r="AQO15">
            <v>0</v>
          </cell>
          <cell r="AQP15">
            <v>0</v>
          </cell>
          <cell r="AQQ15">
            <v>0</v>
          </cell>
          <cell r="AQR15">
            <v>0</v>
          </cell>
          <cell r="AQS15">
            <v>0</v>
          </cell>
          <cell r="AQT15">
            <v>0</v>
          </cell>
          <cell r="AQU15">
            <v>0</v>
          </cell>
          <cell r="AQV15">
            <v>0</v>
          </cell>
          <cell r="AQW15">
            <v>0</v>
          </cell>
          <cell r="AQX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0</v>
          </cell>
          <cell r="ASA15">
            <v>0</v>
          </cell>
          <cell r="ASB15">
            <v>0</v>
          </cell>
          <cell r="ASR15">
            <v>0</v>
          </cell>
          <cell r="ASS15">
            <v>0</v>
          </cell>
          <cell r="AST15">
            <v>0</v>
          </cell>
          <cell r="ASU15">
            <v>0</v>
          </cell>
          <cell r="ASV15">
            <v>0</v>
          </cell>
          <cell r="ASW15">
            <v>0</v>
          </cell>
          <cell r="ASX15">
            <v>0</v>
          </cell>
          <cell r="ASY15">
            <v>0</v>
          </cell>
          <cell r="ASZ15">
            <v>0</v>
          </cell>
          <cell r="ATA15">
            <v>0</v>
          </cell>
          <cell r="ATB15">
            <v>0</v>
          </cell>
          <cell r="ATC15">
            <v>0</v>
          </cell>
          <cell r="ATD15">
            <v>0</v>
          </cell>
          <cell r="ATE15">
            <v>0</v>
          </cell>
          <cell r="ATF15">
            <v>0</v>
          </cell>
          <cell r="ATV15">
            <v>0</v>
          </cell>
          <cell r="ATW15">
            <v>0</v>
          </cell>
          <cell r="ATX15">
            <v>0</v>
          </cell>
          <cell r="ATY15">
            <v>0</v>
          </cell>
          <cell r="ATZ15">
            <v>0</v>
          </cell>
          <cell r="AUA15">
            <v>0</v>
          </cell>
          <cell r="AUB15">
            <v>0</v>
          </cell>
          <cell r="AUC15">
            <v>0</v>
          </cell>
          <cell r="AUD15">
            <v>0</v>
          </cell>
          <cell r="AUE15">
            <v>0</v>
          </cell>
          <cell r="AUF15">
            <v>0</v>
          </cell>
          <cell r="AUG15">
            <v>0</v>
          </cell>
          <cell r="AUH15">
            <v>0</v>
          </cell>
          <cell r="AUI15">
            <v>0</v>
          </cell>
          <cell r="AUJ15">
            <v>0</v>
          </cell>
          <cell r="AUZ15">
            <v>0</v>
          </cell>
          <cell r="AVA15">
            <v>0</v>
          </cell>
          <cell r="AVB15">
            <v>0</v>
          </cell>
          <cell r="AVC15">
            <v>0</v>
          </cell>
          <cell r="AVD15">
            <v>0</v>
          </cell>
          <cell r="AVE15">
            <v>0</v>
          </cell>
          <cell r="AVF15">
            <v>0</v>
          </cell>
          <cell r="AVG15">
            <v>0</v>
          </cell>
          <cell r="AVH15">
            <v>0</v>
          </cell>
          <cell r="AVI15">
            <v>0</v>
          </cell>
          <cell r="AVJ15">
            <v>0</v>
          </cell>
          <cell r="AVK15">
            <v>0</v>
          </cell>
          <cell r="AVL15">
            <v>0</v>
          </cell>
          <cell r="AVM15">
            <v>0</v>
          </cell>
          <cell r="AVN15">
            <v>0</v>
          </cell>
          <cell r="AWH15">
            <v>0</v>
          </cell>
          <cell r="AWM15">
            <v>0</v>
          </cell>
          <cell r="AWN15">
            <v>0</v>
          </cell>
          <cell r="AWO15">
            <v>0</v>
          </cell>
          <cell r="AWP15">
            <v>0</v>
          </cell>
          <cell r="AWQ15">
            <v>0</v>
          </cell>
          <cell r="AWR15">
            <v>0</v>
          </cell>
          <cell r="AXL15">
            <v>0</v>
          </cell>
          <cell r="AXQ15">
            <v>0</v>
          </cell>
          <cell r="AXR15">
            <v>0</v>
          </cell>
          <cell r="AXS15">
            <v>0</v>
          </cell>
          <cell r="AXT15">
            <v>0</v>
          </cell>
          <cell r="AXU15">
            <v>0</v>
          </cell>
          <cell r="AXV15">
            <v>0</v>
          </cell>
          <cell r="AXW15">
            <v>0</v>
          </cell>
          <cell r="AXX15">
            <v>0</v>
          </cell>
          <cell r="AXY15">
            <v>0</v>
          </cell>
          <cell r="AXZ15">
            <v>0</v>
          </cell>
          <cell r="AYA15">
            <v>0</v>
          </cell>
          <cell r="AYB15">
            <v>0</v>
          </cell>
          <cell r="AYC15">
            <v>0</v>
          </cell>
          <cell r="AYD15">
            <v>0</v>
          </cell>
          <cell r="AYE15">
            <v>0</v>
          </cell>
          <cell r="AYF15">
            <v>0</v>
          </cell>
          <cell r="AYG15">
            <v>0</v>
          </cell>
          <cell r="AYH15">
            <v>0</v>
          </cell>
          <cell r="AYI15">
            <v>0</v>
          </cell>
          <cell r="AYJ15">
            <v>0</v>
          </cell>
          <cell r="AYK15">
            <v>0</v>
          </cell>
          <cell r="AYL15">
            <v>0</v>
          </cell>
          <cell r="AYM15">
            <v>0</v>
          </cell>
          <cell r="AYN15">
            <v>0</v>
          </cell>
          <cell r="AYO15">
            <v>0</v>
          </cell>
          <cell r="AYP15">
            <v>0</v>
          </cell>
          <cell r="AYQ15">
            <v>6698823.5294117667</v>
          </cell>
          <cell r="AYR15">
            <v>9043411.7647058852</v>
          </cell>
          <cell r="AYS15">
            <v>9043411.7647058852</v>
          </cell>
          <cell r="AYT15">
            <v>8708470.5882352944</v>
          </cell>
          <cell r="AYU15">
            <v>33494117.647058818</v>
          </cell>
          <cell r="AYV15">
            <v>6698823.5294117667</v>
          </cell>
          <cell r="AYW15">
            <v>9043411.7647058852</v>
          </cell>
          <cell r="AYX15">
            <v>9043411.7647058852</v>
          </cell>
          <cell r="AYY15">
            <v>8708470.5882352944</v>
          </cell>
          <cell r="AYZ15">
            <v>33494117.647058818</v>
          </cell>
          <cell r="AZA15">
            <v>0</v>
          </cell>
          <cell r="AZB15">
            <v>0</v>
          </cell>
          <cell r="AZC15">
            <v>0</v>
          </cell>
          <cell r="AZD15">
            <v>0</v>
          </cell>
          <cell r="AZE15">
            <v>0</v>
          </cell>
          <cell r="AZG15">
            <v>0</v>
          </cell>
          <cell r="AZH15">
            <v>0</v>
          </cell>
          <cell r="AZI15">
            <v>0</v>
          </cell>
          <cell r="AZJ15">
            <v>0</v>
          </cell>
          <cell r="AZK15">
            <v>0</v>
          </cell>
          <cell r="AZL15">
            <v>0</v>
          </cell>
          <cell r="AZM15">
            <v>0</v>
          </cell>
          <cell r="AZN15">
            <v>0</v>
          </cell>
          <cell r="AZO15">
            <v>0</v>
          </cell>
          <cell r="AZP15">
            <v>0</v>
          </cell>
          <cell r="AZQ15">
            <v>0</v>
          </cell>
          <cell r="AZR15">
            <v>0</v>
          </cell>
          <cell r="AZS15">
            <v>0</v>
          </cell>
          <cell r="AZT15">
            <v>0</v>
          </cell>
          <cell r="AZU15">
            <v>0</v>
          </cell>
          <cell r="AZV15">
            <v>0</v>
          </cell>
          <cell r="AZW15">
            <v>0</v>
          </cell>
          <cell r="AZX15">
            <v>0</v>
          </cell>
          <cell r="AZY15">
            <v>0</v>
          </cell>
          <cell r="AZZ15">
            <v>0</v>
          </cell>
          <cell r="BAA15">
            <v>0</v>
          </cell>
          <cell r="BAB15">
            <v>0</v>
          </cell>
          <cell r="BAC15">
            <v>0</v>
          </cell>
          <cell r="BAD15">
            <v>0</v>
          </cell>
          <cell r="BAE15">
            <v>0</v>
          </cell>
          <cell r="BAF15">
            <v>0</v>
          </cell>
          <cell r="BAG15">
            <v>0</v>
          </cell>
          <cell r="BAH15">
            <v>0</v>
          </cell>
          <cell r="BAI15">
            <v>0</v>
          </cell>
          <cell r="BAK15">
            <v>0</v>
          </cell>
          <cell r="BAL15">
            <v>0</v>
          </cell>
          <cell r="BAM15">
            <v>0</v>
          </cell>
          <cell r="BAN15">
            <v>0</v>
          </cell>
          <cell r="BAO15">
            <v>0</v>
          </cell>
          <cell r="BAP15">
            <v>0</v>
          </cell>
          <cell r="BAQ15">
            <v>0</v>
          </cell>
          <cell r="BAR15">
            <v>0</v>
          </cell>
          <cell r="BAS15">
            <v>0</v>
          </cell>
          <cell r="BAT15">
            <v>0</v>
          </cell>
          <cell r="BAU15">
            <v>0</v>
          </cell>
          <cell r="BAV15">
            <v>0</v>
          </cell>
          <cell r="BAW15">
            <v>0</v>
          </cell>
          <cell r="BAX15">
            <v>0</v>
          </cell>
          <cell r="BAY15">
            <v>0</v>
          </cell>
          <cell r="BAZ15">
            <v>0</v>
          </cell>
          <cell r="BBA15">
            <v>0</v>
          </cell>
          <cell r="BBB15">
            <v>0</v>
          </cell>
          <cell r="BBC15">
            <v>0</v>
          </cell>
          <cell r="BBD15">
            <v>0</v>
          </cell>
          <cell r="BBE15">
            <v>0</v>
          </cell>
          <cell r="BBF15">
            <v>0</v>
          </cell>
          <cell r="BBG15">
            <v>0</v>
          </cell>
          <cell r="BBH15">
            <v>0</v>
          </cell>
          <cell r="BBI15">
            <v>0</v>
          </cell>
          <cell r="BBJ15">
            <v>0</v>
          </cell>
          <cell r="BBK15">
            <v>0</v>
          </cell>
          <cell r="BBL15">
            <v>0</v>
          </cell>
          <cell r="BBM15">
            <v>0</v>
          </cell>
          <cell r="BBO15">
            <v>0</v>
          </cell>
          <cell r="BBP15">
            <v>0</v>
          </cell>
          <cell r="BBQ15">
            <v>0</v>
          </cell>
          <cell r="BBR15">
            <v>0</v>
          </cell>
          <cell r="BBS15">
            <v>0</v>
          </cell>
          <cell r="BBT15">
            <v>0</v>
          </cell>
          <cell r="BBU15">
            <v>0</v>
          </cell>
          <cell r="BBV15">
            <v>0</v>
          </cell>
          <cell r="BBW15">
            <v>0</v>
          </cell>
          <cell r="BBX15">
            <v>0</v>
          </cell>
          <cell r="BBY15">
            <v>0</v>
          </cell>
          <cell r="BBZ15">
            <v>0</v>
          </cell>
          <cell r="BCA15">
            <v>0</v>
          </cell>
          <cell r="BCB15">
            <v>0</v>
          </cell>
          <cell r="BCC15">
            <v>0</v>
          </cell>
          <cell r="BCD15">
            <v>0</v>
          </cell>
          <cell r="BCE15">
            <v>0</v>
          </cell>
          <cell r="BCF15">
            <v>0</v>
          </cell>
          <cell r="BCG15">
            <v>0</v>
          </cell>
          <cell r="BCH15">
            <v>0</v>
          </cell>
          <cell r="BCI15">
            <v>0</v>
          </cell>
          <cell r="BCJ15">
            <v>0</v>
          </cell>
          <cell r="BCK15">
            <v>0</v>
          </cell>
          <cell r="BCL15">
            <v>0</v>
          </cell>
          <cell r="BCM15">
            <v>0</v>
          </cell>
          <cell r="BCN15">
            <v>0</v>
          </cell>
          <cell r="BCO15">
            <v>0</v>
          </cell>
          <cell r="BCP15">
            <v>0</v>
          </cell>
          <cell r="BCQ15">
            <v>0</v>
          </cell>
          <cell r="BCS15">
            <v>0</v>
          </cell>
          <cell r="BCT15">
            <v>0</v>
          </cell>
          <cell r="BCU15">
            <v>0</v>
          </cell>
          <cell r="BCV15">
            <v>0</v>
          </cell>
          <cell r="BCW15">
            <v>0</v>
          </cell>
          <cell r="BCX15">
            <v>0</v>
          </cell>
          <cell r="BCY15">
            <v>0</v>
          </cell>
          <cell r="BCZ15">
            <v>0</v>
          </cell>
          <cell r="BDA15">
            <v>0</v>
          </cell>
          <cell r="BDB15">
            <v>0</v>
          </cell>
          <cell r="BDC15">
            <v>0</v>
          </cell>
          <cell r="BDD15">
            <v>0</v>
          </cell>
          <cell r="BDE15">
            <v>0</v>
          </cell>
          <cell r="BDF15">
            <v>0</v>
          </cell>
          <cell r="BDG15">
            <v>0</v>
          </cell>
          <cell r="BDH15">
            <v>0</v>
          </cell>
          <cell r="BDI15">
            <v>0</v>
          </cell>
          <cell r="BDJ15">
            <v>0</v>
          </cell>
          <cell r="BDK15">
            <v>0</v>
          </cell>
          <cell r="BDL15">
            <v>0</v>
          </cell>
          <cell r="BDM15">
            <v>0</v>
          </cell>
          <cell r="BDN15">
            <v>0</v>
          </cell>
          <cell r="BDO15">
            <v>0</v>
          </cell>
          <cell r="BDP15">
            <v>0</v>
          </cell>
          <cell r="BDQ15">
            <v>0</v>
          </cell>
          <cell r="BDR15">
            <v>0</v>
          </cell>
          <cell r="BDS15">
            <v>0</v>
          </cell>
          <cell r="BDT15">
            <v>0</v>
          </cell>
          <cell r="BDU15">
            <v>0</v>
          </cell>
          <cell r="BDW15">
            <v>0</v>
          </cell>
          <cell r="BDX15">
            <v>0</v>
          </cell>
          <cell r="BDY15">
            <v>0</v>
          </cell>
          <cell r="BDZ15">
            <v>0</v>
          </cell>
          <cell r="BEA15">
            <v>0</v>
          </cell>
          <cell r="BEB15">
            <v>0</v>
          </cell>
          <cell r="BEC15">
            <v>0</v>
          </cell>
          <cell r="BED15">
            <v>0</v>
          </cell>
          <cell r="BEE15">
            <v>0</v>
          </cell>
          <cell r="BEF15">
            <v>0</v>
          </cell>
          <cell r="BEG15">
            <v>0</v>
          </cell>
          <cell r="BEH15">
            <v>0</v>
          </cell>
          <cell r="BEI15">
            <v>0</v>
          </cell>
          <cell r="BEJ15">
            <v>0</v>
          </cell>
          <cell r="BEK15">
            <v>0</v>
          </cell>
          <cell r="BEL15">
            <v>0</v>
          </cell>
          <cell r="BEM15">
            <v>0</v>
          </cell>
          <cell r="BEN15">
            <v>0</v>
          </cell>
          <cell r="BEO15">
            <v>0</v>
          </cell>
          <cell r="BEP15">
            <v>0</v>
          </cell>
          <cell r="BEQ15">
            <v>0</v>
          </cell>
          <cell r="BER15">
            <v>0</v>
          </cell>
          <cell r="BES15">
            <v>0</v>
          </cell>
          <cell r="BET15">
            <v>0</v>
          </cell>
          <cell r="BEU15">
            <v>0</v>
          </cell>
          <cell r="BEV15">
            <v>0</v>
          </cell>
          <cell r="BEW15">
            <v>0</v>
          </cell>
          <cell r="BEX15">
            <v>0</v>
          </cell>
          <cell r="BEY15">
            <v>0</v>
          </cell>
          <cell r="BEZ15">
            <v>0</v>
          </cell>
          <cell r="BFA15">
            <v>0</v>
          </cell>
          <cell r="BFB15">
            <v>0</v>
          </cell>
          <cell r="BFC15">
            <v>0</v>
          </cell>
          <cell r="BFD15">
            <v>0</v>
          </cell>
          <cell r="BFE15">
            <v>0</v>
          </cell>
          <cell r="BFF15">
            <v>0</v>
          </cell>
          <cell r="BFG15">
            <v>0</v>
          </cell>
          <cell r="BFH15">
            <v>0</v>
          </cell>
          <cell r="BFI15">
            <v>0</v>
          </cell>
          <cell r="BFJ15">
            <v>0</v>
          </cell>
          <cell r="BFK15">
            <v>0</v>
          </cell>
          <cell r="BFL15">
            <v>0</v>
          </cell>
          <cell r="BFM15">
            <v>0</v>
          </cell>
          <cell r="BFN15">
            <v>0</v>
          </cell>
          <cell r="BFO15">
            <v>6698823.5294117667</v>
          </cell>
          <cell r="BFP15">
            <v>9043411.7647058852</v>
          </cell>
          <cell r="BFQ15">
            <v>9043411.7647058852</v>
          </cell>
          <cell r="BFR15">
            <v>8708470.5882352944</v>
          </cell>
          <cell r="BFS15">
            <v>33494117.64705883</v>
          </cell>
          <cell r="BFT15">
            <v>6698823.5294117667</v>
          </cell>
          <cell r="BFU15">
            <v>9043411.7647058852</v>
          </cell>
          <cell r="BFV15">
            <v>9043411.7647058852</v>
          </cell>
          <cell r="BFW15">
            <v>8708470.5882352944</v>
          </cell>
          <cell r="BFX15">
            <v>33494117.64705883</v>
          </cell>
          <cell r="BFY15">
            <v>0</v>
          </cell>
          <cell r="BFZ15">
            <v>0</v>
          </cell>
        </row>
        <row r="16">
          <cell r="B16" t="str">
            <v>流量采购</v>
          </cell>
          <cell r="C16">
            <v>238410.59602649009</v>
          </cell>
          <cell r="D16">
            <v>298013.24503311259</v>
          </cell>
          <cell r="E16">
            <v>298013.24503311259</v>
          </cell>
          <cell r="F16">
            <v>357615.89403973514</v>
          </cell>
          <cell r="G16">
            <v>1192052.9801324503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238410.59602649009</v>
          </cell>
          <cell r="N16">
            <v>298013.24503311259</v>
          </cell>
          <cell r="O16">
            <v>298013.24503311259</v>
          </cell>
          <cell r="P16">
            <v>357615.89403973514</v>
          </cell>
          <cell r="Q16">
            <v>1192052.9801324503</v>
          </cell>
          <cell r="R16">
            <v>238410.59602649009</v>
          </cell>
          <cell r="S16">
            <v>298013.24503311259</v>
          </cell>
          <cell r="T16">
            <v>298013.24503311259</v>
          </cell>
          <cell r="U16">
            <v>357615.89403973514</v>
          </cell>
          <cell r="V16">
            <v>1192052.9801324503</v>
          </cell>
          <cell r="W16">
            <v>39766.081871345028</v>
          </cell>
          <cell r="X16">
            <v>39766.081871345028</v>
          </cell>
          <cell r="Y16">
            <v>59649.122807017542</v>
          </cell>
          <cell r="Z16">
            <v>59649.122807017542</v>
          </cell>
          <cell r="AA16">
            <v>198830.40935672511</v>
          </cell>
          <cell r="AB16">
            <v>278176.67789783515</v>
          </cell>
          <cell r="AC16">
            <v>337779.32690445764</v>
          </cell>
          <cell r="AD16">
            <v>357662.36784013011</v>
          </cell>
          <cell r="AE16">
            <v>417265.01684675267</v>
          </cell>
          <cell r="AF16">
            <v>1390883.3894891755</v>
          </cell>
          <cell r="AG16">
            <v>52980.132450331133</v>
          </cell>
          <cell r="AH16">
            <v>66225.165562913913</v>
          </cell>
          <cell r="AI16">
            <v>66225.165562913913</v>
          </cell>
          <cell r="AJ16">
            <v>79470.198675496693</v>
          </cell>
          <cell r="AK16">
            <v>264900.66225165565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52980.132450331133</v>
          </cell>
          <cell r="AR16">
            <v>66225.165562913913</v>
          </cell>
          <cell r="AS16">
            <v>66225.165562913913</v>
          </cell>
          <cell r="AT16">
            <v>79470.198675496693</v>
          </cell>
          <cell r="AU16">
            <v>264900.66225165565</v>
          </cell>
          <cell r="AV16">
            <v>52980.132450331133</v>
          </cell>
          <cell r="AW16">
            <v>66225.165562913913</v>
          </cell>
          <cell r="AX16">
            <v>66225.165562913913</v>
          </cell>
          <cell r="AY16">
            <v>79470.198675496693</v>
          </cell>
          <cell r="AZ16">
            <v>264900.66225165565</v>
          </cell>
          <cell r="BA16">
            <v>15204.678362573099</v>
          </cell>
          <cell r="BB16">
            <v>15204.678362573099</v>
          </cell>
          <cell r="BC16">
            <v>22807.017543859649</v>
          </cell>
          <cell r="BD16">
            <v>22807.017543859649</v>
          </cell>
          <cell r="BE16">
            <v>76023.391812865491</v>
          </cell>
          <cell r="BF16">
            <v>68184.810812904238</v>
          </cell>
          <cell r="BG16">
            <v>81429.843925487017</v>
          </cell>
          <cell r="BH16">
            <v>89032.183106773562</v>
          </cell>
          <cell r="BI16">
            <v>102277.21621935634</v>
          </cell>
          <cell r="BJ16">
            <v>340924.05406452116</v>
          </cell>
          <cell r="BK16">
            <v>52980.132450331133</v>
          </cell>
          <cell r="BL16">
            <v>66225.165562913913</v>
          </cell>
          <cell r="BM16">
            <v>66225.165562913913</v>
          </cell>
          <cell r="BN16">
            <v>79470.198675496693</v>
          </cell>
          <cell r="BO16">
            <v>264900.66225165565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52980.132450331133</v>
          </cell>
          <cell r="BV16">
            <v>66225.165562913913</v>
          </cell>
          <cell r="BW16">
            <v>66225.165562913913</v>
          </cell>
          <cell r="BX16">
            <v>79470.198675496693</v>
          </cell>
          <cell r="BY16">
            <v>264900.66225165565</v>
          </cell>
          <cell r="BZ16">
            <v>52980.132450331133</v>
          </cell>
          <cell r="CA16">
            <v>66225.165562913913</v>
          </cell>
          <cell r="CB16">
            <v>66225.165562913913</v>
          </cell>
          <cell r="CC16">
            <v>79470.198675496693</v>
          </cell>
          <cell r="CD16">
            <v>264900.66225165565</v>
          </cell>
          <cell r="CE16">
            <v>17543.859649122805</v>
          </cell>
          <cell r="CF16">
            <v>17543.859649122805</v>
          </cell>
          <cell r="CG16">
            <v>26315.78947368421</v>
          </cell>
          <cell r="CH16">
            <v>26315.78947368421</v>
          </cell>
          <cell r="CI16">
            <v>87719.298245614031</v>
          </cell>
          <cell r="CJ16">
            <v>70523.992099453943</v>
          </cell>
          <cell r="CK16">
            <v>83769.025212036722</v>
          </cell>
          <cell r="CL16">
            <v>92540.955036598127</v>
          </cell>
          <cell r="CM16">
            <v>105785.98814918091</v>
          </cell>
          <cell r="CN16">
            <v>352619.9604972697</v>
          </cell>
          <cell r="CO16">
            <v>21192.052980132452</v>
          </cell>
          <cell r="CP16">
            <v>26490.066225165563</v>
          </cell>
          <cell r="CQ16">
            <v>26490.066225165563</v>
          </cell>
          <cell r="CR16">
            <v>31788.079470198674</v>
          </cell>
          <cell r="CS16">
            <v>105960.26490066225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21192.052980132452</v>
          </cell>
          <cell r="CZ16">
            <v>26490.066225165563</v>
          </cell>
          <cell r="DA16">
            <v>26490.066225165563</v>
          </cell>
          <cell r="DB16">
            <v>31788.079470198674</v>
          </cell>
          <cell r="DC16">
            <v>105960.26490066225</v>
          </cell>
          <cell r="DD16">
            <v>21192.052980132452</v>
          </cell>
          <cell r="DE16">
            <v>26490.066225165563</v>
          </cell>
          <cell r="DF16">
            <v>26490.066225165563</v>
          </cell>
          <cell r="DG16">
            <v>31788.079470198674</v>
          </cell>
          <cell r="DH16">
            <v>105960.26490066225</v>
          </cell>
          <cell r="DI16">
            <v>3508.7719298245611</v>
          </cell>
          <cell r="DJ16">
            <v>3508.7719298245611</v>
          </cell>
          <cell r="DK16">
            <v>5263.1578947368416</v>
          </cell>
          <cell r="DL16">
            <v>5263.1578947368416</v>
          </cell>
          <cell r="DM16">
            <v>17543.859649122805</v>
          </cell>
          <cell r="DN16">
            <v>24700.824909957013</v>
          </cell>
          <cell r="DO16">
            <v>29998.838154990124</v>
          </cell>
          <cell r="DP16">
            <v>31753.224119902407</v>
          </cell>
          <cell r="DQ16">
            <v>37051.237364935514</v>
          </cell>
          <cell r="DR16">
            <v>123504.12454978505</v>
          </cell>
          <cell r="DS16">
            <v>15894.039735099339</v>
          </cell>
          <cell r="DT16">
            <v>19867.549668874173</v>
          </cell>
          <cell r="DU16">
            <v>19867.549668874173</v>
          </cell>
          <cell r="DV16">
            <v>23841.059602649009</v>
          </cell>
          <cell r="DW16">
            <v>79470.198675496693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15894.039735099339</v>
          </cell>
          <cell r="ED16">
            <v>19867.549668874173</v>
          </cell>
          <cell r="EE16">
            <v>19867.549668874173</v>
          </cell>
          <cell r="EF16">
            <v>23841.059602649009</v>
          </cell>
          <cell r="EG16">
            <v>79470.198675496693</v>
          </cell>
          <cell r="EH16">
            <v>15894.039735099339</v>
          </cell>
          <cell r="EI16">
            <v>19867.549668874173</v>
          </cell>
          <cell r="EJ16">
            <v>19867.549668874173</v>
          </cell>
          <cell r="EK16">
            <v>23841.059602649009</v>
          </cell>
          <cell r="EL16">
            <v>79470.198675496693</v>
          </cell>
          <cell r="EM16">
            <v>5847.9532163742688</v>
          </cell>
          <cell r="EN16">
            <v>5847.9532163742688</v>
          </cell>
          <cell r="EO16">
            <v>8771.9298245614027</v>
          </cell>
          <cell r="EP16">
            <v>8771.9298245614027</v>
          </cell>
          <cell r="EQ16">
            <v>29239.766081871341</v>
          </cell>
          <cell r="ER16">
            <v>21741.992951473607</v>
          </cell>
          <cell r="ES16">
            <v>25715.502885248443</v>
          </cell>
          <cell r="ET16">
            <v>28639.479493435574</v>
          </cell>
          <cell r="EU16">
            <v>32612.989427210414</v>
          </cell>
          <cell r="EV16">
            <v>108709.96475736804</v>
          </cell>
          <cell r="EW16">
            <v>14569.536423841058</v>
          </cell>
          <cell r="EX16">
            <v>18211.920529801322</v>
          </cell>
          <cell r="EY16">
            <v>18211.920529801322</v>
          </cell>
          <cell r="EZ16">
            <v>21854.304635761589</v>
          </cell>
          <cell r="FA16">
            <v>72847.682119205303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14569.536423841058</v>
          </cell>
          <cell r="FH16">
            <v>18211.920529801322</v>
          </cell>
          <cell r="FI16">
            <v>18211.920529801322</v>
          </cell>
          <cell r="FJ16">
            <v>21854.304635761589</v>
          </cell>
          <cell r="FK16">
            <v>72847.682119205303</v>
          </cell>
          <cell r="FL16">
            <v>14569.536423841058</v>
          </cell>
          <cell r="FM16">
            <v>18211.920529801322</v>
          </cell>
          <cell r="FN16">
            <v>18211.920529801322</v>
          </cell>
          <cell r="FO16">
            <v>21854.304635761589</v>
          </cell>
          <cell r="FP16">
            <v>72847.682119205303</v>
          </cell>
          <cell r="FQ16">
            <v>3508.7719298245611</v>
          </cell>
          <cell r="FR16">
            <v>3508.7719298245611</v>
          </cell>
          <cell r="FS16">
            <v>5263.1578947368416</v>
          </cell>
          <cell r="FT16">
            <v>5263.1578947368416</v>
          </cell>
          <cell r="FU16">
            <v>17543.859649122805</v>
          </cell>
          <cell r="FV16">
            <v>18078.30835366562</v>
          </cell>
          <cell r="FW16">
            <v>21720.692459625883</v>
          </cell>
          <cell r="FX16">
            <v>23475.078424538166</v>
          </cell>
          <cell r="FY16">
            <v>27117.462530498429</v>
          </cell>
          <cell r="FZ16">
            <v>90391.541768328098</v>
          </cell>
          <cell r="GA16">
            <v>2649.0066225165565</v>
          </cell>
          <cell r="GB16">
            <v>3311.2582781456954</v>
          </cell>
          <cell r="GC16">
            <v>3311.2582781456954</v>
          </cell>
          <cell r="GD16">
            <v>3973.5099337748343</v>
          </cell>
          <cell r="GE16">
            <v>13245.033112582782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2649.0066225165565</v>
          </cell>
          <cell r="GL16">
            <v>3311.2582781456954</v>
          </cell>
          <cell r="GM16">
            <v>3311.2582781456954</v>
          </cell>
          <cell r="GN16">
            <v>3973.5099337748343</v>
          </cell>
          <cell r="GO16">
            <v>13245.033112582782</v>
          </cell>
          <cell r="GP16">
            <v>2649.0066225165565</v>
          </cell>
          <cell r="GQ16">
            <v>3311.2582781456954</v>
          </cell>
          <cell r="GR16">
            <v>3311.2582781456954</v>
          </cell>
          <cell r="GS16">
            <v>3973.5099337748343</v>
          </cell>
          <cell r="GT16">
            <v>13245.033112582782</v>
          </cell>
          <cell r="GU16">
            <v>3508.7719298245611</v>
          </cell>
          <cell r="GV16">
            <v>3508.7719298245611</v>
          </cell>
          <cell r="GW16">
            <v>5263.1578947368416</v>
          </cell>
          <cell r="GX16">
            <v>5263.1578947368416</v>
          </cell>
          <cell r="GY16">
            <v>17543.859649122805</v>
          </cell>
          <cell r="GZ16">
            <v>6157.7785523411176</v>
          </cell>
          <cell r="HA16">
            <v>6820.030207970256</v>
          </cell>
          <cell r="HB16">
            <v>8574.4161728825366</v>
          </cell>
          <cell r="HC16">
            <v>9236.6678285116759</v>
          </cell>
          <cell r="HD16">
            <v>30788.892761705585</v>
          </cell>
          <cell r="HE16">
            <v>29139.072847682117</v>
          </cell>
          <cell r="HF16">
            <v>36423.841059602644</v>
          </cell>
          <cell r="HG16">
            <v>36423.841059602644</v>
          </cell>
          <cell r="HH16">
            <v>43708.609271523179</v>
          </cell>
          <cell r="HI16">
            <v>145695.36423841061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29139.072847682117</v>
          </cell>
          <cell r="HP16">
            <v>36423.841059602644</v>
          </cell>
          <cell r="HQ16">
            <v>36423.841059602644</v>
          </cell>
          <cell r="HR16">
            <v>43708.609271523179</v>
          </cell>
          <cell r="HS16">
            <v>145695.36423841061</v>
          </cell>
          <cell r="HT16">
            <v>29139.072847682117</v>
          </cell>
          <cell r="HU16">
            <v>36423.841059602644</v>
          </cell>
          <cell r="HV16">
            <v>36423.841059602644</v>
          </cell>
          <cell r="HW16">
            <v>43708.609271523179</v>
          </cell>
          <cell r="HX16">
            <v>145695.36423841061</v>
          </cell>
          <cell r="HY16">
            <v>10526.315789473683</v>
          </cell>
          <cell r="HZ16">
            <v>10526.315789473683</v>
          </cell>
          <cell r="IA16">
            <v>15789.473684210525</v>
          </cell>
          <cell r="IB16">
            <v>15789.473684210525</v>
          </cell>
          <cell r="IC16">
            <v>52631.57894736842</v>
          </cell>
          <cell r="ID16">
            <v>39665.388637155804</v>
          </cell>
          <cell r="IE16">
            <v>46950.156849076331</v>
          </cell>
          <cell r="IF16">
            <v>52213.314743813171</v>
          </cell>
          <cell r="IG16">
            <v>59498.082955733706</v>
          </cell>
          <cell r="IH16">
            <v>198326.943185779</v>
          </cell>
          <cell r="II16">
            <v>19867.54966887417</v>
          </cell>
          <cell r="IJ16">
            <v>24834.437086092712</v>
          </cell>
          <cell r="IK16">
            <v>24834.437086092712</v>
          </cell>
          <cell r="IL16">
            <v>29801.324503311258</v>
          </cell>
          <cell r="IM16">
            <v>99337.748344370862</v>
          </cell>
          <cell r="IN16">
            <v>0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19867.54966887417</v>
          </cell>
          <cell r="IT16">
            <v>24834.437086092712</v>
          </cell>
          <cell r="IU16">
            <v>24834.437086092712</v>
          </cell>
          <cell r="IV16">
            <v>29801.324503311258</v>
          </cell>
          <cell r="IW16">
            <v>99337.748344370862</v>
          </cell>
          <cell r="IX16">
            <v>19867.54966887417</v>
          </cell>
          <cell r="IY16">
            <v>24834.437086092712</v>
          </cell>
          <cell r="IZ16">
            <v>24834.437086092712</v>
          </cell>
          <cell r="JA16">
            <v>29801.324503311258</v>
          </cell>
          <cell r="JB16">
            <v>99337.748344370862</v>
          </cell>
          <cell r="JC16">
            <v>5847.9532163742688</v>
          </cell>
          <cell r="JD16">
            <v>5847.9532163742688</v>
          </cell>
          <cell r="JE16">
            <v>8771.9298245614027</v>
          </cell>
          <cell r="JF16">
            <v>8771.9298245614027</v>
          </cell>
          <cell r="JG16">
            <v>29239.766081871341</v>
          </cell>
          <cell r="JH16">
            <v>25715.502885248439</v>
          </cell>
          <cell r="JI16">
            <v>30682.390302466982</v>
          </cell>
          <cell r="JJ16">
            <v>33606.366910654113</v>
          </cell>
          <cell r="JK16">
            <v>38573.254327872659</v>
          </cell>
          <cell r="JL16">
            <v>128577.51442624218</v>
          </cell>
          <cell r="JM16">
            <v>30463.576158940399</v>
          </cell>
          <cell r="JN16">
            <v>38079.470198675495</v>
          </cell>
          <cell r="JO16">
            <v>38079.470198675495</v>
          </cell>
          <cell r="JP16">
            <v>45695.364238410599</v>
          </cell>
          <cell r="JQ16">
            <v>152317.88079470198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30463.576158940399</v>
          </cell>
          <cell r="JX16">
            <v>38079.470198675495</v>
          </cell>
          <cell r="JY16">
            <v>38079.470198675495</v>
          </cell>
          <cell r="JZ16">
            <v>45695.364238410599</v>
          </cell>
          <cell r="KA16">
            <v>152317.88079470198</v>
          </cell>
          <cell r="KB16">
            <v>30463.576158940399</v>
          </cell>
          <cell r="KC16">
            <v>38079.470198675495</v>
          </cell>
          <cell r="KD16">
            <v>38079.470198675495</v>
          </cell>
          <cell r="KE16">
            <v>45695.364238410599</v>
          </cell>
          <cell r="KF16">
            <v>152317.88079470198</v>
          </cell>
          <cell r="KG16">
            <v>5847.9532163742688</v>
          </cell>
          <cell r="KH16">
            <v>5847.9532163742688</v>
          </cell>
          <cell r="KI16">
            <v>8771.9298245614027</v>
          </cell>
          <cell r="KJ16">
            <v>8771.9298245614027</v>
          </cell>
          <cell r="KK16">
            <v>29239.766081871341</v>
          </cell>
          <cell r="KL16">
            <v>36311.529375314669</v>
          </cell>
          <cell r="KM16">
            <v>43927.423415049765</v>
          </cell>
          <cell r="KN16">
            <v>46851.4000232369</v>
          </cell>
          <cell r="KO16">
            <v>54467.294062972003</v>
          </cell>
          <cell r="KP16">
            <v>181557.64687657333</v>
          </cell>
          <cell r="KQ16">
            <v>6622.5165562913917</v>
          </cell>
          <cell r="KR16">
            <v>8278.1456953642391</v>
          </cell>
          <cell r="KS16">
            <v>8278.1456953642391</v>
          </cell>
          <cell r="KT16">
            <v>9933.7748344370866</v>
          </cell>
          <cell r="KU16">
            <v>33112.582781456957</v>
          </cell>
          <cell r="KV16">
            <v>0</v>
          </cell>
          <cell r="KW16">
            <v>0</v>
          </cell>
          <cell r="KX16">
            <v>0</v>
          </cell>
          <cell r="KY16">
            <v>0</v>
          </cell>
          <cell r="KZ16">
            <v>0</v>
          </cell>
          <cell r="LA16">
            <v>6622.5165562913917</v>
          </cell>
          <cell r="LB16">
            <v>8278.1456953642391</v>
          </cell>
          <cell r="LC16">
            <v>8278.1456953642391</v>
          </cell>
          <cell r="LD16">
            <v>9933.7748344370866</v>
          </cell>
          <cell r="LE16">
            <v>33112.582781456957</v>
          </cell>
          <cell r="LF16">
            <v>6622.5165562913917</v>
          </cell>
          <cell r="LG16">
            <v>8278.1456953642391</v>
          </cell>
          <cell r="LH16">
            <v>8278.1456953642391</v>
          </cell>
          <cell r="LI16">
            <v>9933.7748344370866</v>
          </cell>
          <cell r="LJ16">
            <v>33112.582781456957</v>
          </cell>
          <cell r="LK16">
            <v>0</v>
          </cell>
          <cell r="LL16">
            <v>0</v>
          </cell>
          <cell r="LM16">
            <v>0</v>
          </cell>
          <cell r="LN16">
            <v>0</v>
          </cell>
          <cell r="LO16">
            <v>0</v>
          </cell>
          <cell r="LP16">
            <v>6622.5165562913917</v>
          </cell>
          <cell r="LQ16">
            <v>8278.1456953642391</v>
          </cell>
          <cell r="LR16">
            <v>8278.1456953642391</v>
          </cell>
          <cell r="LS16">
            <v>9933.7748344370866</v>
          </cell>
          <cell r="LT16">
            <v>33112.582781456957</v>
          </cell>
          <cell r="LU16">
            <v>13245.033112582783</v>
          </cell>
          <cell r="LV16">
            <v>16556.291390728478</v>
          </cell>
          <cell r="LW16">
            <v>16556.291390728478</v>
          </cell>
          <cell r="LX16">
            <v>19867.549668874173</v>
          </cell>
          <cell r="LY16">
            <v>66225.165562913913</v>
          </cell>
          <cell r="LZ16">
            <v>0</v>
          </cell>
          <cell r="MA16">
            <v>0</v>
          </cell>
          <cell r="MB16">
            <v>0</v>
          </cell>
          <cell r="MC16">
            <v>0</v>
          </cell>
          <cell r="MD16">
            <v>0</v>
          </cell>
          <cell r="ME16">
            <v>13245.033112582783</v>
          </cell>
          <cell r="MF16">
            <v>16556.291390728478</v>
          </cell>
          <cell r="MG16">
            <v>16556.291390728478</v>
          </cell>
          <cell r="MH16">
            <v>19867.549668874173</v>
          </cell>
          <cell r="MI16">
            <v>66225.165562913913</v>
          </cell>
          <cell r="MJ16">
            <v>13245.033112582783</v>
          </cell>
          <cell r="MK16">
            <v>16556.291390728478</v>
          </cell>
          <cell r="ML16">
            <v>16556.291390728478</v>
          </cell>
          <cell r="MM16">
            <v>19867.549668874173</v>
          </cell>
          <cell r="MN16">
            <v>66225.165562913913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13245.033112582783</v>
          </cell>
          <cell r="MU16">
            <v>16556.291390728478</v>
          </cell>
          <cell r="MV16">
            <v>16556.291390728478</v>
          </cell>
          <cell r="MW16">
            <v>19867.549668874173</v>
          </cell>
          <cell r="MX16">
            <v>66225.165562913913</v>
          </cell>
          <cell r="MY16">
            <v>46357.615894039736</v>
          </cell>
          <cell r="MZ16">
            <v>57947.019867549665</v>
          </cell>
          <cell r="NA16">
            <v>57947.019867549665</v>
          </cell>
          <cell r="NB16">
            <v>69536.423841059601</v>
          </cell>
          <cell r="NC16">
            <v>231788.07947019866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46357.615894039736</v>
          </cell>
          <cell r="NJ16">
            <v>57947.019867549665</v>
          </cell>
          <cell r="NK16">
            <v>57947.019867549665</v>
          </cell>
          <cell r="NL16">
            <v>69536.423841059601</v>
          </cell>
          <cell r="NM16">
            <v>231788.07947019866</v>
          </cell>
          <cell r="NN16">
            <v>46357.615894039736</v>
          </cell>
          <cell r="NO16">
            <v>57947.019867549665</v>
          </cell>
          <cell r="NP16">
            <v>57947.019867549665</v>
          </cell>
          <cell r="NQ16">
            <v>69536.423841059601</v>
          </cell>
          <cell r="NR16">
            <v>231788.07947019866</v>
          </cell>
          <cell r="NS16">
            <v>15204.678362573099</v>
          </cell>
          <cell r="NT16">
            <v>15204.678362573099</v>
          </cell>
          <cell r="NU16">
            <v>22807.017543859649</v>
          </cell>
          <cell r="NV16">
            <v>22807.017543859649</v>
          </cell>
          <cell r="NW16">
            <v>76023.391812865491</v>
          </cell>
          <cell r="NX16">
            <v>61562.294256612833</v>
          </cell>
          <cell r="NY16">
            <v>73151.698230122769</v>
          </cell>
          <cell r="NZ16">
            <v>80754.037411409314</v>
          </cell>
          <cell r="OA16">
            <v>92343.44138491925</v>
          </cell>
          <cell r="OB16">
            <v>307811.47128306417</v>
          </cell>
          <cell r="OC16">
            <v>29139.072847682117</v>
          </cell>
          <cell r="OD16">
            <v>36423.841059602644</v>
          </cell>
          <cell r="OE16">
            <v>36423.841059602644</v>
          </cell>
          <cell r="OF16">
            <v>43708.609271523179</v>
          </cell>
          <cell r="OG16">
            <v>145695.36423841061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29139.072847682117</v>
          </cell>
          <cell r="ON16">
            <v>36423.841059602644</v>
          </cell>
          <cell r="OO16">
            <v>36423.841059602644</v>
          </cell>
          <cell r="OP16">
            <v>43708.609271523179</v>
          </cell>
          <cell r="OQ16">
            <v>145695.36423841061</v>
          </cell>
          <cell r="OR16">
            <v>29139.072847682117</v>
          </cell>
          <cell r="OS16">
            <v>36423.841059602644</v>
          </cell>
          <cell r="OT16">
            <v>36423.841059602644</v>
          </cell>
          <cell r="OU16">
            <v>43708.609271523179</v>
          </cell>
          <cell r="OV16">
            <v>145695.36423841061</v>
          </cell>
          <cell r="OW16">
            <v>10526.315789473683</v>
          </cell>
          <cell r="OX16">
            <v>10526.315789473683</v>
          </cell>
          <cell r="OY16">
            <v>15789.473684210525</v>
          </cell>
          <cell r="OZ16">
            <v>15789.473684210525</v>
          </cell>
          <cell r="PA16">
            <v>52631.57894736842</v>
          </cell>
          <cell r="PB16">
            <v>39665.388637155804</v>
          </cell>
          <cell r="PC16">
            <v>46950.156849076331</v>
          </cell>
          <cell r="PD16">
            <v>52213.314743813171</v>
          </cell>
          <cell r="PE16">
            <v>59498.082955733706</v>
          </cell>
          <cell r="PF16">
            <v>198326.943185779</v>
          </cell>
          <cell r="PG16">
            <v>17218.543046357616</v>
          </cell>
          <cell r="PH16">
            <v>21523.178807947017</v>
          </cell>
          <cell r="PI16">
            <v>21523.178807947017</v>
          </cell>
          <cell r="PJ16">
            <v>25827.814569536422</v>
          </cell>
          <cell r="PK16">
            <v>86092.715231788068</v>
          </cell>
          <cell r="PL16">
            <v>0</v>
          </cell>
          <cell r="PM16">
            <v>0</v>
          </cell>
          <cell r="PN16">
            <v>0</v>
          </cell>
          <cell r="PO16">
            <v>0</v>
          </cell>
          <cell r="PP16">
            <v>0</v>
          </cell>
          <cell r="PQ16">
            <v>17218.543046357616</v>
          </cell>
          <cell r="PR16">
            <v>21523.178807947017</v>
          </cell>
          <cell r="PS16">
            <v>21523.178807947017</v>
          </cell>
          <cell r="PT16">
            <v>25827.814569536422</v>
          </cell>
          <cell r="PU16">
            <v>86092.715231788068</v>
          </cell>
          <cell r="PV16">
            <v>17218.543046357616</v>
          </cell>
          <cell r="PW16">
            <v>21523.178807947017</v>
          </cell>
          <cell r="PX16">
            <v>21523.178807947017</v>
          </cell>
          <cell r="PY16">
            <v>25827.814569536422</v>
          </cell>
          <cell r="PZ16">
            <v>86092.715231788068</v>
          </cell>
          <cell r="QA16">
            <v>4678.3625730994154</v>
          </cell>
          <cell r="QB16">
            <v>4678.3625730994154</v>
          </cell>
          <cell r="QC16">
            <v>7017.5438596491222</v>
          </cell>
          <cell r="QD16">
            <v>7017.5438596491222</v>
          </cell>
          <cell r="QE16">
            <v>23391.812865497075</v>
          </cell>
          <cell r="QF16">
            <v>21896.905619457029</v>
          </cell>
          <cell r="QG16">
            <v>26201.541381046431</v>
          </cell>
          <cell r="QH16">
            <v>28540.722667596139</v>
          </cell>
          <cell r="QI16">
            <v>32845.358429185544</v>
          </cell>
          <cell r="QJ16">
            <v>109484.52809728513</v>
          </cell>
          <cell r="QK16">
            <v>15894.039735099339</v>
          </cell>
          <cell r="QL16">
            <v>19867.549668874173</v>
          </cell>
          <cell r="QM16">
            <v>19867.549668874173</v>
          </cell>
          <cell r="QN16">
            <v>23841.059602649009</v>
          </cell>
          <cell r="QO16">
            <v>79470.198675496693</v>
          </cell>
          <cell r="QP16">
            <v>0</v>
          </cell>
          <cell r="QQ16">
            <v>0</v>
          </cell>
          <cell r="QR16">
            <v>0</v>
          </cell>
          <cell r="QS16">
            <v>0</v>
          </cell>
          <cell r="QT16">
            <v>0</v>
          </cell>
          <cell r="QU16">
            <v>15894.039735099339</v>
          </cell>
          <cell r="QV16">
            <v>19867.549668874173</v>
          </cell>
          <cell r="QW16">
            <v>19867.549668874173</v>
          </cell>
          <cell r="QX16">
            <v>23841.059602649009</v>
          </cell>
          <cell r="QY16">
            <v>79470.198675496693</v>
          </cell>
          <cell r="QZ16">
            <v>15894.039735099339</v>
          </cell>
          <cell r="RA16">
            <v>19867.549668874173</v>
          </cell>
          <cell r="RB16">
            <v>19867.549668874173</v>
          </cell>
          <cell r="RC16">
            <v>23841.059602649009</v>
          </cell>
          <cell r="RD16">
            <v>79470.198675496693</v>
          </cell>
          <cell r="RE16">
            <v>10526.315789473683</v>
          </cell>
          <cell r="RF16">
            <v>10526.315789473683</v>
          </cell>
          <cell r="RG16">
            <v>15789.473684210525</v>
          </cell>
          <cell r="RH16">
            <v>15789.473684210525</v>
          </cell>
          <cell r="RI16">
            <v>52631.57894736842</v>
          </cell>
          <cell r="RJ16">
            <v>26420.355524573024</v>
          </cell>
          <cell r="RK16">
            <v>30393.865458347856</v>
          </cell>
          <cell r="RL16">
            <v>35657.023353084696</v>
          </cell>
          <cell r="RM16">
            <v>39630.533286859536</v>
          </cell>
          <cell r="RN16">
            <v>132101.77762286511</v>
          </cell>
          <cell r="RO16">
            <v>29139.072847682117</v>
          </cell>
          <cell r="RP16">
            <v>36423.841059602644</v>
          </cell>
          <cell r="RQ16">
            <v>36423.841059602644</v>
          </cell>
          <cell r="RR16">
            <v>43708.609271523179</v>
          </cell>
          <cell r="RS16">
            <v>145695.36423841061</v>
          </cell>
          <cell r="RT16">
            <v>0</v>
          </cell>
          <cell r="RU16">
            <v>0</v>
          </cell>
          <cell r="RV16">
            <v>0</v>
          </cell>
          <cell r="RW16">
            <v>0</v>
          </cell>
          <cell r="RX16">
            <v>0</v>
          </cell>
          <cell r="RY16">
            <v>29139.072847682117</v>
          </cell>
          <cell r="RZ16">
            <v>36423.841059602644</v>
          </cell>
          <cell r="SA16">
            <v>36423.841059602644</v>
          </cell>
          <cell r="SB16">
            <v>43708.609271523179</v>
          </cell>
          <cell r="SC16">
            <v>145695.36423841061</v>
          </cell>
          <cell r="SD16">
            <v>29139.072847682117</v>
          </cell>
          <cell r="SE16">
            <v>36423.841059602644</v>
          </cell>
          <cell r="SF16">
            <v>36423.841059602644</v>
          </cell>
          <cell r="SG16">
            <v>43708.609271523179</v>
          </cell>
          <cell r="SH16">
            <v>145695.36423841061</v>
          </cell>
          <cell r="SI16">
            <v>12865.497076023392</v>
          </cell>
          <cell r="SJ16">
            <v>12865.497076023392</v>
          </cell>
          <cell r="SK16">
            <v>19298.245614035088</v>
          </cell>
          <cell r="SL16">
            <v>19298.245614035088</v>
          </cell>
          <cell r="SM16">
            <v>64327.485380116952</v>
          </cell>
          <cell r="SN16">
            <v>42004.569923705509</v>
          </cell>
          <cell r="SO16">
            <v>49289.338135626036</v>
          </cell>
          <cell r="SP16">
            <v>55722.086673637736</v>
          </cell>
          <cell r="SQ16">
            <v>63006.854885558263</v>
          </cell>
          <cell r="SR16">
            <v>210022.84961852751</v>
          </cell>
          <cell r="SS16">
            <v>21192.052980132452</v>
          </cell>
          <cell r="ST16">
            <v>26490.066225165563</v>
          </cell>
          <cell r="SU16">
            <v>26490.066225165563</v>
          </cell>
          <cell r="SV16">
            <v>31788.079470198674</v>
          </cell>
          <cell r="SW16">
            <v>105960.26490066225</v>
          </cell>
          <cell r="SX16">
            <v>0</v>
          </cell>
          <cell r="SY16">
            <v>0</v>
          </cell>
          <cell r="SZ16">
            <v>0</v>
          </cell>
          <cell r="TA16">
            <v>0</v>
          </cell>
          <cell r="TB16">
            <v>0</v>
          </cell>
          <cell r="TC16">
            <v>21192.052980132452</v>
          </cell>
          <cell r="TD16">
            <v>26490.066225165563</v>
          </cell>
          <cell r="TE16">
            <v>26490.066225165563</v>
          </cell>
          <cell r="TF16">
            <v>31788.079470198674</v>
          </cell>
          <cell r="TG16">
            <v>105960.26490066225</v>
          </cell>
          <cell r="TH16">
            <v>21192.052980132452</v>
          </cell>
          <cell r="TI16">
            <v>26490.066225165563</v>
          </cell>
          <cell r="TJ16">
            <v>26490.066225165563</v>
          </cell>
          <cell r="TK16">
            <v>31788.079470198674</v>
          </cell>
          <cell r="TL16">
            <v>105960.26490066225</v>
          </cell>
          <cell r="TM16">
            <v>8187.1345029239765</v>
          </cell>
          <cell r="TN16">
            <v>8187.1345029239765</v>
          </cell>
          <cell r="TO16">
            <v>12280.701754385964</v>
          </cell>
          <cell r="TP16">
            <v>12280.701754385964</v>
          </cell>
          <cell r="TQ16">
            <v>40935.672514619881</v>
          </cell>
          <cell r="TR16">
            <v>29379.187483056427</v>
          </cell>
          <cell r="TS16">
            <v>34677.200728089541</v>
          </cell>
          <cell r="TT16">
            <v>38770.767979551529</v>
          </cell>
          <cell r="TU16">
            <v>44068.781224584636</v>
          </cell>
          <cell r="TV16">
            <v>146895.93741528213</v>
          </cell>
          <cell r="TW16">
            <v>6622.5165562913917</v>
          </cell>
          <cell r="TX16">
            <v>8278.1456953642391</v>
          </cell>
          <cell r="TY16">
            <v>8278.1456953642391</v>
          </cell>
          <cell r="TZ16">
            <v>9933.7748344370866</v>
          </cell>
          <cell r="UA16">
            <v>33112.582781456957</v>
          </cell>
          <cell r="UB16">
            <v>0</v>
          </cell>
          <cell r="UC16">
            <v>0</v>
          </cell>
          <cell r="UD16">
            <v>0</v>
          </cell>
          <cell r="UE16">
            <v>0</v>
          </cell>
          <cell r="UF16">
            <v>0</v>
          </cell>
          <cell r="UG16">
            <v>6622.5165562913917</v>
          </cell>
          <cell r="UH16">
            <v>8278.1456953642391</v>
          </cell>
          <cell r="UI16">
            <v>8278.1456953642391</v>
          </cell>
          <cell r="UJ16">
            <v>9933.7748344370866</v>
          </cell>
          <cell r="UK16">
            <v>33112.582781456957</v>
          </cell>
          <cell r="UL16">
            <v>6622.5165562913917</v>
          </cell>
          <cell r="UM16">
            <v>8278.1456953642391</v>
          </cell>
          <cell r="UN16">
            <v>8278.1456953642391</v>
          </cell>
          <cell r="UO16">
            <v>9933.7748344370866</v>
          </cell>
          <cell r="UP16">
            <v>33112.582781456957</v>
          </cell>
          <cell r="UQ16">
            <v>0</v>
          </cell>
          <cell r="UR16">
            <v>0</v>
          </cell>
          <cell r="US16">
            <v>0</v>
          </cell>
          <cell r="UT16">
            <v>0</v>
          </cell>
          <cell r="UU16">
            <v>0</v>
          </cell>
          <cell r="UV16">
            <v>6622.5165562913917</v>
          </cell>
          <cell r="UW16">
            <v>8278.1456953642391</v>
          </cell>
          <cell r="UX16">
            <v>8278.1456953642391</v>
          </cell>
          <cell r="UY16">
            <v>9933.7748344370866</v>
          </cell>
          <cell r="UZ16">
            <v>33112.582781456957</v>
          </cell>
          <cell r="VA16">
            <v>6623</v>
          </cell>
          <cell r="VB16">
            <v>8278</v>
          </cell>
          <cell r="VC16">
            <v>8278</v>
          </cell>
          <cell r="VD16">
            <v>9934</v>
          </cell>
          <cell r="VE16">
            <v>33113</v>
          </cell>
          <cell r="VF16">
            <v>0</v>
          </cell>
          <cell r="VG16">
            <v>0</v>
          </cell>
          <cell r="VH16">
            <v>0</v>
          </cell>
          <cell r="VI16">
            <v>0</v>
          </cell>
          <cell r="VJ16">
            <v>0</v>
          </cell>
          <cell r="VK16">
            <v>6623</v>
          </cell>
          <cell r="VL16">
            <v>8278</v>
          </cell>
          <cell r="VM16">
            <v>8278</v>
          </cell>
          <cell r="VN16">
            <v>9934</v>
          </cell>
          <cell r="VO16">
            <v>33113</v>
          </cell>
          <cell r="VP16">
            <v>6622.5165562913917</v>
          </cell>
          <cell r="VQ16">
            <v>8278.1456953642391</v>
          </cell>
          <cell r="VR16">
            <v>8278.1456953642391</v>
          </cell>
          <cell r="VS16">
            <v>9933.7748344370866</v>
          </cell>
          <cell r="VT16">
            <v>33112.582781456957</v>
          </cell>
          <cell r="VU16">
            <v>0</v>
          </cell>
          <cell r="VV16">
            <v>0</v>
          </cell>
          <cell r="VW16">
            <v>0</v>
          </cell>
          <cell r="VX16">
            <v>0</v>
          </cell>
          <cell r="VY16">
            <v>0</v>
          </cell>
          <cell r="VZ16">
            <v>6622.5165562913917</v>
          </cell>
          <cell r="WA16">
            <v>8278.1456953642391</v>
          </cell>
          <cell r="WB16">
            <v>8278.1456953642391</v>
          </cell>
          <cell r="WC16">
            <v>9933.7748344370866</v>
          </cell>
          <cell r="WD16">
            <v>33112.582781456957</v>
          </cell>
          <cell r="WE16">
            <v>10596.026490066226</v>
          </cell>
          <cell r="WF16">
            <v>13245.033112582782</v>
          </cell>
          <cell r="WG16">
            <v>13245.033112582782</v>
          </cell>
          <cell r="WH16">
            <v>15894.039735099337</v>
          </cell>
          <cell r="WI16">
            <v>52980.132450331126</v>
          </cell>
          <cell r="WJ16">
            <v>0</v>
          </cell>
          <cell r="WK16">
            <v>0</v>
          </cell>
          <cell r="WL16">
            <v>0</v>
          </cell>
          <cell r="WM16">
            <v>0</v>
          </cell>
          <cell r="WN16">
            <v>0</v>
          </cell>
          <cell r="WO16">
            <v>10596.026490066226</v>
          </cell>
          <cell r="WP16">
            <v>13245.033112582782</v>
          </cell>
          <cell r="WQ16">
            <v>13245.033112582782</v>
          </cell>
          <cell r="WR16">
            <v>15894.039735099337</v>
          </cell>
          <cell r="WS16">
            <v>52980.132450331126</v>
          </cell>
          <cell r="WT16">
            <v>10596.026490066226</v>
          </cell>
          <cell r="WU16">
            <v>13245.033112582782</v>
          </cell>
          <cell r="WV16">
            <v>13245.033112582782</v>
          </cell>
          <cell r="WW16">
            <v>15894.039735099337</v>
          </cell>
          <cell r="WX16">
            <v>52980.132450331126</v>
          </cell>
          <cell r="WY16">
            <v>3508.7719298245611</v>
          </cell>
          <cell r="WZ16">
            <v>3508.7719298245611</v>
          </cell>
          <cell r="XA16">
            <v>5263.1578947368416</v>
          </cell>
          <cell r="XB16">
            <v>5263.1578947368416</v>
          </cell>
          <cell r="XC16">
            <v>17543.859649122805</v>
          </cell>
          <cell r="XD16">
            <v>14104.798419890787</v>
          </cell>
          <cell r="XE16">
            <v>16753.805042407344</v>
          </cell>
          <cell r="XF16">
            <v>18508.191007319623</v>
          </cell>
          <cell r="XG16">
            <v>21157.197629836177</v>
          </cell>
          <cell r="XH16">
            <v>70523.992099453928</v>
          </cell>
          <cell r="XI16">
            <v>6622.5165562913917</v>
          </cell>
          <cell r="XJ16">
            <v>8278.1456953642391</v>
          </cell>
          <cell r="XK16">
            <v>8278.1456953642391</v>
          </cell>
          <cell r="XL16">
            <v>9933.7748344370866</v>
          </cell>
          <cell r="XM16">
            <v>33112.582781456957</v>
          </cell>
          <cell r="XN16">
            <v>0</v>
          </cell>
          <cell r="XO16">
            <v>0</v>
          </cell>
          <cell r="XP16">
            <v>0</v>
          </cell>
          <cell r="XQ16">
            <v>0</v>
          </cell>
          <cell r="XR16">
            <v>0</v>
          </cell>
          <cell r="XS16">
            <v>6622.5165562913917</v>
          </cell>
          <cell r="XT16">
            <v>8278.1456953642391</v>
          </cell>
          <cell r="XU16">
            <v>8278.1456953642391</v>
          </cell>
          <cell r="XV16">
            <v>9933.7748344370866</v>
          </cell>
          <cell r="XW16">
            <v>33112.582781456957</v>
          </cell>
          <cell r="XX16">
            <v>6622.5165562913917</v>
          </cell>
          <cell r="XY16">
            <v>8278.1456953642391</v>
          </cell>
          <cell r="XZ16">
            <v>8278.1456953642391</v>
          </cell>
          <cell r="YA16">
            <v>9933.7748344370866</v>
          </cell>
          <cell r="YB16">
            <v>33112.582781456957</v>
          </cell>
          <cell r="YC16">
            <v>4678.3625730994154</v>
          </cell>
          <cell r="YD16">
            <v>4678.3625730994154</v>
          </cell>
          <cell r="YE16">
            <v>7017.5438596491222</v>
          </cell>
          <cell r="YF16">
            <v>7017.5438596491222</v>
          </cell>
          <cell r="YG16">
            <v>23391.812865497075</v>
          </cell>
          <cell r="YH16">
            <v>11300.879129390807</v>
          </cell>
          <cell r="YI16">
            <v>12956.508268463655</v>
          </cell>
          <cell r="YJ16">
            <v>15295.689555013361</v>
          </cell>
          <cell r="YK16">
            <v>16951.318694086207</v>
          </cell>
          <cell r="YL16">
            <v>56504.395646954028</v>
          </cell>
          <cell r="YM16">
            <v>3973.5099337748347</v>
          </cell>
          <cell r="YN16">
            <v>4966.8874172185433</v>
          </cell>
          <cell r="YO16">
            <v>4966.8874172185433</v>
          </cell>
          <cell r="YP16">
            <v>5960.2649006622523</v>
          </cell>
          <cell r="YQ16">
            <v>19867.549668874173</v>
          </cell>
          <cell r="YR16">
            <v>0</v>
          </cell>
          <cell r="YS16">
            <v>0</v>
          </cell>
          <cell r="YT16">
            <v>0</v>
          </cell>
          <cell r="YU16">
            <v>0</v>
          </cell>
          <cell r="YV16">
            <v>0</v>
          </cell>
          <cell r="YW16">
            <v>3973.5099337748347</v>
          </cell>
          <cell r="YX16">
            <v>4966.8874172185433</v>
          </cell>
          <cell r="YY16">
            <v>4966.8874172185433</v>
          </cell>
          <cell r="YZ16">
            <v>5960.2649006622523</v>
          </cell>
          <cell r="ZA16">
            <v>19867.549668874173</v>
          </cell>
          <cell r="ZB16">
            <v>3973.5099337748347</v>
          </cell>
          <cell r="ZC16">
            <v>4966.8874172185433</v>
          </cell>
          <cell r="ZD16">
            <v>4966.8874172185433</v>
          </cell>
          <cell r="ZE16">
            <v>5960.2649006622523</v>
          </cell>
          <cell r="ZF16">
            <v>19867.549668874173</v>
          </cell>
          <cell r="ZG16">
            <v>0</v>
          </cell>
          <cell r="ZH16">
            <v>0</v>
          </cell>
          <cell r="ZI16">
            <v>0</v>
          </cell>
          <cell r="ZJ16">
            <v>0</v>
          </cell>
          <cell r="ZK16">
            <v>0</v>
          </cell>
          <cell r="ZL16">
            <v>3973.5099337748347</v>
          </cell>
          <cell r="ZM16">
            <v>4966.8874172185433</v>
          </cell>
          <cell r="ZN16">
            <v>4966.8874172185433</v>
          </cell>
          <cell r="ZO16">
            <v>5960.2649006622523</v>
          </cell>
          <cell r="ZP16">
            <v>19867.549668874173</v>
          </cell>
          <cell r="ZQ16">
            <v>10596.026490066226</v>
          </cell>
          <cell r="ZR16">
            <v>13245.033112582782</v>
          </cell>
          <cell r="ZS16">
            <v>13245.033112582782</v>
          </cell>
          <cell r="ZT16">
            <v>15894.039735099337</v>
          </cell>
          <cell r="ZU16">
            <v>52980.132450331126</v>
          </cell>
          <cell r="ZV16">
            <v>0</v>
          </cell>
          <cell r="ZW16">
            <v>0</v>
          </cell>
          <cell r="ZX16">
            <v>0</v>
          </cell>
          <cell r="ZY16">
            <v>0</v>
          </cell>
          <cell r="ZZ16">
            <v>0</v>
          </cell>
          <cell r="AAA16">
            <v>10596.026490066226</v>
          </cell>
          <cell r="AAB16">
            <v>13245.033112582782</v>
          </cell>
          <cell r="AAC16">
            <v>13245.033112582782</v>
          </cell>
          <cell r="AAD16">
            <v>15894.039735099337</v>
          </cell>
          <cell r="AAE16">
            <v>52980.132450331126</v>
          </cell>
          <cell r="AAF16">
            <v>10596.026490066226</v>
          </cell>
          <cell r="AAG16">
            <v>13245.033112582782</v>
          </cell>
          <cell r="AAH16">
            <v>13245.033112582782</v>
          </cell>
          <cell r="AAI16">
            <v>15894.039735099337</v>
          </cell>
          <cell r="AAJ16">
            <v>52980.132450331126</v>
          </cell>
          <cell r="AAK16">
            <v>0</v>
          </cell>
          <cell r="AAL16">
            <v>0</v>
          </cell>
          <cell r="AAM16">
            <v>0</v>
          </cell>
          <cell r="AAN16">
            <v>0</v>
          </cell>
          <cell r="AAO16">
            <v>0</v>
          </cell>
          <cell r="AAP16">
            <v>10596.026490066226</v>
          </cell>
          <cell r="AAQ16">
            <v>13245.033112582782</v>
          </cell>
          <cell r="AAR16">
            <v>13245.033112582782</v>
          </cell>
          <cell r="AAS16">
            <v>15894.039735099337</v>
          </cell>
          <cell r="AAT16">
            <v>52980.132450331126</v>
          </cell>
          <cell r="AAU16">
            <v>3973.5099337748347</v>
          </cell>
          <cell r="AAV16">
            <v>4966.8874172185433</v>
          </cell>
          <cell r="AAW16">
            <v>4966.8874172185433</v>
          </cell>
          <cell r="AAX16">
            <v>5960.2649006622523</v>
          </cell>
          <cell r="AAY16">
            <v>19867.549668874173</v>
          </cell>
          <cell r="AAZ16">
            <v>0</v>
          </cell>
          <cell r="ABA16">
            <v>0</v>
          </cell>
          <cell r="ABB16">
            <v>0</v>
          </cell>
          <cell r="ABC16">
            <v>0</v>
          </cell>
          <cell r="ABD16">
            <v>0</v>
          </cell>
          <cell r="ABE16">
            <v>3973.5099337748347</v>
          </cell>
          <cell r="ABF16">
            <v>4966.8874172185433</v>
          </cell>
          <cell r="ABG16">
            <v>4966.8874172185433</v>
          </cell>
          <cell r="ABH16">
            <v>5960.2649006622523</v>
          </cell>
          <cell r="ABI16">
            <v>19867.549668874173</v>
          </cell>
          <cell r="ABJ16">
            <v>3973.5099337748347</v>
          </cell>
          <cell r="ABK16">
            <v>4966.8874172185433</v>
          </cell>
          <cell r="ABL16">
            <v>4966.8874172185433</v>
          </cell>
          <cell r="ABM16">
            <v>5960.2649006622523</v>
          </cell>
          <cell r="ABN16">
            <v>19867.549668874173</v>
          </cell>
          <cell r="ABO16">
            <v>2339.1812865497077</v>
          </cell>
          <cell r="ABP16">
            <v>2339.1812865497077</v>
          </cell>
          <cell r="ABQ16">
            <v>3508.7719298245611</v>
          </cell>
          <cell r="ABR16">
            <v>3508.7719298245611</v>
          </cell>
          <cell r="ABS16">
            <v>11695.906432748538</v>
          </cell>
          <cell r="ABT16">
            <v>6312.6912203245429</v>
          </cell>
          <cell r="ABU16">
            <v>7306.068703768251</v>
          </cell>
          <cell r="ABV16">
            <v>8475.6593470431035</v>
          </cell>
          <cell r="ABW16">
            <v>9469.0368304868134</v>
          </cell>
          <cell r="ABX16">
            <v>31563.456101622713</v>
          </cell>
          <cell r="ABY16">
            <v>21192.052980132452</v>
          </cell>
          <cell r="ABZ16">
            <v>26490.066225165563</v>
          </cell>
          <cell r="ACA16">
            <v>26490.066225165563</v>
          </cell>
          <cell r="ACB16">
            <v>31788.079470198674</v>
          </cell>
          <cell r="ACC16">
            <v>105960.26490066225</v>
          </cell>
          <cell r="ACD16">
            <v>0</v>
          </cell>
          <cell r="ACE16">
            <v>0</v>
          </cell>
          <cell r="ACF16">
            <v>0</v>
          </cell>
          <cell r="ACG16">
            <v>0</v>
          </cell>
          <cell r="ACH16">
            <v>0</v>
          </cell>
          <cell r="ACI16">
            <v>21192.052980132452</v>
          </cell>
          <cell r="ACJ16">
            <v>26490.066225165563</v>
          </cell>
          <cell r="ACK16">
            <v>26490.066225165563</v>
          </cell>
          <cell r="ACL16">
            <v>31788.079470198674</v>
          </cell>
          <cell r="ACM16">
            <v>105960.26490066225</v>
          </cell>
          <cell r="ACN16">
            <v>21192.052980132452</v>
          </cell>
          <cell r="ACO16">
            <v>26490.066225165563</v>
          </cell>
          <cell r="ACP16">
            <v>26490.066225165563</v>
          </cell>
          <cell r="ACQ16">
            <v>31788.079470198674</v>
          </cell>
          <cell r="ACR16">
            <v>105960.26490066225</v>
          </cell>
          <cell r="ACS16">
            <v>8187.1345029239765</v>
          </cell>
          <cell r="ACT16">
            <v>8187.1345029239765</v>
          </cell>
          <cell r="ACU16">
            <v>12280.701754385964</v>
          </cell>
          <cell r="ACV16">
            <v>12280.701754385964</v>
          </cell>
          <cell r="ACW16">
            <v>40935.672514619881</v>
          </cell>
          <cell r="ACX16">
            <v>29379.187483056427</v>
          </cell>
          <cell r="ACY16">
            <v>34677.200728089541</v>
          </cell>
          <cell r="ACZ16">
            <v>38770.767979551529</v>
          </cell>
          <cell r="ADA16">
            <v>44068.781224584636</v>
          </cell>
          <cell r="ADB16">
            <v>146895.93741528213</v>
          </cell>
          <cell r="ADC16">
            <v>6622.5165562913917</v>
          </cell>
          <cell r="ADD16">
            <v>8278.1456953642391</v>
          </cell>
          <cell r="ADE16">
            <v>8278.1456953642391</v>
          </cell>
          <cell r="ADF16">
            <v>9933.7748344370866</v>
          </cell>
          <cell r="ADG16">
            <v>33112.582781456957</v>
          </cell>
          <cell r="ADH16">
            <v>0</v>
          </cell>
          <cell r="ADI16">
            <v>0</v>
          </cell>
          <cell r="ADJ16">
            <v>0</v>
          </cell>
          <cell r="ADK16">
            <v>0</v>
          </cell>
          <cell r="ADL16">
            <v>0</v>
          </cell>
          <cell r="ADM16">
            <v>6622.5165562913917</v>
          </cell>
          <cell r="ADN16">
            <v>8278.1456953642391</v>
          </cell>
          <cell r="ADO16">
            <v>8278.1456953642391</v>
          </cell>
          <cell r="ADP16">
            <v>9933.7748344370866</v>
          </cell>
          <cell r="ADQ16">
            <v>33112.582781456957</v>
          </cell>
          <cell r="ADR16">
            <v>6622.5165562913917</v>
          </cell>
          <cell r="ADS16">
            <v>8278.1456953642391</v>
          </cell>
          <cell r="ADT16">
            <v>8278.1456953642391</v>
          </cell>
          <cell r="ADU16">
            <v>9933.7748344370866</v>
          </cell>
          <cell r="ADV16">
            <v>33112.582781456957</v>
          </cell>
          <cell r="ADW16">
            <v>0</v>
          </cell>
          <cell r="ADX16">
            <v>0</v>
          </cell>
          <cell r="ADY16">
            <v>0</v>
          </cell>
          <cell r="ADZ16">
            <v>0</v>
          </cell>
          <cell r="AEA16">
            <v>0</v>
          </cell>
          <cell r="AEB16">
            <v>6622.5165562913917</v>
          </cell>
          <cell r="AEC16">
            <v>8278.1456953642391</v>
          </cell>
          <cell r="AED16">
            <v>8278.1456953642391</v>
          </cell>
          <cell r="AEE16">
            <v>9933.7748344370866</v>
          </cell>
          <cell r="AEF16">
            <v>33112.582781456957</v>
          </cell>
          <cell r="AEG16">
            <v>17218.543046357616</v>
          </cell>
          <cell r="AEH16">
            <v>21523.178807947017</v>
          </cell>
          <cell r="AEI16">
            <v>21523.178807947017</v>
          </cell>
          <cell r="AEJ16">
            <v>25827.814569536422</v>
          </cell>
          <cell r="AEK16">
            <v>86092.715231788068</v>
          </cell>
          <cell r="AEL16">
            <v>0</v>
          </cell>
          <cell r="AEM16">
            <v>0</v>
          </cell>
          <cell r="AEN16">
            <v>0</v>
          </cell>
          <cell r="AEO16">
            <v>0</v>
          </cell>
          <cell r="AEP16">
            <v>0</v>
          </cell>
          <cell r="AEQ16">
            <v>17218.543046357616</v>
          </cell>
          <cell r="AER16">
            <v>21523.178807947017</v>
          </cell>
          <cell r="AES16">
            <v>21523.178807947017</v>
          </cell>
          <cell r="AET16">
            <v>25827.814569536422</v>
          </cell>
          <cell r="AEU16">
            <v>86092.715231788068</v>
          </cell>
          <cell r="AEV16">
            <v>17218.543046357616</v>
          </cell>
          <cell r="AEW16">
            <v>21523.178807947017</v>
          </cell>
          <cell r="AEX16">
            <v>21523.178807947017</v>
          </cell>
          <cell r="AEY16">
            <v>25827.814569536422</v>
          </cell>
          <cell r="AEZ16">
            <v>86092.715231788068</v>
          </cell>
          <cell r="AFA16">
            <v>0</v>
          </cell>
          <cell r="AFB16">
            <v>0</v>
          </cell>
          <cell r="AFC16">
            <v>0</v>
          </cell>
          <cell r="AFD16">
            <v>0</v>
          </cell>
          <cell r="AFE16">
            <v>0</v>
          </cell>
          <cell r="AFF16">
            <v>17218.543046357616</v>
          </cell>
          <cell r="AFG16">
            <v>21523.178807947017</v>
          </cell>
          <cell r="AFH16">
            <v>21523.178807947017</v>
          </cell>
          <cell r="AFI16">
            <v>25827.814569536422</v>
          </cell>
          <cell r="AFJ16">
            <v>86092.715231788068</v>
          </cell>
          <cell r="AFK16">
            <v>13245.033112582783</v>
          </cell>
          <cell r="AFL16">
            <v>16556.291390728478</v>
          </cell>
          <cell r="AFM16">
            <v>16556.291390728478</v>
          </cell>
          <cell r="AFN16">
            <v>19867.549668874173</v>
          </cell>
          <cell r="AFO16">
            <v>66225.165562913913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13245.033112582783</v>
          </cell>
          <cell r="AFV16">
            <v>16556.291390728478</v>
          </cell>
          <cell r="AFW16">
            <v>16556.291390728478</v>
          </cell>
          <cell r="AFX16">
            <v>19867.549668874173</v>
          </cell>
          <cell r="AFY16">
            <v>66225.165562913913</v>
          </cell>
          <cell r="AFZ16">
            <v>13245.033112582783</v>
          </cell>
          <cell r="AGA16">
            <v>16556.291390728478</v>
          </cell>
          <cell r="AGB16">
            <v>16556.291390728478</v>
          </cell>
          <cell r="AGC16">
            <v>19867.549668874173</v>
          </cell>
          <cell r="AGD16">
            <v>66225.165562913913</v>
          </cell>
          <cell r="AGE16">
            <v>0</v>
          </cell>
          <cell r="AGF16">
            <v>0</v>
          </cell>
          <cell r="AGG16">
            <v>0</v>
          </cell>
          <cell r="AGH16">
            <v>0</v>
          </cell>
          <cell r="AGI16">
            <v>0</v>
          </cell>
          <cell r="AGJ16">
            <v>13245.033112582783</v>
          </cell>
          <cell r="AGK16">
            <v>16556.291390728478</v>
          </cell>
          <cell r="AGL16">
            <v>16556.291390728478</v>
          </cell>
          <cell r="AGM16">
            <v>19867.549668874173</v>
          </cell>
          <cell r="AGN16">
            <v>66225.165562913913</v>
          </cell>
          <cell r="AGO16">
            <v>19867.54966887417</v>
          </cell>
          <cell r="AGP16">
            <v>24834.437086092712</v>
          </cell>
          <cell r="AGQ16">
            <v>24834.437086092712</v>
          </cell>
          <cell r="AGR16">
            <v>29801.324503311258</v>
          </cell>
          <cell r="AGS16">
            <v>99337.748344370862</v>
          </cell>
          <cell r="AGT16">
            <v>0</v>
          </cell>
          <cell r="AGU16">
            <v>0</v>
          </cell>
          <cell r="AGV16">
            <v>0</v>
          </cell>
          <cell r="AGW16">
            <v>0</v>
          </cell>
          <cell r="AGX16">
            <v>0</v>
          </cell>
          <cell r="AGY16">
            <v>19867.54966887417</v>
          </cell>
          <cell r="AGZ16">
            <v>24834.437086092712</v>
          </cell>
          <cell r="AHA16">
            <v>24834.437086092712</v>
          </cell>
          <cell r="AHB16">
            <v>29801.324503311258</v>
          </cell>
          <cell r="AHC16">
            <v>99337.748344370862</v>
          </cell>
          <cell r="AHD16">
            <v>19867.54966887417</v>
          </cell>
          <cell r="AHE16">
            <v>24834.437086092712</v>
          </cell>
          <cell r="AHF16">
            <v>24834.437086092712</v>
          </cell>
          <cell r="AHG16">
            <v>29801.324503311258</v>
          </cell>
          <cell r="AHH16">
            <v>99337.748344370862</v>
          </cell>
          <cell r="AHI16">
            <v>4678.3625730994154</v>
          </cell>
          <cell r="AHJ16">
            <v>4678.3625730994154</v>
          </cell>
          <cell r="AHK16">
            <v>7017.5438596491222</v>
          </cell>
          <cell r="AHL16">
            <v>7017.5438596491222</v>
          </cell>
          <cell r="AHM16">
            <v>23391.812865497075</v>
          </cell>
          <cell r="AHN16">
            <v>24545.912241973587</v>
          </cell>
          <cell r="AHO16">
            <v>29512.799659192126</v>
          </cell>
          <cell r="AHP16">
            <v>31851.980945741834</v>
          </cell>
          <cell r="AHQ16">
            <v>36818.868362960377</v>
          </cell>
          <cell r="AHR16">
            <v>122729.56120986793</v>
          </cell>
          <cell r="AHS16">
            <v>7947.0198675496695</v>
          </cell>
          <cell r="AHT16">
            <v>9933.7748344370866</v>
          </cell>
          <cell r="AHU16">
            <v>9933.7748344370866</v>
          </cell>
          <cell r="AHV16">
            <v>11920.529801324505</v>
          </cell>
          <cell r="AHW16">
            <v>39735.099337748346</v>
          </cell>
          <cell r="AHX16">
            <v>0</v>
          </cell>
          <cell r="AHY16">
            <v>0</v>
          </cell>
          <cell r="AHZ16">
            <v>0</v>
          </cell>
          <cell r="AIA16">
            <v>0</v>
          </cell>
          <cell r="AIB16">
            <v>0</v>
          </cell>
          <cell r="AIC16">
            <v>7947.0198675496695</v>
          </cell>
          <cell r="AID16">
            <v>9933.7748344370866</v>
          </cell>
          <cell r="AIE16">
            <v>9933.7748344370866</v>
          </cell>
          <cell r="AIF16">
            <v>11920.529801324505</v>
          </cell>
          <cell r="AIG16">
            <v>39735.099337748346</v>
          </cell>
          <cell r="AIH16">
            <v>7947.0198675496695</v>
          </cell>
          <cell r="AII16">
            <v>9933.7748344370866</v>
          </cell>
          <cell r="AIJ16">
            <v>9933.7748344370866</v>
          </cell>
          <cell r="AIK16">
            <v>11920.529801324505</v>
          </cell>
          <cell r="AIL16">
            <v>39735.099337748346</v>
          </cell>
          <cell r="AIM16">
            <v>3508.7719298245611</v>
          </cell>
          <cell r="AIN16">
            <v>3508.7719298245611</v>
          </cell>
          <cell r="AIO16">
            <v>5263.1578947368416</v>
          </cell>
          <cell r="AIP16">
            <v>5263.1578947368416</v>
          </cell>
          <cell r="AIQ16">
            <v>17543.859649122805</v>
          </cell>
          <cell r="AIR16">
            <v>11455.79179737423</v>
          </cell>
          <cell r="AIS16">
            <v>13442.546764261648</v>
          </cell>
          <cell r="AIT16">
            <v>15196.932729173928</v>
          </cell>
          <cell r="AIU16">
            <v>17183.687696061344</v>
          </cell>
          <cell r="AIV16">
            <v>57278.958986871148</v>
          </cell>
          <cell r="AIW16">
            <v>3973.5099337748347</v>
          </cell>
          <cell r="AIX16">
            <v>4966.8874172185433</v>
          </cell>
          <cell r="AIY16">
            <v>4966.8874172185433</v>
          </cell>
          <cell r="AIZ16">
            <v>5960.2649006622523</v>
          </cell>
          <cell r="AJA16">
            <v>19867.549668874173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3973.5099337748347</v>
          </cell>
          <cell r="AJH16">
            <v>4966.8874172185433</v>
          </cell>
          <cell r="AJI16">
            <v>4966.8874172185433</v>
          </cell>
          <cell r="AJJ16">
            <v>5960.2649006622523</v>
          </cell>
          <cell r="AJK16">
            <v>19867.549668874173</v>
          </cell>
          <cell r="AJL16">
            <v>3973.5099337748347</v>
          </cell>
          <cell r="AJM16">
            <v>4966.8874172185433</v>
          </cell>
          <cell r="AJN16">
            <v>4966.8874172185433</v>
          </cell>
          <cell r="AJO16">
            <v>5960.2649006622523</v>
          </cell>
          <cell r="AJP16">
            <v>19867.549668874173</v>
          </cell>
          <cell r="AJQ16">
            <v>0</v>
          </cell>
          <cell r="AJR16">
            <v>0</v>
          </cell>
          <cell r="AJS16">
            <v>0</v>
          </cell>
          <cell r="AJT16">
            <v>0</v>
          </cell>
          <cell r="AJU16">
            <v>0</v>
          </cell>
          <cell r="AJV16">
            <v>3973.5099337748347</v>
          </cell>
          <cell r="AJW16">
            <v>4966.8874172185433</v>
          </cell>
          <cell r="AJX16">
            <v>4966.8874172185433</v>
          </cell>
          <cell r="AJY16">
            <v>5960.2649006622523</v>
          </cell>
          <cell r="AJZ16">
            <v>19867.549668874173</v>
          </cell>
          <cell r="AKA16">
            <v>3973.5099337748347</v>
          </cell>
          <cell r="AKB16">
            <v>4966.8874172185433</v>
          </cell>
          <cell r="AKC16">
            <v>4966.8874172185433</v>
          </cell>
          <cell r="AKD16">
            <v>5960.2649006622523</v>
          </cell>
          <cell r="AKE16">
            <v>19867.549668874173</v>
          </cell>
          <cell r="AKF16">
            <v>0</v>
          </cell>
          <cell r="AKG16">
            <v>0</v>
          </cell>
          <cell r="AKH16">
            <v>0</v>
          </cell>
          <cell r="AKI16">
            <v>0</v>
          </cell>
          <cell r="AKJ16">
            <v>0</v>
          </cell>
          <cell r="AKK16">
            <v>3973.5099337748347</v>
          </cell>
          <cell r="AKL16">
            <v>4966.8874172185433</v>
          </cell>
          <cell r="AKM16">
            <v>4966.8874172185433</v>
          </cell>
          <cell r="AKN16">
            <v>5960.2649006622523</v>
          </cell>
          <cell r="AKO16">
            <v>19867.549668874173</v>
          </cell>
          <cell r="AKP16">
            <v>3973.5099337748347</v>
          </cell>
          <cell r="AKQ16">
            <v>4966.8874172185433</v>
          </cell>
          <cell r="AKR16">
            <v>4966.8874172185433</v>
          </cell>
          <cell r="AKS16">
            <v>5960.2649006622523</v>
          </cell>
          <cell r="AKT16">
            <v>19867.549668874173</v>
          </cell>
          <cell r="AKU16">
            <v>0</v>
          </cell>
          <cell r="AKV16">
            <v>0</v>
          </cell>
          <cell r="AKW16">
            <v>0</v>
          </cell>
          <cell r="AKX16">
            <v>0</v>
          </cell>
          <cell r="AKY16">
            <v>0</v>
          </cell>
          <cell r="AKZ16">
            <v>3973.5099337748347</v>
          </cell>
          <cell r="ALA16">
            <v>4966.8874172185433</v>
          </cell>
          <cell r="ALB16">
            <v>4966.8874172185433</v>
          </cell>
          <cell r="ALC16">
            <v>5960.2649006622523</v>
          </cell>
          <cell r="ALD16">
            <v>19867.549668874173</v>
          </cell>
          <cell r="ALE16">
            <v>0</v>
          </cell>
          <cell r="ALF16">
            <v>0</v>
          </cell>
          <cell r="ALG16">
            <v>0</v>
          </cell>
          <cell r="ALH16">
            <v>0</v>
          </cell>
          <cell r="ALI16">
            <v>0</v>
          </cell>
          <cell r="ALO16">
            <v>0</v>
          </cell>
          <cell r="ALP16">
            <v>0</v>
          </cell>
          <cell r="ALQ16">
            <v>0</v>
          </cell>
          <cell r="ALR16">
            <v>0</v>
          </cell>
          <cell r="ALS16">
            <v>0</v>
          </cell>
          <cell r="ALT16">
            <v>0</v>
          </cell>
          <cell r="ALU16">
            <v>0</v>
          </cell>
          <cell r="ALV16">
            <v>0</v>
          </cell>
          <cell r="ALW16">
            <v>0</v>
          </cell>
          <cell r="ALX16">
            <v>0</v>
          </cell>
          <cell r="ALY16">
            <v>0</v>
          </cell>
          <cell r="ALZ16">
            <v>0</v>
          </cell>
          <cell r="AMA16">
            <v>0</v>
          </cell>
          <cell r="AMB16">
            <v>0</v>
          </cell>
          <cell r="AMC16">
            <v>0</v>
          </cell>
          <cell r="AMD16">
            <v>0</v>
          </cell>
          <cell r="AME16">
            <v>0</v>
          </cell>
          <cell r="AMF16">
            <v>0</v>
          </cell>
          <cell r="AMG16">
            <v>0</v>
          </cell>
          <cell r="AMH16">
            <v>0</v>
          </cell>
          <cell r="AMX16">
            <v>0</v>
          </cell>
          <cell r="AMY16">
            <v>0</v>
          </cell>
          <cell r="AMZ16">
            <v>0</v>
          </cell>
          <cell r="ANA16">
            <v>0</v>
          </cell>
          <cell r="ANB16">
            <v>0</v>
          </cell>
          <cell r="ANC16">
            <v>0</v>
          </cell>
          <cell r="AND16">
            <v>0</v>
          </cell>
          <cell r="ANE16">
            <v>0</v>
          </cell>
          <cell r="ANF16">
            <v>0</v>
          </cell>
          <cell r="ANG16">
            <v>0</v>
          </cell>
          <cell r="ANH16">
            <v>0</v>
          </cell>
          <cell r="ANI16">
            <v>0</v>
          </cell>
          <cell r="ANJ16">
            <v>0</v>
          </cell>
          <cell r="ANK16">
            <v>0</v>
          </cell>
          <cell r="ANL16">
            <v>0</v>
          </cell>
          <cell r="AOB16">
            <v>0</v>
          </cell>
          <cell r="AOC16">
            <v>0</v>
          </cell>
          <cell r="AOD16">
            <v>0</v>
          </cell>
          <cell r="AOE16">
            <v>0</v>
          </cell>
          <cell r="AOF16">
            <v>0</v>
          </cell>
          <cell r="AOG16">
            <v>0</v>
          </cell>
          <cell r="AOH16">
            <v>0</v>
          </cell>
          <cell r="AOI16">
            <v>0</v>
          </cell>
          <cell r="AOJ16">
            <v>0</v>
          </cell>
          <cell r="AOK16">
            <v>0</v>
          </cell>
          <cell r="AOL16">
            <v>0</v>
          </cell>
          <cell r="AOM16">
            <v>0</v>
          </cell>
          <cell r="AON16">
            <v>0</v>
          </cell>
          <cell r="AOO16">
            <v>0</v>
          </cell>
          <cell r="AOP16">
            <v>0</v>
          </cell>
          <cell r="APF16">
            <v>0</v>
          </cell>
          <cell r="APG16">
            <v>0</v>
          </cell>
          <cell r="APH16">
            <v>0</v>
          </cell>
          <cell r="API16">
            <v>0</v>
          </cell>
          <cell r="APJ16">
            <v>0</v>
          </cell>
          <cell r="APK16">
            <v>0</v>
          </cell>
          <cell r="APL16">
            <v>0</v>
          </cell>
          <cell r="APM16">
            <v>0</v>
          </cell>
          <cell r="APN16">
            <v>0</v>
          </cell>
          <cell r="APO16">
            <v>0</v>
          </cell>
          <cell r="APP16">
            <v>0</v>
          </cell>
          <cell r="APQ16">
            <v>0</v>
          </cell>
          <cell r="APR16">
            <v>0</v>
          </cell>
          <cell r="APS16">
            <v>0</v>
          </cell>
          <cell r="APT16">
            <v>0</v>
          </cell>
          <cell r="AQJ16">
            <v>0</v>
          </cell>
          <cell r="AQK16">
            <v>0</v>
          </cell>
          <cell r="AQL16">
            <v>0</v>
          </cell>
          <cell r="AQM16">
            <v>0</v>
          </cell>
          <cell r="AQN16">
            <v>0</v>
          </cell>
          <cell r="AQO16">
            <v>0</v>
          </cell>
          <cell r="AQP16">
            <v>0</v>
          </cell>
          <cell r="AQQ16">
            <v>0</v>
          </cell>
          <cell r="AQR16">
            <v>0</v>
          </cell>
          <cell r="AQS16">
            <v>0</v>
          </cell>
          <cell r="AQT16">
            <v>0</v>
          </cell>
          <cell r="AQU16">
            <v>0</v>
          </cell>
          <cell r="AQV16">
            <v>0</v>
          </cell>
          <cell r="AQW16">
            <v>0</v>
          </cell>
          <cell r="AQX16">
            <v>0</v>
          </cell>
          <cell r="ARN16">
            <v>0</v>
          </cell>
          <cell r="ARO16">
            <v>0</v>
          </cell>
          <cell r="ARP16">
            <v>0</v>
          </cell>
          <cell r="ARQ16">
            <v>0</v>
          </cell>
          <cell r="ARR16">
            <v>0</v>
          </cell>
          <cell r="ARS16">
            <v>0</v>
          </cell>
          <cell r="ART16">
            <v>0</v>
          </cell>
          <cell r="ARU16">
            <v>0</v>
          </cell>
          <cell r="ARV16">
            <v>0</v>
          </cell>
          <cell r="ARW16">
            <v>0</v>
          </cell>
          <cell r="ARX16">
            <v>0</v>
          </cell>
          <cell r="ARY16">
            <v>0</v>
          </cell>
          <cell r="ARZ16">
            <v>0</v>
          </cell>
          <cell r="ASA16">
            <v>0</v>
          </cell>
          <cell r="ASB16">
            <v>0</v>
          </cell>
          <cell r="ASR16">
            <v>0</v>
          </cell>
          <cell r="ASS16">
            <v>0</v>
          </cell>
          <cell r="AST16">
            <v>0</v>
          </cell>
          <cell r="ASU16">
            <v>0</v>
          </cell>
          <cell r="ASV16">
            <v>0</v>
          </cell>
          <cell r="ASW16">
            <v>0</v>
          </cell>
          <cell r="ASX16">
            <v>0</v>
          </cell>
          <cell r="ASY16">
            <v>0</v>
          </cell>
          <cell r="ASZ16">
            <v>0</v>
          </cell>
          <cell r="ATA16">
            <v>0</v>
          </cell>
          <cell r="ATB16">
            <v>0</v>
          </cell>
          <cell r="ATC16">
            <v>0</v>
          </cell>
          <cell r="ATD16">
            <v>0</v>
          </cell>
          <cell r="ATE16">
            <v>0</v>
          </cell>
          <cell r="ATF16">
            <v>0</v>
          </cell>
          <cell r="ATV16">
            <v>0</v>
          </cell>
          <cell r="ATW16">
            <v>0</v>
          </cell>
          <cell r="ATX16">
            <v>0</v>
          </cell>
          <cell r="ATY16">
            <v>0</v>
          </cell>
          <cell r="ATZ16">
            <v>0</v>
          </cell>
          <cell r="AUA16">
            <v>0</v>
          </cell>
          <cell r="AUB16">
            <v>0</v>
          </cell>
          <cell r="AUC16">
            <v>0</v>
          </cell>
          <cell r="AUD16">
            <v>0</v>
          </cell>
          <cell r="AUE16">
            <v>0</v>
          </cell>
          <cell r="AUF16">
            <v>0</v>
          </cell>
          <cell r="AUG16">
            <v>0</v>
          </cell>
          <cell r="AUH16">
            <v>0</v>
          </cell>
          <cell r="AUI16">
            <v>0</v>
          </cell>
          <cell r="AUJ16">
            <v>0</v>
          </cell>
          <cell r="AUZ16">
            <v>0</v>
          </cell>
          <cell r="AVA16">
            <v>0</v>
          </cell>
          <cell r="AVB16">
            <v>0</v>
          </cell>
          <cell r="AVC16">
            <v>0</v>
          </cell>
          <cell r="AVD16">
            <v>0</v>
          </cell>
          <cell r="AVE16">
            <v>0</v>
          </cell>
          <cell r="AVF16">
            <v>0</v>
          </cell>
          <cell r="AVG16">
            <v>0</v>
          </cell>
          <cell r="AVH16">
            <v>0</v>
          </cell>
          <cell r="AVI16">
            <v>0</v>
          </cell>
          <cell r="AVJ16">
            <v>0</v>
          </cell>
          <cell r="AVK16">
            <v>0</v>
          </cell>
          <cell r="AVL16">
            <v>0</v>
          </cell>
          <cell r="AVM16">
            <v>0</v>
          </cell>
          <cell r="AVN16">
            <v>0</v>
          </cell>
          <cell r="AWH16">
            <v>0</v>
          </cell>
          <cell r="AWM16">
            <v>0</v>
          </cell>
          <cell r="AWN16">
            <v>0</v>
          </cell>
          <cell r="AWO16">
            <v>0</v>
          </cell>
          <cell r="AWP16">
            <v>0</v>
          </cell>
          <cell r="AWQ16">
            <v>0</v>
          </cell>
          <cell r="AWR16">
            <v>0</v>
          </cell>
          <cell r="AXL16">
            <v>0</v>
          </cell>
          <cell r="AXQ16">
            <v>0</v>
          </cell>
          <cell r="AXR16">
            <v>0</v>
          </cell>
          <cell r="AXS16">
            <v>0</v>
          </cell>
          <cell r="AXT16">
            <v>0</v>
          </cell>
          <cell r="AXU16">
            <v>0</v>
          </cell>
          <cell r="AXV16">
            <v>0</v>
          </cell>
          <cell r="AXW16">
            <v>800000.48344370828</v>
          </cell>
          <cell r="AXX16">
            <v>999999.85430463543</v>
          </cell>
          <cell r="AXY16">
            <v>999999.85430463543</v>
          </cell>
          <cell r="AXZ16">
            <v>1200000.2251655625</v>
          </cell>
          <cell r="AYA16">
            <v>4000000.4172185417</v>
          </cell>
          <cell r="AYB16">
            <v>0</v>
          </cell>
          <cell r="AYC16">
            <v>0</v>
          </cell>
          <cell r="AYD16">
            <v>0</v>
          </cell>
          <cell r="AYE16">
            <v>0</v>
          </cell>
          <cell r="AYF16">
            <v>0</v>
          </cell>
          <cell r="AYG16">
            <v>800000.48344370828</v>
          </cell>
          <cell r="AYH16">
            <v>999999.85430463543</v>
          </cell>
          <cell r="AYI16">
            <v>999999.85430463543</v>
          </cell>
          <cell r="AYJ16">
            <v>1200000.2251655625</v>
          </cell>
          <cell r="AYK16">
            <v>4000000.4172185422</v>
          </cell>
          <cell r="AYL16">
            <v>799999.99999999965</v>
          </cell>
          <cell r="AYM16">
            <v>999999.99999999965</v>
          </cell>
          <cell r="AYN16">
            <v>999999.99999999965</v>
          </cell>
          <cell r="AYO16">
            <v>1199999.9999999995</v>
          </cell>
          <cell r="AYP16">
            <v>3999999.9999999995</v>
          </cell>
          <cell r="AYQ16">
            <v>200000</v>
          </cell>
          <cell r="AYR16">
            <v>200000</v>
          </cell>
          <cell r="AYS16">
            <v>300000</v>
          </cell>
          <cell r="AYT16">
            <v>300000</v>
          </cell>
          <cell r="AYU16">
            <v>1000000</v>
          </cell>
          <cell r="AYV16">
            <v>999999.99999999977</v>
          </cell>
          <cell r="AYW16">
            <v>1200000.0000000005</v>
          </cell>
          <cell r="AYX16">
            <v>1300000.0000000002</v>
          </cell>
          <cell r="AYY16">
            <v>1499999.9999999998</v>
          </cell>
          <cell r="AYZ16">
            <v>5000000</v>
          </cell>
          <cell r="AZA16">
            <v>0</v>
          </cell>
          <cell r="AZB16">
            <v>0</v>
          </cell>
          <cell r="AZC16">
            <v>0</v>
          </cell>
          <cell r="AZD16">
            <v>0</v>
          </cell>
          <cell r="AZE16">
            <v>0</v>
          </cell>
          <cell r="AZG16">
            <v>0</v>
          </cell>
          <cell r="AZH16">
            <v>0</v>
          </cell>
          <cell r="AZI16">
            <v>0</v>
          </cell>
          <cell r="AZJ16">
            <v>0</v>
          </cell>
          <cell r="AZK16">
            <v>0</v>
          </cell>
          <cell r="AZL16">
            <v>0</v>
          </cell>
          <cell r="AZM16">
            <v>0</v>
          </cell>
          <cell r="AZN16">
            <v>0</v>
          </cell>
          <cell r="AZO16">
            <v>0</v>
          </cell>
          <cell r="AZP16">
            <v>0</v>
          </cell>
          <cell r="AZQ16">
            <v>0</v>
          </cell>
          <cell r="AZR16">
            <v>0</v>
          </cell>
          <cell r="AZS16">
            <v>0</v>
          </cell>
          <cell r="AZT16">
            <v>0</v>
          </cell>
          <cell r="AZU16">
            <v>0</v>
          </cell>
          <cell r="AZV16">
            <v>0</v>
          </cell>
          <cell r="AZW16">
            <v>0</v>
          </cell>
          <cell r="AZX16">
            <v>0</v>
          </cell>
          <cell r="AZY16">
            <v>0</v>
          </cell>
          <cell r="AZZ16">
            <v>0</v>
          </cell>
          <cell r="BAA16">
            <v>0</v>
          </cell>
          <cell r="BAB16">
            <v>0</v>
          </cell>
          <cell r="BAC16">
            <v>0</v>
          </cell>
          <cell r="BAD16">
            <v>0</v>
          </cell>
          <cell r="BAE16">
            <v>0</v>
          </cell>
          <cell r="BAF16">
            <v>0</v>
          </cell>
          <cell r="BAG16">
            <v>0</v>
          </cell>
          <cell r="BAH16">
            <v>0</v>
          </cell>
          <cell r="BAI16">
            <v>0</v>
          </cell>
          <cell r="BAK16">
            <v>0</v>
          </cell>
          <cell r="BAL16">
            <v>0</v>
          </cell>
          <cell r="BAM16">
            <v>0</v>
          </cell>
          <cell r="BAN16">
            <v>0</v>
          </cell>
          <cell r="BAO16">
            <v>0</v>
          </cell>
          <cell r="BAP16">
            <v>0</v>
          </cell>
          <cell r="BAQ16">
            <v>0</v>
          </cell>
          <cell r="BAR16">
            <v>0</v>
          </cell>
          <cell r="BAS16">
            <v>0</v>
          </cell>
          <cell r="BAT16">
            <v>0</v>
          </cell>
          <cell r="BAU16">
            <v>0</v>
          </cell>
          <cell r="BAV16">
            <v>0</v>
          </cell>
          <cell r="BAW16">
            <v>0</v>
          </cell>
          <cell r="BAX16">
            <v>0</v>
          </cell>
          <cell r="BAY16">
            <v>0</v>
          </cell>
          <cell r="BAZ16">
            <v>0</v>
          </cell>
          <cell r="BBA16">
            <v>0</v>
          </cell>
          <cell r="BBB16">
            <v>0</v>
          </cell>
          <cell r="BBC16">
            <v>0</v>
          </cell>
          <cell r="BBD16">
            <v>0</v>
          </cell>
          <cell r="BBE16">
            <v>0</v>
          </cell>
          <cell r="BBF16">
            <v>0</v>
          </cell>
          <cell r="BBG16">
            <v>0</v>
          </cell>
          <cell r="BBH16">
            <v>0</v>
          </cell>
          <cell r="BBI16">
            <v>0</v>
          </cell>
          <cell r="BBJ16">
            <v>0</v>
          </cell>
          <cell r="BBK16">
            <v>0</v>
          </cell>
          <cell r="BBL16">
            <v>0</v>
          </cell>
          <cell r="BBM16">
            <v>0</v>
          </cell>
          <cell r="BBO16">
            <v>0</v>
          </cell>
          <cell r="BBP16">
            <v>0</v>
          </cell>
          <cell r="BBQ16">
            <v>0</v>
          </cell>
          <cell r="BBR16">
            <v>0</v>
          </cell>
          <cell r="BBS16">
            <v>0</v>
          </cell>
          <cell r="BBT16">
            <v>0</v>
          </cell>
          <cell r="BBU16">
            <v>0</v>
          </cell>
          <cell r="BBV16">
            <v>0</v>
          </cell>
          <cell r="BBW16">
            <v>0</v>
          </cell>
          <cell r="BBX16">
            <v>0</v>
          </cell>
          <cell r="BBY16">
            <v>0</v>
          </cell>
          <cell r="BBZ16">
            <v>0</v>
          </cell>
          <cell r="BCA16">
            <v>0</v>
          </cell>
          <cell r="BCB16">
            <v>0</v>
          </cell>
          <cell r="BCC16">
            <v>0</v>
          </cell>
          <cell r="BCD16">
            <v>0</v>
          </cell>
          <cell r="BCE16">
            <v>0</v>
          </cell>
          <cell r="BCF16">
            <v>0</v>
          </cell>
          <cell r="BCG16">
            <v>0</v>
          </cell>
          <cell r="BCH16">
            <v>0</v>
          </cell>
          <cell r="BCI16">
            <v>0</v>
          </cell>
          <cell r="BCJ16">
            <v>0</v>
          </cell>
          <cell r="BCK16">
            <v>0</v>
          </cell>
          <cell r="BCL16">
            <v>0</v>
          </cell>
          <cell r="BCM16">
            <v>8000000</v>
          </cell>
          <cell r="BCN16">
            <v>7000000</v>
          </cell>
          <cell r="BCO16">
            <v>10500000</v>
          </cell>
          <cell r="BCP16">
            <v>10080000</v>
          </cell>
          <cell r="BCQ16">
            <v>35580000</v>
          </cell>
          <cell r="BCS16">
            <v>0</v>
          </cell>
          <cell r="BCT16">
            <v>0</v>
          </cell>
          <cell r="BCU16">
            <v>0</v>
          </cell>
          <cell r="BCV16">
            <v>0</v>
          </cell>
          <cell r="BCW16">
            <v>8000000</v>
          </cell>
          <cell r="BCX16">
            <v>7000000</v>
          </cell>
          <cell r="BCY16">
            <v>10500000</v>
          </cell>
          <cell r="BCZ16">
            <v>10080000</v>
          </cell>
          <cell r="BDA16">
            <v>35580000</v>
          </cell>
          <cell r="BDB16">
            <v>8000000</v>
          </cell>
          <cell r="BDC16">
            <v>7000000</v>
          </cell>
          <cell r="BDD16">
            <v>10500000</v>
          </cell>
          <cell r="BDE16">
            <v>10080000</v>
          </cell>
          <cell r="BDF16">
            <v>35580000</v>
          </cell>
          <cell r="BDG16">
            <v>0</v>
          </cell>
          <cell r="BDH16">
            <v>0</v>
          </cell>
          <cell r="BDI16">
            <v>0</v>
          </cell>
          <cell r="BDJ16">
            <v>0</v>
          </cell>
          <cell r="BDK16">
            <v>0</v>
          </cell>
          <cell r="BDL16">
            <v>8000000</v>
          </cell>
          <cell r="BDM16">
            <v>7000000</v>
          </cell>
          <cell r="BDN16">
            <v>10500000</v>
          </cell>
          <cell r="BDO16">
            <v>10080000</v>
          </cell>
          <cell r="BDP16">
            <v>35580000</v>
          </cell>
          <cell r="BDQ16">
            <v>0</v>
          </cell>
          <cell r="BDR16">
            <v>0</v>
          </cell>
          <cell r="BDS16">
            <v>0</v>
          </cell>
          <cell r="BDT16">
            <v>0</v>
          </cell>
          <cell r="BDU16">
            <v>0</v>
          </cell>
          <cell r="BDW16">
            <v>0</v>
          </cell>
          <cell r="BDX16">
            <v>0</v>
          </cell>
          <cell r="BDY16">
            <v>0</v>
          </cell>
          <cell r="BDZ16">
            <v>0</v>
          </cell>
          <cell r="BEA16">
            <v>0</v>
          </cell>
          <cell r="BEB16">
            <v>0</v>
          </cell>
          <cell r="BEC16">
            <v>0</v>
          </cell>
          <cell r="BED16">
            <v>0</v>
          </cell>
          <cell r="BEE16">
            <v>0</v>
          </cell>
          <cell r="BEF16">
            <v>0</v>
          </cell>
          <cell r="BEG16">
            <v>0</v>
          </cell>
          <cell r="BEH16">
            <v>0</v>
          </cell>
          <cell r="BEI16">
            <v>0</v>
          </cell>
          <cell r="BEJ16">
            <v>0</v>
          </cell>
          <cell r="BEK16">
            <v>0</v>
          </cell>
          <cell r="BEL16">
            <v>0</v>
          </cell>
          <cell r="BEM16">
            <v>0</v>
          </cell>
          <cell r="BEN16">
            <v>0</v>
          </cell>
          <cell r="BEO16">
            <v>0</v>
          </cell>
          <cell r="BEP16">
            <v>0</v>
          </cell>
          <cell r="BEQ16">
            <v>0</v>
          </cell>
          <cell r="BER16">
            <v>0</v>
          </cell>
          <cell r="BES16">
            <v>0</v>
          </cell>
          <cell r="BET16">
            <v>0</v>
          </cell>
          <cell r="BEU16">
            <v>8800000.4834437091</v>
          </cell>
          <cell r="BEV16">
            <v>7999999.8543046359</v>
          </cell>
          <cell r="BEW16">
            <v>11499999.854304636</v>
          </cell>
          <cell r="BEX16">
            <v>11280000.225165563</v>
          </cell>
          <cell r="BEY16">
            <v>39580000.417218544</v>
          </cell>
          <cell r="BEZ16">
            <v>0</v>
          </cell>
          <cell r="BFA16">
            <v>0</v>
          </cell>
          <cell r="BFB16">
            <v>0</v>
          </cell>
          <cell r="BFC16">
            <v>0</v>
          </cell>
          <cell r="BFD16">
            <v>0</v>
          </cell>
          <cell r="BFE16">
            <v>8800000.4834437091</v>
          </cell>
          <cell r="BFF16">
            <v>7999999.8543046359</v>
          </cell>
          <cell r="BFG16">
            <v>11499999.854304636</v>
          </cell>
          <cell r="BFH16">
            <v>11280000.225165563</v>
          </cell>
          <cell r="BFI16">
            <v>39580000.417218544</v>
          </cell>
          <cell r="BFJ16">
            <v>8800000</v>
          </cell>
          <cell r="BFK16">
            <v>8000000</v>
          </cell>
          <cell r="BFL16">
            <v>11500000</v>
          </cell>
          <cell r="BFM16">
            <v>11280000</v>
          </cell>
          <cell r="BFN16">
            <v>39580000</v>
          </cell>
          <cell r="BFO16">
            <v>200000</v>
          </cell>
          <cell r="BFP16">
            <v>200000</v>
          </cell>
          <cell r="BFQ16">
            <v>300000</v>
          </cell>
          <cell r="BFR16">
            <v>300000</v>
          </cell>
          <cell r="BFS16">
            <v>1000000</v>
          </cell>
          <cell r="BFT16">
            <v>9000000</v>
          </cell>
          <cell r="BFU16">
            <v>8200000</v>
          </cell>
          <cell r="BFV16">
            <v>11800000</v>
          </cell>
          <cell r="BFW16">
            <v>11580000</v>
          </cell>
          <cell r="BFX16">
            <v>40580000</v>
          </cell>
          <cell r="BFY16">
            <v>0</v>
          </cell>
          <cell r="BFZ16">
            <v>0.41721854358911514</v>
          </cell>
        </row>
        <row r="17">
          <cell r="B17" t="str">
            <v>新视角分摊、短信、礼品采购</v>
          </cell>
          <cell r="C17">
            <v>2115876.8487775433</v>
          </cell>
          <cell r="D17">
            <v>1480319.9517054029</v>
          </cell>
          <cell r="E17">
            <v>300000</v>
          </cell>
          <cell r="F17">
            <v>300000</v>
          </cell>
          <cell r="G17">
            <v>4196196.8004829464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2115876.8487775433</v>
          </cell>
          <cell r="N17">
            <v>1480319.9517054029</v>
          </cell>
          <cell r="O17">
            <v>300000</v>
          </cell>
          <cell r="P17">
            <v>300000</v>
          </cell>
          <cell r="Q17">
            <v>4196196.8004829464</v>
          </cell>
          <cell r="R17">
            <v>2115876.8487775433</v>
          </cell>
          <cell r="S17">
            <v>1480319.9517054029</v>
          </cell>
          <cell r="T17">
            <v>300000</v>
          </cell>
          <cell r="U17">
            <v>300000</v>
          </cell>
          <cell r="V17">
            <v>4196196.8004829464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2115876.8487775433</v>
          </cell>
          <cell r="AC17">
            <v>1480319.9517054029</v>
          </cell>
          <cell r="AD17">
            <v>300000</v>
          </cell>
          <cell r="AE17">
            <v>300000</v>
          </cell>
          <cell r="AF17">
            <v>4196196.8004829464</v>
          </cell>
          <cell r="AG17">
            <v>232325.68668880171</v>
          </cell>
          <cell r="AH17">
            <v>156261.6963477211</v>
          </cell>
          <cell r="AI17">
            <v>15000</v>
          </cell>
          <cell r="AJ17">
            <v>15000</v>
          </cell>
          <cell r="AK17">
            <v>418587.38303652278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232325.68668880171</v>
          </cell>
          <cell r="AR17">
            <v>156261.6963477211</v>
          </cell>
          <cell r="AS17">
            <v>15000</v>
          </cell>
          <cell r="AT17">
            <v>15000</v>
          </cell>
          <cell r="AU17">
            <v>418587.38303652278</v>
          </cell>
          <cell r="AV17">
            <v>232325.68668880171</v>
          </cell>
          <cell r="AW17">
            <v>156261.6963477211</v>
          </cell>
          <cell r="AX17">
            <v>15000</v>
          </cell>
          <cell r="AY17">
            <v>15000</v>
          </cell>
          <cell r="AZ17">
            <v>418587.38303652278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232325.68668880171</v>
          </cell>
          <cell r="BG17">
            <v>156261.6963477211</v>
          </cell>
          <cell r="BH17">
            <v>15000</v>
          </cell>
          <cell r="BI17">
            <v>15000</v>
          </cell>
          <cell r="BJ17">
            <v>418587.38303652278</v>
          </cell>
          <cell r="BK17">
            <v>119912.84334440086</v>
          </cell>
          <cell r="BL17">
            <v>81880.848173860548</v>
          </cell>
          <cell r="BM17">
            <v>11250</v>
          </cell>
          <cell r="BN17">
            <v>11250</v>
          </cell>
          <cell r="BO17">
            <v>224293.69151826139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119912.84334440086</v>
          </cell>
          <cell r="BV17">
            <v>81880.848173860548</v>
          </cell>
          <cell r="BW17">
            <v>11250</v>
          </cell>
          <cell r="BX17">
            <v>11250</v>
          </cell>
          <cell r="BY17">
            <v>224293.69151826139</v>
          </cell>
          <cell r="BZ17">
            <v>119912.84334440086</v>
          </cell>
          <cell r="CA17">
            <v>81880.848173860548</v>
          </cell>
          <cell r="CB17">
            <v>11250</v>
          </cell>
          <cell r="CC17">
            <v>11250</v>
          </cell>
          <cell r="CD17">
            <v>224293.69151826139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119912.84334440086</v>
          </cell>
          <cell r="CK17">
            <v>81880.848173860548</v>
          </cell>
          <cell r="CL17">
            <v>11250</v>
          </cell>
          <cell r="CM17">
            <v>11250</v>
          </cell>
          <cell r="CN17">
            <v>224293.69151826139</v>
          </cell>
          <cell r="CO17">
            <v>54715.137337760345</v>
          </cell>
          <cell r="CP17">
            <v>39502.339269544223</v>
          </cell>
          <cell r="CQ17">
            <v>11250</v>
          </cell>
          <cell r="CR17">
            <v>11250</v>
          </cell>
          <cell r="CS17">
            <v>116717.47660730456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54715.137337760345</v>
          </cell>
          <cell r="CZ17">
            <v>39502.339269544223</v>
          </cell>
          <cell r="DA17">
            <v>11250</v>
          </cell>
          <cell r="DB17">
            <v>11250</v>
          </cell>
          <cell r="DC17">
            <v>116717.47660730456</v>
          </cell>
          <cell r="DD17">
            <v>54715.137337760345</v>
          </cell>
          <cell r="DE17">
            <v>39502.339269544223</v>
          </cell>
          <cell r="DF17">
            <v>11250</v>
          </cell>
          <cell r="DG17">
            <v>11250</v>
          </cell>
          <cell r="DH17">
            <v>116717.47660730456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54715.137337760345</v>
          </cell>
          <cell r="DO17">
            <v>39502.339269544223</v>
          </cell>
          <cell r="DP17">
            <v>11250</v>
          </cell>
          <cell r="DQ17">
            <v>11250</v>
          </cell>
          <cell r="DR17">
            <v>116717.47660730456</v>
          </cell>
          <cell r="DS17">
            <v>54715.137337760345</v>
          </cell>
          <cell r="DT17">
            <v>39502.339269544223</v>
          </cell>
          <cell r="DU17">
            <v>11250</v>
          </cell>
          <cell r="DV17">
            <v>11250</v>
          </cell>
          <cell r="DW17">
            <v>116717.47660730456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54715.137337760345</v>
          </cell>
          <cell r="ED17">
            <v>39502.339269544223</v>
          </cell>
          <cell r="EE17">
            <v>11250</v>
          </cell>
          <cell r="EF17">
            <v>11250</v>
          </cell>
          <cell r="EG17">
            <v>116717.47660730456</v>
          </cell>
          <cell r="EH17">
            <v>54715.137337760345</v>
          </cell>
          <cell r="EI17">
            <v>39502.339269544223</v>
          </cell>
          <cell r="EJ17">
            <v>11250</v>
          </cell>
          <cell r="EK17">
            <v>11250</v>
          </cell>
          <cell r="EL17">
            <v>116717.47660730456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54715.137337760345</v>
          </cell>
          <cell r="ES17">
            <v>39502.339269544223</v>
          </cell>
          <cell r="ET17">
            <v>11250</v>
          </cell>
          <cell r="EU17">
            <v>11250</v>
          </cell>
          <cell r="EV17">
            <v>116717.47660730456</v>
          </cell>
          <cell r="EW17">
            <v>46348.853003320255</v>
          </cell>
          <cell r="EX17">
            <v>34939.254452158159</v>
          </cell>
          <cell r="EY17">
            <v>13750</v>
          </cell>
          <cell r="EZ17">
            <v>13750</v>
          </cell>
          <cell r="FA17">
            <v>108788.10745547841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46348.853003320255</v>
          </cell>
          <cell r="FH17">
            <v>34939.254452158159</v>
          </cell>
          <cell r="FI17">
            <v>13750</v>
          </cell>
          <cell r="FJ17">
            <v>13750</v>
          </cell>
          <cell r="FK17">
            <v>108788.10745547841</v>
          </cell>
          <cell r="FL17">
            <v>46348.853003320255</v>
          </cell>
          <cell r="FM17">
            <v>34939.254452158159</v>
          </cell>
          <cell r="FN17">
            <v>13750</v>
          </cell>
          <cell r="FO17">
            <v>13750</v>
          </cell>
          <cell r="FP17">
            <v>108788.10745547841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46348.853003320255</v>
          </cell>
          <cell r="FW17">
            <v>34939.254452158159</v>
          </cell>
          <cell r="FX17">
            <v>13750</v>
          </cell>
          <cell r="FY17">
            <v>13750</v>
          </cell>
          <cell r="FZ17">
            <v>108788.10745547841</v>
          </cell>
          <cell r="GA17">
            <v>6250</v>
          </cell>
          <cell r="GB17">
            <v>6250</v>
          </cell>
          <cell r="GC17">
            <v>6250</v>
          </cell>
          <cell r="GD17">
            <v>6250</v>
          </cell>
          <cell r="GE17">
            <v>25000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6250</v>
          </cell>
          <cell r="GL17">
            <v>6250</v>
          </cell>
          <cell r="GM17">
            <v>6250</v>
          </cell>
          <cell r="GN17">
            <v>6250</v>
          </cell>
          <cell r="GO17">
            <v>25000</v>
          </cell>
          <cell r="GP17">
            <v>6250</v>
          </cell>
          <cell r="GQ17">
            <v>6250</v>
          </cell>
          <cell r="GR17">
            <v>6250</v>
          </cell>
          <cell r="GS17">
            <v>6250</v>
          </cell>
          <cell r="GT17">
            <v>25000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6250</v>
          </cell>
          <cell r="HA17">
            <v>6250</v>
          </cell>
          <cell r="HB17">
            <v>6250</v>
          </cell>
          <cell r="HC17">
            <v>6250</v>
          </cell>
          <cell r="HD17">
            <v>25000</v>
          </cell>
          <cell r="HE17">
            <v>105680.27467552069</v>
          </cell>
          <cell r="HF17">
            <v>75254.678539088447</v>
          </cell>
          <cell r="HG17">
            <v>18750</v>
          </cell>
          <cell r="HH17">
            <v>18750</v>
          </cell>
          <cell r="HI17">
            <v>218434.95321460912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105680.27467552069</v>
          </cell>
          <cell r="HP17">
            <v>75254.678539088447</v>
          </cell>
          <cell r="HQ17">
            <v>18750</v>
          </cell>
          <cell r="HR17">
            <v>18750</v>
          </cell>
          <cell r="HS17">
            <v>218434.95321460912</v>
          </cell>
          <cell r="HT17">
            <v>105680.27467552069</v>
          </cell>
          <cell r="HU17">
            <v>75254.678539088447</v>
          </cell>
          <cell r="HV17">
            <v>18750</v>
          </cell>
          <cell r="HW17">
            <v>18750</v>
          </cell>
          <cell r="HX17">
            <v>218434.95321460912</v>
          </cell>
          <cell r="HY17">
            <v>0</v>
          </cell>
          <cell r="HZ17">
            <v>0</v>
          </cell>
          <cell r="IA17">
            <v>0</v>
          </cell>
          <cell r="IB17">
            <v>0</v>
          </cell>
          <cell r="IC17">
            <v>0</v>
          </cell>
          <cell r="ID17">
            <v>105680.27467552069</v>
          </cell>
          <cell r="IE17">
            <v>75254.678539088447</v>
          </cell>
          <cell r="IF17">
            <v>18750</v>
          </cell>
          <cell r="IG17">
            <v>18750</v>
          </cell>
          <cell r="IH17">
            <v>218434.95321460912</v>
          </cell>
          <cell r="II17">
            <v>15000</v>
          </cell>
          <cell r="IJ17">
            <v>15000</v>
          </cell>
          <cell r="IK17">
            <v>15000</v>
          </cell>
          <cell r="IL17">
            <v>15000</v>
          </cell>
          <cell r="IM17">
            <v>60000</v>
          </cell>
          <cell r="IN17">
            <v>0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15000</v>
          </cell>
          <cell r="IT17">
            <v>15000</v>
          </cell>
          <cell r="IU17">
            <v>15000</v>
          </cell>
          <cell r="IV17">
            <v>15000</v>
          </cell>
          <cell r="IW17">
            <v>60000</v>
          </cell>
          <cell r="IX17">
            <v>15000</v>
          </cell>
          <cell r="IY17">
            <v>15000</v>
          </cell>
          <cell r="IZ17">
            <v>15000</v>
          </cell>
          <cell r="JA17">
            <v>15000</v>
          </cell>
          <cell r="JB17">
            <v>60000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15000</v>
          </cell>
          <cell r="JI17">
            <v>15000</v>
          </cell>
          <cell r="JJ17">
            <v>15000</v>
          </cell>
          <cell r="JK17">
            <v>15000</v>
          </cell>
          <cell r="JL17">
            <v>60000</v>
          </cell>
          <cell r="JM17">
            <v>372622.24569876248</v>
          </cell>
          <cell r="JN17">
            <v>262329.45970419561</v>
          </cell>
          <cell r="JO17">
            <v>57500</v>
          </cell>
          <cell r="JP17">
            <v>57500</v>
          </cell>
          <cell r="JQ17">
            <v>749951.70540295809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372622.24569876248</v>
          </cell>
          <cell r="JX17">
            <v>262329.45970419561</v>
          </cell>
          <cell r="JY17">
            <v>57500</v>
          </cell>
          <cell r="JZ17">
            <v>57500</v>
          </cell>
          <cell r="KA17">
            <v>749951.70540295809</v>
          </cell>
          <cell r="KB17">
            <v>372622.24569876253</v>
          </cell>
          <cell r="KC17">
            <v>262329.45970419561</v>
          </cell>
          <cell r="KD17">
            <v>57500</v>
          </cell>
          <cell r="KE17">
            <v>57500</v>
          </cell>
          <cell r="KF17">
            <v>749951.70540295821</v>
          </cell>
          <cell r="KG17">
            <v>0</v>
          </cell>
          <cell r="KH17">
            <v>0</v>
          </cell>
          <cell r="KI17">
            <v>0</v>
          </cell>
          <cell r="KJ17">
            <v>0</v>
          </cell>
          <cell r="KK17">
            <v>0</v>
          </cell>
          <cell r="KL17">
            <v>372622.24569876253</v>
          </cell>
          <cell r="KM17">
            <v>262329.45970419561</v>
          </cell>
          <cell r="KN17">
            <v>57500</v>
          </cell>
          <cell r="KO17">
            <v>57500</v>
          </cell>
          <cell r="KP17">
            <v>749951.70540295821</v>
          </cell>
          <cell r="KQ17">
            <v>73947.70600664051</v>
          </cell>
          <cell r="KR17">
            <v>51128.508904316324</v>
          </cell>
          <cell r="KS17">
            <v>8750</v>
          </cell>
          <cell r="KT17">
            <v>8750</v>
          </cell>
          <cell r="KU17">
            <v>142576.21491095683</v>
          </cell>
          <cell r="KV17">
            <v>0</v>
          </cell>
          <cell r="KW17">
            <v>0</v>
          </cell>
          <cell r="KX17">
            <v>0</v>
          </cell>
          <cell r="KY17">
            <v>0</v>
          </cell>
          <cell r="KZ17">
            <v>0</v>
          </cell>
          <cell r="LA17">
            <v>73947.70600664051</v>
          </cell>
          <cell r="LB17">
            <v>51128.508904316324</v>
          </cell>
          <cell r="LC17">
            <v>8750</v>
          </cell>
          <cell r="LD17">
            <v>8750</v>
          </cell>
          <cell r="LE17">
            <v>142576.21491095683</v>
          </cell>
          <cell r="LF17">
            <v>73947.70600664051</v>
          </cell>
          <cell r="LG17">
            <v>51128.508904316324</v>
          </cell>
          <cell r="LH17">
            <v>8750</v>
          </cell>
          <cell r="LI17">
            <v>8750</v>
          </cell>
          <cell r="LJ17">
            <v>142576.21491095683</v>
          </cell>
          <cell r="LK17">
            <v>0</v>
          </cell>
          <cell r="LL17">
            <v>0</v>
          </cell>
          <cell r="LM17">
            <v>0</v>
          </cell>
          <cell r="LN17">
            <v>0</v>
          </cell>
          <cell r="LO17">
            <v>0</v>
          </cell>
          <cell r="LP17">
            <v>73947.70600664051</v>
          </cell>
          <cell r="LQ17">
            <v>51128.508904316324</v>
          </cell>
          <cell r="LR17">
            <v>8750</v>
          </cell>
          <cell r="LS17">
            <v>8750</v>
          </cell>
          <cell r="LT17">
            <v>142576.21491095683</v>
          </cell>
          <cell r="LU17">
            <v>63081.421672200428</v>
          </cell>
          <cell r="LV17">
            <v>44065.424086930274</v>
          </cell>
          <cell r="LW17">
            <v>8750</v>
          </cell>
          <cell r="LX17">
            <v>8750</v>
          </cell>
          <cell r="LY17">
            <v>124646.84575913069</v>
          </cell>
          <cell r="LZ17">
            <v>0</v>
          </cell>
          <cell r="MA17">
            <v>0</v>
          </cell>
          <cell r="MB17">
            <v>0</v>
          </cell>
          <cell r="MC17">
            <v>0</v>
          </cell>
          <cell r="MD17">
            <v>0</v>
          </cell>
          <cell r="ME17">
            <v>63081.421672200428</v>
          </cell>
          <cell r="MF17">
            <v>44065.424086930274</v>
          </cell>
          <cell r="MG17">
            <v>8750</v>
          </cell>
          <cell r="MH17">
            <v>8750</v>
          </cell>
          <cell r="MI17">
            <v>124646.84575913069</v>
          </cell>
          <cell r="MJ17">
            <v>63081.421672200428</v>
          </cell>
          <cell r="MK17">
            <v>44065.424086930274</v>
          </cell>
          <cell r="ML17">
            <v>8750</v>
          </cell>
          <cell r="MM17">
            <v>8750</v>
          </cell>
          <cell r="MN17">
            <v>124646.84575913069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63081.421672200428</v>
          </cell>
          <cell r="MU17">
            <v>44065.424086930274</v>
          </cell>
          <cell r="MV17">
            <v>8750</v>
          </cell>
          <cell r="MW17">
            <v>8750</v>
          </cell>
          <cell r="MX17">
            <v>124646.84575913069</v>
          </cell>
          <cell r="MY17">
            <v>104046.55900996077</v>
          </cell>
          <cell r="MZ17">
            <v>69817.76335647449</v>
          </cell>
          <cell r="NA17">
            <v>6250</v>
          </cell>
          <cell r="NB17">
            <v>6250</v>
          </cell>
          <cell r="NC17">
            <v>186364.32236643526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104046.55900996077</v>
          </cell>
          <cell r="NJ17">
            <v>69817.76335647449</v>
          </cell>
          <cell r="NK17">
            <v>6250</v>
          </cell>
          <cell r="NL17">
            <v>6250</v>
          </cell>
          <cell r="NM17">
            <v>186364.32236643526</v>
          </cell>
          <cell r="NN17">
            <v>104046.55900996077</v>
          </cell>
          <cell r="NO17">
            <v>69817.76335647449</v>
          </cell>
          <cell r="NP17">
            <v>6250</v>
          </cell>
          <cell r="NQ17">
            <v>6250</v>
          </cell>
          <cell r="NR17">
            <v>186364.32236643526</v>
          </cell>
          <cell r="NS17">
            <v>0</v>
          </cell>
          <cell r="NT17">
            <v>0</v>
          </cell>
          <cell r="NU17">
            <v>0</v>
          </cell>
          <cell r="NV17">
            <v>0</v>
          </cell>
          <cell r="NW17">
            <v>0</v>
          </cell>
          <cell r="NX17">
            <v>104046.55900996077</v>
          </cell>
          <cell r="NY17">
            <v>69817.76335647449</v>
          </cell>
          <cell r="NZ17">
            <v>6250</v>
          </cell>
          <cell r="OA17">
            <v>6250</v>
          </cell>
          <cell r="OB17">
            <v>186364.32236643526</v>
          </cell>
          <cell r="OC17">
            <v>87697.70600664051</v>
          </cell>
          <cell r="OD17">
            <v>64878.508904316324</v>
          </cell>
          <cell r="OE17">
            <v>22500</v>
          </cell>
          <cell r="OF17">
            <v>22500</v>
          </cell>
          <cell r="OG17">
            <v>197576.21491095683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87697.70600664051</v>
          </cell>
          <cell r="ON17">
            <v>64878.508904316324</v>
          </cell>
          <cell r="OO17">
            <v>22500</v>
          </cell>
          <cell r="OP17">
            <v>22500</v>
          </cell>
          <cell r="OQ17">
            <v>197576.21491095683</v>
          </cell>
          <cell r="OR17">
            <v>87697.70600664051</v>
          </cell>
          <cell r="OS17">
            <v>64878.508904316324</v>
          </cell>
          <cell r="OT17">
            <v>22500</v>
          </cell>
          <cell r="OU17">
            <v>22500</v>
          </cell>
          <cell r="OV17">
            <v>197576.21491095683</v>
          </cell>
          <cell r="OW17">
            <v>0</v>
          </cell>
          <cell r="OX17">
            <v>0</v>
          </cell>
          <cell r="OY17">
            <v>0</v>
          </cell>
          <cell r="OZ17">
            <v>0</v>
          </cell>
          <cell r="PA17">
            <v>0</v>
          </cell>
          <cell r="PB17">
            <v>87697.70600664051</v>
          </cell>
          <cell r="PC17">
            <v>64878.508904316324</v>
          </cell>
          <cell r="PD17">
            <v>22500</v>
          </cell>
          <cell r="PE17">
            <v>22500</v>
          </cell>
          <cell r="PF17">
            <v>197576.21491095683</v>
          </cell>
          <cell r="PG17">
            <v>65581.421672200435</v>
          </cell>
          <cell r="PH17">
            <v>46565.424086930274</v>
          </cell>
          <cell r="PI17">
            <v>11250</v>
          </cell>
          <cell r="PJ17">
            <v>11250</v>
          </cell>
          <cell r="PK17">
            <v>134646.84575913072</v>
          </cell>
          <cell r="PL17">
            <v>0</v>
          </cell>
          <cell r="PM17">
            <v>0</v>
          </cell>
          <cell r="PN17">
            <v>0</v>
          </cell>
          <cell r="PO17">
            <v>0</v>
          </cell>
          <cell r="PP17">
            <v>0</v>
          </cell>
          <cell r="PQ17">
            <v>65581.421672200435</v>
          </cell>
          <cell r="PR17">
            <v>46565.424086930274</v>
          </cell>
          <cell r="PS17">
            <v>11250</v>
          </cell>
          <cell r="PT17">
            <v>11250</v>
          </cell>
          <cell r="PU17">
            <v>134646.84575913072</v>
          </cell>
          <cell r="PV17">
            <v>65581.421672200435</v>
          </cell>
          <cell r="PW17">
            <v>46565.424086930274</v>
          </cell>
          <cell r="PX17">
            <v>11250</v>
          </cell>
          <cell r="PY17">
            <v>11250</v>
          </cell>
          <cell r="PZ17">
            <v>134646.84575913072</v>
          </cell>
          <cell r="QA17">
            <v>0</v>
          </cell>
          <cell r="QB17">
            <v>0</v>
          </cell>
          <cell r="QC17">
            <v>0</v>
          </cell>
          <cell r="QD17">
            <v>0</v>
          </cell>
          <cell r="QE17">
            <v>0</v>
          </cell>
          <cell r="QF17">
            <v>65581.421672200435</v>
          </cell>
          <cell r="QG17">
            <v>46565.424086930274</v>
          </cell>
          <cell r="QH17">
            <v>11250</v>
          </cell>
          <cell r="QI17">
            <v>11250</v>
          </cell>
          <cell r="QJ17">
            <v>134646.84575913072</v>
          </cell>
          <cell r="QK17">
            <v>45000</v>
          </cell>
          <cell r="QL17">
            <v>20000</v>
          </cell>
          <cell r="QM17">
            <v>15000</v>
          </cell>
          <cell r="QN17">
            <v>20000</v>
          </cell>
          <cell r="QO17">
            <v>100000</v>
          </cell>
          <cell r="QP17">
            <v>0</v>
          </cell>
          <cell r="QQ17">
            <v>0</v>
          </cell>
          <cell r="QR17">
            <v>0</v>
          </cell>
          <cell r="QS17">
            <v>0</v>
          </cell>
          <cell r="QT17">
            <v>0</v>
          </cell>
          <cell r="QU17">
            <v>45000</v>
          </cell>
          <cell r="QV17">
            <v>20000</v>
          </cell>
          <cell r="QW17">
            <v>15000</v>
          </cell>
          <cell r="QX17">
            <v>20000</v>
          </cell>
          <cell r="QY17">
            <v>100000</v>
          </cell>
          <cell r="QZ17">
            <v>45000</v>
          </cell>
          <cell r="RA17">
            <v>20000</v>
          </cell>
          <cell r="RB17">
            <v>15000</v>
          </cell>
          <cell r="RC17">
            <v>20000</v>
          </cell>
          <cell r="RD17">
            <v>100000</v>
          </cell>
          <cell r="RE17">
            <v>0</v>
          </cell>
          <cell r="RF17">
            <v>0</v>
          </cell>
          <cell r="RG17">
            <v>0</v>
          </cell>
          <cell r="RH17">
            <v>0</v>
          </cell>
          <cell r="RI17">
            <v>0</v>
          </cell>
          <cell r="RJ17">
            <v>45000</v>
          </cell>
          <cell r="RK17">
            <v>20000</v>
          </cell>
          <cell r="RL17">
            <v>15000</v>
          </cell>
          <cell r="RM17">
            <v>20000</v>
          </cell>
          <cell r="RN17">
            <v>100000</v>
          </cell>
          <cell r="RO17">
            <v>364500</v>
          </cell>
          <cell r="RP17">
            <v>22500</v>
          </cell>
          <cell r="RQ17">
            <v>22500</v>
          </cell>
          <cell r="RR17">
            <v>22500</v>
          </cell>
          <cell r="RS17">
            <v>432000</v>
          </cell>
          <cell r="RT17">
            <v>0</v>
          </cell>
          <cell r="RU17">
            <v>0</v>
          </cell>
          <cell r="RV17">
            <v>0</v>
          </cell>
          <cell r="RW17">
            <v>0</v>
          </cell>
          <cell r="RX17">
            <v>0</v>
          </cell>
          <cell r="RY17">
            <v>364500</v>
          </cell>
          <cell r="RZ17">
            <v>22500</v>
          </cell>
          <cell r="SA17">
            <v>22500</v>
          </cell>
          <cell r="SB17">
            <v>22500</v>
          </cell>
          <cell r="SC17">
            <v>432000</v>
          </cell>
          <cell r="SD17">
            <v>364500</v>
          </cell>
          <cell r="SE17">
            <v>22500</v>
          </cell>
          <cell r="SF17">
            <v>22500</v>
          </cell>
          <cell r="SG17">
            <v>22500</v>
          </cell>
          <cell r="SH17">
            <v>432000</v>
          </cell>
          <cell r="SI17">
            <v>0</v>
          </cell>
          <cell r="SJ17">
            <v>0</v>
          </cell>
          <cell r="SK17">
            <v>0</v>
          </cell>
          <cell r="SL17">
            <v>0</v>
          </cell>
          <cell r="SM17">
            <v>0</v>
          </cell>
          <cell r="SN17">
            <v>364500</v>
          </cell>
          <cell r="SO17">
            <v>22500</v>
          </cell>
          <cell r="SP17">
            <v>22500</v>
          </cell>
          <cell r="SQ17">
            <v>22500</v>
          </cell>
          <cell r="SR17">
            <v>432000</v>
          </cell>
          <cell r="SS17">
            <v>70581.421672200435</v>
          </cell>
          <cell r="ST17">
            <v>51565.424086930274</v>
          </cell>
          <cell r="SU17">
            <v>16250</v>
          </cell>
          <cell r="SV17">
            <v>16250</v>
          </cell>
          <cell r="SW17">
            <v>154646.84575913072</v>
          </cell>
          <cell r="SX17">
            <v>0</v>
          </cell>
          <cell r="SY17">
            <v>0</v>
          </cell>
          <cell r="SZ17">
            <v>0</v>
          </cell>
          <cell r="TA17">
            <v>0</v>
          </cell>
          <cell r="TB17">
            <v>0</v>
          </cell>
          <cell r="TC17">
            <v>70581.421672200435</v>
          </cell>
          <cell r="TD17">
            <v>51565.424086930274</v>
          </cell>
          <cell r="TE17">
            <v>16250</v>
          </cell>
          <cell r="TF17">
            <v>16250</v>
          </cell>
          <cell r="TG17">
            <v>154646.84575913072</v>
          </cell>
          <cell r="TH17">
            <v>70581.421672200435</v>
          </cell>
          <cell r="TI17">
            <v>51565.424086930288</v>
          </cell>
          <cell r="TJ17">
            <v>16250</v>
          </cell>
          <cell r="TK17">
            <v>16250</v>
          </cell>
          <cell r="TL17">
            <v>154646.84575913072</v>
          </cell>
          <cell r="TM17">
            <v>0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70581.421672200435</v>
          </cell>
          <cell r="TS17">
            <v>51565.424086930288</v>
          </cell>
          <cell r="TT17">
            <v>16250</v>
          </cell>
          <cell r="TU17">
            <v>16250</v>
          </cell>
          <cell r="TV17">
            <v>154646.84575913072</v>
          </cell>
          <cell r="TW17">
            <v>140000</v>
          </cell>
          <cell r="TX17">
            <v>12000</v>
          </cell>
          <cell r="TY17">
            <v>12000</v>
          </cell>
          <cell r="TZ17">
            <v>12000</v>
          </cell>
          <cell r="UA17">
            <v>176000</v>
          </cell>
          <cell r="UB17">
            <v>0</v>
          </cell>
          <cell r="UC17">
            <v>0</v>
          </cell>
          <cell r="UD17">
            <v>0</v>
          </cell>
          <cell r="UE17">
            <v>0</v>
          </cell>
          <cell r="UF17">
            <v>0</v>
          </cell>
          <cell r="UG17">
            <v>140000</v>
          </cell>
          <cell r="UH17">
            <v>12000</v>
          </cell>
          <cell r="UI17">
            <v>12000</v>
          </cell>
          <cell r="UJ17">
            <v>12000</v>
          </cell>
          <cell r="UK17">
            <v>176000</v>
          </cell>
          <cell r="UL17">
            <v>140000</v>
          </cell>
          <cell r="UM17">
            <v>12000</v>
          </cell>
          <cell r="UN17">
            <v>12000</v>
          </cell>
          <cell r="UO17">
            <v>12000</v>
          </cell>
          <cell r="UP17">
            <v>176000</v>
          </cell>
          <cell r="UQ17">
            <v>0</v>
          </cell>
          <cell r="UR17">
            <v>0</v>
          </cell>
          <cell r="US17">
            <v>0</v>
          </cell>
          <cell r="UT17">
            <v>0</v>
          </cell>
          <cell r="UU17">
            <v>0</v>
          </cell>
          <cell r="UV17">
            <v>140000</v>
          </cell>
          <cell r="UW17">
            <v>12000</v>
          </cell>
          <cell r="UX17">
            <v>12000</v>
          </cell>
          <cell r="UY17">
            <v>12000</v>
          </cell>
          <cell r="UZ17">
            <v>176000</v>
          </cell>
          <cell r="VA17">
            <v>12116</v>
          </cell>
          <cell r="VB17">
            <v>8313</v>
          </cell>
          <cell r="VC17">
            <v>11250</v>
          </cell>
          <cell r="VD17">
            <v>11250</v>
          </cell>
          <cell r="VE17">
            <v>42929</v>
          </cell>
          <cell r="VF17">
            <v>0</v>
          </cell>
          <cell r="VG17">
            <v>0</v>
          </cell>
          <cell r="VH17">
            <v>0</v>
          </cell>
          <cell r="VI17">
            <v>0</v>
          </cell>
          <cell r="VJ17">
            <v>0</v>
          </cell>
          <cell r="VK17">
            <v>12116</v>
          </cell>
          <cell r="VL17">
            <v>8313</v>
          </cell>
          <cell r="VM17">
            <v>11250</v>
          </cell>
          <cell r="VN17">
            <v>11250</v>
          </cell>
          <cell r="VO17">
            <v>42929</v>
          </cell>
          <cell r="VP17">
            <v>12116</v>
          </cell>
          <cell r="VQ17">
            <v>8313</v>
          </cell>
          <cell r="VR17">
            <v>11250</v>
          </cell>
          <cell r="VS17">
            <v>11250</v>
          </cell>
          <cell r="VT17">
            <v>42929</v>
          </cell>
          <cell r="VU17">
            <v>0</v>
          </cell>
          <cell r="VV17">
            <v>0</v>
          </cell>
          <cell r="VW17">
            <v>0</v>
          </cell>
          <cell r="VX17">
            <v>0</v>
          </cell>
          <cell r="VY17">
            <v>0</v>
          </cell>
          <cell r="VZ17">
            <v>12116</v>
          </cell>
          <cell r="WA17">
            <v>8313</v>
          </cell>
          <cell r="WB17">
            <v>11250</v>
          </cell>
          <cell r="WC17">
            <v>11250</v>
          </cell>
          <cell r="WD17">
            <v>42929</v>
          </cell>
          <cell r="WE17">
            <v>38848.853003320255</v>
          </cell>
          <cell r="WF17">
            <v>27439.254452158162</v>
          </cell>
          <cell r="WG17">
            <v>6250</v>
          </cell>
          <cell r="WH17">
            <v>6250</v>
          </cell>
          <cell r="WI17">
            <v>78788.107455478414</v>
          </cell>
          <cell r="WJ17">
            <v>0</v>
          </cell>
          <cell r="WK17">
            <v>0</v>
          </cell>
          <cell r="WL17">
            <v>0</v>
          </cell>
          <cell r="WM17">
            <v>0</v>
          </cell>
          <cell r="WN17">
            <v>0</v>
          </cell>
          <cell r="WO17">
            <v>38848.853003320255</v>
          </cell>
          <cell r="WP17">
            <v>27439.254452158162</v>
          </cell>
          <cell r="WQ17">
            <v>6250</v>
          </cell>
          <cell r="WR17">
            <v>6250</v>
          </cell>
          <cell r="WS17">
            <v>78788.107455478414</v>
          </cell>
          <cell r="WT17">
            <v>38848.853003320255</v>
          </cell>
          <cell r="WU17">
            <v>27439.254452158162</v>
          </cell>
          <cell r="WV17">
            <v>6250</v>
          </cell>
          <cell r="WW17">
            <v>6250</v>
          </cell>
          <cell r="WX17">
            <v>78788.107455478414</v>
          </cell>
          <cell r="WY17">
            <v>0</v>
          </cell>
          <cell r="WZ17">
            <v>0</v>
          </cell>
          <cell r="XA17">
            <v>0</v>
          </cell>
          <cell r="XB17">
            <v>0</v>
          </cell>
          <cell r="XC17">
            <v>0</v>
          </cell>
          <cell r="XD17">
            <v>38848.853003320255</v>
          </cell>
          <cell r="XE17">
            <v>27439.254452158162</v>
          </cell>
          <cell r="XF17">
            <v>6250</v>
          </cell>
          <cell r="XG17">
            <v>6250</v>
          </cell>
          <cell r="XH17">
            <v>78788.107455478414</v>
          </cell>
          <cell r="XI17">
            <v>146831.42167220043</v>
          </cell>
          <cell r="XJ17">
            <v>127815.42408693027</v>
          </cell>
          <cell r="XK17">
            <v>92500</v>
          </cell>
          <cell r="XL17">
            <v>92500</v>
          </cell>
          <cell r="XM17">
            <v>459646.84575913072</v>
          </cell>
          <cell r="XN17">
            <v>0</v>
          </cell>
          <cell r="XO17">
            <v>0</v>
          </cell>
          <cell r="XP17">
            <v>0</v>
          </cell>
          <cell r="XQ17">
            <v>0</v>
          </cell>
          <cell r="XR17">
            <v>0</v>
          </cell>
          <cell r="XS17">
            <v>146831.42167220043</v>
          </cell>
          <cell r="XT17">
            <v>127815.42408693027</v>
          </cell>
          <cell r="XU17">
            <v>92500</v>
          </cell>
          <cell r="XV17">
            <v>92500</v>
          </cell>
          <cell r="XW17">
            <v>459646.84575913072</v>
          </cell>
          <cell r="XX17">
            <v>146831.42167220043</v>
          </cell>
          <cell r="XY17">
            <v>127815.42408693027</v>
          </cell>
          <cell r="XZ17">
            <v>92500</v>
          </cell>
          <cell r="YA17">
            <v>92500</v>
          </cell>
          <cell r="YB17">
            <v>459646.84575913072</v>
          </cell>
          <cell r="YC17">
            <v>0</v>
          </cell>
          <cell r="YD17">
            <v>0</v>
          </cell>
          <cell r="YE17">
            <v>0</v>
          </cell>
          <cell r="YF17">
            <v>0</v>
          </cell>
          <cell r="YG17">
            <v>0</v>
          </cell>
          <cell r="YH17">
            <v>146831.42167220043</v>
          </cell>
          <cell r="YI17">
            <v>127815.42408693027</v>
          </cell>
          <cell r="YJ17">
            <v>92500</v>
          </cell>
          <cell r="YK17">
            <v>92500</v>
          </cell>
          <cell r="YL17">
            <v>459646.84575913072</v>
          </cell>
          <cell r="YM17">
            <v>49715.137337760345</v>
          </cell>
          <cell r="YN17">
            <v>34502.339269544223</v>
          </cell>
          <cell r="YO17">
            <v>6250</v>
          </cell>
          <cell r="YP17">
            <v>6250</v>
          </cell>
          <cell r="YQ17">
            <v>96717.476607304561</v>
          </cell>
          <cell r="YR17">
            <v>0</v>
          </cell>
          <cell r="YS17">
            <v>0</v>
          </cell>
          <cell r="YT17">
            <v>0</v>
          </cell>
          <cell r="YU17">
            <v>0</v>
          </cell>
          <cell r="YV17">
            <v>0</v>
          </cell>
          <cell r="YW17">
            <v>49715.137337760345</v>
          </cell>
          <cell r="YX17">
            <v>34502.339269544223</v>
          </cell>
          <cell r="YY17">
            <v>6250</v>
          </cell>
          <cell r="YZ17">
            <v>6250</v>
          </cell>
          <cell r="ZA17">
            <v>96717.476607304561</v>
          </cell>
          <cell r="ZB17">
            <v>49715.137337760345</v>
          </cell>
          <cell r="ZC17">
            <v>34502.339269544223</v>
          </cell>
          <cell r="ZD17">
            <v>6250</v>
          </cell>
          <cell r="ZE17">
            <v>6250</v>
          </cell>
          <cell r="ZF17">
            <v>96717.476607304561</v>
          </cell>
          <cell r="ZG17">
            <v>0</v>
          </cell>
          <cell r="ZH17">
            <v>0</v>
          </cell>
          <cell r="ZI17">
            <v>0</v>
          </cell>
          <cell r="ZJ17">
            <v>0</v>
          </cell>
          <cell r="ZK17">
            <v>0</v>
          </cell>
          <cell r="ZL17">
            <v>49715.137337760345</v>
          </cell>
          <cell r="ZM17">
            <v>34502.339269544223</v>
          </cell>
          <cell r="ZN17">
            <v>6250</v>
          </cell>
          <cell r="ZO17">
            <v>6250</v>
          </cell>
          <cell r="ZP17">
            <v>96717.476607304561</v>
          </cell>
          <cell r="ZQ17">
            <v>60581.421672200428</v>
          </cell>
          <cell r="ZR17">
            <v>41565.424086930274</v>
          </cell>
          <cell r="ZS17">
            <v>6250</v>
          </cell>
          <cell r="ZT17">
            <v>6250</v>
          </cell>
          <cell r="ZU17">
            <v>114646.84575913069</v>
          </cell>
          <cell r="ZV17">
            <v>0</v>
          </cell>
          <cell r="ZW17">
            <v>0</v>
          </cell>
          <cell r="ZX17">
            <v>0</v>
          </cell>
          <cell r="ZY17">
            <v>0</v>
          </cell>
          <cell r="ZZ17">
            <v>0</v>
          </cell>
          <cell r="AAA17">
            <v>60581.421672200428</v>
          </cell>
          <cell r="AAB17">
            <v>41565.424086930274</v>
          </cell>
          <cell r="AAC17">
            <v>6250</v>
          </cell>
          <cell r="AAD17">
            <v>6250</v>
          </cell>
          <cell r="AAE17">
            <v>114646.84575913069</v>
          </cell>
          <cell r="AAF17">
            <v>60581.421672200428</v>
          </cell>
          <cell r="AAG17">
            <v>41565.424086930274</v>
          </cell>
          <cell r="AAH17">
            <v>6250</v>
          </cell>
          <cell r="AAI17">
            <v>6250</v>
          </cell>
          <cell r="AAJ17">
            <v>114646.84575913069</v>
          </cell>
          <cell r="AAK17">
            <v>0</v>
          </cell>
          <cell r="AAL17">
            <v>0</v>
          </cell>
          <cell r="AAM17">
            <v>0</v>
          </cell>
          <cell r="AAN17">
            <v>0</v>
          </cell>
          <cell r="AAO17">
            <v>0</v>
          </cell>
          <cell r="AAP17">
            <v>60581.421672200428</v>
          </cell>
          <cell r="AAQ17">
            <v>41565.424086930274</v>
          </cell>
          <cell r="AAR17">
            <v>6250</v>
          </cell>
          <cell r="AAS17">
            <v>6250</v>
          </cell>
          <cell r="AAT17">
            <v>114646.84575913069</v>
          </cell>
          <cell r="AAU17">
            <v>35000</v>
          </cell>
          <cell r="AAV17">
            <v>35000</v>
          </cell>
          <cell r="AAW17">
            <v>35000</v>
          </cell>
          <cell r="AAX17">
            <v>35000</v>
          </cell>
          <cell r="AAY17">
            <v>140000</v>
          </cell>
          <cell r="AAZ17">
            <v>0</v>
          </cell>
          <cell r="ABA17">
            <v>0</v>
          </cell>
          <cell r="ABB17">
            <v>0</v>
          </cell>
          <cell r="ABC17">
            <v>0</v>
          </cell>
          <cell r="ABD17">
            <v>0</v>
          </cell>
          <cell r="ABE17">
            <v>35000</v>
          </cell>
          <cell r="ABF17">
            <v>35000</v>
          </cell>
          <cell r="ABG17">
            <v>35000</v>
          </cell>
          <cell r="ABH17">
            <v>35000</v>
          </cell>
          <cell r="ABI17">
            <v>140000</v>
          </cell>
          <cell r="ABJ17">
            <v>35000</v>
          </cell>
          <cell r="ABK17">
            <v>35000</v>
          </cell>
          <cell r="ABL17">
            <v>35000</v>
          </cell>
          <cell r="ABM17">
            <v>35000</v>
          </cell>
          <cell r="ABN17">
            <v>140000</v>
          </cell>
          <cell r="ABO17">
            <v>0</v>
          </cell>
          <cell r="ABP17">
            <v>0</v>
          </cell>
          <cell r="ABQ17">
            <v>0</v>
          </cell>
          <cell r="ABR17">
            <v>0</v>
          </cell>
          <cell r="ABS17">
            <v>0</v>
          </cell>
          <cell r="ABT17">
            <v>35000</v>
          </cell>
          <cell r="ABU17">
            <v>35000</v>
          </cell>
          <cell r="ABV17">
            <v>35000</v>
          </cell>
          <cell r="ABW17">
            <v>35000</v>
          </cell>
          <cell r="ABX17">
            <v>140000</v>
          </cell>
          <cell r="ABY17">
            <v>213093.11801992153</v>
          </cell>
          <cell r="ABZ17">
            <v>144635.52671294898</v>
          </cell>
          <cell r="ACA17">
            <v>17500</v>
          </cell>
          <cell r="ACB17">
            <v>17500</v>
          </cell>
          <cell r="ACC17">
            <v>392728.64473287051</v>
          </cell>
          <cell r="ACD17">
            <v>0</v>
          </cell>
          <cell r="ACE17">
            <v>0</v>
          </cell>
          <cell r="ACF17">
            <v>0</v>
          </cell>
          <cell r="ACG17">
            <v>0</v>
          </cell>
          <cell r="ACH17">
            <v>0</v>
          </cell>
          <cell r="ACI17">
            <v>213093.11801992153</v>
          </cell>
          <cell r="ACJ17">
            <v>144635.52671294898</v>
          </cell>
          <cell r="ACK17">
            <v>17500</v>
          </cell>
          <cell r="ACL17">
            <v>17500</v>
          </cell>
          <cell r="ACM17">
            <v>392728.64473287051</v>
          </cell>
          <cell r="ACN17">
            <v>213093.11801992153</v>
          </cell>
          <cell r="ACO17">
            <v>144635.52671294898</v>
          </cell>
          <cell r="ACP17">
            <v>17500</v>
          </cell>
          <cell r="ACQ17">
            <v>17500</v>
          </cell>
          <cell r="ACR17">
            <v>392728.64473287051</v>
          </cell>
          <cell r="ACS17">
            <v>0</v>
          </cell>
          <cell r="ACT17">
            <v>0</v>
          </cell>
          <cell r="ACU17">
            <v>0</v>
          </cell>
          <cell r="ACV17">
            <v>0</v>
          </cell>
          <cell r="ACW17">
            <v>0</v>
          </cell>
          <cell r="ACX17">
            <v>213093.11801992153</v>
          </cell>
          <cell r="ACY17">
            <v>144635.52671294898</v>
          </cell>
          <cell r="ACZ17">
            <v>17500</v>
          </cell>
          <cell r="ADA17">
            <v>17500</v>
          </cell>
          <cell r="ADB17">
            <v>392728.64473287051</v>
          </cell>
          <cell r="ADC17">
            <v>43848.853003320255</v>
          </cell>
          <cell r="ADD17">
            <v>32439.254452158162</v>
          </cell>
          <cell r="ADE17">
            <v>11250</v>
          </cell>
          <cell r="ADF17">
            <v>11250</v>
          </cell>
          <cell r="ADG17">
            <v>98788.107455478414</v>
          </cell>
          <cell r="ADH17">
            <v>0</v>
          </cell>
          <cell r="ADI17">
            <v>0</v>
          </cell>
          <cell r="ADJ17">
            <v>0</v>
          </cell>
          <cell r="ADK17">
            <v>0</v>
          </cell>
          <cell r="ADL17">
            <v>0</v>
          </cell>
          <cell r="ADM17">
            <v>43848.853003320255</v>
          </cell>
          <cell r="ADN17">
            <v>32439.254452158162</v>
          </cell>
          <cell r="ADO17">
            <v>11250</v>
          </cell>
          <cell r="ADP17">
            <v>11250</v>
          </cell>
          <cell r="ADQ17">
            <v>98788.107455478414</v>
          </cell>
          <cell r="ADR17">
            <v>43848.853003320255</v>
          </cell>
          <cell r="ADS17">
            <v>32439.254452158162</v>
          </cell>
          <cell r="ADT17">
            <v>11250</v>
          </cell>
          <cell r="ADU17">
            <v>11250</v>
          </cell>
          <cell r="ADV17">
            <v>98788.107455478414</v>
          </cell>
          <cell r="ADW17">
            <v>0</v>
          </cell>
          <cell r="ADX17">
            <v>0</v>
          </cell>
          <cell r="ADY17">
            <v>0</v>
          </cell>
          <cell r="ADZ17">
            <v>0</v>
          </cell>
          <cell r="AEA17">
            <v>0</v>
          </cell>
          <cell r="AEB17">
            <v>43848.853003320255</v>
          </cell>
          <cell r="AEC17">
            <v>32439.254452158162</v>
          </cell>
          <cell r="AED17">
            <v>11250</v>
          </cell>
          <cell r="AEE17">
            <v>11250</v>
          </cell>
          <cell r="AEF17">
            <v>98788.107455478414</v>
          </cell>
          <cell r="AEG17">
            <v>133279.12767884095</v>
          </cell>
          <cell r="AEH17">
            <v>91443.932991246606</v>
          </cell>
          <cell r="AEI17">
            <v>13750</v>
          </cell>
          <cell r="AEJ17">
            <v>13750</v>
          </cell>
          <cell r="AEK17">
            <v>252223.06067008755</v>
          </cell>
          <cell r="AEL17">
            <v>0</v>
          </cell>
          <cell r="AEM17">
            <v>0</v>
          </cell>
          <cell r="AEN17">
            <v>0</v>
          </cell>
          <cell r="AEO17">
            <v>0</v>
          </cell>
          <cell r="AEP17">
            <v>0</v>
          </cell>
          <cell r="AEQ17">
            <v>133279.12767884095</v>
          </cell>
          <cell r="AER17">
            <v>91443.932991246606</v>
          </cell>
          <cell r="AES17">
            <v>13750</v>
          </cell>
          <cell r="AET17">
            <v>13750</v>
          </cell>
          <cell r="AEU17">
            <v>252223.06067008755</v>
          </cell>
          <cell r="AEV17">
            <v>133279.12767884095</v>
          </cell>
          <cell r="AEW17">
            <v>91443.932991246606</v>
          </cell>
          <cell r="AEX17">
            <v>13750</v>
          </cell>
          <cell r="AEY17">
            <v>13750</v>
          </cell>
          <cell r="AEZ17">
            <v>252223.06067008755</v>
          </cell>
          <cell r="AFA17">
            <v>0</v>
          </cell>
          <cell r="AFB17">
            <v>0</v>
          </cell>
          <cell r="AFC17">
            <v>0</v>
          </cell>
          <cell r="AFD17">
            <v>0</v>
          </cell>
          <cell r="AFE17">
            <v>0</v>
          </cell>
          <cell r="AFF17">
            <v>133279.12767884095</v>
          </cell>
          <cell r="AFG17">
            <v>91443.932991246606</v>
          </cell>
          <cell r="AFH17">
            <v>13750</v>
          </cell>
          <cell r="AFI17">
            <v>13750</v>
          </cell>
          <cell r="AFJ17">
            <v>252223.06067008755</v>
          </cell>
          <cell r="AFK17">
            <v>209343.11801992153</v>
          </cell>
          <cell r="AFL17">
            <v>140885.52671294898</v>
          </cell>
          <cell r="AFM17">
            <v>13750</v>
          </cell>
          <cell r="AFN17">
            <v>13750</v>
          </cell>
          <cell r="AFO17">
            <v>377728.64473287051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209343.11801992153</v>
          </cell>
          <cell r="AFV17">
            <v>140885.52671294898</v>
          </cell>
          <cell r="AFW17">
            <v>13750</v>
          </cell>
          <cell r="AFX17">
            <v>13750</v>
          </cell>
          <cell r="AFY17">
            <v>377728.64473287051</v>
          </cell>
          <cell r="AFZ17">
            <v>209343.11801992153</v>
          </cell>
          <cell r="AGA17">
            <v>140885.52671294898</v>
          </cell>
          <cell r="AGB17">
            <v>13750</v>
          </cell>
          <cell r="AGC17">
            <v>13750</v>
          </cell>
          <cell r="AGD17">
            <v>377728.64473287051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0</v>
          </cell>
          <cell r="AGJ17">
            <v>209343.11801992153</v>
          </cell>
          <cell r="AGK17">
            <v>140885.52671294898</v>
          </cell>
          <cell r="AGL17">
            <v>13750</v>
          </cell>
          <cell r="AGM17">
            <v>13750</v>
          </cell>
          <cell r="AGN17">
            <v>377728.64473287051</v>
          </cell>
          <cell r="AGO17">
            <v>165965.13733776036</v>
          </cell>
          <cell r="AGP17">
            <v>150752.33926954423</v>
          </cell>
          <cell r="AGQ17">
            <v>122500</v>
          </cell>
          <cell r="AGR17">
            <v>122500</v>
          </cell>
          <cell r="AGS17">
            <v>561717.47660730453</v>
          </cell>
          <cell r="AGT17">
            <v>0</v>
          </cell>
          <cell r="AGU17">
            <v>0</v>
          </cell>
          <cell r="AGV17">
            <v>0</v>
          </cell>
          <cell r="AGW17">
            <v>0</v>
          </cell>
          <cell r="AGX17">
            <v>0</v>
          </cell>
          <cell r="AGY17">
            <v>165965.13733776036</v>
          </cell>
          <cell r="AGZ17">
            <v>150752.33926954423</v>
          </cell>
          <cell r="AHA17">
            <v>122500</v>
          </cell>
          <cell r="AHB17">
            <v>122500</v>
          </cell>
          <cell r="AHC17">
            <v>561717.47660730453</v>
          </cell>
          <cell r="AHD17">
            <v>165965.13733776036</v>
          </cell>
          <cell r="AHE17">
            <v>150752.33926954423</v>
          </cell>
          <cell r="AHF17">
            <v>122500</v>
          </cell>
          <cell r="AHG17">
            <v>122500</v>
          </cell>
          <cell r="AHH17">
            <v>561717.47660730453</v>
          </cell>
          <cell r="AHI17">
            <v>0</v>
          </cell>
          <cell r="AHJ17">
            <v>0</v>
          </cell>
          <cell r="AHK17">
            <v>0</v>
          </cell>
          <cell r="AHL17">
            <v>0</v>
          </cell>
          <cell r="AHM17">
            <v>0</v>
          </cell>
          <cell r="AHN17">
            <v>165965.13733776036</v>
          </cell>
          <cell r="AHO17">
            <v>150752.33926954423</v>
          </cell>
          <cell r="AHP17">
            <v>122500</v>
          </cell>
          <cell r="AHQ17">
            <v>122500</v>
          </cell>
          <cell r="AHR17">
            <v>561717.47660730453</v>
          </cell>
          <cell r="AHS17">
            <v>27116.284334440086</v>
          </cell>
          <cell r="AHT17">
            <v>23313.084817386058</v>
          </cell>
          <cell r="AHU17">
            <v>16250</v>
          </cell>
          <cell r="AHV17">
            <v>16250</v>
          </cell>
          <cell r="AHW17">
            <v>82929.369151826148</v>
          </cell>
          <cell r="AHX17">
            <v>0</v>
          </cell>
          <cell r="AHY17">
            <v>0</v>
          </cell>
          <cell r="AHZ17">
            <v>0</v>
          </cell>
          <cell r="AIA17">
            <v>0</v>
          </cell>
          <cell r="AIB17">
            <v>0</v>
          </cell>
          <cell r="AIC17">
            <v>27116.284334440086</v>
          </cell>
          <cell r="AID17">
            <v>23313.084817386058</v>
          </cell>
          <cell r="AIE17">
            <v>16250</v>
          </cell>
          <cell r="AIF17">
            <v>16250</v>
          </cell>
          <cell r="AIG17">
            <v>82929.369151826148</v>
          </cell>
          <cell r="AIH17">
            <v>27116.284334440086</v>
          </cell>
          <cell r="AII17">
            <v>23313.084817386058</v>
          </cell>
          <cell r="AIJ17">
            <v>16250</v>
          </cell>
          <cell r="AIK17">
            <v>16250</v>
          </cell>
          <cell r="AIL17">
            <v>82929.369151826148</v>
          </cell>
          <cell r="AIM17">
            <v>0</v>
          </cell>
          <cell r="AIN17">
            <v>0</v>
          </cell>
          <cell r="AIO17">
            <v>0</v>
          </cell>
          <cell r="AIP17">
            <v>0</v>
          </cell>
          <cell r="AIQ17">
            <v>0</v>
          </cell>
          <cell r="AIR17">
            <v>27116.284334440086</v>
          </cell>
          <cell r="AIS17">
            <v>23313.084817386058</v>
          </cell>
          <cell r="AIT17">
            <v>16250</v>
          </cell>
          <cell r="AIU17">
            <v>16250</v>
          </cell>
          <cell r="AIV17">
            <v>82929.369151826148</v>
          </cell>
          <cell r="AIW17">
            <v>6250</v>
          </cell>
          <cell r="AIX17">
            <v>6250</v>
          </cell>
          <cell r="AIY17">
            <v>6250</v>
          </cell>
          <cell r="AIZ17">
            <v>6250</v>
          </cell>
          <cell r="AJA17">
            <v>25000</v>
          </cell>
          <cell r="AJB17">
            <v>0</v>
          </cell>
          <cell r="AJC17">
            <v>0</v>
          </cell>
          <cell r="AJD17">
            <v>0</v>
          </cell>
          <cell r="AJE17">
            <v>0</v>
          </cell>
          <cell r="AJF17">
            <v>0</v>
          </cell>
          <cell r="AJG17">
            <v>6250</v>
          </cell>
          <cell r="AJH17">
            <v>6250</v>
          </cell>
          <cell r="AJI17">
            <v>6250</v>
          </cell>
          <cell r="AJJ17">
            <v>6250</v>
          </cell>
          <cell r="AJK17">
            <v>25000</v>
          </cell>
          <cell r="AJL17">
            <v>6250</v>
          </cell>
          <cell r="AJM17">
            <v>6250</v>
          </cell>
          <cell r="AJN17">
            <v>6250</v>
          </cell>
          <cell r="AJO17">
            <v>6250</v>
          </cell>
          <cell r="AJP17">
            <v>25000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6250</v>
          </cell>
          <cell r="AJW17">
            <v>6250</v>
          </cell>
          <cell r="AJX17">
            <v>6250</v>
          </cell>
          <cell r="AJY17">
            <v>6250</v>
          </cell>
          <cell r="AJZ17">
            <v>25000</v>
          </cell>
          <cell r="AKA17">
            <v>19616.284334440086</v>
          </cell>
          <cell r="AKB17">
            <v>15813.084817386056</v>
          </cell>
          <cell r="AKC17">
            <v>8750</v>
          </cell>
          <cell r="AKD17">
            <v>8750</v>
          </cell>
          <cell r="AKE17">
            <v>52929.36915182614</v>
          </cell>
          <cell r="AKF17">
            <v>0</v>
          </cell>
          <cell r="AKG17">
            <v>0</v>
          </cell>
          <cell r="AKH17">
            <v>0</v>
          </cell>
          <cell r="AKI17">
            <v>0</v>
          </cell>
          <cell r="AKJ17">
            <v>0</v>
          </cell>
          <cell r="AKK17">
            <v>19616.284334440086</v>
          </cell>
          <cell r="AKL17">
            <v>15813.084817386056</v>
          </cell>
          <cell r="AKM17">
            <v>8750</v>
          </cell>
          <cell r="AKN17">
            <v>8750</v>
          </cell>
          <cell r="AKO17">
            <v>52929.36915182614</v>
          </cell>
          <cell r="AKP17">
            <v>19616.284334440086</v>
          </cell>
          <cell r="AKQ17">
            <v>15813.084817386056</v>
          </cell>
          <cell r="AKR17">
            <v>8750</v>
          </cell>
          <cell r="AKS17">
            <v>8750</v>
          </cell>
          <cell r="AKT17">
            <v>52929.36915182614</v>
          </cell>
          <cell r="AKU17">
            <v>0</v>
          </cell>
          <cell r="AKV17">
            <v>0</v>
          </cell>
          <cell r="AKW17">
            <v>0</v>
          </cell>
          <cell r="AKX17">
            <v>0</v>
          </cell>
          <cell r="AKY17">
            <v>0</v>
          </cell>
          <cell r="AKZ17">
            <v>19616.284334440086</v>
          </cell>
          <cell r="ALA17">
            <v>15813.084817386056</v>
          </cell>
          <cell r="ALB17">
            <v>8750</v>
          </cell>
          <cell r="ALC17">
            <v>8750</v>
          </cell>
          <cell r="ALD17">
            <v>52929.36915182614</v>
          </cell>
          <cell r="ALE17">
            <v>0</v>
          </cell>
          <cell r="ALF17">
            <v>0</v>
          </cell>
          <cell r="ALG17">
            <v>0</v>
          </cell>
          <cell r="ALH17">
            <v>0</v>
          </cell>
          <cell r="ALI17">
            <v>0</v>
          </cell>
          <cell r="ALO17">
            <v>0</v>
          </cell>
          <cell r="ALP17">
            <v>0</v>
          </cell>
          <cell r="ALQ17">
            <v>0</v>
          </cell>
          <cell r="ALR17">
            <v>0</v>
          </cell>
          <cell r="ALS17">
            <v>0</v>
          </cell>
          <cell r="ALT17">
            <v>0</v>
          </cell>
          <cell r="ALU17">
            <v>0</v>
          </cell>
          <cell r="ALV17">
            <v>0</v>
          </cell>
          <cell r="ALW17">
            <v>0</v>
          </cell>
          <cell r="ALX17">
            <v>0</v>
          </cell>
          <cell r="ALY17">
            <v>0</v>
          </cell>
          <cell r="ALZ17">
            <v>0</v>
          </cell>
          <cell r="AMA17">
            <v>0</v>
          </cell>
          <cell r="AMB17">
            <v>0</v>
          </cell>
          <cell r="AMC17">
            <v>0</v>
          </cell>
          <cell r="AMD17">
            <v>0</v>
          </cell>
          <cell r="AME17">
            <v>0</v>
          </cell>
          <cell r="AMF17">
            <v>0</v>
          </cell>
          <cell r="AMG17">
            <v>0</v>
          </cell>
          <cell r="AMH17">
            <v>0</v>
          </cell>
          <cell r="AMX17">
            <v>0</v>
          </cell>
          <cell r="AMY17">
            <v>0</v>
          </cell>
          <cell r="AMZ17">
            <v>0</v>
          </cell>
          <cell r="ANA17">
            <v>0</v>
          </cell>
          <cell r="ANB17">
            <v>0</v>
          </cell>
          <cell r="ANC17">
            <v>0</v>
          </cell>
          <cell r="AND17">
            <v>0</v>
          </cell>
          <cell r="ANE17">
            <v>0</v>
          </cell>
          <cell r="ANF17">
            <v>0</v>
          </cell>
          <cell r="ANG17">
            <v>0</v>
          </cell>
          <cell r="ANH17">
            <v>0</v>
          </cell>
          <cell r="ANI17">
            <v>0</v>
          </cell>
          <cell r="ANJ17">
            <v>0</v>
          </cell>
          <cell r="ANK17">
            <v>0</v>
          </cell>
          <cell r="ANL17">
            <v>0</v>
          </cell>
          <cell r="AOB17">
            <v>0</v>
          </cell>
          <cell r="AOC17">
            <v>0</v>
          </cell>
          <cell r="AOD17">
            <v>0</v>
          </cell>
          <cell r="AOE17">
            <v>0</v>
          </cell>
          <cell r="AOF17">
            <v>0</v>
          </cell>
          <cell r="AOG17">
            <v>0</v>
          </cell>
          <cell r="AOH17">
            <v>0</v>
          </cell>
          <cell r="AOI17">
            <v>0</v>
          </cell>
          <cell r="AOJ17">
            <v>0</v>
          </cell>
          <cell r="AOK17">
            <v>0</v>
          </cell>
          <cell r="AOL17">
            <v>0</v>
          </cell>
          <cell r="AOM17">
            <v>0</v>
          </cell>
          <cell r="AON17">
            <v>0</v>
          </cell>
          <cell r="AOO17">
            <v>0</v>
          </cell>
          <cell r="AOP17">
            <v>0</v>
          </cell>
          <cell r="APF17">
            <v>0</v>
          </cell>
          <cell r="APG17">
            <v>0</v>
          </cell>
          <cell r="APH17">
            <v>0</v>
          </cell>
          <cell r="API17">
            <v>0</v>
          </cell>
          <cell r="APJ17">
            <v>0</v>
          </cell>
          <cell r="APK17">
            <v>0</v>
          </cell>
          <cell r="APL17">
            <v>0</v>
          </cell>
          <cell r="APM17">
            <v>0</v>
          </cell>
          <cell r="APN17">
            <v>0</v>
          </cell>
          <cell r="APO17">
            <v>0</v>
          </cell>
          <cell r="APP17">
            <v>0</v>
          </cell>
          <cell r="APQ17">
            <v>0</v>
          </cell>
          <cell r="APR17">
            <v>0</v>
          </cell>
          <cell r="APS17">
            <v>0</v>
          </cell>
          <cell r="APT17">
            <v>0</v>
          </cell>
          <cell r="AQJ17">
            <v>0</v>
          </cell>
          <cell r="AQK17">
            <v>0</v>
          </cell>
          <cell r="AQL17">
            <v>0</v>
          </cell>
          <cell r="AQM17">
            <v>0</v>
          </cell>
          <cell r="AQN17">
            <v>0</v>
          </cell>
          <cell r="AQO17">
            <v>0</v>
          </cell>
          <cell r="AQP17">
            <v>0</v>
          </cell>
          <cell r="AQQ17">
            <v>0</v>
          </cell>
          <cell r="AQR17">
            <v>0</v>
          </cell>
          <cell r="AQS17">
            <v>0</v>
          </cell>
          <cell r="AQT17">
            <v>0</v>
          </cell>
          <cell r="AQU17">
            <v>0</v>
          </cell>
          <cell r="AQV17">
            <v>0</v>
          </cell>
          <cell r="AQW17">
            <v>0</v>
          </cell>
          <cell r="AQX17">
            <v>0</v>
          </cell>
          <cell r="ARN17">
            <v>0</v>
          </cell>
          <cell r="ARO17">
            <v>0</v>
          </cell>
          <cell r="ARP17">
            <v>0</v>
          </cell>
          <cell r="ARQ17">
            <v>0</v>
          </cell>
          <cell r="ARR17">
            <v>0</v>
          </cell>
          <cell r="ARS17">
            <v>0</v>
          </cell>
          <cell r="ART17">
            <v>0</v>
          </cell>
          <cell r="ARU17">
            <v>0</v>
          </cell>
          <cell r="ARV17">
            <v>0</v>
          </cell>
          <cell r="ARW17">
            <v>0</v>
          </cell>
          <cell r="ARX17">
            <v>0</v>
          </cell>
          <cell r="ARY17">
            <v>0</v>
          </cell>
          <cell r="ARZ17">
            <v>0</v>
          </cell>
          <cell r="ASA17">
            <v>0</v>
          </cell>
          <cell r="ASB17">
            <v>0</v>
          </cell>
          <cell r="ASR17">
            <v>0</v>
          </cell>
          <cell r="ASS17">
            <v>0</v>
          </cell>
          <cell r="AST17">
            <v>0</v>
          </cell>
          <cell r="ASU17">
            <v>0</v>
          </cell>
          <cell r="ASV17">
            <v>0</v>
          </cell>
          <cell r="ASW17">
            <v>0</v>
          </cell>
          <cell r="ASX17">
            <v>0</v>
          </cell>
          <cell r="ASY17">
            <v>0</v>
          </cell>
          <cell r="ASZ17">
            <v>0</v>
          </cell>
          <cell r="ATA17">
            <v>0</v>
          </cell>
          <cell r="ATB17">
            <v>0</v>
          </cell>
          <cell r="ATC17">
            <v>0</v>
          </cell>
          <cell r="ATD17">
            <v>0</v>
          </cell>
          <cell r="ATE17">
            <v>0</v>
          </cell>
          <cell r="ATF17">
            <v>0</v>
          </cell>
          <cell r="ATV17">
            <v>0</v>
          </cell>
          <cell r="ATW17">
            <v>0</v>
          </cell>
          <cell r="ATX17">
            <v>0</v>
          </cell>
          <cell r="ATY17">
            <v>0</v>
          </cell>
          <cell r="ATZ17">
            <v>0</v>
          </cell>
          <cell r="AUA17">
            <v>0</v>
          </cell>
          <cell r="AUB17">
            <v>0</v>
          </cell>
          <cell r="AUC17">
            <v>0</v>
          </cell>
          <cell r="AUD17">
            <v>0</v>
          </cell>
          <cell r="AUE17">
            <v>0</v>
          </cell>
          <cell r="AUF17">
            <v>0</v>
          </cell>
          <cell r="AUG17">
            <v>0</v>
          </cell>
          <cell r="AUH17">
            <v>0</v>
          </cell>
          <cell r="AUI17">
            <v>0</v>
          </cell>
          <cell r="AUJ17">
            <v>0</v>
          </cell>
          <cell r="AUZ17">
            <v>0</v>
          </cell>
          <cell r="AVA17">
            <v>0</v>
          </cell>
          <cell r="AVB17">
            <v>0</v>
          </cell>
          <cell r="AVC17">
            <v>0</v>
          </cell>
          <cell r="AVD17">
            <v>0</v>
          </cell>
          <cell r="AVE17">
            <v>0</v>
          </cell>
          <cell r="AVF17">
            <v>0</v>
          </cell>
          <cell r="AVG17">
            <v>0</v>
          </cell>
          <cell r="AVH17">
            <v>0</v>
          </cell>
          <cell r="AVI17">
            <v>0</v>
          </cell>
          <cell r="AVJ17">
            <v>0</v>
          </cell>
          <cell r="AVK17">
            <v>0</v>
          </cell>
          <cell r="AVL17">
            <v>0</v>
          </cell>
          <cell r="AVM17">
            <v>0</v>
          </cell>
          <cell r="AVN17">
            <v>0</v>
          </cell>
          <cell r="AWH17">
            <v>0</v>
          </cell>
          <cell r="AWM17">
            <v>0</v>
          </cell>
          <cell r="AWN17">
            <v>0</v>
          </cell>
          <cell r="AWO17">
            <v>0</v>
          </cell>
          <cell r="AWP17">
            <v>0</v>
          </cell>
          <cell r="AWQ17">
            <v>0</v>
          </cell>
          <cell r="AWR17">
            <v>0</v>
          </cell>
          <cell r="AXL17">
            <v>0</v>
          </cell>
          <cell r="AXQ17">
            <v>0</v>
          </cell>
          <cell r="AXR17">
            <v>0</v>
          </cell>
          <cell r="AXS17">
            <v>0</v>
          </cell>
          <cell r="AXT17">
            <v>0</v>
          </cell>
          <cell r="AXU17">
            <v>0</v>
          </cell>
          <cell r="AXV17">
            <v>0</v>
          </cell>
          <cell r="AXW17">
            <v>5299488.0193178393</v>
          </cell>
          <cell r="AXX17">
            <v>3453929.8125565955</v>
          </cell>
          <cell r="AXY17">
            <v>950750</v>
          </cell>
          <cell r="AXZ17">
            <v>955750</v>
          </cell>
          <cell r="AYA17">
            <v>10659917.831874434</v>
          </cell>
          <cell r="AYB17">
            <v>0</v>
          </cell>
          <cell r="AYC17">
            <v>0</v>
          </cell>
          <cell r="AYD17">
            <v>0</v>
          </cell>
          <cell r="AYE17">
            <v>0</v>
          </cell>
          <cell r="AYF17">
            <v>0</v>
          </cell>
          <cell r="AYG17">
            <v>5299488.0193178393</v>
          </cell>
          <cell r="AYH17">
            <v>3453929.8125565955</v>
          </cell>
          <cell r="AYI17">
            <v>950750</v>
          </cell>
          <cell r="AYJ17">
            <v>955750</v>
          </cell>
          <cell r="AYK17">
            <v>10659917.831874436</v>
          </cell>
          <cell r="AYL17">
            <v>5299488.0193178393</v>
          </cell>
          <cell r="AYM17">
            <v>3453929.8125565955</v>
          </cell>
          <cell r="AYN17">
            <v>950750</v>
          </cell>
          <cell r="AYO17">
            <v>955750</v>
          </cell>
          <cell r="AYP17">
            <v>10659917.831874436</v>
          </cell>
          <cell r="AYQ17">
            <v>0</v>
          </cell>
          <cell r="AYR17">
            <v>0</v>
          </cell>
          <cell r="AYS17">
            <v>0</v>
          </cell>
          <cell r="AYT17">
            <v>0</v>
          </cell>
          <cell r="AYU17">
            <v>0</v>
          </cell>
          <cell r="AYV17">
            <v>5299488.0193178393</v>
          </cell>
          <cell r="AYW17">
            <v>3453929.8125565955</v>
          </cell>
          <cell r="AYX17">
            <v>950750</v>
          </cell>
          <cell r="AYY17">
            <v>955750</v>
          </cell>
          <cell r="AYZ17">
            <v>10659917.831874436</v>
          </cell>
          <cell r="AZA17">
            <v>0</v>
          </cell>
          <cell r="AZB17">
            <v>0</v>
          </cell>
          <cell r="AZC17">
            <v>0</v>
          </cell>
          <cell r="AZD17">
            <v>0</v>
          </cell>
          <cell r="AZE17">
            <v>0</v>
          </cell>
          <cell r="AZG17">
            <v>0</v>
          </cell>
          <cell r="AZH17">
            <v>0</v>
          </cell>
          <cell r="AZI17">
            <v>0</v>
          </cell>
          <cell r="AZJ17">
            <v>0</v>
          </cell>
          <cell r="AZK17">
            <v>0</v>
          </cell>
          <cell r="AZL17">
            <v>0</v>
          </cell>
          <cell r="AZM17">
            <v>0</v>
          </cell>
          <cell r="AZN17">
            <v>0</v>
          </cell>
          <cell r="AZO17">
            <v>0</v>
          </cell>
          <cell r="AZP17">
            <v>0</v>
          </cell>
          <cell r="AZQ17">
            <v>0</v>
          </cell>
          <cell r="AZR17">
            <v>0</v>
          </cell>
          <cell r="AZS17">
            <v>0</v>
          </cell>
          <cell r="AZT17">
            <v>0</v>
          </cell>
          <cell r="AZU17">
            <v>0</v>
          </cell>
          <cell r="AZV17">
            <v>0</v>
          </cell>
          <cell r="AZW17">
            <v>0</v>
          </cell>
          <cell r="AZX17">
            <v>0</v>
          </cell>
          <cell r="AZY17">
            <v>0</v>
          </cell>
          <cell r="AZZ17">
            <v>0</v>
          </cell>
          <cell r="BAA17">
            <v>0</v>
          </cell>
          <cell r="BAB17">
            <v>0</v>
          </cell>
          <cell r="BAC17">
            <v>0</v>
          </cell>
          <cell r="BAD17">
            <v>0</v>
          </cell>
          <cell r="BAE17">
            <v>18750</v>
          </cell>
          <cell r="BAF17">
            <v>18750</v>
          </cell>
          <cell r="BAG17">
            <v>18750</v>
          </cell>
          <cell r="BAH17">
            <v>18750</v>
          </cell>
          <cell r="BAI17">
            <v>75000</v>
          </cell>
          <cell r="BAK17">
            <v>0</v>
          </cell>
          <cell r="BAL17">
            <v>0</v>
          </cell>
          <cell r="BAM17">
            <v>0</v>
          </cell>
          <cell r="BAN17">
            <v>0</v>
          </cell>
          <cell r="BAO17">
            <v>18750</v>
          </cell>
          <cell r="BAP17">
            <v>18750</v>
          </cell>
          <cell r="BAQ17">
            <v>18750</v>
          </cell>
          <cell r="BAR17">
            <v>18750</v>
          </cell>
          <cell r="BAS17">
            <v>75000</v>
          </cell>
          <cell r="BAT17">
            <v>18750</v>
          </cell>
          <cell r="BAU17">
            <v>18750</v>
          </cell>
          <cell r="BAV17">
            <v>18750</v>
          </cell>
          <cell r="BAW17">
            <v>18750</v>
          </cell>
          <cell r="BAX17">
            <v>75000</v>
          </cell>
          <cell r="BAY17">
            <v>0</v>
          </cell>
          <cell r="BAZ17">
            <v>0</v>
          </cell>
          <cell r="BBA17">
            <v>0</v>
          </cell>
          <cell r="BBB17">
            <v>0</v>
          </cell>
          <cell r="BBC17">
            <v>0</v>
          </cell>
          <cell r="BBD17">
            <v>18750</v>
          </cell>
          <cell r="BBE17">
            <v>18750</v>
          </cell>
          <cell r="BBF17">
            <v>18750</v>
          </cell>
          <cell r="BBG17">
            <v>18750</v>
          </cell>
          <cell r="BBH17">
            <v>75000</v>
          </cell>
          <cell r="BBI17">
            <v>0</v>
          </cell>
          <cell r="BBJ17">
            <v>0</v>
          </cell>
          <cell r="BBK17">
            <v>0</v>
          </cell>
          <cell r="BBL17">
            <v>0</v>
          </cell>
          <cell r="BBM17">
            <v>0</v>
          </cell>
          <cell r="BBO17">
            <v>0</v>
          </cell>
          <cell r="BBP17">
            <v>0</v>
          </cell>
          <cell r="BBQ17">
            <v>0</v>
          </cell>
          <cell r="BBR17">
            <v>0</v>
          </cell>
          <cell r="BBS17">
            <v>0</v>
          </cell>
          <cell r="BBT17">
            <v>0</v>
          </cell>
          <cell r="BBU17">
            <v>0</v>
          </cell>
          <cell r="BBV17">
            <v>0</v>
          </cell>
          <cell r="BBW17">
            <v>0</v>
          </cell>
          <cell r="BBX17">
            <v>0</v>
          </cell>
          <cell r="BBY17">
            <v>0</v>
          </cell>
          <cell r="BBZ17">
            <v>0</v>
          </cell>
          <cell r="BCA17">
            <v>0</v>
          </cell>
          <cell r="BCB17">
            <v>0</v>
          </cell>
          <cell r="BCC17">
            <v>0</v>
          </cell>
          <cell r="BCD17">
            <v>0</v>
          </cell>
          <cell r="BCE17">
            <v>0</v>
          </cell>
          <cell r="BCF17">
            <v>0</v>
          </cell>
          <cell r="BCG17">
            <v>0</v>
          </cell>
          <cell r="BCH17">
            <v>0</v>
          </cell>
          <cell r="BCI17">
            <v>0</v>
          </cell>
          <cell r="BCJ17">
            <v>0</v>
          </cell>
          <cell r="BCK17">
            <v>0</v>
          </cell>
          <cell r="BCL17">
            <v>0</v>
          </cell>
          <cell r="BCM17">
            <v>1900000</v>
          </cell>
          <cell r="BCN17">
            <v>1900000</v>
          </cell>
          <cell r="BCO17">
            <v>3200000</v>
          </cell>
          <cell r="BCP17">
            <v>3200000</v>
          </cell>
          <cell r="BCQ17">
            <v>10200000</v>
          </cell>
          <cell r="BCS17">
            <v>0</v>
          </cell>
          <cell r="BCT17">
            <v>0</v>
          </cell>
          <cell r="BCU17">
            <v>0</v>
          </cell>
          <cell r="BCV17">
            <v>0</v>
          </cell>
          <cell r="BCW17">
            <v>1900000</v>
          </cell>
          <cell r="BCX17">
            <v>1900000</v>
          </cell>
          <cell r="BCY17">
            <v>3200000</v>
          </cell>
          <cell r="BCZ17">
            <v>3200000</v>
          </cell>
          <cell r="BDA17">
            <v>10200000</v>
          </cell>
          <cell r="BDB17">
            <v>1900000</v>
          </cell>
          <cell r="BDC17">
            <v>1900000</v>
          </cell>
          <cell r="BDD17">
            <v>3200000</v>
          </cell>
          <cell r="BDE17">
            <v>3200000</v>
          </cell>
          <cell r="BDF17">
            <v>10200000</v>
          </cell>
          <cell r="BDG17">
            <v>0</v>
          </cell>
          <cell r="BDH17">
            <v>0</v>
          </cell>
          <cell r="BDI17">
            <v>0</v>
          </cell>
          <cell r="BDJ17">
            <v>0</v>
          </cell>
          <cell r="BDK17">
            <v>0</v>
          </cell>
          <cell r="BDL17">
            <v>1900000</v>
          </cell>
          <cell r="BDM17">
            <v>1900000</v>
          </cell>
          <cell r="BDN17">
            <v>3200000</v>
          </cell>
          <cell r="BDO17">
            <v>3200000</v>
          </cell>
          <cell r="BDP17">
            <v>10200000</v>
          </cell>
          <cell r="BDQ17">
            <v>95000</v>
          </cell>
          <cell r="BDR17">
            <v>95000</v>
          </cell>
          <cell r="BDS17">
            <v>95000</v>
          </cell>
          <cell r="BDT17">
            <v>95000</v>
          </cell>
          <cell r="BDU17">
            <v>380000</v>
          </cell>
          <cell r="BDW17">
            <v>0</v>
          </cell>
          <cell r="BDX17">
            <v>0</v>
          </cell>
          <cell r="BDY17">
            <v>0</v>
          </cell>
          <cell r="BDZ17">
            <v>0</v>
          </cell>
          <cell r="BEA17">
            <v>95000</v>
          </cell>
          <cell r="BEB17">
            <v>95000</v>
          </cell>
          <cell r="BEC17">
            <v>95000</v>
          </cell>
          <cell r="BED17">
            <v>95000</v>
          </cell>
          <cell r="BEE17">
            <v>380000</v>
          </cell>
          <cell r="BEF17">
            <v>95000</v>
          </cell>
          <cell r="BEG17">
            <v>95000</v>
          </cell>
          <cell r="BEH17">
            <v>95000</v>
          </cell>
          <cell r="BEI17">
            <v>95000</v>
          </cell>
          <cell r="BEJ17">
            <v>380000</v>
          </cell>
          <cell r="BEK17">
            <v>0</v>
          </cell>
          <cell r="BEL17">
            <v>0</v>
          </cell>
          <cell r="BEM17">
            <v>0</v>
          </cell>
          <cell r="BEN17">
            <v>0</v>
          </cell>
          <cell r="BEO17">
            <v>0</v>
          </cell>
          <cell r="BEP17">
            <v>95000</v>
          </cell>
          <cell r="BEQ17">
            <v>95000</v>
          </cell>
          <cell r="BER17">
            <v>95000</v>
          </cell>
          <cell r="BES17">
            <v>95000</v>
          </cell>
          <cell r="BET17">
            <v>380000</v>
          </cell>
          <cell r="BEU17">
            <v>7313238.0193178393</v>
          </cell>
          <cell r="BEV17">
            <v>5467679.8125565955</v>
          </cell>
          <cell r="BEW17">
            <v>4264500</v>
          </cell>
          <cell r="BEX17">
            <v>4269500</v>
          </cell>
          <cell r="BEY17">
            <v>21314917.831874434</v>
          </cell>
          <cell r="BEZ17">
            <v>0</v>
          </cell>
          <cell r="BFA17">
            <v>0</v>
          </cell>
          <cell r="BFB17">
            <v>0</v>
          </cell>
          <cell r="BFC17">
            <v>0</v>
          </cell>
          <cell r="BFD17">
            <v>0</v>
          </cell>
          <cell r="BFE17">
            <v>7313238.0193178393</v>
          </cell>
          <cell r="BFF17">
            <v>5467679.8125565955</v>
          </cell>
          <cell r="BFG17">
            <v>4264500</v>
          </cell>
          <cell r="BFH17">
            <v>4269500</v>
          </cell>
          <cell r="BFI17">
            <v>21314917.831874434</v>
          </cell>
          <cell r="BFJ17">
            <v>7313238.0193178393</v>
          </cell>
          <cell r="BFK17">
            <v>5467679.8125565955</v>
          </cell>
          <cell r="BFL17">
            <v>4264500</v>
          </cell>
          <cell r="BFM17">
            <v>4269500</v>
          </cell>
          <cell r="BFN17">
            <v>21314917.831874434</v>
          </cell>
          <cell r="BFO17">
            <v>0</v>
          </cell>
          <cell r="BFP17">
            <v>0</v>
          </cell>
          <cell r="BFQ17">
            <v>0</v>
          </cell>
          <cell r="BFR17">
            <v>0</v>
          </cell>
          <cell r="BFS17">
            <v>0</v>
          </cell>
          <cell r="BFT17">
            <v>7313238.0193178393</v>
          </cell>
          <cell r="BFU17">
            <v>5467679.8125565955</v>
          </cell>
          <cell r="BFV17">
            <v>4264500</v>
          </cell>
          <cell r="BFW17">
            <v>4269500</v>
          </cell>
          <cell r="BFX17">
            <v>21314917.831874434</v>
          </cell>
          <cell r="BFY17">
            <v>0</v>
          </cell>
          <cell r="BFZ17">
            <v>0</v>
          </cell>
        </row>
        <row r="18">
          <cell r="B18" t="str">
            <v>首付贷贴息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0</v>
          </cell>
          <cell r="HU18">
            <v>0</v>
          </cell>
          <cell r="HV18">
            <v>0</v>
          </cell>
          <cell r="HW18">
            <v>0</v>
          </cell>
          <cell r="HX18">
            <v>0</v>
          </cell>
          <cell r="HY18">
            <v>0</v>
          </cell>
          <cell r="HZ18">
            <v>0</v>
          </cell>
          <cell r="IA18">
            <v>0</v>
          </cell>
          <cell r="IB18">
            <v>0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0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B18">
            <v>0</v>
          </cell>
          <cell r="KC18">
            <v>0</v>
          </cell>
          <cell r="KD18">
            <v>0</v>
          </cell>
          <cell r="KE18">
            <v>0</v>
          </cell>
          <cell r="KF18">
            <v>0</v>
          </cell>
          <cell r="KG18">
            <v>0</v>
          </cell>
          <cell r="KH18">
            <v>0</v>
          </cell>
          <cell r="KI18">
            <v>0</v>
          </cell>
          <cell r="KJ18">
            <v>0</v>
          </cell>
          <cell r="KK18">
            <v>0</v>
          </cell>
          <cell r="KL18">
            <v>0</v>
          </cell>
          <cell r="KM18">
            <v>0</v>
          </cell>
          <cell r="KN18">
            <v>0</v>
          </cell>
          <cell r="KO18">
            <v>0</v>
          </cell>
          <cell r="KP18">
            <v>0</v>
          </cell>
          <cell r="KQ18">
            <v>0</v>
          </cell>
          <cell r="KR18">
            <v>0</v>
          </cell>
          <cell r="KS18">
            <v>0</v>
          </cell>
          <cell r="KT18">
            <v>0</v>
          </cell>
          <cell r="KU18">
            <v>0</v>
          </cell>
          <cell r="KV18">
            <v>0</v>
          </cell>
          <cell r="KW18">
            <v>0</v>
          </cell>
          <cell r="KX18">
            <v>0</v>
          </cell>
          <cell r="KY18">
            <v>0</v>
          </cell>
          <cell r="KZ18">
            <v>0</v>
          </cell>
          <cell r="LA18">
            <v>0</v>
          </cell>
          <cell r="LB18">
            <v>0</v>
          </cell>
          <cell r="LC18">
            <v>0</v>
          </cell>
          <cell r="LD18">
            <v>0</v>
          </cell>
          <cell r="LE18">
            <v>0</v>
          </cell>
          <cell r="LF18">
            <v>0</v>
          </cell>
          <cell r="LG18">
            <v>0</v>
          </cell>
          <cell r="LH18">
            <v>0</v>
          </cell>
          <cell r="LI18">
            <v>0</v>
          </cell>
          <cell r="LJ18">
            <v>0</v>
          </cell>
          <cell r="LK18">
            <v>0</v>
          </cell>
          <cell r="LL18">
            <v>0</v>
          </cell>
          <cell r="LM18">
            <v>0</v>
          </cell>
          <cell r="LN18">
            <v>0</v>
          </cell>
          <cell r="LO18">
            <v>0</v>
          </cell>
          <cell r="LP18">
            <v>0</v>
          </cell>
          <cell r="LQ18">
            <v>0</v>
          </cell>
          <cell r="LR18">
            <v>0</v>
          </cell>
          <cell r="LS18">
            <v>0</v>
          </cell>
          <cell r="LT18">
            <v>0</v>
          </cell>
          <cell r="LU18">
            <v>0</v>
          </cell>
          <cell r="LV18">
            <v>0</v>
          </cell>
          <cell r="LW18">
            <v>0</v>
          </cell>
          <cell r="LX18">
            <v>0</v>
          </cell>
          <cell r="LY18">
            <v>0</v>
          </cell>
          <cell r="LZ18">
            <v>0</v>
          </cell>
          <cell r="MA18">
            <v>0</v>
          </cell>
          <cell r="MB18">
            <v>0</v>
          </cell>
          <cell r="MC18">
            <v>0</v>
          </cell>
          <cell r="MD18">
            <v>0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S18">
            <v>0</v>
          </cell>
          <cell r="OT18">
            <v>0</v>
          </cell>
          <cell r="OU18">
            <v>0</v>
          </cell>
          <cell r="OV18">
            <v>0</v>
          </cell>
          <cell r="OW18">
            <v>0</v>
          </cell>
          <cell r="OX18">
            <v>0</v>
          </cell>
          <cell r="OY18">
            <v>0</v>
          </cell>
          <cell r="OZ18">
            <v>0</v>
          </cell>
          <cell r="PA18">
            <v>0</v>
          </cell>
          <cell r="PB18">
            <v>0</v>
          </cell>
          <cell r="PC18">
            <v>0</v>
          </cell>
          <cell r="PD18">
            <v>0</v>
          </cell>
          <cell r="PE18">
            <v>0</v>
          </cell>
          <cell r="PF18">
            <v>0</v>
          </cell>
          <cell r="PG18">
            <v>0</v>
          </cell>
          <cell r="PH18">
            <v>0</v>
          </cell>
          <cell r="PI18">
            <v>0</v>
          </cell>
          <cell r="PJ18">
            <v>0</v>
          </cell>
          <cell r="PK18">
            <v>0</v>
          </cell>
          <cell r="PL18">
            <v>0</v>
          </cell>
          <cell r="PM18">
            <v>0</v>
          </cell>
          <cell r="PN18">
            <v>0</v>
          </cell>
          <cell r="PO18">
            <v>0</v>
          </cell>
          <cell r="PP18">
            <v>0</v>
          </cell>
          <cell r="PQ18">
            <v>0</v>
          </cell>
          <cell r="PR18">
            <v>0</v>
          </cell>
          <cell r="PS18">
            <v>0</v>
          </cell>
          <cell r="PT18">
            <v>0</v>
          </cell>
          <cell r="PU18">
            <v>0</v>
          </cell>
          <cell r="PV18">
            <v>0</v>
          </cell>
          <cell r="PW18">
            <v>0</v>
          </cell>
          <cell r="PX18">
            <v>0</v>
          </cell>
          <cell r="PY18">
            <v>0</v>
          </cell>
          <cell r="PZ18">
            <v>0</v>
          </cell>
          <cell r="QA18">
            <v>0</v>
          </cell>
          <cell r="QB18">
            <v>0</v>
          </cell>
          <cell r="QC18">
            <v>0</v>
          </cell>
          <cell r="QD18">
            <v>0</v>
          </cell>
          <cell r="QE18">
            <v>0</v>
          </cell>
          <cell r="QF18">
            <v>0</v>
          </cell>
          <cell r="QG18">
            <v>0</v>
          </cell>
          <cell r="QH18">
            <v>0</v>
          </cell>
          <cell r="QI18">
            <v>0</v>
          </cell>
          <cell r="QJ18">
            <v>0</v>
          </cell>
          <cell r="QK18">
            <v>0</v>
          </cell>
          <cell r="QL18">
            <v>100000</v>
          </cell>
          <cell r="QM18">
            <v>200000</v>
          </cell>
          <cell r="QN18">
            <v>200000</v>
          </cell>
          <cell r="QO18">
            <v>500000</v>
          </cell>
          <cell r="QP18">
            <v>0</v>
          </cell>
          <cell r="QQ18">
            <v>0</v>
          </cell>
          <cell r="QR18">
            <v>0</v>
          </cell>
          <cell r="QS18">
            <v>0</v>
          </cell>
          <cell r="QT18">
            <v>0</v>
          </cell>
          <cell r="QU18">
            <v>0</v>
          </cell>
          <cell r="QV18">
            <v>100000</v>
          </cell>
          <cell r="QW18">
            <v>200000</v>
          </cell>
          <cell r="QX18">
            <v>200000</v>
          </cell>
          <cell r="QY18">
            <v>500000</v>
          </cell>
          <cell r="QZ18">
            <v>0</v>
          </cell>
          <cell r="RA18">
            <v>100000</v>
          </cell>
          <cell r="RB18">
            <v>200000</v>
          </cell>
          <cell r="RC18">
            <v>200000</v>
          </cell>
          <cell r="RD18">
            <v>500000</v>
          </cell>
          <cell r="RE18">
            <v>0</v>
          </cell>
          <cell r="RF18">
            <v>0</v>
          </cell>
          <cell r="RG18">
            <v>0</v>
          </cell>
          <cell r="RH18">
            <v>0</v>
          </cell>
          <cell r="RI18">
            <v>0</v>
          </cell>
          <cell r="RJ18">
            <v>0</v>
          </cell>
          <cell r="RK18">
            <v>100000</v>
          </cell>
          <cell r="RL18">
            <v>200000</v>
          </cell>
          <cell r="RM18">
            <v>200000</v>
          </cell>
          <cell r="RN18">
            <v>500000</v>
          </cell>
          <cell r="RO18">
            <v>0</v>
          </cell>
          <cell r="RP18">
            <v>300000</v>
          </cell>
          <cell r="RQ18">
            <v>400000</v>
          </cell>
          <cell r="RR18">
            <v>400000</v>
          </cell>
          <cell r="RS18">
            <v>1100000</v>
          </cell>
          <cell r="RT18">
            <v>0</v>
          </cell>
          <cell r="RU18">
            <v>0</v>
          </cell>
          <cell r="RV18">
            <v>0</v>
          </cell>
          <cell r="RW18">
            <v>0</v>
          </cell>
          <cell r="RX18">
            <v>0</v>
          </cell>
          <cell r="RY18">
            <v>0</v>
          </cell>
          <cell r="RZ18">
            <v>300000</v>
          </cell>
          <cell r="SA18">
            <v>400000</v>
          </cell>
          <cell r="SB18">
            <v>400000</v>
          </cell>
          <cell r="SC18">
            <v>1100000</v>
          </cell>
          <cell r="SD18">
            <v>0</v>
          </cell>
          <cell r="SE18">
            <v>300000</v>
          </cell>
          <cell r="SF18">
            <v>400000</v>
          </cell>
          <cell r="SG18">
            <v>400000</v>
          </cell>
          <cell r="SH18">
            <v>1100000</v>
          </cell>
          <cell r="SI18">
            <v>0</v>
          </cell>
          <cell r="SJ18">
            <v>0</v>
          </cell>
          <cell r="SK18">
            <v>0</v>
          </cell>
          <cell r="SL18">
            <v>0</v>
          </cell>
          <cell r="SM18">
            <v>0</v>
          </cell>
          <cell r="SN18">
            <v>0</v>
          </cell>
          <cell r="SO18">
            <v>300000</v>
          </cell>
          <cell r="SP18">
            <v>400000</v>
          </cell>
          <cell r="SQ18">
            <v>400000</v>
          </cell>
          <cell r="SR18">
            <v>1100000</v>
          </cell>
          <cell r="SS18">
            <v>50000</v>
          </cell>
          <cell r="ST18">
            <v>200000</v>
          </cell>
          <cell r="SU18">
            <v>200000</v>
          </cell>
          <cell r="SV18">
            <v>200000</v>
          </cell>
          <cell r="SW18">
            <v>650000</v>
          </cell>
          <cell r="SX18">
            <v>0</v>
          </cell>
          <cell r="SY18">
            <v>0</v>
          </cell>
          <cell r="SZ18">
            <v>0</v>
          </cell>
          <cell r="TA18">
            <v>0</v>
          </cell>
          <cell r="TB18">
            <v>0</v>
          </cell>
          <cell r="TC18">
            <v>50000</v>
          </cell>
          <cell r="TD18">
            <v>200000</v>
          </cell>
          <cell r="TE18">
            <v>200000</v>
          </cell>
          <cell r="TF18">
            <v>200000</v>
          </cell>
          <cell r="TG18">
            <v>650000</v>
          </cell>
          <cell r="TH18">
            <v>50000</v>
          </cell>
          <cell r="TI18">
            <v>200000</v>
          </cell>
          <cell r="TJ18">
            <v>200000</v>
          </cell>
          <cell r="TK18">
            <v>200000</v>
          </cell>
          <cell r="TL18">
            <v>650000</v>
          </cell>
          <cell r="TM18">
            <v>0</v>
          </cell>
          <cell r="TN18">
            <v>0</v>
          </cell>
          <cell r="TO18">
            <v>0</v>
          </cell>
          <cell r="TP18">
            <v>0</v>
          </cell>
          <cell r="TQ18">
            <v>0</v>
          </cell>
          <cell r="TR18">
            <v>50000</v>
          </cell>
          <cell r="TS18">
            <v>200000</v>
          </cell>
          <cell r="TT18">
            <v>200000</v>
          </cell>
          <cell r="TU18">
            <v>200000</v>
          </cell>
          <cell r="TV18">
            <v>650000</v>
          </cell>
          <cell r="TW18">
            <v>0</v>
          </cell>
          <cell r="TX18">
            <v>150000</v>
          </cell>
          <cell r="TY18">
            <v>150000</v>
          </cell>
          <cell r="TZ18">
            <v>150000</v>
          </cell>
          <cell r="UA18">
            <v>450000</v>
          </cell>
          <cell r="UB18">
            <v>0</v>
          </cell>
          <cell r="UC18">
            <v>0</v>
          </cell>
          <cell r="UD18">
            <v>0</v>
          </cell>
          <cell r="UE18">
            <v>0</v>
          </cell>
          <cell r="UF18">
            <v>0</v>
          </cell>
          <cell r="UG18">
            <v>0</v>
          </cell>
          <cell r="UH18">
            <v>150000</v>
          </cell>
          <cell r="UI18">
            <v>150000</v>
          </cell>
          <cell r="UJ18">
            <v>150000</v>
          </cell>
          <cell r="UK18">
            <v>450000</v>
          </cell>
          <cell r="UL18">
            <v>0</v>
          </cell>
          <cell r="UM18">
            <v>150000</v>
          </cell>
          <cell r="UN18">
            <v>150000</v>
          </cell>
          <cell r="UO18">
            <v>150000</v>
          </cell>
          <cell r="UP18">
            <v>450000</v>
          </cell>
          <cell r="UQ18">
            <v>0</v>
          </cell>
          <cell r="UR18">
            <v>0</v>
          </cell>
          <cell r="US18">
            <v>0</v>
          </cell>
          <cell r="UT18">
            <v>0</v>
          </cell>
          <cell r="UU18">
            <v>0</v>
          </cell>
          <cell r="UV18">
            <v>0</v>
          </cell>
          <cell r="UW18">
            <v>150000</v>
          </cell>
          <cell r="UX18">
            <v>150000</v>
          </cell>
          <cell r="UY18">
            <v>150000</v>
          </cell>
          <cell r="UZ18">
            <v>450000</v>
          </cell>
          <cell r="VA18">
            <v>0</v>
          </cell>
          <cell r="VB18">
            <v>100000</v>
          </cell>
          <cell r="VC18">
            <v>100000</v>
          </cell>
          <cell r="VD18">
            <v>100000</v>
          </cell>
          <cell r="VE18">
            <v>300000</v>
          </cell>
          <cell r="VF18">
            <v>0</v>
          </cell>
          <cell r="VG18">
            <v>0</v>
          </cell>
          <cell r="VH18">
            <v>0</v>
          </cell>
          <cell r="VI18">
            <v>0</v>
          </cell>
          <cell r="VJ18">
            <v>0</v>
          </cell>
          <cell r="VK18">
            <v>0</v>
          </cell>
          <cell r="VL18">
            <v>100000</v>
          </cell>
          <cell r="VM18">
            <v>100000</v>
          </cell>
          <cell r="VN18">
            <v>100000</v>
          </cell>
          <cell r="VO18">
            <v>300000</v>
          </cell>
          <cell r="VP18">
            <v>0</v>
          </cell>
          <cell r="VQ18">
            <v>100000</v>
          </cell>
          <cell r="VR18">
            <v>100000</v>
          </cell>
          <cell r="VS18">
            <v>100000</v>
          </cell>
          <cell r="VT18">
            <v>300000</v>
          </cell>
          <cell r="VU18">
            <v>0</v>
          </cell>
          <cell r="VV18">
            <v>0</v>
          </cell>
          <cell r="VW18">
            <v>0</v>
          </cell>
          <cell r="VX18">
            <v>0</v>
          </cell>
          <cell r="VY18">
            <v>0</v>
          </cell>
          <cell r="VZ18">
            <v>0</v>
          </cell>
          <cell r="WA18">
            <v>100000</v>
          </cell>
          <cell r="WB18">
            <v>100000</v>
          </cell>
          <cell r="WC18">
            <v>100000</v>
          </cell>
          <cell r="WD18">
            <v>300000</v>
          </cell>
          <cell r="WE18">
            <v>0</v>
          </cell>
          <cell r="WF18">
            <v>0</v>
          </cell>
          <cell r="WG18">
            <v>0</v>
          </cell>
          <cell r="WH18">
            <v>0</v>
          </cell>
          <cell r="WI18">
            <v>0</v>
          </cell>
          <cell r="WJ18">
            <v>0</v>
          </cell>
          <cell r="WK18">
            <v>0</v>
          </cell>
          <cell r="WL18">
            <v>0</v>
          </cell>
          <cell r="WM18">
            <v>0</v>
          </cell>
          <cell r="WN18">
            <v>0</v>
          </cell>
          <cell r="WO18">
            <v>0</v>
          </cell>
          <cell r="WP18">
            <v>0</v>
          </cell>
          <cell r="WQ18">
            <v>0</v>
          </cell>
          <cell r="WR18">
            <v>0</v>
          </cell>
          <cell r="WS18">
            <v>0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0</v>
          </cell>
          <cell r="WZ18">
            <v>0</v>
          </cell>
          <cell r="XA18">
            <v>0</v>
          </cell>
          <cell r="XB18">
            <v>0</v>
          </cell>
          <cell r="XC18">
            <v>0</v>
          </cell>
          <cell r="XD18">
            <v>0</v>
          </cell>
          <cell r="XE18">
            <v>0</v>
          </cell>
          <cell r="XF18">
            <v>0</v>
          </cell>
          <cell r="XG18">
            <v>0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0</v>
          </cell>
          <cell r="XO18">
            <v>0</v>
          </cell>
          <cell r="XP18">
            <v>0</v>
          </cell>
          <cell r="XQ18">
            <v>0</v>
          </cell>
          <cell r="XR18">
            <v>0</v>
          </cell>
          <cell r="XS18">
            <v>0</v>
          </cell>
          <cell r="XT18">
            <v>0</v>
          </cell>
          <cell r="XU18">
            <v>0</v>
          </cell>
          <cell r="XV18">
            <v>0</v>
          </cell>
          <cell r="XW18">
            <v>0</v>
          </cell>
          <cell r="XX18">
            <v>0</v>
          </cell>
          <cell r="XY18">
            <v>0</v>
          </cell>
          <cell r="XZ18">
            <v>0</v>
          </cell>
          <cell r="YA18">
            <v>0</v>
          </cell>
          <cell r="YB18">
            <v>0</v>
          </cell>
          <cell r="YC18">
            <v>0</v>
          </cell>
          <cell r="YD18">
            <v>0</v>
          </cell>
          <cell r="YE18">
            <v>0</v>
          </cell>
          <cell r="YF18">
            <v>0</v>
          </cell>
          <cell r="YG18">
            <v>0</v>
          </cell>
          <cell r="YH18">
            <v>0</v>
          </cell>
          <cell r="YI18">
            <v>0</v>
          </cell>
          <cell r="YJ18">
            <v>0</v>
          </cell>
          <cell r="YK18">
            <v>0</v>
          </cell>
          <cell r="YL18">
            <v>0</v>
          </cell>
          <cell r="YM18">
            <v>0</v>
          </cell>
          <cell r="YN18">
            <v>0</v>
          </cell>
          <cell r="YO18">
            <v>0</v>
          </cell>
          <cell r="YP18">
            <v>0</v>
          </cell>
          <cell r="YQ18">
            <v>0</v>
          </cell>
          <cell r="YR18">
            <v>0</v>
          </cell>
          <cell r="YS18">
            <v>0</v>
          </cell>
          <cell r="YT18">
            <v>0</v>
          </cell>
          <cell r="YU18">
            <v>0</v>
          </cell>
          <cell r="YV18">
            <v>0</v>
          </cell>
          <cell r="YW18">
            <v>0</v>
          </cell>
          <cell r="YX18">
            <v>0</v>
          </cell>
          <cell r="YY18">
            <v>0</v>
          </cell>
          <cell r="YZ18">
            <v>0</v>
          </cell>
          <cell r="ZA18">
            <v>0</v>
          </cell>
          <cell r="ZB18">
            <v>0</v>
          </cell>
          <cell r="ZC18">
            <v>0</v>
          </cell>
          <cell r="ZD18">
            <v>0</v>
          </cell>
          <cell r="ZE18">
            <v>0</v>
          </cell>
          <cell r="ZF18">
            <v>0</v>
          </cell>
          <cell r="ZG18">
            <v>0</v>
          </cell>
          <cell r="ZH18">
            <v>0</v>
          </cell>
          <cell r="ZI18">
            <v>0</v>
          </cell>
          <cell r="ZJ18">
            <v>0</v>
          </cell>
          <cell r="ZK18">
            <v>0</v>
          </cell>
          <cell r="ZL18">
            <v>0</v>
          </cell>
          <cell r="ZM18">
            <v>0</v>
          </cell>
          <cell r="ZN18">
            <v>0</v>
          </cell>
          <cell r="ZO18">
            <v>0</v>
          </cell>
          <cell r="ZP18">
            <v>0</v>
          </cell>
          <cell r="ZQ18">
            <v>0</v>
          </cell>
          <cell r="ZR18">
            <v>0</v>
          </cell>
          <cell r="ZS18">
            <v>0</v>
          </cell>
          <cell r="ZT18">
            <v>0</v>
          </cell>
          <cell r="ZU18">
            <v>0</v>
          </cell>
          <cell r="ZV18">
            <v>0</v>
          </cell>
          <cell r="ZW18">
            <v>0</v>
          </cell>
          <cell r="ZX18">
            <v>0</v>
          </cell>
          <cell r="ZY18">
            <v>0</v>
          </cell>
          <cell r="ZZ18">
            <v>0</v>
          </cell>
          <cell r="AAA18">
            <v>0</v>
          </cell>
          <cell r="AAB18">
            <v>0</v>
          </cell>
          <cell r="AAC18">
            <v>0</v>
          </cell>
          <cell r="AAD18">
            <v>0</v>
          </cell>
          <cell r="AAE18">
            <v>0</v>
          </cell>
          <cell r="AAF18">
            <v>0</v>
          </cell>
          <cell r="AAG18">
            <v>0</v>
          </cell>
          <cell r="AAH18">
            <v>0</v>
          </cell>
          <cell r="AAI18">
            <v>0</v>
          </cell>
          <cell r="AAJ18">
            <v>0</v>
          </cell>
          <cell r="AAK18">
            <v>0</v>
          </cell>
          <cell r="AAL18">
            <v>0</v>
          </cell>
          <cell r="AAM18">
            <v>0</v>
          </cell>
          <cell r="AAN18">
            <v>0</v>
          </cell>
          <cell r="AAO18">
            <v>0</v>
          </cell>
          <cell r="AAP18">
            <v>0</v>
          </cell>
          <cell r="AAQ18">
            <v>0</v>
          </cell>
          <cell r="AAR18">
            <v>0</v>
          </cell>
          <cell r="AAS18">
            <v>0</v>
          </cell>
          <cell r="AAT18">
            <v>0</v>
          </cell>
          <cell r="AAU18">
            <v>0</v>
          </cell>
          <cell r="AAV18">
            <v>0</v>
          </cell>
          <cell r="AAW18">
            <v>0</v>
          </cell>
          <cell r="AAX18">
            <v>0</v>
          </cell>
          <cell r="AAY18">
            <v>0</v>
          </cell>
          <cell r="AAZ18">
            <v>0</v>
          </cell>
          <cell r="ABA18">
            <v>0</v>
          </cell>
          <cell r="ABB18">
            <v>0</v>
          </cell>
          <cell r="ABC18">
            <v>0</v>
          </cell>
          <cell r="ABD18">
            <v>0</v>
          </cell>
          <cell r="ABE18">
            <v>0</v>
          </cell>
          <cell r="ABF18">
            <v>0</v>
          </cell>
          <cell r="ABG18">
            <v>0</v>
          </cell>
          <cell r="ABH18">
            <v>0</v>
          </cell>
          <cell r="ABI18">
            <v>0</v>
          </cell>
          <cell r="ABJ18">
            <v>0</v>
          </cell>
          <cell r="ABK18">
            <v>0</v>
          </cell>
          <cell r="ABL18">
            <v>0</v>
          </cell>
          <cell r="ABM18">
            <v>0</v>
          </cell>
          <cell r="ABN18">
            <v>0</v>
          </cell>
          <cell r="ABO18">
            <v>0</v>
          </cell>
          <cell r="ABP18">
            <v>0</v>
          </cell>
          <cell r="ABQ18">
            <v>0</v>
          </cell>
          <cell r="ABR18">
            <v>0</v>
          </cell>
          <cell r="ABS18">
            <v>0</v>
          </cell>
          <cell r="ABT18">
            <v>0</v>
          </cell>
          <cell r="ABU18">
            <v>0</v>
          </cell>
          <cell r="ABV18">
            <v>0</v>
          </cell>
          <cell r="ABW18">
            <v>0</v>
          </cell>
          <cell r="ABX18">
            <v>0</v>
          </cell>
          <cell r="ABY18">
            <v>0</v>
          </cell>
          <cell r="ABZ18">
            <v>0</v>
          </cell>
          <cell r="ACA18">
            <v>0</v>
          </cell>
          <cell r="ACB18">
            <v>0</v>
          </cell>
          <cell r="ACC18">
            <v>0</v>
          </cell>
          <cell r="ACD18">
            <v>0</v>
          </cell>
          <cell r="ACE18">
            <v>0</v>
          </cell>
          <cell r="ACF18">
            <v>0</v>
          </cell>
          <cell r="ACG18">
            <v>0</v>
          </cell>
          <cell r="ACH18">
            <v>0</v>
          </cell>
          <cell r="ACI18">
            <v>0</v>
          </cell>
          <cell r="ACJ18">
            <v>0</v>
          </cell>
          <cell r="ACK18">
            <v>0</v>
          </cell>
          <cell r="ACL18">
            <v>0</v>
          </cell>
          <cell r="ACM18">
            <v>0</v>
          </cell>
          <cell r="ACN18">
            <v>0</v>
          </cell>
          <cell r="ACO18">
            <v>0</v>
          </cell>
          <cell r="ACP18">
            <v>0</v>
          </cell>
          <cell r="ACQ18">
            <v>0</v>
          </cell>
          <cell r="ACR18">
            <v>0</v>
          </cell>
          <cell r="ACS18">
            <v>0</v>
          </cell>
          <cell r="ACT18">
            <v>0</v>
          </cell>
          <cell r="ACU18">
            <v>0</v>
          </cell>
          <cell r="ACV18">
            <v>0</v>
          </cell>
          <cell r="ACW18">
            <v>0</v>
          </cell>
          <cell r="ACX18">
            <v>0</v>
          </cell>
          <cell r="ACY18">
            <v>0</v>
          </cell>
          <cell r="ACZ18">
            <v>0</v>
          </cell>
          <cell r="ADA18">
            <v>0</v>
          </cell>
          <cell r="ADB18">
            <v>0</v>
          </cell>
          <cell r="ADC18">
            <v>0</v>
          </cell>
          <cell r="ADD18">
            <v>0</v>
          </cell>
          <cell r="ADE18">
            <v>0</v>
          </cell>
          <cell r="ADF18">
            <v>0</v>
          </cell>
          <cell r="ADG18">
            <v>0</v>
          </cell>
          <cell r="ADH18">
            <v>0</v>
          </cell>
          <cell r="ADI18">
            <v>0</v>
          </cell>
          <cell r="ADJ18">
            <v>0</v>
          </cell>
          <cell r="ADK18">
            <v>0</v>
          </cell>
          <cell r="ADL18">
            <v>0</v>
          </cell>
          <cell r="ADM18">
            <v>0</v>
          </cell>
          <cell r="ADN18">
            <v>0</v>
          </cell>
          <cell r="ADO18">
            <v>0</v>
          </cell>
          <cell r="ADP18">
            <v>0</v>
          </cell>
          <cell r="ADQ18">
            <v>0</v>
          </cell>
          <cell r="ADR18">
            <v>0</v>
          </cell>
          <cell r="ADS18">
            <v>0</v>
          </cell>
          <cell r="ADT18">
            <v>0</v>
          </cell>
          <cell r="ADU18">
            <v>0</v>
          </cell>
          <cell r="ADV18">
            <v>0</v>
          </cell>
          <cell r="ADW18">
            <v>0</v>
          </cell>
          <cell r="ADX18">
            <v>0</v>
          </cell>
          <cell r="ADY18">
            <v>0</v>
          </cell>
          <cell r="ADZ18">
            <v>0</v>
          </cell>
          <cell r="AEA18">
            <v>0</v>
          </cell>
          <cell r="AEB18">
            <v>0</v>
          </cell>
          <cell r="AEC18">
            <v>0</v>
          </cell>
          <cell r="AED18">
            <v>0</v>
          </cell>
          <cell r="AEE18">
            <v>0</v>
          </cell>
          <cell r="AEF18">
            <v>0</v>
          </cell>
          <cell r="AEG18">
            <v>0</v>
          </cell>
          <cell r="AEH18">
            <v>0</v>
          </cell>
          <cell r="AEI18">
            <v>0</v>
          </cell>
          <cell r="AEJ18">
            <v>0</v>
          </cell>
          <cell r="AEK18">
            <v>0</v>
          </cell>
          <cell r="AEL18">
            <v>0</v>
          </cell>
          <cell r="AEM18">
            <v>0</v>
          </cell>
          <cell r="AEN18">
            <v>0</v>
          </cell>
          <cell r="AEO18">
            <v>0</v>
          </cell>
          <cell r="AEP18">
            <v>0</v>
          </cell>
          <cell r="AEQ18">
            <v>0</v>
          </cell>
          <cell r="AER18">
            <v>0</v>
          </cell>
          <cell r="AES18">
            <v>0</v>
          </cell>
          <cell r="AET18">
            <v>0</v>
          </cell>
          <cell r="AEU18">
            <v>0</v>
          </cell>
          <cell r="AEV18">
            <v>0</v>
          </cell>
          <cell r="AEW18">
            <v>0</v>
          </cell>
          <cell r="AEX18">
            <v>0</v>
          </cell>
          <cell r="AEY18">
            <v>0</v>
          </cell>
          <cell r="AEZ18">
            <v>0</v>
          </cell>
          <cell r="AFA18">
            <v>0</v>
          </cell>
          <cell r="AFB18">
            <v>0</v>
          </cell>
          <cell r="AFC18">
            <v>0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0</v>
          </cell>
          <cell r="AFI18">
            <v>0</v>
          </cell>
          <cell r="AFJ18">
            <v>0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0</v>
          </cell>
          <cell r="AFW18">
            <v>0</v>
          </cell>
          <cell r="AFX18">
            <v>0</v>
          </cell>
          <cell r="AFY18">
            <v>0</v>
          </cell>
          <cell r="AFZ18">
            <v>0</v>
          </cell>
          <cell r="AGA18">
            <v>0</v>
          </cell>
          <cell r="AGB18">
            <v>0</v>
          </cell>
          <cell r="AGC18">
            <v>0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0</v>
          </cell>
          <cell r="AGJ18">
            <v>0</v>
          </cell>
          <cell r="AGK18">
            <v>0</v>
          </cell>
          <cell r="AGL18">
            <v>0</v>
          </cell>
          <cell r="AGM18">
            <v>0</v>
          </cell>
          <cell r="AGN18">
            <v>0</v>
          </cell>
          <cell r="AGO18">
            <v>25000</v>
          </cell>
          <cell r="AGP18">
            <v>25000</v>
          </cell>
          <cell r="AGQ18">
            <v>25000</v>
          </cell>
          <cell r="AGR18">
            <v>25000</v>
          </cell>
          <cell r="AGS18">
            <v>100000</v>
          </cell>
          <cell r="AGT18">
            <v>0</v>
          </cell>
          <cell r="AGU18">
            <v>0</v>
          </cell>
          <cell r="AGV18">
            <v>0</v>
          </cell>
          <cell r="AGW18">
            <v>0</v>
          </cell>
          <cell r="AGX18">
            <v>0</v>
          </cell>
          <cell r="AGY18">
            <v>25000</v>
          </cell>
          <cell r="AGZ18">
            <v>25000</v>
          </cell>
          <cell r="AHA18">
            <v>25000</v>
          </cell>
          <cell r="AHB18">
            <v>25000</v>
          </cell>
          <cell r="AHC18">
            <v>100000</v>
          </cell>
          <cell r="AHD18">
            <v>25000</v>
          </cell>
          <cell r="AHE18">
            <v>25000</v>
          </cell>
          <cell r="AHF18">
            <v>25000</v>
          </cell>
          <cell r="AHG18">
            <v>25000</v>
          </cell>
          <cell r="AHH18">
            <v>100000</v>
          </cell>
          <cell r="AHI18">
            <v>0</v>
          </cell>
          <cell r="AHJ18">
            <v>0</v>
          </cell>
          <cell r="AHK18">
            <v>0</v>
          </cell>
          <cell r="AHL18">
            <v>0</v>
          </cell>
          <cell r="AHM18">
            <v>0</v>
          </cell>
          <cell r="AHN18">
            <v>25000</v>
          </cell>
          <cell r="AHO18">
            <v>25000</v>
          </cell>
          <cell r="AHP18">
            <v>25000</v>
          </cell>
          <cell r="AHQ18">
            <v>25000</v>
          </cell>
          <cell r="AHR18">
            <v>100000</v>
          </cell>
          <cell r="AHS18">
            <v>0</v>
          </cell>
          <cell r="AHT18">
            <v>0</v>
          </cell>
          <cell r="AHU18">
            <v>0</v>
          </cell>
          <cell r="AHV18">
            <v>0</v>
          </cell>
          <cell r="AHW18">
            <v>0</v>
          </cell>
          <cell r="AHX18">
            <v>0</v>
          </cell>
          <cell r="AHY18">
            <v>0</v>
          </cell>
          <cell r="AHZ18">
            <v>0</v>
          </cell>
          <cell r="AIA18">
            <v>0</v>
          </cell>
          <cell r="AIB18">
            <v>0</v>
          </cell>
          <cell r="AIC18">
            <v>0</v>
          </cell>
          <cell r="AID18">
            <v>0</v>
          </cell>
          <cell r="AIE18">
            <v>0</v>
          </cell>
          <cell r="AIF18">
            <v>0</v>
          </cell>
          <cell r="AIG18">
            <v>0</v>
          </cell>
          <cell r="AIH18">
            <v>0</v>
          </cell>
          <cell r="AII18">
            <v>0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0</v>
          </cell>
          <cell r="AIO18">
            <v>0</v>
          </cell>
          <cell r="AIP18">
            <v>0</v>
          </cell>
          <cell r="AIQ18">
            <v>0</v>
          </cell>
          <cell r="AIR18">
            <v>0</v>
          </cell>
          <cell r="AIS18">
            <v>0</v>
          </cell>
          <cell r="AIT18">
            <v>0</v>
          </cell>
          <cell r="AIU18">
            <v>0</v>
          </cell>
          <cell r="AIV18">
            <v>0</v>
          </cell>
          <cell r="AIW18">
            <v>10000</v>
          </cell>
          <cell r="AIX18">
            <v>10000</v>
          </cell>
          <cell r="AIY18">
            <v>10000</v>
          </cell>
          <cell r="AIZ18">
            <v>10000</v>
          </cell>
          <cell r="AJA18">
            <v>40000</v>
          </cell>
          <cell r="AJB18">
            <v>0</v>
          </cell>
          <cell r="AJC18">
            <v>0</v>
          </cell>
          <cell r="AJD18">
            <v>0</v>
          </cell>
          <cell r="AJE18">
            <v>0</v>
          </cell>
          <cell r="AJF18">
            <v>0</v>
          </cell>
          <cell r="AJG18">
            <v>10000</v>
          </cell>
          <cell r="AJH18">
            <v>10000</v>
          </cell>
          <cell r="AJI18">
            <v>10000</v>
          </cell>
          <cell r="AJJ18">
            <v>10000</v>
          </cell>
          <cell r="AJK18">
            <v>40000</v>
          </cell>
          <cell r="AJL18">
            <v>10000</v>
          </cell>
          <cell r="AJM18">
            <v>10000</v>
          </cell>
          <cell r="AJN18">
            <v>10000</v>
          </cell>
          <cell r="AJO18">
            <v>10000</v>
          </cell>
          <cell r="AJP18">
            <v>40000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0</v>
          </cell>
          <cell r="AJV18">
            <v>10000</v>
          </cell>
          <cell r="AJW18">
            <v>10000</v>
          </cell>
          <cell r="AJX18">
            <v>10000</v>
          </cell>
          <cell r="AJY18">
            <v>10000</v>
          </cell>
          <cell r="AJZ18">
            <v>40000</v>
          </cell>
          <cell r="AKA18">
            <v>0</v>
          </cell>
          <cell r="AKB18">
            <v>0</v>
          </cell>
          <cell r="AKC18">
            <v>0</v>
          </cell>
          <cell r="AKD18">
            <v>0</v>
          </cell>
          <cell r="AKE18">
            <v>0</v>
          </cell>
          <cell r="AKF18">
            <v>0</v>
          </cell>
          <cell r="AKG18">
            <v>0</v>
          </cell>
          <cell r="AKH18">
            <v>0</v>
          </cell>
          <cell r="AKI18">
            <v>0</v>
          </cell>
          <cell r="AKJ18">
            <v>0</v>
          </cell>
          <cell r="AKK18">
            <v>0</v>
          </cell>
          <cell r="AKL18">
            <v>0</v>
          </cell>
          <cell r="AKM18">
            <v>0</v>
          </cell>
          <cell r="AKN18">
            <v>0</v>
          </cell>
          <cell r="AKO18">
            <v>0</v>
          </cell>
          <cell r="AKP18">
            <v>0</v>
          </cell>
          <cell r="AKQ18">
            <v>0</v>
          </cell>
          <cell r="AKR18">
            <v>0</v>
          </cell>
          <cell r="AKS18">
            <v>0</v>
          </cell>
          <cell r="AKT18">
            <v>0</v>
          </cell>
          <cell r="AKU18">
            <v>0</v>
          </cell>
          <cell r="AKV18">
            <v>0</v>
          </cell>
          <cell r="AKW18">
            <v>0</v>
          </cell>
          <cell r="AKX18">
            <v>0</v>
          </cell>
          <cell r="AKY18">
            <v>0</v>
          </cell>
          <cell r="AKZ18">
            <v>0</v>
          </cell>
          <cell r="ALA18">
            <v>0</v>
          </cell>
          <cell r="ALB18">
            <v>0</v>
          </cell>
          <cell r="ALC18">
            <v>0</v>
          </cell>
          <cell r="ALD18">
            <v>0</v>
          </cell>
          <cell r="ALE18">
            <v>0</v>
          </cell>
          <cell r="ALF18">
            <v>0</v>
          </cell>
          <cell r="ALG18">
            <v>0</v>
          </cell>
          <cell r="ALH18">
            <v>0</v>
          </cell>
          <cell r="ALI18">
            <v>0</v>
          </cell>
          <cell r="ALO18">
            <v>0</v>
          </cell>
          <cell r="ALP18">
            <v>0</v>
          </cell>
          <cell r="ALQ18">
            <v>0</v>
          </cell>
          <cell r="ALR18">
            <v>0</v>
          </cell>
          <cell r="ALS18">
            <v>0</v>
          </cell>
          <cell r="ALT18">
            <v>0</v>
          </cell>
          <cell r="ALU18">
            <v>0</v>
          </cell>
          <cell r="ALV18">
            <v>0</v>
          </cell>
          <cell r="ALW18">
            <v>0</v>
          </cell>
          <cell r="ALX18">
            <v>0</v>
          </cell>
          <cell r="ALY18">
            <v>0</v>
          </cell>
          <cell r="ALZ18">
            <v>0</v>
          </cell>
          <cell r="AMA18">
            <v>0</v>
          </cell>
          <cell r="AMB18">
            <v>0</v>
          </cell>
          <cell r="AMC18">
            <v>0</v>
          </cell>
          <cell r="AMD18">
            <v>0</v>
          </cell>
          <cell r="AME18">
            <v>0</v>
          </cell>
          <cell r="AMF18">
            <v>0</v>
          </cell>
          <cell r="AMG18">
            <v>0</v>
          </cell>
          <cell r="AMH18">
            <v>0</v>
          </cell>
          <cell r="AMX18">
            <v>0</v>
          </cell>
          <cell r="AMY18">
            <v>0</v>
          </cell>
          <cell r="AMZ18">
            <v>0</v>
          </cell>
          <cell r="ANA18">
            <v>0</v>
          </cell>
          <cell r="ANB18">
            <v>0</v>
          </cell>
          <cell r="ANC18">
            <v>0</v>
          </cell>
          <cell r="AND18">
            <v>0</v>
          </cell>
          <cell r="ANE18">
            <v>0</v>
          </cell>
          <cell r="ANF18">
            <v>0</v>
          </cell>
          <cell r="ANG18">
            <v>0</v>
          </cell>
          <cell r="ANH18">
            <v>0</v>
          </cell>
          <cell r="ANI18">
            <v>0</v>
          </cell>
          <cell r="ANJ18">
            <v>0</v>
          </cell>
          <cell r="ANK18">
            <v>0</v>
          </cell>
          <cell r="ANL18">
            <v>0</v>
          </cell>
          <cell r="AOB18">
            <v>0</v>
          </cell>
          <cell r="AOC18">
            <v>0</v>
          </cell>
          <cell r="AOD18">
            <v>0</v>
          </cell>
          <cell r="AOE18">
            <v>0</v>
          </cell>
          <cell r="AOF18">
            <v>0</v>
          </cell>
          <cell r="AOG18">
            <v>0</v>
          </cell>
          <cell r="AOH18">
            <v>0</v>
          </cell>
          <cell r="AOI18">
            <v>0</v>
          </cell>
          <cell r="AOJ18">
            <v>0</v>
          </cell>
          <cell r="AOK18">
            <v>0</v>
          </cell>
          <cell r="AOL18">
            <v>0</v>
          </cell>
          <cell r="AOM18">
            <v>0</v>
          </cell>
          <cell r="AON18">
            <v>0</v>
          </cell>
          <cell r="AOO18">
            <v>0</v>
          </cell>
          <cell r="AOP18">
            <v>0</v>
          </cell>
          <cell r="APF18">
            <v>0</v>
          </cell>
          <cell r="APG18">
            <v>0</v>
          </cell>
          <cell r="APH18">
            <v>0</v>
          </cell>
          <cell r="API18">
            <v>0</v>
          </cell>
          <cell r="APJ18">
            <v>0</v>
          </cell>
          <cell r="APK18">
            <v>0</v>
          </cell>
          <cell r="APL18">
            <v>0</v>
          </cell>
          <cell r="APM18">
            <v>0</v>
          </cell>
          <cell r="APN18">
            <v>0</v>
          </cell>
          <cell r="APO18">
            <v>0</v>
          </cell>
          <cell r="APP18">
            <v>0</v>
          </cell>
          <cell r="APQ18">
            <v>0</v>
          </cell>
          <cell r="APR18">
            <v>0</v>
          </cell>
          <cell r="APS18">
            <v>0</v>
          </cell>
          <cell r="APT18">
            <v>0</v>
          </cell>
          <cell r="AQJ18">
            <v>0</v>
          </cell>
          <cell r="AQK18">
            <v>0</v>
          </cell>
          <cell r="AQL18">
            <v>0</v>
          </cell>
          <cell r="AQM18">
            <v>0</v>
          </cell>
          <cell r="AQN18">
            <v>0</v>
          </cell>
          <cell r="AQO18">
            <v>0</v>
          </cell>
          <cell r="AQP18">
            <v>0</v>
          </cell>
          <cell r="AQQ18">
            <v>0</v>
          </cell>
          <cell r="AQR18">
            <v>0</v>
          </cell>
          <cell r="AQS18">
            <v>0</v>
          </cell>
          <cell r="AQT18">
            <v>0</v>
          </cell>
          <cell r="AQU18">
            <v>0</v>
          </cell>
          <cell r="AQV18">
            <v>0</v>
          </cell>
          <cell r="AQW18">
            <v>0</v>
          </cell>
          <cell r="AQX18">
            <v>0</v>
          </cell>
          <cell r="ARN18">
            <v>0</v>
          </cell>
          <cell r="ARO18">
            <v>0</v>
          </cell>
          <cell r="ARP18">
            <v>0</v>
          </cell>
          <cell r="ARQ18">
            <v>0</v>
          </cell>
          <cell r="ARR18">
            <v>0</v>
          </cell>
          <cell r="ARS18">
            <v>0</v>
          </cell>
          <cell r="ART18">
            <v>0</v>
          </cell>
          <cell r="ARU18">
            <v>0</v>
          </cell>
          <cell r="ARV18">
            <v>0</v>
          </cell>
          <cell r="ARW18">
            <v>0</v>
          </cell>
          <cell r="ARX18">
            <v>0</v>
          </cell>
          <cell r="ARY18">
            <v>0</v>
          </cell>
          <cell r="ARZ18">
            <v>0</v>
          </cell>
          <cell r="ASA18">
            <v>0</v>
          </cell>
          <cell r="ASB18">
            <v>0</v>
          </cell>
          <cell r="ASR18">
            <v>0</v>
          </cell>
          <cell r="ASS18">
            <v>0</v>
          </cell>
          <cell r="AST18">
            <v>0</v>
          </cell>
          <cell r="ASU18">
            <v>0</v>
          </cell>
          <cell r="ASV18">
            <v>0</v>
          </cell>
          <cell r="ASW18">
            <v>0</v>
          </cell>
          <cell r="ASX18">
            <v>0</v>
          </cell>
          <cell r="ASY18">
            <v>0</v>
          </cell>
          <cell r="ASZ18">
            <v>0</v>
          </cell>
          <cell r="ATA18">
            <v>0</v>
          </cell>
          <cell r="ATB18">
            <v>0</v>
          </cell>
          <cell r="ATC18">
            <v>0</v>
          </cell>
          <cell r="ATD18">
            <v>0</v>
          </cell>
          <cell r="ATE18">
            <v>0</v>
          </cell>
          <cell r="ATF18">
            <v>0</v>
          </cell>
          <cell r="ATV18">
            <v>0</v>
          </cell>
          <cell r="ATW18">
            <v>0</v>
          </cell>
          <cell r="ATX18">
            <v>0</v>
          </cell>
          <cell r="ATY18">
            <v>0</v>
          </cell>
          <cell r="ATZ18">
            <v>0</v>
          </cell>
          <cell r="AUA18">
            <v>0</v>
          </cell>
          <cell r="AUB18">
            <v>0</v>
          </cell>
          <cell r="AUC18">
            <v>0</v>
          </cell>
          <cell r="AUD18">
            <v>0</v>
          </cell>
          <cell r="AUE18">
            <v>0</v>
          </cell>
          <cell r="AUF18">
            <v>0</v>
          </cell>
          <cell r="AUG18">
            <v>0</v>
          </cell>
          <cell r="AUH18">
            <v>0</v>
          </cell>
          <cell r="AUI18">
            <v>0</v>
          </cell>
          <cell r="AUJ18">
            <v>0</v>
          </cell>
          <cell r="AUZ18">
            <v>0</v>
          </cell>
          <cell r="AVA18">
            <v>0</v>
          </cell>
          <cell r="AVB18">
            <v>0</v>
          </cell>
          <cell r="AVC18">
            <v>0</v>
          </cell>
          <cell r="AVD18">
            <v>0</v>
          </cell>
          <cell r="AVE18">
            <v>0</v>
          </cell>
          <cell r="AVF18">
            <v>0</v>
          </cell>
          <cell r="AVG18">
            <v>0</v>
          </cell>
          <cell r="AVH18">
            <v>0</v>
          </cell>
          <cell r="AVI18">
            <v>0</v>
          </cell>
          <cell r="AVJ18">
            <v>0</v>
          </cell>
          <cell r="AVK18">
            <v>0</v>
          </cell>
          <cell r="AVL18">
            <v>0</v>
          </cell>
          <cell r="AVM18">
            <v>0</v>
          </cell>
          <cell r="AVN18">
            <v>0</v>
          </cell>
          <cell r="AWH18">
            <v>0</v>
          </cell>
          <cell r="AWM18">
            <v>0</v>
          </cell>
          <cell r="AWN18">
            <v>0</v>
          </cell>
          <cell r="AWO18">
            <v>0</v>
          </cell>
          <cell r="AWP18">
            <v>0</v>
          </cell>
          <cell r="AWQ18">
            <v>0</v>
          </cell>
          <cell r="AWR18">
            <v>0</v>
          </cell>
          <cell r="AXL18">
            <v>0</v>
          </cell>
          <cell r="AXQ18">
            <v>0</v>
          </cell>
          <cell r="AXR18">
            <v>0</v>
          </cell>
          <cell r="AXS18">
            <v>0</v>
          </cell>
          <cell r="AXT18">
            <v>0</v>
          </cell>
          <cell r="AXU18">
            <v>0</v>
          </cell>
          <cell r="AXV18">
            <v>0</v>
          </cell>
          <cell r="AXW18">
            <v>85000</v>
          </cell>
          <cell r="AXX18">
            <v>885000</v>
          </cell>
          <cell r="AXY18">
            <v>1085000</v>
          </cell>
          <cell r="AXZ18">
            <v>1085000</v>
          </cell>
          <cell r="AYA18">
            <v>3140000</v>
          </cell>
          <cell r="AYB18">
            <v>0</v>
          </cell>
          <cell r="AYC18">
            <v>0</v>
          </cell>
          <cell r="AYD18">
            <v>0</v>
          </cell>
          <cell r="AYE18">
            <v>0</v>
          </cell>
          <cell r="AYF18">
            <v>0</v>
          </cell>
          <cell r="AYG18">
            <v>85000</v>
          </cell>
          <cell r="AYH18">
            <v>885000</v>
          </cell>
          <cell r="AYI18">
            <v>1085000</v>
          </cell>
          <cell r="AYJ18">
            <v>1085000</v>
          </cell>
          <cell r="AYK18">
            <v>3140000</v>
          </cell>
          <cell r="AYL18">
            <v>85000</v>
          </cell>
          <cell r="AYM18">
            <v>885000</v>
          </cell>
          <cell r="AYN18">
            <v>1085000</v>
          </cell>
          <cell r="AYO18">
            <v>1085000</v>
          </cell>
          <cell r="AYP18">
            <v>3140000</v>
          </cell>
          <cell r="AYQ18">
            <v>0</v>
          </cell>
          <cell r="AYR18">
            <v>0</v>
          </cell>
          <cell r="AYS18">
            <v>0</v>
          </cell>
          <cell r="AYT18">
            <v>0</v>
          </cell>
          <cell r="AYU18">
            <v>0</v>
          </cell>
          <cell r="AYV18">
            <v>85000</v>
          </cell>
          <cell r="AYW18">
            <v>885000</v>
          </cell>
          <cell r="AYX18">
            <v>1085000</v>
          </cell>
          <cell r="AYY18">
            <v>1085000</v>
          </cell>
          <cell r="AYZ18">
            <v>3140000</v>
          </cell>
          <cell r="AZA18">
            <v>0</v>
          </cell>
          <cell r="AZB18">
            <v>0</v>
          </cell>
          <cell r="AZC18">
            <v>0</v>
          </cell>
          <cell r="AZD18">
            <v>0</v>
          </cell>
          <cell r="AZE18">
            <v>0</v>
          </cell>
          <cell r="AZJ18">
            <v>0</v>
          </cell>
          <cell r="AZK18">
            <v>0</v>
          </cell>
          <cell r="AZL18">
            <v>0</v>
          </cell>
          <cell r="AZM18">
            <v>0</v>
          </cell>
          <cell r="AZN18">
            <v>0</v>
          </cell>
          <cell r="AZO18">
            <v>0</v>
          </cell>
          <cell r="AZP18">
            <v>0</v>
          </cell>
          <cell r="AZQ18">
            <v>0</v>
          </cell>
          <cell r="AZR18">
            <v>0</v>
          </cell>
          <cell r="AZS18">
            <v>0</v>
          </cell>
          <cell r="AZT18">
            <v>0</v>
          </cell>
          <cell r="AZU18">
            <v>0</v>
          </cell>
          <cell r="AZV18">
            <v>0</v>
          </cell>
          <cell r="AZW18">
            <v>0</v>
          </cell>
          <cell r="AZX18">
            <v>0</v>
          </cell>
          <cell r="AZY18">
            <v>0</v>
          </cell>
          <cell r="AZZ18">
            <v>0</v>
          </cell>
          <cell r="BAA18">
            <v>0</v>
          </cell>
          <cell r="BAB18">
            <v>0</v>
          </cell>
          <cell r="BAC18">
            <v>0</v>
          </cell>
          <cell r="BAD18">
            <v>0</v>
          </cell>
          <cell r="BAE18">
            <v>0</v>
          </cell>
          <cell r="BAF18">
            <v>0</v>
          </cell>
          <cell r="BAG18">
            <v>0</v>
          </cell>
          <cell r="BAH18">
            <v>0</v>
          </cell>
          <cell r="BAI18">
            <v>0</v>
          </cell>
          <cell r="BAN18">
            <v>0</v>
          </cell>
          <cell r="BAO18">
            <v>0</v>
          </cell>
          <cell r="BAP18">
            <v>0</v>
          </cell>
          <cell r="BAQ18">
            <v>0</v>
          </cell>
          <cell r="BAR18">
            <v>0</v>
          </cell>
          <cell r="BAS18">
            <v>0</v>
          </cell>
          <cell r="BAT18">
            <v>0</v>
          </cell>
          <cell r="BAU18">
            <v>0</v>
          </cell>
          <cell r="BAV18">
            <v>0</v>
          </cell>
          <cell r="BAW18">
            <v>0</v>
          </cell>
          <cell r="BAX18">
            <v>0</v>
          </cell>
          <cell r="BAY18">
            <v>0</v>
          </cell>
          <cell r="BAZ18">
            <v>0</v>
          </cell>
          <cell r="BBA18">
            <v>0</v>
          </cell>
          <cell r="BBB18">
            <v>0</v>
          </cell>
          <cell r="BBC18">
            <v>0</v>
          </cell>
          <cell r="BBD18">
            <v>0</v>
          </cell>
          <cell r="BBE18">
            <v>0</v>
          </cell>
          <cell r="BBF18">
            <v>0</v>
          </cell>
          <cell r="BBG18">
            <v>0</v>
          </cell>
          <cell r="BBH18">
            <v>0</v>
          </cell>
          <cell r="BBI18">
            <v>0</v>
          </cell>
          <cell r="BBJ18">
            <v>0</v>
          </cell>
          <cell r="BBK18">
            <v>0</v>
          </cell>
          <cell r="BBL18">
            <v>0</v>
          </cell>
          <cell r="BBM18">
            <v>0</v>
          </cell>
          <cell r="BBR18">
            <v>0</v>
          </cell>
          <cell r="BBS18">
            <v>0</v>
          </cell>
          <cell r="BBT18">
            <v>0</v>
          </cell>
          <cell r="BBU18">
            <v>0</v>
          </cell>
          <cell r="BBV18">
            <v>0</v>
          </cell>
          <cell r="BBW18">
            <v>0</v>
          </cell>
          <cell r="BBX18">
            <v>0</v>
          </cell>
          <cell r="BBY18">
            <v>0</v>
          </cell>
          <cell r="BBZ18">
            <v>0</v>
          </cell>
          <cell r="BCA18">
            <v>0</v>
          </cell>
          <cell r="BCB18">
            <v>0</v>
          </cell>
          <cell r="BCC18">
            <v>0</v>
          </cell>
          <cell r="BCD18">
            <v>0</v>
          </cell>
          <cell r="BCE18">
            <v>0</v>
          </cell>
          <cell r="BCF18">
            <v>0</v>
          </cell>
          <cell r="BCG18">
            <v>0</v>
          </cell>
          <cell r="BCH18">
            <v>0</v>
          </cell>
          <cell r="BCI18">
            <v>0</v>
          </cell>
          <cell r="BCJ18">
            <v>0</v>
          </cell>
          <cell r="BCK18">
            <v>0</v>
          </cell>
          <cell r="BCL18">
            <v>0</v>
          </cell>
          <cell r="BCM18">
            <v>-85000</v>
          </cell>
          <cell r="BCN18">
            <v>115000</v>
          </cell>
          <cell r="BCO18">
            <v>915000</v>
          </cell>
          <cell r="BCP18">
            <v>915000</v>
          </cell>
          <cell r="BCQ18">
            <v>1860000</v>
          </cell>
          <cell r="BCV18">
            <v>0</v>
          </cell>
          <cell r="BCW18">
            <v>-85000</v>
          </cell>
          <cell r="BCX18">
            <v>115000</v>
          </cell>
          <cell r="BCY18">
            <v>915000</v>
          </cell>
          <cell r="BCZ18">
            <v>915000</v>
          </cell>
          <cell r="BDA18">
            <v>1860000</v>
          </cell>
          <cell r="BDB18">
            <v>-85000</v>
          </cell>
          <cell r="BDC18">
            <v>115000</v>
          </cell>
          <cell r="BDD18">
            <v>915000</v>
          </cell>
          <cell r="BDE18">
            <v>915000</v>
          </cell>
          <cell r="BDF18">
            <v>1860000</v>
          </cell>
          <cell r="BDG18">
            <v>0</v>
          </cell>
          <cell r="BDH18">
            <v>0</v>
          </cell>
          <cell r="BDI18">
            <v>0</v>
          </cell>
          <cell r="BDJ18">
            <v>0</v>
          </cell>
          <cell r="BDK18">
            <v>0</v>
          </cell>
          <cell r="BDL18">
            <v>-85000</v>
          </cell>
          <cell r="BDM18">
            <v>115000</v>
          </cell>
          <cell r="BDN18">
            <v>915000</v>
          </cell>
          <cell r="BDO18">
            <v>915000</v>
          </cell>
          <cell r="BDP18">
            <v>1860000</v>
          </cell>
          <cell r="BDQ18">
            <v>0</v>
          </cell>
          <cell r="BDR18">
            <v>0</v>
          </cell>
          <cell r="BDS18">
            <v>0</v>
          </cell>
          <cell r="BDT18">
            <v>0</v>
          </cell>
          <cell r="BDU18">
            <v>0</v>
          </cell>
          <cell r="BDZ18">
            <v>0</v>
          </cell>
          <cell r="BEA18">
            <v>0</v>
          </cell>
          <cell r="BEB18">
            <v>0</v>
          </cell>
          <cell r="BEC18">
            <v>0</v>
          </cell>
          <cell r="BED18">
            <v>0</v>
          </cell>
          <cell r="BEE18">
            <v>0</v>
          </cell>
          <cell r="BEF18">
            <v>0</v>
          </cell>
          <cell r="BEG18">
            <v>0</v>
          </cell>
          <cell r="BEH18">
            <v>0</v>
          </cell>
          <cell r="BEI18">
            <v>0</v>
          </cell>
          <cell r="BEJ18">
            <v>0</v>
          </cell>
          <cell r="BEK18">
            <v>0</v>
          </cell>
          <cell r="BEL18">
            <v>0</v>
          </cell>
          <cell r="BEM18">
            <v>0</v>
          </cell>
          <cell r="BEN18">
            <v>0</v>
          </cell>
          <cell r="BEO18">
            <v>0</v>
          </cell>
          <cell r="BEP18">
            <v>0</v>
          </cell>
          <cell r="BEQ18">
            <v>0</v>
          </cell>
          <cell r="BER18">
            <v>0</v>
          </cell>
          <cell r="BES18">
            <v>0</v>
          </cell>
          <cell r="BET18">
            <v>0</v>
          </cell>
          <cell r="BEU18">
            <v>0</v>
          </cell>
          <cell r="BEV18">
            <v>1000000</v>
          </cell>
          <cell r="BEW18">
            <v>2000000</v>
          </cell>
          <cell r="BEX18">
            <v>2000000</v>
          </cell>
          <cell r="BEY18">
            <v>5000000</v>
          </cell>
          <cell r="BEZ18">
            <v>0</v>
          </cell>
          <cell r="BFA18">
            <v>0</v>
          </cell>
          <cell r="BFB18">
            <v>0</v>
          </cell>
          <cell r="BFC18">
            <v>0</v>
          </cell>
          <cell r="BFD18">
            <v>0</v>
          </cell>
          <cell r="BFE18">
            <v>0</v>
          </cell>
          <cell r="BFF18">
            <v>1000000</v>
          </cell>
          <cell r="BFG18">
            <v>2000000</v>
          </cell>
          <cell r="BFH18">
            <v>2000000</v>
          </cell>
          <cell r="BFI18">
            <v>5000000</v>
          </cell>
          <cell r="BFJ18">
            <v>0</v>
          </cell>
          <cell r="BFK18">
            <v>1000000</v>
          </cell>
          <cell r="BFL18">
            <v>2000000</v>
          </cell>
          <cell r="BFM18">
            <v>2000000</v>
          </cell>
          <cell r="BFN18">
            <v>5000000</v>
          </cell>
          <cell r="BFO18">
            <v>0</v>
          </cell>
          <cell r="BFP18">
            <v>0</v>
          </cell>
          <cell r="BFQ18">
            <v>0</v>
          </cell>
          <cell r="BFR18">
            <v>0</v>
          </cell>
          <cell r="BFS18">
            <v>0</v>
          </cell>
          <cell r="BFT18">
            <v>0</v>
          </cell>
          <cell r="BFU18">
            <v>1000000</v>
          </cell>
          <cell r="BFV18">
            <v>2000000</v>
          </cell>
          <cell r="BFW18">
            <v>2000000</v>
          </cell>
          <cell r="BFX18">
            <v>5000000</v>
          </cell>
          <cell r="BFY18">
            <v>0</v>
          </cell>
          <cell r="BFZ18">
            <v>0</v>
          </cell>
        </row>
        <row r="19">
          <cell r="B19" t="str">
            <v>差旅和应酬费</v>
          </cell>
          <cell r="C19">
            <v>2130000</v>
          </cell>
          <cell r="D19">
            <v>2150000</v>
          </cell>
          <cell r="E19">
            <v>2150000</v>
          </cell>
          <cell r="F19">
            <v>2179426</v>
          </cell>
          <cell r="G19">
            <v>8609426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2130000</v>
          </cell>
          <cell r="N19">
            <v>2150000</v>
          </cell>
          <cell r="O19">
            <v>2150000</v>
          </cell>
          <cell r="P19">
            <v>2179426</v>
          </cell>
          <cell r="Q19">
            <v>8609426</v>
          </cell>
          <cell r="R19">
            <v>2130000</v>
          </cell>
          <cell r="S19">
            <v>2150000</v>
          </cell>
          <cell r="T19">
            <v>2150000</v>
          </cell>
          <cell r="U19">
            <v>2179426</v>
          </cell>
          <cell r="V19">
            <v>8609426</v>
          </cell>
          <cell r="W19">
            <v>204000</v>
          </cell>
          <cell r="X19">
            <v>275400</v>
          </cell>
          <cell r="Y19">
            <v>275400</v>
          </cell>
          <cell r="Z19">
            <v>265200</v>
          </cell>
          <cell r="AA19">
            <v>1020000</v>
          </cell>
          <cell r="AB19">
            <v>2334000</v>
          </cell>
          <cell r="AC19">
            <v>2425400</v>
          </cell>
          <cell r="AD19">
            <v>2425400</v>
          </cell>
          <cell r="AE19">
            <v>2444626</v>
          </cell>
          <cell r="AF19">
            <v>9629426</v>
          </cell>
          <cell r="AG19">
            <v>482762.5</v>
          </cell>
          <cell r="AH19">
            <v>521162.5</v>
          </cell>
          <cell r="AI19">
            <v>562662.5</v>
          </cell>
          <cell r="AJ19">
            <v>578362.5</v>
          </cell>
          <cell r="AK19">
            <v>2144950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482762.5</v>
          </cell>
          <cell r="AR19">
            <v>521162.5</v>
          </cell>
          <cell r="AS19">
            <v>562662.5</v>
          </cell>
          <cell r="AT19">
            <v>578362.5</v>
          </cell>
          <cell r="AU19">
            <v>2144950</v>
          </cell>
          <cell r="AV19">
            <v>482762.5</v>
          </cell>
          <cell r="AW19">
            <v>521162.5</v>
          </cell>
          <cell r="AX19">
            <v>562662.5</v>
          </cell>
          <cell r="AY19">
            <v>578362.5</v>
          </cell>
          <cell r="AZ19">
            <v>2144950</v>
          </cell>
          <cell r="BA19">
            <v>78000</v>
          </cell>
          <cell r="BB19">
            <v>105300</v>
          </cell>
          <cell r="BC19">
            <v>105300</v>
          </cell>
          <cell r="BD19">
            <v>101400</v>
          </cell>
          <cell r="BE19">
            <v>390000</v>
          </cell>
          <cell r="BF19">
            <v>560762.5</v>
          </cell>
          <cell r="BG19">
            <v>626462.5</v>
          </cell>
          <cell r="BH19">
            <v>667962.5</v>
          </cell>
          <cell r="BI19">
            <v>679762.5</v>
          </cell>
          <cell r="BJ19">
            <v>2534950</v>
          </cell>
          <cell r="BK19">
            <v>509262.5</v>
          </cell>
          <cell r="BL19">
            <v>547662.5</v>
          </cell>
          <cell r="BM19">
            <v>563362.5</v>
          </cell>
          <cell r="BN19">
            <v>563362.5</v>
          </cell>
          <cell r="BO19">
            <v>2183650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509262.5</v>
          </cell>
          <cell r="BV19">
            <v>547662.5</v>
          </cell>
          <cell r="BW19">
            <v>563362.5</v>
          </cell>
          <cell r="BX19">
            <v>563362.5</v>
          </cell>
          <cell r="BY19">
            <v>2183650</v>
          </cell>
          <cell r="BZ19">
            <v>509262.5</v>
          </cell>
          <cell r="CA19">
            <v>547662.5</v>
          </cell>
          <cell r="CB19">
            <v>563362.5</v>
          </cell>
          <cell r="CC19">
            <v>563362.5</v>
          </cell>
          <cell r="CD19">
            <v>2183650</v>
          </cell>
          <cell r="CE19">
            <v>90000</v>
          </cell>
          <cell r="CF19">
            <v>121500.00000000001</v>
          </cell>
          <cell r="CG19">
            <v>121500.00000000001</v>
          </cell>
          <cell r="CH19">
            <v>117000</v>
          </cell>
          <cell r="CI19">
            <v>450000</v>
          </cell>
          <cell r="CJ19">
            <v>599262.5</v>
          </cell>
          <cell r="CK19">
            <v>669162.5</v>
          </cell>
          <cell r="CL19">
            <v>684862.5</v>
          </cell>
          <cell r="CM19">
            <v>680362.5</v>
          </cell>
          <cell r="CN19">
            <v>2633650</v>
          </cell>
          <cell r="CO19">
            <v>320200</v>
          </cell>
          <cell r="CP19">
            <v>320200</v>
          </cell>
          <cell r="CQ19">
            <v>320200</v>
          </cell>
          <cell r="CR19">
            <v>320200</v>
          </cell>
          <cell r="CS19">
            <v>1280800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320200</v>
          </cell>
          <cell r="CZ19">
            <v>320200</v>
          </cell>
          <cell r="DA19">
            <v>320200</v>
          </cell>
          <cell r="DB19">
            <v>320200</v>
          </cell>
          <cell r="DC19">
            <v>1280800</v>
          </cell>
          <cell r="DD19">
            <v>320200</v>
          </cell>
          <cell r="DE19">
            <v>320200</v>
          </cell>
          <cell r="DF19">
            <v>320200</v>
          </cell>
          <cell r="DG19">
            <v>320200</v>
          </cell>
          <cell r="DH19">
            <v>1280800</v>
          </cell>
          <cell r="DI19">
            <v>18000</v>
          </cell>
          <cell r="DJ19">
            <v>24300</v>
          </cell>
          <cell r="DK19">
            <v>24300</v>
          </cell>
          <cell r="DL19">
            <v>23400</v>
          </cell>
          <cell r="DM19">
            <v>90000</v>
          </cell>
          <cell r="DN19">
            <v>338200</v>
          </cell>
          <cell r="DO19">
            <v>344500</v>
          </cell>
          <cell r="DP19">
            <v>344500</v>
          </cell>
          <cell r="DQ19">
            <v>343600</v>
          </cell>
          <cell r="DR19">
            <v>1370800</v>
          </cell>
          <cell r="DS19">
            <v>185687.5</v>
          </cell>
          <cell r="DT19">
            <v>192487.5</v>
          </cell>
          <cell r="DU19">
            <v>192487.5</v>
          </cell>
          <cell r="DV19">
            <v>192487.5</v>
          </cell>
          <cell r="DW19">
            <v>763150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185687.5</v>
          </cell>
          <cell r="ED19">
            <v>192487.5</v>
          </cell>
          <cell r="EE19">
            <v>192487.5</v>
          </cell>
          <cell r="EF19">
            <v>192487.5</v>
          </cell>
          <cell r="EG19">
            <v>763150</v>
          </cell>
          <cell r="EH19">
            <v>185687.5</v>
          </cell>
          <cell r="EI19">
            <v>192487.5</v>
          </cell>
          <cell r="EJ19">
            <v>192487.5</v>
          </cell>
          <cell r="EK19">
            <v>192487.5</v>
          </cell>
          <cell r="EL19">
            <v>763150</v>
          </cell>
          <cell r="EM19">
            <v>30000</v>
          </cell>
          <cell r="EN19">
            <v>40500</v>
          </cell>
          <cell r="EO19">
            <v>40500</v>
          </cell>
          <cell r="EP19">
            <v>39000</v>
          </cell>
          <cell r="EQ19">
            <v>150000</v>
          </cell>
          <cell r="ER19">
            <v>215687.5</v>
          </cell>
          <cell r="ES19">
            <v>232987.5</v>
          </cell>
          <cell r="ET19">
            <v>232987.5</v>
          </cell>
          <cell r="EU19">
            <v>231487.5</v>
          </cell>
          <cell r="EV19">
            <v>913150</v>
          </cell>
          <cell r="EW19">
            <v>138237.5</v>
          </cell>
          <cell r="EX19">
            <v>162437.5</v>
          </cell>
          <cell r="EY19">
            <v>162437.5</v>
          </cell>
          <cell r="EZ19">
            <v>157437.5</v>
          </cell>
          <cell r="FA19">
            <v>620550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138237.5</v>
          </cell>
          <cell r="FH19">
            <v>162437.5</v>
          </cell>
          <cell r="FI19">
            <v>162437.5</v>
          </cell>
          <cell r="FJ19">
            <v>157437.5</v>
          </cell>
          <cell r="FK19">
            <v>620550</v>
          </cell>
          <cell r="FL19">
            <v>138237.5</v>
          </cell>
          <cell r="FM19">
            <v>162437.5</v>
          </cell>
          <cell r="FN19">
            <v>162437.5</v>
          </cell>
          <cell r="FO19">
            <v>157437.5</v>
          </cell>
          <cell r="FP19">
            <v>620550</v>
          </cell>
          <cell r="FQ19">
            <v>18000</v>
          </cell>
          <cell r="FR19">
            <v>24300</v>
          </cell>
          <cell r="FS19">
            <v>24300</v>
          </cell>
          <cell r="FT19">
            <v>23400</v>
          </cell>
          <cell r="FU19">
            <v>90000</v>
          </cell>
          <cell r="FV19">
            <v>156237.5</v>
          </cell>
          <cell r="FW19">
            <v>186737.5</v>
          </cell>
          <cell r="FX19">
            <v>186737.5</v>
          </cell>
          <cell r="FY19">
            <v>180837.5</v>
          </cell>
          <cell r="FZ19">
            <v>710550</v>
          </cell>
          <cell r="GA19">
            <v>123213</v>
          </cell>
          <cell r="GB19">
            <v>118213</v>
          </cell>
          <cell r="GC19">
            <v>94811</v>
          </cell>
          <cell r="GD19">
            <v>94413</v>
          </cell>
          <cell r="GE19">
            <v>430650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123213</v>
          </cell>
          <cell r="GL19">
            <v>118213</v>
          </cell>
          <cell r="GM19">
            <v>94811</v>
          </cell>
          <cell r="GN19">
            <v>94413</v>
          </cell>
          <cell r="GO19">
            <v>430650</v>
          </cell>
          <cell r="GP19">
            <v>123213</v>
          </cell>
          <cell r="GQ19">
            <v>118213</v>
          </cell>
          <cell r="GR19">
            <v>94811</v>
          </cell>
          <cell r="GS19">
            <v>94413</v>
          </cell>
          <cell r="GT19">
            <v>430650</v>
          </cell>
          <cell r="GU19">
            <v>18000</v>
          </cell>
          <cell r="GV19">
            <v>24300</v>
          </cell>
          <cell r="GW19">
            <v>24300</v>
          </cell>
          <cell r="GX19">
            <v>23400</v>
          </cell>
          <cell r="GY19">
            <v>90000</v>
          </cell>
          <cell r="GZ19">
            <v>141213</v>
          </cell>
          <cell r="HA19">
            <v>142513</v>
          </cell>
          <cell r="HB19">
            <v>119111</v>
          </cell>
          <cell r="HC19">
            <v>117813</v>
          </cell>
          <cell r="HD19">
            <v>520650</v>
          </cell>
          <cell r="HE19">
            <v>418187.5</v>
          </cell>
          <cell r="HF19">
            <v>446987.5</v>
          </cell>
          <cell r="HG19">
            <v>446987.5</v>
          </cell>
          <cell r="HH19">
            <v>446987.5</v>
          </cell>
          <cell r="HI19">
            <v>1759150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418187.5</v>
          </cell>
          <cell r="HP19">
            <v>446987.5</v>
          </cell>
          <cell r="HQ19">
            <v>446987.5</v>
          </cell>
          <cell r="HR19">
            <v>446987.5</v>
          </cell>
          <cell r="HS19">
            <v>1759150</v>
          </cell>
          <cell r="HT19">
            <v>418187.5</v>
          </cell>
          <cell r="HU19">
            <v>446987.5</v>
          </cell>
          <cell r="HV19">
            <v>446987.5</v>
          </cell>
          <cell r="HW19">
            <v>446987.5</v>
          </cell>
          <cell r="HX19">
            <v>1759150</v>
          </cell>
          <cell r="HY19">
            <v>54000</v>
          </cell>
          <cell r="HZ19">
            <v>72900</v>
          </cell>
          <cell r="IA19">
            <v>72900</v>
          </cell>
          <cell r="IB19">
            <v>70200</v>
          </cell>
          <cell r="IC19">
            <v>270000</v>
          </cell>
          <cell r="ID19">
            <v>472187.5</v>
          </cell>
          <cell r="IE19">
            <v>519887.5</v>
          </cell>
          <cell r="IF19">
            <v>519887.5</v>
          </cell>
          <cell r="IG19">
            <v>517187.5</v>
          </cell>
          <cell r="IH19">
            <v>2029150</v>
          </cell>
          <cell r="II19">
            <v>237875</v>
          </cell>
          <cell r="IJ19">
            <v>227475</v>
          </cell>
          <cell r="IK19">
            <v>227475</v>
          </cell>
          <cell r="IL19">
            <v>227475</v>
          </cell>
          <cell r="IM19">
            <v>920300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237875</v>
          </cell>
          <cell r="IT19">
            <v>227475</v>
          </cell>
          <cell r="IU19">
            <v>227475</v>
          </cell>
          <cell r="IV19">
            <v>227475</v>
          </cell>
          <cell r="IW19">
            <v>920300</v>
          </cell>
          <cell r="IX19">
            <v>237875</v>
          </cell>
          <cell r="IY19">
            <v>227475</v>
          </cell>
          <cell r="IZ19">
            <v>227475</v>
          </cell>
          <cell r="JA19">
            <v>227475</v>
          </cell>
          <cell r="JB19">
            <v>920300</v>
          </cell>
          <cell r="JC19">
            <v>30000</v>
          </cell>
          <cell r="JD19">
            <v>40500</v>
          </cell>
          <cell r="JE19">
            <v>40500</v>
          </cell>
          <cell r="JF19">
            <v>39000</v>
          </cell>
          <cell r="JG19">
            <v>150000</v>
          </cell>
          <cell r="JH19">
            <v>267875</v>
          </cell>
          <cell r="JI19">
            <v>267975</v>
          </cell>
          <cell r="JJ19">
            <v>267975</v>
          </cell>
          <cell r="JK19">
            <v>266475</v>
          </cell>
          <cell r="JL19">
            <v>1070300</v>
          </cell>
          <cell r="JM19">
            <v>426637.5</v>
          </cell>
          <cell r="JN19">
            <v>456637.5</v>
          </cell>
          <cell r="JO19">
            <v>456637.5</v>
          </cell>
          <cell r="JP19">
            <v>456637.5</v>
          </cell>
          <cell r="JQ19">
            <v>1796550</v>
          </cell>
          <cell r="JR19">
            <v>0</v>
          </cell>
          <cell r="JS19">
            <v>0</v>
          </cell>
          <cell r="JT19">
            <v>0</v>
          </cell>
          <cell r="JU19">
            <v>0</v>
          </cell>
          <cell r="JV19">
            <v>0</v>
          </cell>
          <cell r="JW19">
            <v>426637.5</v>
          </cell>
          <cell r="JX19">
            <v>456637.5</v>
          </cell>
          <cell r="JY19">
            <v>456637.5</v>
          </cell>
          <cell r="JZ19">
            <v>456637.5</v>
          </cell>
          <cell r="KA19">
            <v>1796550</v>
          </cell>
          <cell r="KB19">
            <v>426637.5</v>
          </cell>
          <cell r="KC19">
            <v>456637.5</v>
          </cell>
          <cell r="KD19">
            <v>456637.5</v>
          </cell>
          <cell r="KE19">
            <v>456637.5</v>
          </cell>
          <cell r="KF19">
            <v>1796550</v>
          </cell>
          <cell r="KG19">
            <v>30000</v>
          </cell>
          <cell r="KH19">
            <v>40500</v>
          </cell>
          <cell r="KI19">
            <v>40500</v>
          </cell>
          <cell r="KJ19">
            <v>39000</v>
          </cell>
          <cell r="KK19">
            <v>150000</v>
          </cell>
          <cell r="KL19">
            <v>456637.5</v>
          </cell>
          <cell r="KM19">
            <v>497137.5</v>
          </cell>
          <cell r="KN19">
            <v>497137.5</v>
          </cell>
          <cell r="KO19">
            <v>495637.5</v>
          </cell>
          <cell r="KP19">
            <v>1946550</v>
          </cell>
          <cell r="KQ19">
            <v>124037.5</v>
          </cell>
          <cell r="KR19">
            <v>134037.5</v>
          </cell>
          <cell r="KS19">
            <v>134037.5</v>
          </cell>
          <cell r="KT19">
            <v>134037.5</v>
          </cell>
          <cell r="KU19">
            <v>526150</v>
          </cell>
          <cell r="KV19">
            <v>0</v>
          </cell>
          <cell r="KW19">
            <v>0</v>
          </cell>
          <cell r="KX19">
            <v>0</v>
          </cell>
          <cell r="KY19">
            <v>0</v>
          </cell>
          <cell r="KZ19">
            <v>0</v>
          </cell>
          <cell r="LA19">
            <v>124037.5</v>
          </cell>
          <cell r="LB19">
            <v>134037.5</v>
          </cell>
          <cell r="LC19">
            <v>134037.5</v>
          </cell>
          <cell r="LD19">
            <v>134037.5</v>
          </cell>
          <cell r="LE19">
            <v>526150</v>
          </cell>
          <cell r="LF19">
            <v>124037.5</v>
          </cell>
          <cell r="LG19">
            <v>134037.5</v>
          </cell>
          <cell r="LH19">
            <v>134037.5</v>
          </cell>
          <cell r="LI19">
            <v>134037.5</v>
          </cell>
          <cell r="LJ19">
            <v>526150</v>
          </cell>
          <cell r="LK19">
            <v>0</v>
          </cell>
          <cell r="LL19">
            <v>0</v>
          </cell>
          <cell r="LM19">
            <v>0</v>
          </cell>
          <cell r="LN19">
            <v>0</v>
          </cell>
          <cell r="LO19">
            <v>0</v>
          </cell>
          <cell r="LP19">
            <v>124037.5</v>
          </cell>
          <cell r="LQ19">
            <v>134037.5</v>
          </cell>
          <cell r="LR19">
            <v>134037.5</v>
          </cell>
          <cell r="LS19">
            <v>134037.5</v>
          </cell>
          <cell r="LT19">
            <v>526150</v>
          </cell>
          <cell r="LU19">
            <v>137513</v>
          </cell>
          <cell r="LV19">
            <v>149313</v>
          </cell>
          <cell r="LW19">
            <v>149313</v>
          </cell>
          <cell r="LX19">
            <v>149311</v>
          </cell>
          <cell r="LY19">
            <v>585450</v>
          </cell>
          <cell r="LZ19">
            <v>0</v>
          </cell>
          <cell r="MA19">
            <v>0</v>
          </cell>
          <cell r="MB19">
            <v>0</v>
          </cell>
          <cell r="MC19">
            <v>0</v>
          </cell>
          <cell r="MD19">
            <v>0</v>
          </cell>
          <cell r="ME19">
            <v>137513</v>
          </cell>
          <cell r="MF19">
            <v>149313</v>
          </cell>
          <cell r="MG19">
            <v>149313</v>
          </cell>
          <cell r="MH19">
            <v>149311</v>
          </cell>
          <cell r="MI19">
            <v>585450</v>
          </cell>
          <cell r="MJ19">
            <v>137513</v>
          </cell>
          <cell r="MK19">
            <v>149313</v>
          </cell>
          <cell r="ML19">
            <v>149313</v>
          </cell>
          <cell r="MM19">
            <v>149311</v>
          </cell>
          <cell r="MN19">
            <v>585450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137513</v>
          </cell>
          <cell r="MU19">
            <v>149313</v>
          </cell>
          <cell r="MV19">
            <v>149313</v>
          </cell>
          <cell r="MW19">
            <v>149311</v>
          </cell>
          <cell r="MX19">
            <v>585450</v>
          </cell>
          <cell r="MY19">
            <v>598912.5</v>
          </cell>
          <cell r="MZ19">
            <v>578912.5</v>
          </cell>
          <cell r="NA19">
            <v>578912.5</v>
          </cell>
          <cell r="NB19">
            <v>578912.5</v>
          </cell>
          <cell r="NC19">
            <v>2335650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598912.5</v>
          </cell>
          <cell r="NJ19">
            <v>578912.5</v>
          </cell>
          <cell r="NK19">
            <v>578912.5</v>
          </cell>
          <cell r="NL19">
            <v>578912.5</v>
          </cell>
          <cell r="NM19">
            <v>2335650</v>
          </cell>
          <cell r="NN19">
            <v>598912.5</v>
          </cell>
          <cell r="NO19">
            <v>578912.5</v>
          </cell>
          <cell r="NP19">
            <v>578912.5</v>
          </cell>
          <cell r="NQ19">
            <v>578912.5</v>
          </cell>
          <cell r="NR19">
            <v>2335650</v>
          </cell>
          <cell r="NS19">
            <v>78000</v>
          </cell>
          <cell r="NT19">
            <v>105300</v>
          </cell>
          <cell r="NU19">
            <v>105300</v>
          </cell>
          <cell r="NV19">
            <v>101400</v>
          </cell>
          <cell r="NW19">
            <v>390000</v>
          </cell>
          <cell r="NX19">
            <v>676912.5</v>
          </cell>
          <cell r="NY19">
            <v>684212.5</v>
          </cell>
          <cell r="NZ19">
            <v>684212.5</v>
          </cell>
          <cell r="OA19">
            <v>680312.5</v>
          </cell>
          <cell r="OB19">
            <v>2725650</v>
          </cell>
          <cell r="OC19">
            <v>416100</v>
          </cell>
          <cell r="OD19">
            <v>415300</v>
          </cell>
          <cell r="OE19">
            <v>415300</v>
          </cell>
          <cell r="OF19">
            <v>415300</v>
          </cell>
          <cell r="OG19">
            <v>1662000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416100</v>
          </cell>
          <cell r="ON19">
            <v>415300</v>
          </cell>
          <cell r="OO19">
            <v>415300</v>
          </cell>
          <cell r="OP19">
            <v>415300</v>
          </cell>
          <cell r="OQ19">
            <v>1662000</v>
          </cell>
          <cell r="OR19">
            <v>416100</v>
          </cell>
          <cell r="OS19">
            <v>415300</v>
          </cell>
          <cell r="OT19">
            <v>415300</v>
          </cell>
          <cell r="OU19">
            <v>415300</v>
          </cell>
          <cell r="OV19">
            <v>1662000</v>
          </cell>
          <cell r="OW19">
            <v>54000</v>
          </cell>
          <cell r="OX19">
            <v>72900</v>
          </cell>
          <cell r="OY19">
            <v>72900</v>
          </cell>
          <cell r="OZ19">
            <v>70200</v>
          </cell>
          <cell r="PA19">
            <v>270000</v>
          </cell>
          <cell r="PB19">
            <v>470100</v>
          </cell>
          <cell r="PC19">
            <v>488200</v>
          </cell>
          <cell r="PD19">
            <v>488200</v>
          </cell>
          <cell r="PE19">
            <v>485500</v>
          </cell>
          <cell r="PF19">
            <v>1932000</v>
          </cell>
          <cell r="PG19">
            <v>340625</v>
          </cell>
          <cell r="PH19">
            <v>340625</v>
          </cell>
          <cell r="PI19">
            <v>340625</v>
          </cell>
          <cell r="PJ19">
            <v>340625</v>
          </cell>
          <cell r="PK19">
            <v>1362500</v>
          </cell>
          <cell r="PL19">
            <v>0</v>
          </cell>
          <cell r="PM19">
            <v>0</v>
          </cell>
          <cell r="PN19">
            <v>0</v>
          </cell>
          <cell r="PO19">
            <v>0</v>
          </cell>
          <cell r="PP19">
            <v>0</v>
          </cell>
          <cell r="PQ19">
            <v>340625</v>
          </cell>
          <cell r="PR19">
            <v>340625</v>
          </cell>
          <cell r="PS19">
            <v>340625</v>
          </cell>
          <cell r="PT19">
            <v>340625</v>
          </cell>
          <cell r="PU19">
            <v>1362500</v>
          </cell>
          <cell r="PV19">
            <v>340625</v>
          </cell>
          <cell r="PW19">
            <v>340625</v>
          </cell>
          <cell r="PX19">
            <v>340625</v>
          </cell>
          <cell r="PY19">
            <v>340625</v>
          </cell>
          <cell r="PZ19">
            <v>1362500</v>
          </cell>
          <cell r="QA19">
            <v>24000</v>
          </cell>
          <cell r="QB19">
            <v>32400.000000000004</v>
          </cell>
          <cell r="QC19">
            <v>32400.000000000004</v>
          </cell>
          <cell r="QD19">
            <v>31200</v>
          </cell>
          <cell r="QE19">
            <v>120000</v>
          </cell>
          <cell r="QF19">
            <v>364625</v>
          </cell>
          <cell r="QG19">
            <v>373025</v>
          </cell>
          <cell r="QH19">
            <v>373025</v>
          </cell>
          <cell r="QI19">
            <v>371825</v>
          </cell>
          <cell r="QJ19">
            <v>1482500</v>
          </cell>
          <cell r="QK19">
            <v>245775</v>
          </cell>
          <cell r="QL19">
            <v>245775</v>
          </cell>
          <cell r="QM19">
            <v>245775</v>
          </cell>
          <cell r="QN19">
            <v>245775</v>
          </cell>
          <cell r="QO19">
            <v>983100</v>
          </cell>
          <cell r="QP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QU19">
            <v>245775</v>
          </cell>
          <cell r="QV19">
            <v>245775</v>
          </cell>
          <cell r="QW19">
            <v>245775</v>
          </cell>
          <cell r="QX19">
            <v>245775</v>
          </cell>
          <cell r="QY19">
            <v>983100</v>
          </cell>
          <cell r="QZ19">
            <v>245775</v>
          </cell>
          <cell r="RA19">
            <v>245775</v>
          </cell>
          <cell r="RB19">
            <v>245775</v>
          </cell>
          <cell r="RC19">
            <v>245775</v>
          </cell>
          <cell r="RD19">
            <v>983100</v>
          </cell>
          <cell r="RE19">
            <v>54000</v>
          </cell>
          <cell r="RF19">
            <v>72900</v>
          </cell>
          <cell r="RG19">
            <v>72900</v>
          </cell>
          <cell r="RH19">
            <v>70200</v>
          </cell>
          <cell r="RI19">
            <v>270000</v>
          </cell>
          <cell r="RJ19">
            <v>299775</v>
          </cell>
          <cell r="RK19">
            <v>318675</v>
          </cell>
          <cell r="RL19">
            <v>318675</v>
          </cell>
          <cell r="RM19">
            <v>315975</v>
          </cell>
          <cell r="RN19">
            <v>1253100</v>
          </cell>
          <cell r="RO19">
            <v>339775</v>
          </cell>
          <cell r="RP19">
            <v>414300</v>
          </cell>
          <cell r="RQ19">
            <v>430300</v>
          </cell>
          <cell r="RR19">
            <v>440300</v>
          </cell>
          <cell r="RS19">
            <v>1624675</v>
          </cell>
          <cell r="RT19">
            <v>0</v>
          </cell>
          <cell r="RU19">
            <v>0</v>
          </cell>
          <cell r="RV19">
            <v>0</v>
          </cell>
          <cell r="RW19">
            <v>0</v>
          </cell>
          <cell r="RX19">
            <v>0</v>
          </cell>
          <cell r="RY19">
            <v>339775</v>
          </cell>
          <cell r="RZ19">
            <v>414300</v>
          </cell>
          <cell r="SA19">
            <v>430300</v>
          </cell>
          <cell r="SB19">
            <v>440300</v>
          </cell>
          <cell r="SC19">
            <v>1624675</v>
          </cell>
          <cell r="SD19">
            <v>339775</v>
          </cell>
          <cell r="SE19">
            <v>414300</v>
          </cell>
          <cell r="SF19">
            <v>430300</v>
          </cell>
          <cell r="SG19">
            <v>440300</v>
          </cell>
          <cell r="SH19">
            <v>1624675</v>
          </cell>
          <cell r="SI19">
            <v>66000</v>
          </cell>
          <cell r="SJ19">
            <v>89100</v>
          </cell>
          <cell r="SK19">
            <v>89100</v>
          </cell>
          <cell r="SL19">
            <v>85800</v>
          </cell>
          <cell r="SM19">
            <v>330000</v>
          </cell>
          <cell r="SN19">
            <v>405775</v>
          </cell>
          <cell r="SO19">
            <v>503400</v>
          </cell>
          <cell r="SP19">
            <v>519400</v>
          </cell>
          <cell r="SQ19">
            <v>526100</v>
          </cell>
          <cell r="SR19">
            <v>1954675</v>
          </cell>
          <cell r="SS19">
            <v>337900</v>
          </cell>
          <cell r="ST19">
            <v>353300</v>
          </cell>
          <cell r="SU19">
            <v>353300</v>
          </cell>
          <cell r="SV19">
            <v>343300</v>
          </cell>
          <cell r="SW19">
            <v>1387800</v>
          </cell>
          <cell r="SX19">
            <v>0</v>
          </cell>
          <cell r="SY19">
            <v>0</v>
          </cell>
          <cell r="SZ19">
            <v>0</v>
          </cell>
          <cell r="TA19">
            <v>0</v>
          </cell>
          <cell r="TB19">
            <v>0</v>
          </cell>
          <cell r="TC19">
            <v>337900</v>
          </cell>
          <cell r="TD19">
            <v>353300</v>
          </cell>
          <cell r="TE19">
            <v>353300</v>
          </cell>
          <cell r="TF19">
            <v>343300</v>
          </cell>
          <cell r="TG19">
            <v>1387800</v>
          </cell>
          <cell r="TH19">
            <v>337900</v>
          </cell>
          <cell r="TI19">
            <v>353300</v>
          </cell>
          <cell r="TJ19">
            <v>353300</v>
          </cell>
          <cell r="TK19">
            <v>343300</v>
          </cell>
          <cell r="TL19">
            <v>1387800</v>
          </cell>
          <cell r="TM19">
            <v>42000</v>
          </cell>
          <cell r="TN19">
            <v>56700.000000000007</v>
          </cell>
          <cell r="TO19">
            <v>56700.000000000007</v>
          </cell>
          <cell r="TP19">
            <v>54600</v>
          </cell>
          <cell r="TQ19">
            <v>210000</v>
          </cell>
          <cell r="TR19">
            <v>379900</v>
          </cell>
          <cell r="TS19">
            <v>410000</v>
          </cell>
          <cell r="TT19">
            <v>410000</v>
          </cell>
          <cell r="TU19">
            <v>397900</v>
          </cell>
          <cell r="TV19">
            <v>1597800</v>
          </cell>
          <cell r="TW19">
            <v>100937.5</v>
          </cell>
          <cell r="TX19">
            <v>99637.5</v>
          </cell>
          <cell r="TY19">
            <v>99637.5</v>
          </cell>
          <cell r="TZ19">
            <v>99637.5</v>
          </cell>
          <cell r="UA19">
            <v>399850</v>
          </cell>
          <cell r="UB19">
            <v>0</v>
          </cell>
          <cell r="UC19">
            <v>0</v>
          </cell>
          <cell r="UD19">
            <v>0</v>
          </cell>
          <cell r="UE19">
            <v>0</v>
          </cell>
          <cell r="UF19">
            <v>0</v>
          </cell>
          <cell r="UG19">
            <v>100937.5</v>
          </cell>
          <cell r="UH19">
            <v>99637.5</v>
          </cell>
          <cell r="UI19">
            <v>99637.5</v>
          </cell>
          <cell r="UJ19">
            <v>99637.5</v>
          </cell>
          <cell r="UK19">
            <v>399850</v>
          </cell>
          <cell r="UL19">
            <v>100937.5</v>
          </cell>
          <cell r="UM19">
            <v>99637.5</v>
          </cell>
          <cell r="UN19">
            <v>99637.5</v>
          </cell>
          <cell r="UO19">
            <v>99637.5</v>
          </cell>
          <cell r="UP19">
            <v>399850</v>
          </cell>
          <cell r="UQ19">
            <v>0</v>
          </cell>
          <cell r="UR19">
            <v>0</v>
          </cell>
          <cell r="US19">
            <v>0</v>
          </cell>
          <cell r="UT19">
            <v>0</v>
          </cell>
          <cell r="UU19">
            <v>0</v>
          </cell>
          <cell r="UV19">
            <v>100937.5</v>
          </cell>
          <cell r="UW19">
            <v>99637.5</v>
          </cell>
          <cell r="UX19">
            <v>99637.5</v>
          </cell>
          <cell r="UY19">
            <v>99637.5</v>
          </cell>
          <cell r="UZ19">
            <v>399850</v>
          </cell>
          <cell r="VA19">
            <v>88425</v>
          </cell>
          <cell r="VB19">
            <v>89425</v>
          </cell>
          <cell r="VC19">
            <v>89425</v>
          </cell>
          <cell r="VD19">
            <v>84425</v>
          </cell>
          <cell r="VE19">
            <v>351700</v>
          </cell>
          <cell r="VF19">
            <v>0</v>
          </cell>
          <cell r="VG19">
            <v>0</v>
          </cell>
          <cell r="VH19">
            <v>0</v>
          </cell>
          <cell r="VI19">
            <v>0</v>
          </cell>
          <cell r="VJ19">
            <v>0</v>
          </cell>
          <cell r="VK19">
            <v>88425</v>
          </cell>
          <cell r="VL19">
            <v>89425</v>
          </cell>
          <cell r="VM19">
            <v>89425</v>
          </cell>
          <cell r="VN19">
            <v>84425</v>
          </cell>
          <cell r="VO19">
            <v>351700</v>
          </cell>
          <cell r="VP19">
            <v>88425</v>
          </cell>
          <cell r="VQ19">
            <v>89425</v>
          </cell>
          <cell r="VR19">
            <v>89425</v>
          </cell>
          <cell r="VS19">
            <v>84425</v>
          </cell>
          <cell r="VT19">
            <v>351700</v>
          </cell>
          <cell r="VU19">
            <v>0</v>
          </cell>
          <cell r="VV19">
            <v>0</v>
          </cell>
          <cell r="VW19">
            <v>0</v>
          </cell>
          <cell r="VX19">
            <v>0</v>
          </cell>
          <cell r="VY19">
            <v>0</v>
          </cell>
          <cell r="VZ19">
            <v>88425</v>
          </cell>
          <cell r="WA19">
            <v>89425</v>
          </cell>
          <cell r="WB19">
            <v>89425</v>
          </cell>
          <cell r="WC19">
            <v>84425</v>
          </cell>
          <cell r="WD19">
            <v>351700</v>
          </cell>
          <cell r="WE19">
            <v>145950</v>
          </cell>
          <cell r="WF19">
            <v>145950</v>
          </cell>
          <cell r="WG19">
            <v>145950</v>
          </cell>
          <cell r="WH19">
            <v>145950</v>
          </cell>
          <cell r="WI19">
            <v>583800</v>
          </cell>
          <cell r="WJ19">
            <v>0</v>
          </cell>
          <cell r="WK19">
            <v>0</v>
          </cell>
          <cell r="WL19">
            <v>0</v>
          </cell>
          <cell r="WM19">
            <v>0</v>
          </cell>
          <cell r="WN19">
            <v>0</v>
          </cell>
          <cell r="WO19">
            <v>145950</v>
          </cell>
          <cell r="WP19">
            <v>145950</v>
          </cell>
          <cell r="WQ19">
            <v>145950</v>
          </cell>
          <cell r="WR19">
            <v>145950</v>
          </cell>
          <cell r="WS19">
            <v>583800</v>
          </cell>
          <cell r="WT19">
            <v>145950</v>
          </cell>
          <cell r="WU19">
            <v>145950</v>
          </cell>
          <cell r="WV19">
            <v>145950</v>
          </cell>
          <cell r="WW19">
            <v>145950</v>
          </cell>
          <cell r="WX19">
            <v>583800</v>
          </cell>
          <cell r="WY19">
            <v>18000</v>
          </cell>
          <cell r="WZ19">
            <v>24300</v>
          </cell>
          <cell r="XA19">
            <v>24300</v>
          </cell>
          <cell r="XB19">
            <v>23400</v>
          </cell>
          <cell r="XC19">
            <v>90000</v>
          </cell>
          <cell r="XD19">
            <v>163950</v>
          </cell>
          <cell r="XE19">
            <v>170250</v>
          </cell>
          <cell r="XF19">
            <v>170250</v>
          </cell>
          <cell r="XG19">
            <v>169350</v>
          </cell>
          <cell r="XH19">
            <v>673800</v>
          </cell>
          <cell r="XI19">
            <v>100000</v>
          </cell>
          <cell r="XJ19">
            <v>100000</v>
          </cell>
          <cell r="XK19">
            <v>100000</v>
          </cell>
          <cell r="XL19">
            <v>104500</v>
          </cell>
          <cell r="XM19">
            <v>404500</v>
          </cell>
          <cell r="XN19">
            <v>0</v>
          </cell>
          <cell r="XO19">
            <v>0</v>
          </cell>
          <cell r="XP19">
            <v>0</v>
          </cell>
          <cell r="XQ19">
            <v>0</v>
          </cell>
          <cell r="XR19">
            <v>0</v>
          </cell>
          <cell r="XS19">
            <v>100000</v>
          </cell>
          <cell r="XT19">
            <v>100000</v>
          </cell>
          <cell r="XU19">
            <v>100000</v>
          </cell>
          <cell r="XV19">
            <v>104500</v>
          </cell>
          <cell r="XW19">
            <v>404500</v>
          </cell>
          <cell r="XX19">
            <v>100000</v>
          </cell>
          <cell r="XY19">
            <v>100000</v>
          </cell>
          <cell r="XZ19">
            <v>100000</v>
          </cell>
          <cell r="YA19">
            <v>104500</v>
          </cell>
          <cell r="YB19">
            <v>404500</v>
          </cell>
          <cell r="YC19">
            <v>24000</v>
          </cell>
          <cell r="YD19">
            <v>32400.000000000004</v>
          </cell>
          <cell r="YE19">
            <v>32400.000000000004</v>
          </cell>
          <cell r="YF19">
            <v>31200</v>
          </cell>
          <cell r="YG19">
            <v>120000</v>
          </cell>
          <cell r="YH19">
            <v>124000</v>
          </cell>
          <cell r="YI19">
            <v>132400</v>
          </cell>
          <cell r="YJ19">
            <v>132400</v>
          </cell>
          <cell r="YK19">
            <v>135700</v>
          </cell>
          <cell r="YL19">
            <v>524500</v>
          </cell>
          <cell r="YM19">
            <v>72950</v>
          </cell>
          <cell r="YN19">
            <v>79050</v>
          </cell>
          <cell r="YO19">
            <v>87050</v>
          </cell>
          <cell r="YP19">
            <v>77050</v>
          </cell>
          <cell r="YQ19">
            <v>316100</v>
          </cell>
          <cell r="YR19">
            <v>0</v>
          </cell>
          <cell r="YS19">
            <v>0</v>
          </cell>
          <cell r="YT19">
            <v>0</v>
          </cell>
          <cell r="YU19">
            <v>0</v>
          </cell>
          <cell r="YV19">
            <v>0</v>
          </cell>
          <cell r="YW19">
            <v>72950</v>
          </cell>
          <cell r="YX19">
            <v>79050</v>
          </cell>
          <cell r="YY19">
            <v>87050</v>
          </cell>
          <cell r="YZ19">
            <v>77050</v>
          </cell>
          <cell r="ZA19">
            <v>316100</v>
          </cell>
          <cell r="ZB19">
            <v>72950</v>
          </cell>
          <cell r="ZC19">
            <v>79050</v>
          </cell>
          <cell r="ZD19">
            <v>87050</v>
          </cell>
          <cell r="ZE19">
            <v>77050</v>
          </cell>
          <cell r="ZF19">
            <v>316100</v>
          </cell>
          <cell r="ZG19">
            <v>0</v>
          </cell>
          <cell r="ZH19">
            <v>0</v>
          </cell>
          <cell r="ZI19">
            <v>0</v>
          </cell>
          <cell r="ZJ19">
            <v>0</v>
          </cell>
          <cell r="ZK19">
            <v>0</v>
          </cell>
          <cell r="ZL19">
            <v>72950</v>
          </cell>
          <cell r="ZM19">
            <v>79050</v>
          </cell>
          <cell r="ZN19">
            <v>87050</v>
          </cell>
          <cell r="ZO19">
            <v>77050</v>
          </cell>
          <cell r="ZP19">
            <v>316100</v>
          </cell>
          <cell r="ZQ19">
            <v>166300</v>
          </cell>
          <cell r="ZR19">
            <v>141000</v>
          </cell>
          <cell r="ZS19">
            <v>141000</v>
          </cell>
          <cell r="ZT19">
            <v>140800</v>
          </cell>
          <cell r="ZU19">
            <v>589100</v>
          </cell>
          <cell r="ZV19">
            <v>0</v>
          </cell>
          <cell r="ZW19">
            <v>0</v>
          </cell>
          <cell r="ZX19">
            <v>0</v>
          </cell>
          <cell r="ZY19">
            <v>0</v>
          </cell>
          <cell r="ZZ19">
            <v>0</v>
          </cell>
          <cell r="AAA19">
            <v>166300</v>
          </cell>
          <cell r="AAB19">
            <v>141000</v>
          </cell>
          <cell r="AAC19">
            <v>141000</v>
          </cell>
          <cell r="AAD19">
            <v>140800</v>
          </cell>
          <cell r="AAE19">
            <v>589100</v>
          </cell>
          <cell r="AAF19">
            <v>166300</v>
          </cell>
          <cell r="AAG19">
            <v>141000</v>
          </cell>
          <cell r="AAH19">
            <v>141000</v>
          </cell>
          <cell r="AAI19">
            <v>140800</v>
          </cell>
          <cell r="AAJ19">
            <v>589100</v>
          </cell>
          <cell r="AAK19">
            <v>0</v>
          </cell>
          <cell r="AAL19">
            <v>0</v>
          </cell>
          <cell r="AAM19">
            <v>0</v>
          </cell>
          <cell r="AAN19">
            <v>0</v>
          </cell>
          <cell r="AAO19">
            <v>0</v>
          </cell>
          <cell r="AAP19">
            <v>166300</v>
          </cell>
          <cell r="AAQ19">
            <v>141000</v>
          </cell>
          <cell r="AAR19">
            <v>141000</v>
          </cell>
          <cell r="AAS19">
            <v>140800</v>
          </cell>
          <cell r="AAT19">
            <v>589100</v>
          </cell>
          <cell r="AAU19">
            <v>90675</v>
          </cell>
          <cell r="AAV19">
            <v>93675</v>
          </cell>
          <cell r="AAW19">
            <v>90675</v>
          </cell>
          <cell r="AAX19">
            <v>95625</v>
          </cell>
          <cell r="AAY19">
            <v>370650</v>
          </cell>
          <cell r="AAZ19">
            <v>0</v>
          </cell>
          <cell r="ABA19">
            <v>0</v>
          </cell>
          <cell r="ABB19">
            <v>0</v>
          </cell>
          <cell r="ABC19">
            <v>0</v>
          </cell>
          <cell r="ABD19">
            <v>0</v>
          </cell>
          <cell r="ABE19">
            <v>90675</v>
          </cell>
          <cell r="ABF19">
            <v>93675</v>
          </cell>
          <cell r="ABG19">
            <v>90675</v>
          </cell>
          <cell r="ABH19">
            <v>95625</v>
          </cell>
          <cell r="ABI19">
            <v>370650</v>
          </cell>
          <cell r="ABJ19">
            <v>90675</v>
          </cell>
          <cell r="ABK19">
            <v>93675</v>
          </cell>
          <cell r="ABL19">
            <v>90675</v>
          </cell>
          <cell r="ABM19">
            <v>95625</v>
          </cell>
          <cell r="ABN19">
            <v>370650</v>
          </cell>
          <cell r="ABO19">
            <v>12000</v>
          </cell>
          <cell r="ABP19">
            <v>16200.000000000002</v>
          </cell>
          <cell r="ABQ19">
            <v>16200.000000000002</v>
          </cell>
          <cell r="ABR19">
            <v>15600</v>
          </cell>
          <cell r="ABS19">
            <v>60000</v>
          </cell>
          <cell r="ABT19">
            <v>102675</v>
          </cell>
          <cell r="ABU19">
            <v>109875</v>
          </cell>
          <cell r="ABV19">
            <v>106875</v>
          </cell>
          <cell r="ABW19">
            <v>111225</v>
          </cell>
          <cell r="ABX19">
            <v>430650</v>
          </cell>
          <cell r="ABY19">
            <v>299700</v>
          </cell>
          <cell r="ABZ19">
            <v>303300</v>
          </cell>
          <cell r="ACA19">
            <v>303300</v>
          </cell>
          <cell r="ACB19">
            <v>303300</v>
          </cell>
          <cell r="ACC19">
            <v>1209600</v>
          </cell>
          <cell r="ACD19">
            <v>0</v>
          </cell>
          <cell r="ACE19">
            <v>0</v>
          </cell>
          <cell r="ACF19">
            <v>0</v>
          </cell>
          <cell r="ACG19">
            <v>0</v>
          </cell>
          <cell r="ACH19">
            <v>0</v>
          </cell>
          <cell r="ACI19">
            <v>299700</v>
          </cell>
          <cell r="ACJ19">
            <v>303300</v>
          </cell>
          <cell r="ACK19">
            <v>303300</v>
          </cell>
          <cell r="ACL19">
            <v>303300</v>
          </cell>
          <cell r="ACM19">
            <v>1209600</v>
          </cell>
          <cell r="ACN19">
            <v>299700</v>
          </cell>
          <cell r="ACO19">
            <v>303300</v>
          </cell>
          <cell r="ACP19">
            <v>303300</v>
          </cell>
          <cell r="ACQ19">
            <v>303300</v>
          </cell>
          <cell r="ACR19">
            <v>1209600</v>
          </cell>
          <cell r="ACS19">
            <v>42000</v>
          </cell>
          <cell r="ACT19">
            <v>56700.000000000007</v>
          </cell>
          <cell r="ACU19">
            <v>56700.000000000007</v>
          </cell>
          <cell r="ACV19">
            <v>54600</v>
          </cell>
          <cell r="ACW19">
            <v>210000</v>
          </cell>
          <cell r="ACX19">
            <v>341700</v>
          </cell>
          <cell r="ACY19">
            <v>360000</v>
          </cell>
          <cell r="ACZ19">
            <v>360000</v>
          </cell>
          <cell r="ADA19">
            <v>357900</v>
          </cell>
          <cell r="ADB19">
            <v>1419600</v>
          </cell>
          <cell r="ADC19">
            <v>84337.5</v>
          </cell>
          <cell r="ADD19">
            <v>89637.5</v>
          </cell>
          <cell r="ADE19">
            <v>89637.5</v>
          </cell>
          <cell r="ADF19">
            <v>89637.5</v>
          </cell>
          <cell r="ADG19">
            <v>353250</v>
          </cell>
          <cell r="ADH19">
            <v>0</v>
          </cell>
          <cell r="ADI19">
            <v>0</v>
          </cell>
          <cell r="ADJ19">
            <v>0</v>
          </cell>
          <cell r="ADK19">
            <v>0</v>
          </cell>
          <cell r="ADL19">
            <v>0</v>
          </cell>
          <cell r="ADM19">
            <v>84337.5</v>
          </cell>
          <cell r="ADN19">
            <v>89637.5</v>
          </cell>
          <cell r="ADO19">
            <v>89637.5</v>
          </cell>
          <cell r="ADP19">
            <v>89637.5</v>
          </cell>
          <cell r="ADQ19">
            <v>353250</v>
          </cell>
          <cell r="ADR19">
            <v>84337.5</v>
          </cell>
          <cell r="ADS19">
            <v>89637.5</v>
          </cell>
          <cell r="ADT19">
            <v>89637.5</v>
          </cell>
          <cell r="ADU19">
            <v>89637.5</v>
          </cell>
          <cell r="ADV19">
            <v>353250</v>
          </cell>
          <cell r="ADW19">
            <v>0</v>
          </cell>
          <cell r="ADX19">
            <v>0</v>
          </cell>
          <cell r="ADY19">
            <v>0</v>
          </cell>
          <cell r="ADZ19">
            <v>0</v>
          </cell>
          <cell r="AEA19">
            <v>0</v>
          </cell>
          <cell r="AEB19">
            <v>84337.5</v>
          </cell>
          <cell r="AEC19">
            <v>89637.5</v>
          </cell>
          <cell r="AED19">
            <v>89637.5</v>
          </cell>
          <cell r="AEE19">
            <v>89637.5</v>
          </cell>
          <cell r="AEF19">
            <v>353250</v>
          </cell>
          <cell r="AEG19">
            <v>304287.5</v>
          </cell>
          <cell r="AEH19">
            <v>302487.5</v>
          </cell>
          <cell r="AEI19">
            <v>302487.5</v>
          </cell>
          <cell r="AEJ19">
            <v>302487.5</v>
          </cell>
          <cell r="AEK19">
            <v>1211750</v>
          </cell>
          <cell r="AEL19">
            <v>0</v>
          </cell>
          <cell r="AEM19">
            <v>0</v>
          </cell>
          <cell r="AEN19">
            <v>0</v>
          </cell>
          <cell r="AEO19">
            <v>0</v>
          </cell>
          <cell r="AEP19">
            <v>0</v>
          </cell>
          <cell r="AEQ19">
            <v>304287.5</v>
          </cell>
          <cell r="AER19">
            <v>302487.5</v>
          </cell>
          <cell r="AES19">
            <v>302487.5</v>
          </cell>
          <cell r="AET19">
            <v>302487.5</v>
          </cell>
          <cell r="AEU19">
            <v>1211750</v>
          </cell>
          <cell r="AEV19">
            <v>304287.5</v>
          </cell>
          <cell r="AEW19">
            <v>302487.5</v>
          </cell>
          <cell r="AEX19">
            <v>302487.5</v>
          </cell>
          <cell r="AEY19">
            <v>302487.5</v>
          </cell>
          <cell r="AEZ19">
            <v>1211750</v>
          </cell>
          <cell r="AFA19">
            <v>0</v>
          </cell>
          <cell r="AFB19">
            <v>0</v>
          </cell>
          <cell r="AFC19">
            <v>0</v>
          </cell>
          <cell r="AFD19">
            <v>0</v>
          </cell>
          <cell r="AFE19">
            <v>0</v>
          </cell>
          <cell r="AFF19">
            <v>304287.5</v>
          </cell>
          <cell r="AFG19">
            <v>302487.5</v>
          </cell>
          <cell r="AFH19">
            <v>302487.5</v>
          </cell>
          <cell r="AFI19">
            <v>302487.5</v>
          </cell>
          <cell r="AFJ19">
            <v>1211750</v>
          </cell>
          <cell r="AFK19">
            <v>167587.5</v>
          </cell>
          <cell r="AFL19">
            <v>162287.5</v>
          </cell>
          <cell r="AFM19">
            <v>162287.5</v>
          </cell>
          <cell r="AFN19">
            <v>162287.5</v>
          </cell>
          <cell r="AFO19">
            <v>654450</v>
          </cell>
          <cell r="AFP19">
            <v>0</v>
          </cell>
          <cell r="AFQ19">
            <v>0</v>
          </cell>
          <cell r="AFR19">
            <v>0</v>
          </cell>
          <cell r="AFS19">
            <v>0</v>
          </cell>
          <cell r="AFT19">
            <v>0</v>
          </cell>
          <cell r="AFU19">
            <v>167587.5</v>
          </cell>
          <cell r="AFV19">
            <v>162287.5</v>
          </cell>
          <cell r="AFW19">
            <v>162287.5</v>
          </cell>
          <cell r="AFX19">
            <v>162287.5</v>
          </cell>
          <cell r="AFY19">
            <v>654450</v>
          </cell>
          <cell r="AFZ19">
            <v>167587.5</v>
          </cell>
          <cell r="AGA19">
            <v>162287.5</v>
          </cell>
          <cell r="AGB19">
            <v>162287.5</v>
          </cell>
          <cell r="AGC19">
            <v>162287.5</v>
          </cell>
          <cell r="AGD19">
            <v>654450</v>
          </cell>
          <cell r="AGE19">
            <v>0</v>
          </cell>
          <cell r="AGF19">
            <v>0</v>
          </cell>
          <cell r="AGG19">
            <v>0</v>
          </cell>
          <cell r="AGH19">
            <v>0</v>
          </cell>
          <cell r="AGI19">
            <v>0</v>
          </cell>
          <cell r="AGJ19">
            <v>167587.5</v>
          </cell>
          <cell r="AGK19">
            <v>162287.5</v>
          </cell>
          <cell r="AGL19">
            <v>162287.5</v>
          </cell>
          <cell r="AGM19">
            <v>162287.5</v>
          </cell>
          <cell r="AGN19">
            <v>654450</v>
          </cell>
          <cell r="AGO19">
            <v>246162.5</v>
          </cell>
          <cell r="AGP19">
            <v>255162.5</v>
          </cell>
          <cell r="AGQ19">
            <v>255162.5</v>
          </cell>
          <cell r="AGR19">
            <v>255162.5</v>
          </cell>
          <cell r="AGS19">
            <v>1011650</v>
          </cell>
          <cell r="AGT19">
            <v>0</v>
          </cell>
          <cell r="AGU19">
            <v>0</v>
          </cell>
          <cell r="AGV19">
            <v>0</v>
          </cell>
          <cell r="AGW19">
            <v>0</v>
          </cell>
          <cell r="AGX19">
            <v>0</v>
          </cell>
          <cell r="AGY19">
            <v>246162.5</v>
          </cell>
          <cell r="AGZ19">
            <v>255162.5</v>
          </cell>
          <cell r="AHA19">
            <v>255162.5</v>
          </cell>
          <cell r="AHB19">
            <v>255162.5</v>
          </cell>
          <cell r="AHC19">
            <v>1011650</v>
          </cell>
          <cell r="AHD19">
            <v>246162.5</v>
          </cell>
          <cell r="AHE19">
            <v>255162.5</v>
          </cell>
          <cell r="AHF19">
            <v>255162.5</v>
          </cell>
          <cell r="AHG19">
            <v>255162.5</v>
          </cell>
          <cell r="AHH19">
            <v>1011650</v>
          </cell>
          <cell r="AHI19">
            <v>24000</v>
          </cell>
          <cell r="AHJ19">
            <v>32400.000000000004</v>
          </cell>
          <cell r="AHK19">
            <v>32400.000000000004</v>
          </cell>
          <cell r="AHL19">
            <v>31200</v>
          </cell>
          <cell r="AHM19">
            <v>120000</v>
          </cell>
          <cell r="AHN19">
            <v>270162.5</v>
          </cell>
          <cell r="AHO19">
            <v>287562.5</v>
          </cell>
          <cell r="AHP19">
            <v>287562.5</v>
          </cell>
          <cell r="AHQ19">
            <v>286362.5</v>
          </cell>
          <cell r="AHR19">
            <v>1131650</v>
          </cell>
          <cell r="AHS19">
            <v>91875</v>
          </cell>
          <cell r="AHT19">
            <v>98475</v>
          </cell>
          <cell r="AHU19">
            <v>98475</v>
          </cell>
          <cell r="AHV19">
            <v>98475</v>
          </cell>
          <cell r="AHW19">
            <v>387300</v>
          </cell>
          <cell r="AHX19">
            <v>0</v>
          </cell>
          <cell r="AHY19">
            <v>0</v>
          </cell>
          <cell r="AHZ19">
            <v>0</v>
          </cell>
          <cell r="AIA19">
            <v>0</v>
          </cell>
          <cell r="AIB19">
            <v>0</v>
          </cell>
          <cell r="AIC19">
            <v>91875</v>
          </cell>
          <cell r="AID19">
            <v>98475</v>
          </cell>
          <cell r="AIE19">
            <v>98475</v>
          </cell>
          <cell r="AIF19">
            <v>98475</v>
          </cell>
          <cell r="AIG19">
            <v>387300</v>
          </cell>
          <cell r="AIH19">
            <v>91875</v>
          </cell>
          <cell r="AII19">
            <v>98475</v>
          </cell>
          <cell r="AIJ19">
            <v>98475</v>
          </cell>
          <cell r="AIK19">
            <v>98475</v>
          </cell>
          <cell r="AIL19">
            <v>387300</v>
          </cell>
          <cell r="AIM19">
            <v>18000</v>
          </cell>
          <cell r="AIN19">
            <v>24300</v>
          </cell>
          <cell r="AIO19">
            <v>24300</v>
          </cell>
          <cell r="AIP19">
            <v>23400</v>
          </cell>
          <cell r="AIQ19">
            <v>90000</v>
          </cell>
          <cell r="AIR19">
            <v>109875</v>
          </cell>
          <cell r="AIS19">
            <v>122775</v>
          </cell>
          <cell r="AIT19">
            <v>122775</v>
          </cell>
          <cell r="AIU19">
            <v>121875</v>
          </cell>
          <cell r="AIV19">
            <v>477300</v>
          </cell>
          <cell r="AIW19">
            <v>77138</v>
          </cell>
          <cell r="AIX19">
            <v>85438</v>
          </cell>
          <cell r="AIY19">
            <v>85438</v>
          </cell>
          <cell r="AIZ19">
            <v>85436</v>
          </cell>
          <cell r="AJA19">
            <v>333450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77138</v>
          </cell>
          <cell r="AJH19">
            <v>85438</v>
          </cell>
          <cell r="AJI19">
            <v>85438</v>
          </cell>
          <cell r="AJJ19">
            <v>85436</v>
          </cell>
          <cell r="AJK19">
            <v>333450</v>
          </cell>
          <cell r="AJL19">
            <v>77138</v>
          </cell>
          <cell r="AJM19">
            <v>85438</v>
          </cell>
          <cell r="AJN19">
            <v>85438</v>
          </cell>
          <cell r="AJO19">
            <v>85436</v>
          </cell>
          <cell r="AJP19">
            <v>333450</v>
          </cell>
          <cell r="AJQ19">
            <v>0</v>
          </cell>
          <cell r="AJR19">
            <v>0</v>
          </cell>
          <cell r="AJS19">
            <v>0</v>
          </cell>
          <cell r="AJT19">
            <v>0</v>
          </cell>
          <cell r="AJU19">
            <v>0</v>
          </cell>
          <cell r="AJV19">
            <v>77138</v>
          </cell>
          <cell r="AJW19">
            <v>85438</v>
          </cell>
          <cell r="AJX19">
            <v>85438</v>
          </cell>
          <cell r="AJY19">
            <v>85436</v>
          </cell>
          <cell r="AJZ19">
            <v>333450</v>
          </cell>
          <cell r="AKA19">
            <v>69000</v>
          </cell>
          <cell r="AKB19">
            <v>72000</v>
          </cell>
          <cell r="AKC19">
            <v>72000</v>
          </cell>
          <cell r="AKD19">
            <v>72000</v>
          </cell>
          <cell r="AKE19">
            <v>285000</v>
          </cell>
          <cell r="AKF19">
            <v>0</v>
          </cell>
          <cell r="AKG19">
            <v>0</v>
          </cell>
          <cell r="AKH19">
            <v>0</v>
          </cell>
          <cell r="AKI19">
            <v>0</v>
          </cell>
          <cell r="AKJ19">
            <v>0</v>
          </cell>
          <cell r="AKK19">
            <v>69000</v>
          </cell>
          <cell r="AKL19">
            <v>72000</v>
          </cell>
          <cell r="AKM19">
            <v>72000</v>
          </cell>
          <cell r="AKN19">
            <v>72000</v>
          </cell>
          <cell r="AKO19">
            <v>285000</v>
          </cell>
          <cell r="AKP19">
            <v>69000</v>
          </cell>
          <cell r="AKQ19">
            <v>72000</v>
          </cell>
          <cell r="AKR19">
            <v>72000</v>
          </cell>
          <cell r="AKS19">
            <v>72000</v>
          </cell>
          <cell r="AKT19">
            <v>285000</v>
          </cell>
          <cell r="AKU19">
            <v>0</v>
          </cell>
          <cell r="AKV19">
            <v>0</v>
          </cell>
          <cell r="AKW19">
            <v>0</v>
          </cell>
          <cell r="AKX19">
            <v>0</v>
          </cell>
          <cell r="AKY19">
            <v>0</v>
          </cell>
          <cell r="AKZ19">
            <v>69000</v>
          </cell>
          <cell r="ALA19">
            <v>72000</v>
          </cell>
          <cell r="ALB19">
            <v>72000</v>
          </cell>
          <cell r="ALC19">
            <v>72000</v>
          </cell>
          <cell r="ALD19">
            <v>285000</v>
          </cell>
          <cell r="ALE19">
            <v>48000</v>
          </cell>
          <cell r="ALF19">
            <v>48000</v>
          </cell>
          <cell r="ALG19">
            <v>48000</v>
          </cell>
          <cell r="ALH19">
            <v>50000</v>
          </cell>
          <cell r="ALI19">
            <v>194000</v>
          </cell>
          <cell r="ALO19">
            <v>48000</v>
          </cell>
          <cell r="ALP19">
            <v>48000</v>
          </cell>
          <cell r="ALQ19">
            <v>48000</v>
          </cell>
          <cell r="ALR19">
            <v>50000</v>
          </cell>
          <cell r="ALS19">
            <v>194000</v>
          </cell>
          <cell r="ALT19">
            <v>48000</v>
          </cell>
          <cell r="ALU19">
            <v>48000</v>
          </cell>
          <cell r="ALV19">
            <v>48000</v>
          </cell>
          <cell r="ALW19">
            <v>50000</v>
          </cell>
          <cell r="ALX19">
            <v>194000</v>
          </cell>
          <cell r="ALY19">
            <v>0</v>
          </cell>
          <cell r="ALZ19">
            <v>0</v>
          </cell>
          <cell r="AMA19">
            <v>0</v>
          </cell>
          <cell r="AMB19">
            <v>0</v>
          </cell>
          <cell r="AMC19">
            <v>0</v>
          </cell>
          <cell r="AMD19">
            <v>48000</v>
          </cell>
          <cell r="AME19">
            <v>48000</v>
          </cell>
          <cell r="AMF19">
            <v>48000</v>
          </cell>
          <cell r="AMG19">
            <v>50000</v>
          </cell>
          <cell r="AMH19">
            <v>194000</v>
          </cell>
          <cell r="AMX19">
            <v>0</v>
          </cell>
          <cell r="AMY19">
            <v>0</v>
          </cell>
          <cell r="AMZ19">
            <v>0</v>
          </cell>
          <cell r="ANA19">
            <v>0</v>
          </cell>
          <cell r="ANB19">
            <v>0</v>
          </cell>
          <cell r="ANC19">
            <v>0</v>
          </cell>
          <cell r="AND19">
            <v>0</v>
          </cell>
          <cell r="ANE19">
            <v>0</v>
          </cell>
          <cell r="ANF19">
            <v>0</v>
          </cell>
          <cell r="ANG19">
            <v>0</v>
          </cell>
          <cell r="ANH19">
            <v>0</v>
          </cell>
          <cell r="ANI19">
            <v>0</v>
          </cell>
          <cell r="ANJ19">
            <v>0</v>
          </cell>
          <cell r="ANK19">
            <v>0</v>
          </cell>
          <cell r="ANL19">
            <v>0</v>
          </cell>
          <cell r="AOB19">
            <v>0</v>
          </cell>
          <cell r="AOC19">
            <v>0</v>
          </cell>
          <cell r="AOD19">
            <v>0</v>
          </cell>
          <cell r="AOE19">
            <v>0</v>
          </cell>
          <cell r="AOF19">
            <v>0</v>
          </cell>
          <cell r="AOG19">
            <v>0</v>
          </cell>
          <cell r="AOH19">
            <v>0</v>
          </cell>
          <cell r="AOI19">
            <v>0</v>
          </cell>
          <cell r="AOJ19">
            <v>0</v>
          </cell>
          <cell r="AOK19">
            <v>0</v>
          </cell>
          <cell r="AOL19">
            <v>0</v>
          </cell>
          <cell r="AOM19">
            <v>0</v>
          </cell>
          <cell r="AON19">
            <v>0</v>
          </cell>
          <cell r="AOO19">
            <v>0</v>
          </cell>
          <cell r="AOP19">
            <v>0</v>
          </cell>
          <cell r="APF19">
            <v>0</v>
          </cell>
          <cell r="APG19">
            <v>0</v>
          </cell>
          <cell r="APH19">
            <v>0</v>
          </cell>
          <cell r="API19">
            <v>0</v>
          </cell>
          <cell r="APJ19">
            <v>0</v>
          </cell>
          <cell r="APK19">
            <v>0</v>
          </cell>
          <cell r="APL19">
            <v>0</v>
          </cell>
          <cell r="APM19">
            <v>0</v>
          </cell>
          <cell r="APN19">
            <v>0</v>
          </cell>
          <cell r="APO19">
            <v>0</v>
          </cell>
          <cell r="APP19">
            <v>0</v>
          </cell>
          <cell r="APQ19">
            <v>0</v>
          </cell>
          <cell r="APR19">
            <v>0</v>
          </cell>
          <cell r="APS19">
            <v>0</v>
          </cell>
          <cell r="APT19">
            <v>0</v>
          </cell>
          <cell r="AQJ19">
            <v>0</v>
          </cell>
          <cell r="AQK19">
            <v>0</v>
          </cell>
          <cell r="AQL19">
            <v>0</v>
          </cell>
          <cell r="AQM19">
            <v>0</v>
          </cell>
          <cell r="AQN19">
            <v>0</v>
          </cell>
          <cell r="AQO19">
            <v>0</v>
          </cell>
          <cell r="AQP19">
            <v>0</v>
          </cell>
          <cell r="AQQ19">
            <v>0</v>
          </cell>
          <cell r="AQR19">
            <v>0</v>
          </cell>
          <cell r="AQS19">
            <v>0</v>
          </cell>
          <cell r="AQT19">
            <v>0</v>
          </cell>
          <cell r="AQU19">
            <v>0</v>
          </cell>
          <cell r="AQV19">
            <v>0</v>
          </cell>
          <cell r="AQW19">
            <v>0</v>
          </cell>
          <cell r="AQX19">
            <v>0</v>
          </cell>
          <cell r="ARN19">
            <v>0</v>
          </cell>
          <cell r="ARO19">
            <v>0</v>
          </cell>
          <cell r="ARP19">
            <v>0</v>
          </cell>
          <cell r="ARQ19">
            <v>0</v>
          </cell>
          <cell r="ARR19">
            <v>0</v>
          </cell>
          <cell r="ARS19">
            <v>0</v>
          </cell>
          <cell r="ART19">
            <v>0</v>
          </cell>
          <cell r="ARU19">
            <v>0</v>
          </cell>
          <cell r="ARV19">
            <v>0</v>
          </cell>
          <cell r="ARW19">
            <v>0</v>
          </cell>
          <cell r="ARX19">
            <v>0</v>
          </cell>
          <cell r="ARY19">
            <v>0</v>
          </cell>
          <cell r="ARZ19">
            <v>0</v>
          </cell>
          <cell r="ASA19">
            <v>0</v>
          </cell>
          <cell r="ASB19">
            <v>0</v>
          </cell>
          <cell r="ASR19">
            <v>0</v>
          </cell>
          <cell r="ASS19">
            <v>0</v>
          </cell>
          <cell r="AST19">
            <v>0</v>
          </cell>
          <cell r="ASU19">
            <v>0</v>
          </cell>
          <cell r="ASV19">
            <v>0</v>
          </cell>
          <cell r="ASW19">
            <v>0</v>
          </cell>
          <cell r="ASX19">
            <v>0</v>
          </cell>
          <cell r="ASY19">
            <v>0</v>
          </cell>
          <cell r="ASZ19">
            <v>0</v>
          </cell>
          <cell r="ATA19">
            <v>0</v>
          </cell>
          <cell r="ATB19">
            <v>0</v>
          </cell>
          <cell r="ATC19">
            <v>0</v>
          </cell>
          <cell r="ATD19">
            <v>0</v>
          </cell>
          <cell r="ATE19">
            <v>0</v>
          </cell>
          <cell r="ATF19">
            <v>0</v>
          </cell>
          <cell r="ATV19">
            <v>0</v>
          </cell>
          <cell r="ATW19">
            <v>0</v>
          </cell>
          <cell r="ATX19">
            <v>0</v>
          </cell>
          <cell r="ATY19">
            <v>0</v>
          </cell>
          <cell r="ATZ19">
            <v>0</v>
          </cell>
          <cell r="AUA19">
            <v>0</v>
          </cell>
          <cell r="AUB19">
            <v>0</v>
          </cell>
          <cell r="AUC19">
            <v>0</v>
          </cell>
          <cell r="AUD19">
            <v>0</v>
          </cell>
          <cell r="AUE19">
            <v>0</v>
          </cell>
          <cell r="AUF19">
            <v>0</v>
          </cell>
          <cell r="AUG19">
            <v>0</v>
          </cell>
          <cell r="AUH19">
            <v>0</v>
          </cell>
          <cell r="AUI19">
            <v>0</v>
          </cell>
          <cell r="AUJ19">
            <v>0</v>
          </cell>
          <cell r="AUZ19">
            <v>0</v>
          </cell>
          <cell r="AVA19">
            <v>0</v>
          </cell>
          <cell r="AVB19">
            <v>0</v>
          </cell>
          <cell r="AVC19">
            <v>0</v>
          </cell>
          <cell r="AVD19">
            <v>0</v>
          </cell>
          <cell r="AVE19">
            <v>0</v>
          </cell>
          <cell r="AVF19">
            <v>0</v>
          </cell>
          <cell r="AVG19">
            <v>0</v>
          </cell>
          <cell r="AVH19">
            <v>0</v>
          </cell>
          <cell r="AVI19">
            <v>0</v>
          </cell>
          <cell r="AVJ19">
            <v>0</v>
          </cell>
          <cell r="AVK19">
            <v>0</v>
          </cell>
          <cell r="AVL19">
            <v>0</v>
          </cell>
          <cell r="AVM19">
            <v>0</v>
          </cell>
          <cell r="AVN19">
            <v>0</v>
          </cell>
          <cell r="AWH19">
            <v>0</v>
          </cell>
          <cell r="AWM19">
            <v>0</v>
          </cell>
          <cell r="AWN19">
            <v>0</v>
          </cell>
          <cell r="AWO19">
            <v>0</v>
          </cell>
          <cell r="AWP19">
            <v>0</v>
          </cell>
          <cell r="AWQ19">
            <v>0</v>
          </cell>
          <cell r="AWR19">
            <v>0</v>
          </cell>
          <cell r="AXL19">
            <v>0</v>
          </cell>
          <cell r="AXQ19">
            <v>0</v>
          </cell>
          <cell r="AXR19">
            <v>0</v>
          </cell>
          <cell r="AXS19">
            <v>0</v>
          </cell>
          <cell r="AXT19">
            <v>0</v>
          </cell>
          <cell r="AXU19">
            <v>0</v>
          </cell>
          <cell r="AXV19">
            <v>0</v>
          </cell>
          <cell r="AXW19">
            <v>9666026.5</v>
          </cell>
          <cell r="AXX19">
            <v>9940351.5</v>
          </cell>
          <cell r="AXY19">
            <v>9995149.5</v>
          </cell>
          <cell r="AXZ19">
            <v>10031123.5</v>
          </cell>
          <cell r="AYA19">
            <v>39632651</v>
          </cell>
          <cell r="AYB19">
            <v>0</v>
          </cell>
          <cell r="AYC19">
            <v>0</v>
          </cell>
          <cell r="AYD19">
            <v>0</v>
          </cell>
          <cell r="AYE19">
            <v>0</v>
          </cell>
          <cell r="AYF19">
            <v>0</v>
          </cell>
          <cell r="AYG19">
            <v>9666026.5</v>
          </cell>
          <cell r="AYH19">
            <v>9940351.5</v>
          </cell>
          <cell r="AYI19">
            <v>9995149.5</v>
          </cell>
          <cell r="AYJ19">
            <v>10031123.5</v>
          </cell>
          <cell r="AYK19">
            <v>39632651</v>
          </cell>
          <cell r="AYL19">
            <v>9666026.5</v>
          </cell>
          <cell r="AYM19">
            <v>9940351.5</v>
          </cell>
          <cell r="AYN19">
            <v>9995149.5</v>
          </cell>
          <cell r="AYO19">
            <v>10031123.5</v>
          </cell>
          <cell r="AYP19">
            <v>39632651</v>
          </cell>
          <cell r="AYQ19">
            <v>1026000</v>
          </cell>
          <cell r="AYR19">
            <v>1385100</v>
          </cell>
          <cell r="AYS19">
            <v>1385100</v>
          </cell>
          <cell r="AYT19">
            <v>1333800</v>
          </cell>
          <cell r="AYU19">
            <v>5130000</v>
          </cell>
          <cell r="AYV19">
            <v>10692026.5</v>
          </cell>
          <cell r="AYW19">
            <v>11325451.5</v>
          </cell>
          <cell r="AYX19">
            <v>11380249.5</v>
          </cell>
          <cell r="AYY19">
            <v>11364923.5</v>
          </cell>
          <cell r="AYZ19">
            <v>44762651</v>
          </cell>
          <cell r="AZA19">
            <v>100525</v>
          </cell>
          <cell r="AZB19">
            <v>107125</v>
          </cell>
          <cell r="AZC19">
            <v>107125</v>
          </cell>
          <cell r="AZD19">
            <v>107125</v>
          </cell>
          <cell r="AZE19">
            <v>421900</v>
          </cell>
          <cell r="AZF19">
            <v>0</v>
          </cell>
          <cell r="AZG19">
            <v>0</v>
          </cell>
          <cell r="AZH19">
            <v>0</v>
          </cell>
          <cell r="AZI19">
            <v>0</v>
          </cell>
          <cell r="AZJ19">
            <v>0</v>
          </cell>
          <cell r="AZK19">
            <v>100525</v>
          </cell>
          <cell r="AZL19">
            <v>107125</v>
          </cell>
          <cell r="AZM19">
            <v>107125</v>
          </cell>
          <cell r="AZN19">
            <v>107125</v>
          </cell>
          <cell r="AZO19">
            <v>421900</v>
          </cell>
          <cell r="AZP19">
            <v>100525</v>
          </cell>
          <cell r="AZQ19">
            <v>107125</v>
          </cell>
          <cell r="AZR19">
            <v>107125</v>
          </cell>
          <cell r="AZS19">
            <v>107125</v>
          </cell>
          <cell r="AZT19">
            <v>421900</v>
          </cell>
          <cell r="AZU19">
            <v>0</v>
          </cell>
          <cell r="AZV19">
            <v>0</v>
          </cell>
          <cell r="AZW19">
            <v>0</v>
          </cell>
          <cell r="AZX19">
            <v>0</v>
          </cell>
          <cell r="AZY19">
            <v>0</v>
          </cell>
          <cell r="AZZ19">
            <v>100525</v>
          </cell>
          <cell r="BAA19">
            <v>107125</v>
          </cell>
          <cell r="BAB19">
            <v>107125</v>
          </cell>
          <cell r="BAC19">
            <v>107125</v>
          </cell>
          <cell r="BAD19">
            <v>421900</v>
          </cell>
          <cell r="BAE19">
            <v>1482400</v>
          </cell>
          <cell r="BAF19">
            <v>1483675</v>
          </cell>
          <cell r="BAG19">
            <v>1494737.5</v>
          </cell>
          <cell r="BAH19">
            <v>1484737.5</v>
          </cell>
          <cell r="BAI19">
            <v>5945550</v>
          </cell>
          <cell r="BAJ19">
            <v>0</v>
          </cell>
          <cell r="BAK19">
            <v>0</v>
          </cell>
          <cell r="BAL19">
            <v>0</v>
          </cell>
          <cell r="BAM19">
            <v>0</v>
          </cell>
          <cell r="BAN19">
            <v>0</v>
          </cell>
          <cell r="BAO19">
            <v>1482400</v>
          </cell>
          <cell r="BAP19">
            <v>1483675</v>
          </cell>
          <cell r="BAQ19">
            <v>1494737.5</v>
          </cell>
          <cell r="BAR19">
            <v>1484737.5</v>
          </cell>
          <cell r="BAS19">
            <v>5945550</v>
          </cell>
          <cell r="BAT19">
            <v>1482400</v>
          </cell>
          <cell r="BAU19">
            <v>1483675</v>
          </cell>
          <cell r="BAV19">
            <v>1494737.5</v>
          </cell>
          <cell r="BAW19">
            <v>1484737.5</v>
          </cell>
          <cell r="BAX19">
            <v>5945550</v>
          </cell>
          <cell r="BAY19">
            <v>0</v>
          </cell>
          <cell r="BAZ19">
            <v>0</v>
          </cell>
          <cell r="BBA19">
            <v>0</v>
          </cell>
          <cell r="BBB19">
            <v>0</v>
          </cell>
          <cell r="BBC19">
            <v>0</v>
          </cell>
          <cell r="BBD19">
            <v>1482400</v>
          </cell>
          <cell r="BBE19">
            <v>1483675</v>
          </cell>
          <cell r="BBF19">
            <v>1494737.5</v>
          </cell>
          <cell r="BBG19">
            <v>1484737.5</v>
          </cell>
          <cell r="BBH19">
            <v>5945550</v>
          </cell>
          <cell r="BBI19">
            <v>0</v>
          </cell>
          <cell r="BBJ19">
            <v>0</v>
          </cell>
          <cell r="BBK19">
            <v>0</v>
          </cell>
          <cell r="BBL19">
            <v>0</v>
          </cell>
          <cell r="BBM19">
            <v>0</v>
          </cell>
          <cell r="BBN19">
            <v>0</v>
          </cell>
          <cell r="BBO19">
            <v>0</v>
          </cell>
          <cell r="BBP19">
            <v>0</v>
          </cell>
          <cell r="BBQ19">
            <v>0</v>
          </cell>
          <cell r="BBR19">
            <v>0</v>
          </cell>
          <cell r="BBS19">
            <v>0</v>
          </cell>
          <cell r="BBT19">
            <v>0</v>
          </cell>
          <cell r="BBU19">
            <v>0</v>
          </cell>
          <cell r="BBV19">
            <v>0</v>
          </cell>
          <cell r="BBW19">
            <v>0</v>
          </cell>
          <cell r="BBX19">
            <v>0</v>
          </cell>
          <cell r="BBY19">
            <v>0</v>
          </cell>
          <cell r="BBZ19">
            <v>0</v>
          </cell>
          <cell r="BCA19">
            <v>0</v>
          </cell>
          <cell r="BCB19">
            <v>0</v>
          </cell>
          <cell r="BCC19">
            <v>0</v>
          </cell>
          <cell r="BCD19">
            <v>0</v>
          </cell>
          <cell r="BCE19">
            <v>0</v>
          </cell>
          <cell r="BCF19">
            <v>0</v>
          </cell>
          <cell r="BCG19">
            <v>0</v>
          </cell>
          <cell r="BCH19">
            <v>0</v>
          </cell>
          <cell r="BCI19">
            <v>0</v>
          </cell>
          <cell r="BCJ19">
            <v>0</v>
          </cell>
          <cell r="BCK19">
            <v>0</v>
          </cell>
          <cell r="BCL19">
            <v>0</v>
          </cell>
          <cell r="BCM19">
            <v>773337.5</v>
          </cell>
          <cell r="BCN19">
            <v>775662.5</v>
          </cell>
          <cell r="BCO19">
            <v>793862.5</v>
          </cell>
          <cell r="BCP19">
            <v>796562.5</v>
          </cell>
          <cell r="BCQ19">
            <v>3139425</v>
          </cell>
          <cell r="BCR19">
            <v>0</v>
          </cell>
          <cell r="BCS19">
            <v>0</v>
          </cell>
          <cell r="BCT19">
            <v>0</v>
          </cell>
          <cell r="BCU19">
            <v>0</v>
          </cell>
          <cell r="BCV19">
            <v>0</v>
          </cell>
          <cell r="BCW19">
            <v>773337.5</v>
          </cell>
          <cell r="BCX19">
            <v>775662.5</v>
          </cell>
          <cell r="BCY19">
            <v>793862.5</v>
          </cell>
          <cell r="BCZ19">
            <v>796562.5</v>
          </cell>
          <cell r="BDA19">
            <v>3139425</v>
          </cell>
          <cell r="BDB19">
            <v>773337.5</v>
          </cell>
          <cell r="BDC19">
            <v>775662.5</v>
          </cell>
          <cell r="BDD19">
            <v>793862.5</v>
          </cell>
          <cell r="BDE19">
            <v>796562.5</v>
          </cell>
          <cell r="BDF19">
            <v>3139425</v>
          </cell>
          <cell r="BDG19">
            <v>0</v>
          </cell>
          <cell r="BDH19">
            <v>0</v>
          </cell>
          <cell r="BDI19">
            <v>0</v>
          </cell>
          <cell r="BDJ19">
            <v>0</v>
          </cell>
          <cell r="BDK19">
            <v>0</v>
          </cell>
          <cell r="BDL19">
            <v>773337.5</v>
          </cell>
          <cell r="BDM19">
            <v>775662.5</v>
          </cell>
          <cell r="BDN19">
            <v>793862.5</v>
          </cell>
          <cell r="BDO19">
            <v>796562.5</v>
          </cell>
          <cell r="BDP19">
            <v>3139425</v>
          </cell>
          <cell r="BDQ19">
            <v>1257366.5</v>
          </cell>
          <cell r="BDR19">
            <v>790291.5</v>
          </cell>
          <cell r="BDS19">
            <v>817116.5</v>
          </cell>
          <cell r="BDT19">
            <v>836479</v>
          </cell>
          <cell r="BDU19">
            <v>3701253.5</v>
          </cell>
          <cell r="BDV19">
            <v>0</v>
          </cell>
          <cell r="BDW19">
            <v>0</v>
          </cell>
          <cell r="BDX19">
            <v>0</v>
          </cell>
          <cell r="BDY19">
            <v>0</v>
          </cell>
          <cell r="BDZ19">
            <v>0</v>
          </cell>
          <cell r="BEA19">
            <v>1257366.5</v>
          </cell>
          <cell r="BEB19">
            <v>790291.5</v>
          </cell>
          <cell r="BEC19">
            <v>817116.5</v>
          </cell>
          <cell r="BED19">
            <v>836479</v>
          </cell>
          <cell r="BEE19">
            <v>3701253.5</v>
          </cell>
          <cell r="BEF19">
            <v>1257366.5</v>
          </cell>
          <cell r="BEG19">
            <v>790291.5</v>
          </cell>
          <cell r="BEH19">
            <v>817116.5</v>
          </cell>
          <cell r="BEI19">
            <v>836479</v>
          </cell>
          <cell r="BEJ19">
            <v>3701253.5</v>
          </cell>
          <cell r="BEK19">
            <v>0</v>
          </cell>
          <cell r="BEL19">
            <v>0</v>
          </cell>
          <cell r="BEM19">
            <v>0</v>
          </cell>
          <cell r="BEN19">
            <v>0</v>
          </cell>
          <cell r="BEO19">
            <v>0</v>
          </cell>
          <cell r="BEP19">
            <v>1257366.5</v>
          </cell>
          <cell r="BEQ19">
            <v>790291.5</v>
          </cell>
          <cell r="BER19">
            <v>817116.5</v>
          </cell>
          <cell r="BES19">
            <v>836479</v>
          </cell>
          <cell r="BET19">
            <v>3701253.5</v>
          </cell>
          <cell r="BEU19">
            <v>13279655.5</v>
          </cell>
          <cell r="BEV19">
            <v>13097105.5</v>
          </cell>
          <cell r="BEW19">
            <v>13207991</v>
          </cell>
          <cell r="BEX19">
            <v>13256027.5</v>
          </cell>
          <cell r="BEY19">
            <v>52840779.5</v>
          </cell>
          <cell r="BEZ19">
            <v>0</v>
          </cell>
          <cell r="BFA19">
            <v>0</v>
          </cell>
          <cell r="BFB19">
            <v>0</v>
          </cell>
          <cell r="BFC19">
            <v>0</v>
          </cell>
          <cell r="BFD19">
            <v>0</v>
          </cell>
          <cell r="BFE19">
            <v>13279655.5</v>
          </cell>
          <cell r="BFF19">
            <v>13097105.5</v>
          </cell>
          <cell r="BFG19">
            <v>13207991</v>
          </cell>
          <cell r="BFH19">
            <v>13256027.5</v>
          </cell>
          <cell r="BFI19">
            <v>52840779.5</v>
          </cell>
          <cell r="BFJ19">
            <v>13279655.5</v>
          </cell>
          <cell r="BFK19">
            <v>13097105.5</v>
          </cell>
          <cell r="BFL19">
            <v>13207991</v>
          </cell>
          <cell r="BFM19">
            <v>13256027.5</v>
          </cell>
          <cell r="BFN19">
            <v>52840779.5</v>
          </cell>
          <cell r="BFO19">
            <v>1026000</v>
          </cell>
          <cell r="BFP19">
            <v>1385100</v>
          </cell>
          <cell r="BFQ19">
            <v>1385100</v>
          </cell>
          <cell r="BFR19">
            <v>1333800</v>
          </cell>
          <cell r="BFS19">
            <v>5130000</v>
          </cell>
          <cell r="BFT19">
            <v>14305655.5</v>
          </cell>
          <cell r="BFU19">
            <v>14482205.5</v>
          </cell>
          <cell r="BFV19">
            <v>14593091</v>
          </cell>
          <cell r="BFW19">
            <v>14589827.5</v>
          </cell>
          <cell r="BFX19">
            <v>57970779.5</v>
          </cell>
          <cell r="BFY19">
            <v>0</v>
          </cell>
          <cell r="BFZ19">
            <v>0</v>
          </cell>
        </row>
        <row r="20">
          <cell r="B20" t="str">
            <v xml:space="preserve"> - 日常报销</v>
          </cell>
          <cell r="C20">
            <v>900000</v>
          </cell>
          <cell r="D20">
            <v>900000</v>
          </cell>
          <cell r="E20">
            <v>900000</v>
          </cell>
          <cell r="F20">
            <v>900000</v>
          </cell>
          <cell r="G20">
            <v>3600000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900000</v>
          </cell>
          <cell r="N20">
            <v>900000</v>
          </cell>
          <cell r="O20">
            <v>900000</v>
          </cell>
          <cell r="P20">
            <v>900000</v>
          </cell>
          <cell r="Q20">
            <v>3600000</v>
          </cell>
          <cell r="R20">
            <v>900000</v>
          </cell>
          <cell r="S20">
            <v>900000</v>
          </cell>
          <cell r="T20">
            <v>900000</v>
          </cell>
          <cell r="U20">
            <v>900000</v>
          </cell>
          <cell r="V20">
            <v>3600000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900000</v>
          </cell>
          <cell r="AC20">
            <v>900000</v>
          </cell>
          <cell r="AD20">
            <v>900000</v>
          </cell>
          <cell r="AE20">
            <v>900000</v>
          </cell>
          <cell r="AF20">
            <v>3600000</v>
          </cell>
          <cell r="AG20">
            <v>406400</v>
          </cell>
          <cell r="AH20">
            <v>443100</v>
          </cell>
          <cell r="AI20">
            <v>482900</v>
          </cell>
          <cell r="AJ20">
            <v>498600</v>
          </cell>
          <cell r="AK20">
            <v>1831000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406400</v>
          </cell>
          <cell r="AR20">
            <v>443100</v>
          </cell>
          <cell r="AS20">
            <v>482900</v>
          </cell>
          <cell r="AT20">
            <v>498600</v>
          </cell>
          <cell r="AU20">
            <v>1831000</v>
          </cell>
          <cell r="AV20">
            <v>406400</v>
          </cell>
          <cell r="AW20">
            <v>443100</v>
          </cell>
          <cell r="AX20">
            <v>482900</v>
          </cell>
          <cell r="AY20">
            <v>498600</v>
          </cell>
          <cell r="AZ20">
            <v>1831000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406400</v>
          </cell>
          <cell r="BG20">
            <v>443100</v>
          </cell>
          <cell r="BH20">
            <v>482900</v>
          </cell>
          <cell r="BI20">
            <v>498600</v>
          </cell>
          <cell r="BJ20">
            <v>1831000</v>
          </cell>
          <cell r="BK20">
            <v>446200</v>
          </cell>
          <cell r="BL20">
            <v>482900</v>
          </cell>
          <cell r="BM20">
            <v>498600</v>
          </cell>
          <cell r="BN20">
            <v>498600</v>
          </cell>
          <cell r="BO20">
            <v>1926300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446200</v>
          </cell>
          <cell r="BV20">
            <v>482900</v>
          </cell>
          <cell r="BW20">
            <v>498600</v>
          </cell>
          <cell r="BX20">
            <v>498600</v>
          </cell>
          <cell r="BY20">
            <v>1926300</v>
          </cell>
          <cell r="BZ20">
            <v>446200</v>
          </cell>
          <cell r="CA20">
            <v>482900</v>
          </cell>
          <cell r="CB20">
            <v>498600</v>
          </cell>
          <cell r="CC20">
            <v>498600</v>
          </cell>
          <cell r="CD20">
            <v>1926300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446200</v>
          </cell>
          <cell r="CK20">
            <v>482900</v>
          </cell>
          <cell r="CL20">
            <v>498600</v>
          </cell>
          <cell r="CM20">
            <v>498600</v>
          </cell>
          <cell r="CN20">
            <v>1926300</v>
          </cell>
          <cell r="CO20">
            <v>270000</v>
          </cell>
          <cell r="CP20">
            <v>270000</v>
          </cell>
          <cell r="CQ20">
            <v>270000</v>
          </cell>
          <cell r="CR20">
            <v>270000</v>
          </cell>
          <cell r="CS20">
            <v>1080000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270000</v>
          </cell>
          <cell r="CZ20">
            <v>270000</v>
          </cell>
          <cell r="DA20">
            <v>270000</v>
          </cell>
          <cell r="DB20">
            <v>270000</v>
          </cell>
          <cell r="DC20">
            <v>1080000</v>
          </cell>
          <cell r="DD20">
            <v>270000</v>
          </cell>
          <cell r="DE20">
            <v>270000</v>
          </cell>
          <cell r="DF20">
            <v>270000</v>
          </cell>
          <cell r="DG20">
            <v>270000</v>
          </cell>
          <cell r="DH20">
            <v>1080000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270000</v>
          </cell>
          <cell r="DO20">
            <v>270000</v>
          </cell>
          <cell r="DP20">
            <v>270000</v>
          </cell>
          <cell r="DQ20">
            <v>270000</v>
          </cell>
          <cell r="DR20">
            <v>1080000</v>
          </cell>
          <cell r="DS20">
            <v>147400</v>
          </cell>
          <cell r="DT20">
            <v>154200</v>
          </cell>
          <cell r="DU20">
            <v>154200</v>
          </cell>
          <cell r="DV20">
            <v>154200</v>
          </cell>
          <cell r="DW20">
            <v>610000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147400</v>
          </cell>
          <cell r="ED20">
            <v>154200</v>
          </cell>
          <cell r="EE20">
            <v>154200</v>
          </cell>
          <cell r="EF20">
            <v>154200</v>
          </cell>
          <cell r="EG20">
            <v>610000</v>
          </cell>
          <cell r="EH20">
            <v>147400</v>
          </cell>
          <cell r="EI20">
            <v>154200</v>
          </cell>
          <cell r="EJ20">
            <v>154200</v>
          </cell>
          <cell r="EK20">
            <v>154200</v>
          </cell>
          <cell r="EL20">
            <v>610000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147400</v>
          </cell>
          <cell r="ES20">
            <v>154200</v>
          </cell>
          <cell r="ET20">
            <v>154200</v>
          </cell>
          <cell r="EU20">
            <v>154200</v>
          </cell>
          <cell r="EV20">
            <v>610000</v>
          </cell>
          <cell r="EW20">
            <v>100800</v>
          </cell>
          <cell r="EX20">
            <v>110000</v>
          </cell>
          <cell r="EY20">
            <v>110000</v>
          </cell>
          <cell r="EZ20">
            <v>110000</v>
          </cell>
          <cell r="FA20">
            <v>430800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100800</v>
          </cell>
          <cell r="FH20">
            <v>110000</v>
          </cell>
          <cell r="FI20">
            <v>110000</v>
          </cell>
          <cell r="FJ20">
            <v>110000</v>
          </cell>
          <cell r="FK20">
            <v>430800</v>
          </cell>
          <cell r="FL20">
            <v>100800</v>
          </cell>
          <cell r="FM20">
            <v>110000</v>
          </cell>
          <cell r="FN20">
            <v>110000</v>
          </cell>
          <cell r="FO20">
            <v>110000</v>
          </cell>
          <cell r="FP20">
            <v>430800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100800</v>
          </cell>
          <cell r="FW20">
            <v>110000</v>
          </cell>
          <cell r="FX20">
            <v>110000</v>
          </cell>
          <cell r="FY20">
            <v>110000</v>
          </cell>
          <cell r="FZ20">
            <v>430800</v>
          </cell>
          <cell r="GA20">
            <v>89600</v>
          </cell>
          <cell r="GB20">
            <v>84600</v>
          </cell>
          <cell r="GC20">
            <v>61198</v>
          </cell>
          <cell r="GD20">
            <v>60800</v>
          </cell>
          <cell r="GE20">
            <v>296198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89600</v>
          </cell>
          <cell r="GL20">
            <v>84600</v>
          </cell>
          <cell r="GM20">
            <v>61198</v>
          </cell>
          <cell r="GN20">
            <v>60800</v>
          </cell>
          <cell r="GO20">
            <v>296198</v>
          </cell>
          <cell r="GP20">
            <v>89600</v>
          </cell>
          <cell r="GQ20">
            <v>84600</v>
          </cell>
          <cell r="GR20">
            <v>61198</v>
          </cell>
          <cell r="GS20">
            <v>60800</v>
          </cell>
          <cell r="GT20">
            <v>296198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89600</v>
          </cell>
          <cell r="HA20">
            <v>84600</v>
          </cell>
          <cell r="HB20">
            <v>61198</v>
          </cell>
          <cell r="HC20">
            <v>60800</v>
          </cell>
          <cell r="HD20">
            <v>296198</v>
          </cell>
          <cell r="HE20">
            <v>324800</v>
          </cell>
          <cell r="HF20">
            <v>343600</v>
          </cell>
          <cell r="HG20">
            <v>343600</v>
          </cell>
          <cell r="HH20">
            <v>343600</v>
          </cell>
          <cell r="HI20">
            <v>1355600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324800</v>
          </cell>
          <cell r="HP20">
            <v>343600</v>
          </cell>
          <cell r="HQ20">
            <v>343600</v>
          </cell>
          <cell r="HR20">
            <v>343600</v>
          </cell>
          <cell r="HS20">
            <v>1355600</v>
          </cell>
          <cell r="HT20">
            <v>324800</v>
          </cell>
          <cell r="HU20">
            <v>343600</v>
          </cell>
          <cell r="HV20">
            <v>343600</v>
          </cell>
          <cell r="HW20">
            <v>343600</v>
          </cell>
          <cell r="HX20">
            <v>1355600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324800</v>
          </cell>
          <cell r="IE20">
            <v>343600</v>
          </cell>
          <cell r="IF20">
            <v>343600</v>
          </cell>
          <cell r="IG20">
            <v>343600</v>
          </cell>
          <cell r="IH20">
            <v>1355600</v>
          </cell>
          <cell r="II20">
            <v>188100</v>
          </cell>
          <cell r="IJ20">
            <v>177700</v>
          </cell>
          <cell r="IK20">
            <v>177700</v>
          </cell>
          <cell r="IL20">
            <v>177700</v>
          </cell>
          <cell r="IM20">
            <v>721200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188100</v>
          </cell>
          <cell r="IT20">
            <v>177700</v>
          </cell>
          <cell r="IU20">
            <v>177700</v>
          </cell>
          <cell r="IV20">
            <v>177700</v>
          </cell>
          <cell r="IW20">
            <v>721200</v>
          </cell>
          <cell r="IX20">
            <v>188100</v>
          </cell>
          <cell r="IY20">
            <v>177700</v>
          </cell>
          <cell r="IZ20">
            <v>177700</v>
          </cell>
          <cell r="JA20">
            <v>177700</v>
          </cell>
          <cell r="JB20">
            <v>721200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188100</v>
          </cell>
          <cell r="JI20">
            <v>177700</v>
          </cell>
          <cell r="JJ20">
            <v>177700</v>
          </cell>
          <cell r="JK20">
            <v>177700</v>
          </cell>
          <cell r="JL20">
            <v>721200</v>
          </cell>
          <cell r="JM20">
            <v>362400</v>
          </cell>
          <cell r="JN20">
            <v>362400</v>
          </cell>
          <cell r="JO20">
            <v>362400</v>
          </cell>
          <cell r="JP20">
            <v>362400</v>
          </cell>
          <cell r="JQ20">
            <v>1449600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362400</v>
          </cell>
          <cell r="JX20">
            <v>362400</v>
          </cell>
          <cell r="JY20">
            <v>362400</v>
          </cell>
          <cell r="JZ20">
            <v>362400</v>
          </cell>
          <cell r="KA20">
            <v>1449600</v>
          </cell>
          <cell r="KB20">
            <v>362400</v>
          </cell>
          <cell r="KC20">
            <v>362400</v>
          </cell>
          <cell r="KD20">
            <v>362400</v>
          </cell>
          <cell r="KE20">
            <v>362400</v>
          </cell>
          <cell r="KF20">
            <v>1449600</v>
          </cell>
          <cell r="KG20">
            <v>0</v>
          </cell>
          <cell r="KH20">
            <v>0</v>
          </cell>
          <cell r="KI20">
            <v>0</v>
          </cell>
          <cell r="KJ20">
            <v>0</v>
          </cell>
          <cell r="KK20">
            <v>0</v>
          </cell>
          <cell r="KL20">
            <v>362400</v>
          </cell>
          <cell r="KM20">
            <v>362400</v>
          </cell>
          <cell r="KN20">
            <v>362400</v>
          </cell>
          <cell r="KO20">
            <v>362400</v>
          </cell>
          <cell r="KP20">
            <v>1449600</v>
          </cell>
          <cell r="KQ20">
            <v>90000</v>
          </cell>
          <cell r="KR20">
            <v>100000</v>
          </cell>
          <cell r="KS20">
            <v>100000</v>
          </cell>
          <cell r="KT20">
            <v>100000</v>
          </cell>
          <cell r="KU20">
            <v>390000</v>
          </cell>
          <cell r="KV20">
            <v>0</v>
          </cell>
          <cell r="KW20">
            <v>0</v>
          </cell>
          <cell r="KX20">
            <v>0</v>
          </cell>
          <cell r="KY20">
            <v>0</v>
          </cell>
          <cell r="KZ20">
            <v>0</v>
          </cell>
          <cell r="LA20">
            <v>90000</v>
          </cell>
          <cell r="LB20">
            <v>100000</v>
          </cell>
          <cell r="LC20">
            <v>100000</v>
          </cell>
          <cell r="LD20">
            <v>100000</v>
          </cell>
          <cell r="LE20">
            <v>390000</v>
          </cell>
          <cell r="LF20">
            <v>90000</v>
          </cell>
          <cell r="LG20">
            <v>100000</v>
          </cell>
          <cell r="LH20">
            <v>100000</v>
          </cell>
          <cell r="LI20">
            <v>100000</v>
          </cell>
          <cell r="LJ20">
            <v>390000</v>
          </cell>
          <cell r="LK20">
            <v>0</v>
          </cell>
          <cell r="LL20">
            <v>0</v>
          </cell>
          <cell r="LM20">
            <v>0</v>
          </cell>
          <cell r="LN20">
            <v>0</v>
          </cell>
          <cell r="LO20">
            <v>0</v>
          </cell>
          <cell r="LP20">
            <v>90000</v>
          </cell>
          <cell r="LQ20">
            <v>100000</v>
          </cell>
          <cell r="LR20">
            <v>100000</v>
          </cell>
          <cell r="LS20">
            <v>100000</v>
          </cell>
          <cell r="LT20">
            <v>390000</v>
          </cell>
          <cell r="LU20">
            <v>90500</v>
          </cell>
          <cell r="LV20">
            <v>102300</v>
          </cell>
          <cell r="LW20">
            <v>102300</v>
          </cell>
          <cell r="LX20">
            <v>102300</v>
          </cell>
          <cell r="LY20">
            <v>397400</v>
          </cell>
          <cell r="LZ20">
            <v>0</v>
          </cell>
          <cell r="MA20">
            <v>0</v>
          </cell>
          <cell r="MB20">
            <v>0</v>
          </cell>
          <cell r="MC20">
            <v>0</v>
          </cell>
          <cell r="MD20">
            <v>0</v>
          </cell>
          <cell r="ME20">
            <v>90500</v>
          </cell>
          <cell r="MF20">
            <v>102300</v>
          </cell>
          <cell r="MG20">
            <v>102300</v>
          </cell>
          <cell r="MH20">
            <v>102300</v>
          </cell>
          <cell r="MI20">
            <v>397400</v>
          </cell>
          <cell r="MJ20">
            <v>90500</v>
          </cell>
          <cell r="MK20">
            <v>102300</v>
          </cell>
          <cell r="ML20">
            <v>102300</v>
          </cell>
          <cell r="MM20">
            <v>102300</v>
          </cell>
          <cell r="MN20">
            <v>397400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90500</v>
          </cell>
          <cell r="MU20">
            <v>102300</v>
          </cell>
          <cell r="MV20">
            <v>102300</v>
          </cell>
          <cell r="MW20">
            <v>102300</v>
          </cell>
          <cell r="MX20">
            <v>397400</v>
          </cell>
          <cell r="MY20">
            <v>500000</v>
          </cell>
          <cell r="MZ20">
            <v>500000</v>
          </cell>
          <cell r="NA20">
            <v>500000</v>
          </cell>
          <cell r="NB20">
            <v>500000</v>
          </cell>
          <cell r="NC20">
            <v>2000000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500000</v>
          </cell>
          <cell r="NJ20">
            <v>500000</v>
          </cell>
          <cell r="NK20">
            <v>500000</v>
          </cell>
          <cell r="NL20">
            <v>500000</v>
          </cell>
          <cell r="NM20">
            <v>2000000</v>
          </cell>
          <cell r="NN20">
            <v>500000</v>
          </cell>
          <cell r="NO20">
            <v>500000</v>
          </cell>
          <cell r="NP20">
            <v>500000</v>
          </cell>
          <cell r="NQ20">
            <v>500000</v>
          </cell>
          <cell r="NR20">
            <v>2000000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500000</v>
          </cell>
          <cell r="NY20">
            <v>500000</v>
          </cell>
          <cell r="NZ20">
            <v>500000</v>
          </cell>
          <cell r="OA20">
            <v>500000</v>
          </cell>
          <cell r="OB20">
            <v>2000000</v>
          </cell>
          <cell r="OC20">
            <v>312500</v>
          </cell>
          <cell r="OD20">
            <v>346700</v>
          </cell>
          <cell r="OE20">
            <v>346700</v>
          </cell>
          <cell r="OF20">
            <v>346700</v>
          </cell>
          <cell r="OG20">
            <v>1352600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312500</v>
          </cell>
          <cell r="ON20">
            <v>346700</v>
          </cell>
          <cell r="OO20">
            <v>346700</v>
          </cell>
          <cell r="OP20">
            <v>346700</v>
          </cell>
          <cell r="OQ20">
            <v>1352600</v>
          </cell>
          <cell r="OR20">
            <v>312500</v>
          </cell>
          <cell r="OS20">
            <v>346700</v>
          </cell>
          <cell r="OT20">
            <v>346700</v>
          </cell>
          <cell r="OU20">
            <v>346700</v>
          </cell>
          <cell r="OV20">
            <v>1352600</v>
          </cell>
          <cell r="OW20">
            <v>0</v>
          </cell>
          <cell r="OX20">
            <v>0</v>
          </cell>
          <cell r="OY20">
            <v>0</v>
          </cell>
          <cell r="OZ20">
            <v>0</v>
          </cell>
          <cell r="PA20">
            <v>0</v>
          </cell>
          <cell r="PB20">
            <v>312500</v>
          </cell>
          <cell r="PC20">
            <v>346700</v>
          </cell>
          <cell r="PD20">
            <v>346700</v>
          </cell>
          <cell r="PE20">
            <v>346700</v>
          </cell>
          <cell r="PF20">
            <v>1352600</v>
          </cell>
          <cell r="PG20">
            <v>290000</v>
          </cell>
          <cell r="PH20">
            <v>290000</v>
          </cell>
          <cell r="PI20">
            <v>290000</v>
          </cell>
          <cell r="PJ20">
            <v>290000</v>
          </cell>
          <cell r="PK20">
            <v>1160000</v>
          </cell>
          <cell r="PL20">
            <v>0</v>
          </cell>
          <cell r="PM20">
            <v>0</v>
          </cell>
          <cell r="PN20">
            <v>0</v>
          </cell>
          <cell r="PO20">
            <v>0</v>
          </cell>
          <cell r="PP20">
            <v>0</v>
          </cell>
          <cell r="PQ20">
            <v>290000</v>
          </cell>
          <cell r="PR20">
            <v>290000</v>
          </cell>
          <cell r="PS20">
            <v>290000</v>
          </cell>
          <cell r="PT20">
            <v>290000</v>
          </cell>
          <cell r="PU20">
            <v>1160000</v>
          </cell>
          <cell r="PV20">
            <v>290000</v>
          </cell>
          <cell r="PW20">
            <v>290000</v>
          </cell>
          <cell r="PX20">
            <v>290000</v>
          </cell>
          <cell r="PY20">
            <v>290000</v>
          </cell>
          <cell r="PZ20">
            <v>1160000</v>
          </cell>
          <cell r="QA20">
            <v>0</v>
          </cell>
          <cell r="QB20">
            <v>0</v>
          </cell>
          <cell r="QC20">
            <v>0</v>
          </cell>
          <cell r="QD20">
            <v>0</v>
          </cell>
          <cell r="QE20">
            <v>0</v>
          </cell>
          <cell r="QF20">
            <v>290000</v>
          </cell>
          <cell r="QG20">
            <v>290000</v>
          </cell>
          <cell r="QH20">
            <v>290000</v>
          </cell>
          <cell r="QI20">
            <v>290000</v>
          </cell>
          <cell r="QJ20">
            <v>1160000</v>
          </cell>
          <cell r="QK20">
            <v>147700</v>
          </cell>
          <cell r="QL20">
            <v>147700</v>
          </cell>
          <cell r="QM20">
            <v>147700</v>
          </cell>
          <cell r="QN20">
            <v>147700</v>
          </cell>
          <cell r="QO20">
            <v>590800</v>
          </cell>
          <cell r="QP20">
            <v>0</v>
          </cell>
          <cell r="QQ20">
            <v>0</v>
          </cell>
          <cell r="QR20">
            <v>0</v>
          </cell>
          <cell r="QS20">
            <v>0</v>
          </cell>
          <cell r="QT20">
            <v>0</v>
          </cell>
          <cell r="QU20">
            <v>147700</v>
          </cell>
          <cell r="QV20">
            <v>147700</v>
          </cell>
          <cell r="QW20">
            <v>147700</v>
          </cell>
          <cell r="QX20">
            <v>147700</v>
          </cell>
          <cell r="QY20">
            <v>590800</v>
          </cell>
          <cell r="QZ20">
            <v>147700</v>
          </cell>
          <cell r="RA20">
            <v>147700</v>
          </cell>
          <cell r="RB20">
            <v>147700</v>
          </cell>
          <cell r="RC20">
            <v>147700</v>
          </cell>
          <cell r="RD20">
            <v>590800</v>
          </cell>
          <cell r="RE20">
            <v>0</v>
          </cell>
          <cell r="RF20">
            <v>0</v>
          </cell>
          <cell r="RG20">
            <v>0</v>
          </cell>
          <cell r="RH20">
            <v>0</v>
          </cell>
          <cell r="RI20">
            <v>0</v>
          </cell>
          <cell r="RJ20">
            <v>147700</v>
          </cell>
          <cell r="RK20">
            <v>147700</v>
          </cell>
          <cell r="RL20">
            <v>147700</v>
          </cell>
          <cell r="RM20">
            <v>147700</v>
          </cell>
          <cell r="RN20">
            <v>590800</v>
          </cell>
          <cell r="RO20">
            <v>278300</v>
          </cell>
          <cell r="RP20">
            <v>330700</v>
          </cell>
          <cell r="RQ20">
            <v>346700</v>
          </cell>
          <cell r="RR20">
            <v>346700</v>
          </cell>
          <cell r="RS20">
            <v>1302400</v>
          </cell>
          <cell r="RT20">
            <v>0</v>
          </cell>
          <cell r="RU20">
            <v>0</v>
          </cell>
          <cell r="RV20">
            <v>0</v>
          </cell>
          <cell r="RW20">
            <v>0</v>
          </cell>
          <cell r="RX20">
            <v>0</v>
          </cell>
          <cell r="RY20">
            <v>278300</v>
          </cell>
          <cell r="RZ20">
            <v>330700</v>
          </cell>
          <cell r="SA20">
            <v>346700</v>
          </cell>
          <cell r="SB20">
            <v>346700</v>
          </cell>
          <cell r="SC20">
            <v>1302400</v>
          </cell>
          <cell r="SD20">
            <v>278300</v>
          </cell>
          <cell r="SE20">
            <v>330700</v>
          </cell>
          <cell r="SF20">
            <v>346700</v>
          </cell>
          <cell r="SG20">
            <v>346700</v>
          </cell>
          <cell r="SH20">
            <v>1302400</v>
          </cell>
          <cell r="SI20">
            <v>0</v>
          </cell>
          <cell r="SJ20">
            <v>0</v>
          </cell>
          <cell r="SK20">
            <v>0</v>
          </cell>
          <cell r="SL20">
            <v>0</v>
          </cell>
          <cell r="SM20">
            <v>0</v>
          </cell>
          <cell r="SN20">
            <v>278300</v>
          </cell>
          <cell r="SO20">
            <v>330700</v>
          </cell>
          <cell r="SP20">
            <v>346700</v>
          </cell>
          <cell r="SQ20">
            <v>346700</v>
          </cell>
          <cell r="SR20">
            <v>1302400</v>
          </cell>
          <cell r="SS20">
            <v>177700</v>
          </cell>
          <cell r="ST20">
            <v>183100</v>
          </cell>
          <cell r="SU20">
            <v>183100</v>
          </cell>
          <cell r="SV20">
            <v>183100</v>
          </cell>
          <cell r="SW20">
            <v>727000</v>
          </cell>
          <cell r="SX20">
            <v>0</v>
          </cell>
          <cell r="SY20">
            <v>0</v>
          </cell>
          <cell r="SZ20">
            <v>0</v>
          </cell>
          <cell r="TA20">
            <v>0</v>
          </cell>
          <cell r="TB20">
            <v>0</v>
          </cell>
          <cell r="TC20">
            <v>177700</v>
          </cell>
          <cell r="TD20">
            <v>183100</v>
          </cell>
          <cell r="TE20">
            <v>183100</v>
          </cell>
          <cell r="TF20">
            <v>183100</v>
          </cell>
          <cell r="TG20">
            <v>727000</v>
          </cell>
          <cell r="TH20">
            <v>177700</v>
          </cell>
          <cell r="TI20">
            <v>183100</v>
          </cell>
          <cell r="TJ20">
            <v>183100</v>
          </cell>
          <cell r="TK20">
            <v>183100</v>
          </cell>
          <cell r="TL20">
            <v>727000</v>
          </cell>
          <cell r="TM20">
            <v>0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177700</v>
          </cell>
          <cell r="TS20">
            <v>183100</v>
          </cell>
          <cell r="TT20">
            <v>183100</v>
          </cell>
          <cell r="TU20">
            <v>183100</v>
          </cell>
          <cell r="TV20">
            <v>727000</v>
          </cell>
          <cell r="TW20">
            <v>66900</v>
          </cell>
          <cell r="TX20">
            <v>65600</v>
          </cell>
          <cell r="TY20">
            <v>65600</v>
          </cell>
          <cell r="TZ20">
            <v>65600</v>
          </cell>
          <cell r="UA20">
            <v>263700</v>
          </cell>
          <cell r="UB20">
            <v>0</v>
          </cell>
          <cell r="UC20">
            <v>0</v>
          </cell>
          <cell r="UD20">
            <v>0</v>
          </cell>
          <cell r="UE20">
            <v>0</v>
          </cell>
          <cell r="UF20">
            <v>0</v>
          </cell>
          <cell r="UG20">
            <v>66900</v>
          </cell>
          <cell r="UH20">
            <v>65600</v>
          </cell>
          <cell r="UI20">
            <v>65600</v>
          </cell>
          <cell r="UJ20">
            <v>65600</v>
          </cell>
          <cell r="UK20">
            <v>263700</v>
          </cell>
          <cell r="UL20">
            <v>66900</v>
          </cell>
          <cell r="UM20">
            <v>65600</v>
          </cell>
          <cell r="UN20">
            <v>65600</v>
          </cell>
          <cell r="UO20">
            <v>65600</v>
          </cell>
          <cell r="UP20">
            <v>263700</v>
          </cell>
          <cell r="UQ20">
            <v>0</v>
          </cell>
          <cell r="UR20">
            <v>0</v>
          </cell>
          <cell r="US20">
            <v>0</v>
          </cell>
          <cell r="UT20">
            <v>0</v>
          </cell>
          <cell r="UU20">
            <v>0</v>
          </cell>
          <cell r="UV20">
            <v>66900</v>
          </cell>
          <cell r="UW20">
            <v>65600</v>
          </cell>
          <cell r="UX20">
            <v>65600</v>
          </cell>
          <cell r="UY20">
            <v>65600</v>
          </cell>
          <cell r="UZ20">
            <v>263700</v>
          </cell>
          <cell r="VA20">
            <v>64600</v>
          </cell>
          <cell r="VB20">
            <v>60600</v>
          </cell>
          <cell r="VC20">
            <v>60600</v>
          </cell>
          <cell r="VD20">
            <v>60600</v>
          </cell>
          <cell r="VE20">
            <v>246400</v>
          </cell>
          <cell r="VF20">
            <v>0</v>
          </cell>
          <cell r="VG20">
            <v>0</v>
          </cell>
          <cell r="VH20">
            <v>0</v>
          </cell>
          <cell r="VI20">
            <v>0</v>
          </cell>
          <cell r="VJ20">
            <v>0</v>
          </cell>
          <cell r="VK20">
            <v>64600</v>
          </cell>
          <cell r="VL20">
            <v>60600</v>
          </cell>
          <cell r="VM20">
            <v>60600</v>
          </cell>
          <cell r="VN20">
            <v>60600</v>
          </cell>
          <cell r="VO20">
            <v>246400</v>
          </cell>
          <cell r="VP20">
            <v>64600</v>
          </cell>
          <cell r="VQ20">
            <v>60600</v>
          </cell>
          <cell r="VR20">
            <v>60600</v>
          </cell>
          <cell r="VS20">
            <v>60600</v>
          </cell>
          <cell r="VT20">
            <v>246400</v>
          </cell>
          <cell r="VU20">
            <v>0</v>
          </cell>
          <cell r="VV20">
            <v>0</v>
          </cell>
          <cell r="VW20">
            <v>0</v>
          </cell>
          <cell r="VX20">
            <v>0</v>
          </cell>
          <cell r="VY20">
            <v>0</v>
          </cell>
          <cell r="VZ20">
            <v>64600</v>
          </cell>
          <cell r="WA20">
            <v>60600</v>
          </cell>
          <cell r="WB20">
            <v>60600</v>
          </cell>
          <cell r="WC20">
            <v>60600</v>
          </cell>
          <cell r="WD20">
            <v>246400</v>
          </cell>
          <cell r="WE20">
            <v>110000</v>
          </cell>
          <cell r="WF20">
            <v>110000</v>
          </cell>
          <cell r="WG20">
            <v>110000</v>
          </cell>
          <cell r="WH20">
            <v>110000</v>
          </cell>
          <cell r="WI20">
            <v>440000</v>
          </cell>
          <cell r="WJ20">
            <v>0</v>
          </cell>
          <cell r="WK20">
            <v>0</v>
          </cell>
          <cell r="WL20">
            <v>0</v>
          </cell>
          <cell r="WM20">
            <v>0</v>
          </cell>
          <cell r="WN20">
            <v>0</v>
          </cell>
          <cell r="WO20">
            <v>110000</v>
          </cell>
          <cell r="WP20">
            <v>110000</v>
          </cell>
          <cell r="WQ20">
            <v>110000</v>
          </cell>
          <cell r="WR20">
            <v>110000</v>
          </cell>
          <cell r="WS20">
            <v>440000</v>
          </cell>
          <cell r="WT20">
            <v>110000</v>
          </cell>
          <cell r="WU20">
            <v>110000</v>
          </cell>
          <cell r="WV20">
            <v>110000</v>
          </cell>
          <cell r="WW20">
            <v>110000</v>
          </cell>
          <cell r="WX20">
            <v>440000</v>
          </cell>
          <cell r="WY20">
            <v>0</v>
          </cell>
          <cell r="WZ20">
            <v>0</v>
          </cell>
          <cell r="XA20">
            <v>0</v>
          </cell>
          <cell r="XB20">
            <v>0</v>
          </cell>
          <cell r="XC20">
            <v>0</v>
          </cell>
          <cell r="XD20">
            <v>110000</v>
          </cell>
          <cell r="XE20">
            <v>110000</v>
          </cell>
          <cell r="XF20">
            <v>110000</v>
          </cell>
          <cell r="XG20">
            <v>110000</v>
          </cell>
          <cell r="XH20">
            <v>440000</v>
          </cell>
          <cell r="XI20">
            <v>60000</v>
          </cell>
          <cell r="XJ20">
            <v>60000</v>
          </cell>
          <cell r="XK20">
            <v>60000</v>
          </cell>
          <cell r="XL20">
            <v>64500</v>
          </cell>
          <cell r="XM20">
            <v>244500</v>
          </cell>
          <cell r="XN20">
            <v>0</v>
          </cell>
          <cell r="XO20">
            <v>0</v>
          </cell>
          <cell r="XP20">
            <v>0</v>
          </cell>
          <cell r="XQ20">
            <v>0</v>
          </cell>
          <cell r="XR20">
            <v>0</v>
          </cell>
          <cell r="XS20">
            <v>60000</v>
          </cell>
          <cell r="XT20">
            <v>60000</v>
          </cell>
          <cell r="XU20">
            <v>60000</v>
          </cell>
          <cell r="XV20">
            <v>64500</v>
          </cell>
          <cell r="XW20">
            <v>244500</v>
          </cell>
          <cell r="XX20">
            <v>60000</v>
          </cell>
          <cell r="XY20">
            <v>60000</v>
          </cell>
          <cell r="XZ20">
            <v>60000</v>
          </cell>
          <cell r="YA20">
            <v>64500</v>
          </cell>
          <cell r="YB20">
            <v>244500</v>
          </cell>
          <cell r="YC20">
            <v>0</v>
          </cell>
          <cell r="YD20">
            <v>0</v>
          </cell>
          <cell r="YE20">
            <v>0</v>
          </cell>
          <cell r="YF20">
            <v>0</v>
          </cell>
          <cell r="YG20">
            <v>0</v>
          </cell>
          <cell r="YH20">
            <v>60000</v>
          </cell>
          <cell r="YI20">
            <v>60000</v>
          </cell>
          <cell r="YJ20">
            <v>60000</v>
          </cell>
          <cell r="YK20">
            <v>64500</v>
          </cell>
          <cell r="YL20">
            <v>244500</v>
          </cell>
          <cell r="YM20">
            <v>46700</v>
          </cell>
          <cell r="YN20">
            <v>52800</v>
          </cell>
          <cell r="YO20">
            <v>52800</v>
          </cell>
          <cell r="YP20">
            <v>52800</v>
          </cell>
          <cell r="YQ20">
            <v>205100</v>
          </cell>
          <cell r="YR20">
            <v>0</v>
          </cell>
          <cell r="YS20">
            <v>0</v>
          </cell>
          <cell r="YT20">
            <v>0</v>
          </cell>
          <cell r="YU20">
            <v>0</v>
          </cell>
          <cell r="YV20">
            <v>0</v>
          </cell>
          <cell r="YW20">
            <v>46700</v>
          </cell>
          <cell r="YX20">
            <v>52800</v>
          </cell>
          <cell r="YY20">
            <v>52800</v>
          </cell>
          <cell r="YZ20">
            <v>52800</v>
          </cell>
          <cell r="ZA20">
            <v>205100</v>
          </cell>
          <cell r="ZB20">
            <v>46700</v>
          </cell>
          <cell r="ZC20">
            <v>52800</v>
          </cell>
          <cell r="ZD20">
            <v>52800</v>
          </cell>
          <cell r="ZE20">
            <v>52800</v>
          </cell>
          <cell r="ZF20">
            <v>205100</v>
          </cell>
          <cell r="ZG20">
            <v>0</v>
          </cell>
          <cell r="ZH20">
            <v>0</v>
          </cell>
          <cell r="ZI20">
            <v>0</v>
          </cell>
          <cell r="ZJ20">
            <v>0</v>
          </cell>
          <cell r="ZK20">
            <v>0</v>
          </cell>
          <cell r="ZL20">
            <v>46700</v>
          </cell>
          <cell r="ZM20">
            <v>52800</v>
          </cell>
          <cell r="ZN20">
            <v>52800</v>
          </cell>
          <cell r="ZO20">
            <v>52800</v>
          </cell>
          <cell r="ZP20">
            <v>205100</v>
          </cell>
          <cell r="ZQ20">
            <v>92800</v>
          </cell>
          <cell r="ZR20">
            <v>87500</v>
          </cell>
          <cell r="ZS20">
            <v>87500</v>
          </cell>
          <cell r="ZT20">
            <v>87500</v>
          </cell>
          <cell r="ZU20">
            <v>355300</v>
          </cell>
          <cell r="ZV20">
            <v>0</v>
          </cell>
          <cell r="ZW20">
            <v>0</v>
          </cell>
          <cell r="ZX20">
            <v>0</v>
          </cell>
          <cell r="ZY20">
            <v>0</v>
          </cell>
          <cell r="ZZ20">
            <v>0</v>
          </cell>
          <cell r="AAA20">
            <v>92800</v>
          </cell>
          <cell r="AAB20">
            <v>87500</v>
          </cell>
          <cell r="AAC20">
            <v>87500</v>
          </cell>
          <cell r="AAD20">
            <v>87500</v>
          </cell>
          <cell r="AAE20">
            <v>355300</v>
          </cell>
          <cell r="AAF20">
            <v>92800</v>
          </cell>
          <cell r="AAG20">
            <v>87500</v>
          </cell>
          <cell r="AAH20">
            <v>87500</v>
          </cell>
          <cell r="AAI20">
            <v>87500</v>
          </cell>
          <cell r="AAJ20">
            <v>355300</v>
          </cell>
          <cell r="AAK20">
            <v>0</v>
          </cell>
          <cell r="AAL20">
            <v>0</v>
          </cell>
          <cell r="AAM20">
            <v>0</v>
          </cell>
          <cell r="AAN20">
            <v>0</v>
          </cell>
          <cell r="AAO20">
            <v>0</v>
          </cell>
          <cell r="AAP20">
            <v>92800</v>
          </cell>
          <cell r="AAQ20">
            <v>87500</v>
          </cell>
          <cell r="AAR20">
            <v>87500</v>
          </cell>
          <cell r="AAS20">
            <v>87500</v>
          </cell>
          <cell r="AAT20">
            <v>355300</v>
          </cell>
          <cell r="AAU20">
            <v>60000</v>
          </cell>
          <cell r="AAV20">
            <v>60000</v>
          </cell>
          <cell r="AAW20">
            <v>60000</v>
          </cell>
          <cell r="AAX20">
            <v>60000</v>
          </cell>
          <cell r="AAY20">
            <v>240000</v>
          </cell>
          <cell r="AAZ20">
            <v>0</v>
          </cell>
          <cell r="ABA20">
            <v>0</v>
          </cell>
          <cell r="ABB20">
            <v>0</v>
          </cell>
          <cell r="ABC20">
            <v>0</v>
          </cell>
          <cell r="ABD20">
            <v>0</v>
          </cell>
          <cell r="ABE20">
            <v>60000</v>
          </cell>
          <cell r="ABF20">
            <v>60000</v>
          </cell>
          <cell r="ABG20">
            <v>60000</v>
          </cell>
          <cell r="ABH20">
            <v>60000</v>
          </cell>
          <cell r="ABI20">
            <v>240000</v>
          </cell>
          <cell r="ABJ20">
            <v>60000</v>
          </cell>
          <cell r="ABK20">
            <v>60000</v>
          </cell>
          <cell r="ABL20">
            <v>60000</v>
          </cell>
          <cell r="ABM20">
            <v>60000</v>
          </cell>
          <cell r="ABN20">
            <v>240000</v>
          </cell>
          <cell r="ABO20">
            <v>0</v>
          </cell>
          <cell r="ABP20">
            <v>0</v>
          </cell>
          <cell r="ABQ20">
            <v>0</v>
          </cell>
          <cell r="ABR20">
            <v>0</v>
          </cell>
          <cell r="ABS20">
            <v>0</v>
          </cell>
          <cell r="ABT20">
            <v>60000</v>
          </cell>
          <cell r="ABU20">
            <v>60000</v>
          </cell>
          <cell r="ABV20">
            <v>60000</v>
          </cell>
          <cell r="ABW20">
            <v>60000</v>
          </cell>
          <cell r="ABX20">
            <v>240000</v>
          </cell>
          <cell r="ABY20">
            <v>179500</v>
          </cell>
          <cell r="ABZ20">
            <v>183100</v>
          </cell>
          <cell r="ACA20">
            <v>183100</v>
          </cell>
          <cell r="ACB20">
            <v>183100</v>
          </cell>
          <cell r="ACC20">
            <v>728800</v>
          </cell>
          <cell r="ACD20">
            <v>0</v>
          </cell>
          <cell r="ACE20">
            <v>0</v>
          </cell>
          <cell r="ACF20">
            <v>0</v>
          </cell>
          <cell r="ACG20">
            <v>0</v>
          </cell>
          <cell r="ACH20">
            <v>0</v>
          </cell>
          <cell r="ACI20">
            <v>179500</v>
          </cell>
          <cell r="ACJ20">
            <v>183100</v>
          </cell>
          <cell r="ACK20">
            <v>183100</v>
          </cell>
          <cell r="ACL20">
            <v>183100</v>
          </cell>
          <cell r="ACM20">
            <v>728800</v>
          </cell>
          <cell r="ACN20">
            <v>179500</v>
          </cell>
          <cell r="ACO20">
            <v>183100</v>
          </cell>
          <cell r="ACP20">
            <v>183100</v>
          </cell>
          <cell r="ACQ20">
            <v>183100</v>
          </cell>
          <cell r="ACR20">
            <v>728800</v>
          </cell>
          <cell r="ACS20">
            <v>0</v>
          </cell>
          <cell r="ACT20">
            <v>0</v>
          </cell>
          <cell r="ACU20">
            <v>0</v>
          </cell>
          <cell r="ACV20">
            <v>0</v>
          </cell>
          <cell r="ACW20">
            <v>0</v>
          </cell>
          <cell r="ACX20">
            <v>179500</v>
          </cell>
          <cell r="ACY20">
            <v>183100</v>
          </cell>
          <cell r="ACZ20">
            <v>183100</v>
          </cell>
          <cell r="ADA20">
            <v>183100</v>
          </cell>
          <cell r="ADB20">
            <v>728800</v>
          </cell>
          <cell r="ADC20">
            <v>60300</v>
          </cell>
          <cell r="ADD20">
            <v>65600</v>
          </cell>
          <cell r="ADE20">
            <v>65600</v>
          </cell>
          <cell r="ADF20">
            <v>65600</v>
          </cell>
          <cell r="ADG20">
            <v>257100</v>
          </cell>
          <cell r="ADH20">
            <v>0</v>
          </cell>
          <cell r="ADI20">
            <v>0</v>
          </cell>
          <cell r="ADJ20">
            <v>0</v>
          </cell>
          <cell r="ADK20">
            <v>0</v>
          </cell>
          <cell r="ADL20">
            <v>0</v>
          </cell>
          <cell r="ADM20">
            <v>60300</v>
          </cell>
          <cell r="ADN20">
            <v>65600</v>
          </cell>
          <cell r="ADO20">
            <v>65600</v>
          </cell>
          <cell r="ADP20">
            <v>65600</v>
          </cell>
          <cell r="ADQ20">
            <v>257100</v>
          </cell>
          <cell r="ADR20">
            <v>60300</v>
          </cell>
          <cell r="ADS20">
            <v>65600</v>
          </cell>
          <cell r="ADT20">
            <v>65600</v>
          </cell>
          <cell r="ADU20">
            <v>65600</v>
          </cell>
          <cell r="ADV20">
            <v>257100</v>
          </cell>
          <cell r="ADW20">
            <v>0</v>
          </cell>
          <cell r="ADX20">
            <v>0</v>
          </cell>
          <cell r="ADY20">
            <v>0</v>
          </cell>
          <cell r="ADZ20">
            <v>0</v>
          </cell>
          <cell r="AEA20">
            <v>0</v>
          </cell>
          <cell r="AEB20">
            <v>60300</v>
          </cell>
          <cell r="AEC20">
            <v>65600</v>
          </cell>
          <cell r="AED20">
            <v>65600</v>
          </cell>
          <cell r="AEE20">
            <v>65600</v>
          </cell>
          <cell r="AEF20">
            <v>257100</v>
          </cell>
          <cell r="AEG20">
            <v>156000</v>
          </cell>
          <cell r="AEH20">
            <v>154200</v>
          </cell>
          <cell r="AEI20">
            <v>154200</v>
          </cell>
          <cell r="AEJ20">
            <v>154200</v>
          </cell>
          <cell r="AEK20">
            <v>618600</v>
          </cell>
          <cell r="AEL20">
            <v>0</v>
          </cell>
          <cell r="AEM20">
            <v>0</v>
          </cell>
          <cell r="AEN20">
            <v>0</v>
          </cell>
          <cell r="AEO20">
            <v>0</v>
          </cell>
          <cell r="AEP20">
            <v>0</v>
          </cell>
          <cell r="AEQ20">
            <v>156000</v>
          </cell>
          <cell r="AER20">
            <v>154200</v>
          </cell>
          <cell r="AES20">
            <v>154200</v>
          </cell>
          <cell r="AET20">
            <v>154200</v>
          </cell>
          <cell r="AEU20">
            <v>618600</v>
          </cell>
          <cell r="AEV20">
            <v>156000</v>
          </cell>
          <cell r="AEW20">
            <v>154200</v>
          </cell>
          <cell r="AEX20">
            <v>154200</v>
          </cell>
          <cell r="AEY20">
            <v>154200</v>
          </cell>
          <cell r="AEZ20">
            <v>618600</v>
          </cell>
          <cell r="AFA20">
            <v>0</v>
          </cell>
          <cell r="AFB20">
            <v>0</v>
          </cell>
          <cell r="AFC20">
            <v>0</v>
          </cell>
          <cell r="AFD20">
            <v>0</v>
          </cell>
          <cell r="AFE20">
            <v>0</v>
          </cell>
          <cell r="AFF20">
            <v>156000</v>
          </cell>
          <cell r="AFG20">
            <v>154200</v>
          </cell>
          <cell r="AFH20">
            <v>154200</v>
          </cell>
          <cell r="AFI20">
            <v>154200</v>
          </cell>
          <cell r="AFJ20">
            <v>618600</v>
          </cell>
          <cell r="AFK20">
            <v>101000</v>
          </cell>
          <cell r="AFL20">
            <v>95700</v>
          </cell>
          <cell r="AFM20">
            <v>95700</v>
          </cell>
          <cell r="AFN20">
            <v>95700</v>
          </cell>
          <cell r="AFO20">
            <v>388100</v>
          </cell>
          <cell r="AFP20">
            <v>0</v>
          </cell>
          <cell r="AFQ20">
            <v>0</v>
          </cell>
          <cell r="AFR20">
            <v>0</v>
          </cell>
          <cell r="AFS20">
            <v>0</v>
          </cell>
          <cell r="AFT20">
            <v>0</v>
          </cell>
          <cell r="AFU20">
            <v>101000</v>
          </cell>
          <cell r="AFV20">
            <v>95700</v>
          </cell>
          <cell r="AFW20">
            <v>95700</v>
          </cell>
          <cell r="AFX20">
            <v>95700</v>
          </cell>
          <cell r="AFY20">
            <v>388100</v>
          </cell>
          <cell r="AFZ20">
            <v>101000</v>
          </cell>
          <cell r="AGA20">
            <v>95700</v>
          </cell>
          <cell r="AGB20">
            <v>95700</v>
          </cell>
          <cell r="AGC20">
            <v>95700</v>
          </cell>
          <cell r="AGD20">
            <v>388100</v>
          </cell>
          <cell r="AGE20">
            <v>0</v>
          </cell>
          <cell r="AGF20">
            <v>0</v>
          </cell>
          <cell r="AGG20">
            <v>0</v>
          </cell>
          <cell r="AGH20">
            <v>0</v>
          </cell>
          <cell r="AGI20">
            <v>0</v>
          </cell>
          <cell r="AGJ20">
            <v>101000</v>
          </cell>
          <cell r="AGK20">
            <v>95700</v>
          </cell>
          <cell r="AGL20">
            <v>95700</v>
          </cell>
          <cell r="AGM20">
            <v>95700</v>
          </cell>
          <cell r="AGN20">
            <v>388100</v>
          </cell>
          <cell r="AGO20">
            <v>186600</v>
          </cell>
          <cell r="AGP20">
            <v>175600</v>
          </cell>
          <cell r="AGQ20">
            <v>175600</v>
          </cell>
          <cell r="AGR20">
            <v>175600</v>
          </cell>
          <cell r="AGS20">
            <v>713400</v>
          </cell>
          <cell r="AGT20">
            <v>0</v>
          </cell>
          <cell r="AGU20">
            <v>0</v>
          </cell>
          <cell r="AGV20">
            <v>0</v>
          </cell>
          <cell r="AGW20">
            <v>0</v>
          </cell>
          <cell r="AGX20">
            <v>0</v>
          </cell>
          <cell r="AGY20">
            <v>186600</v>
          </cell>
          <cell r="AGZ20">
            <v>175600</v>
          </cell>
          <cell r="AHA20">
            <v>175600</v>
          </cell>
          <cell r="AHB20">
            <v>175600</v>
          </cell>
          <cell r="AHC20">
            <v>713400</v>
          </cell>
          <cell r="AHD20">
            <v>186600</v>
          </cell>
          <cell r="AHE20">
            <v>175600</v>
          </cell>
          <cell r="AHF20">
            <v>175600</v>
          </cell>
          <cell r="AHG20">
            <v>175600</v>
          </cell>
          <cell r="AHH20">
            <v>713400</v>
          </cell>
          <cell r="AHI20">
            <v>0</v>
          </cell>
          <cell r="AHJ20">
            <v>0</v>
          </cell>
          <cell r="AHK20">
            <v>0</v>
          </cell>
          <cell r="AHL20">
            <v>0</v>
          </cell>
          <cell r="AHM20">
            <v>0</v>
          </cell>
          <cell r="AHN20">
            <v>186600</v>
          </cell>
          <cell r="AHO20">
            <v>175600</v>
          </cell>
          <cell r="AHP20">
            <v>175600</v>
          </cell>
          <cell r="AHQ20">
            <v>175600</v>
          </cell>
          <cell r="AHR20">
            <v>713400</v>
          </cell>
          <cell r="AHS20">
            <v>67200</v>
          </cell>
          <cell r="AHT20">
            <v>73800</v>
          </cell>
          <cell r="AHU20">
            <v>73800</v>
          </cell>
          <cell r="AHV20">
            <v>73800</v>
          </cell>
          <cell r="AHW20">
            <v>288600</v>
          </cell>
          <cell r="AHX20">
            <v>0</v>
          </cell>
          <cell r="AHY20">
            <v>0</v>
          </cell>
          <cell r="AHZ20">
            <v>0</v>
          </cell>
          <cell r="AIA20">
            <v>0</v>
          </cell>
          <cell r="AIB20">
            <v>0</v>
          </cell>
          <cell r="AIC20">
            <v>67200</v>
          </cell>
          <cell r="AID20">
            <v>73800</v>
          </cell>
          <cell r="AIE20">
            <v>73800</v>
          </cell>
          <cell r="AIF20">
            <v>73800</v>
          </cell>
          <cell r="AIG20">
            <v>288600</v>
          </cell>
          <cell r="AIH20">
            <v>67200</v>
          </cell>
          <cell r="AII20">
            <v>73800</v>
          </cell>
          <cell r="AIJ20">
            <v>73800</v>
          </cell>
          <cell r="AIK20">
            <v>73800</v>
          </cell>
          <cell r="AIL20">
            <v>288600</v>
          </cell>
          <cell r="AIM20">
            <v>0</v>
          </cell>
          <cell r="AIN20">
            <v>0</v>
          </cell>
          <cell r="AIO20">
            <v>0</v>
          </cell>
          <cell r="AIP20">
            <v>0</v>
          </cell>
          <cell r="AIQ20">
            <v>0</v>
          </cell>
          <cell r="AIR20">
            <v>67200</v>
          </cell>
          <cell r="AIS20">
            <v>73800</v>
          </cell>
          <cell r="AIT20">
            <v>73800</v>
          </cell>
          <cell r="AIU20">
            <v>73800</v>
          </cell>
          <cell r="AIV20">
            <v>288600</v>
          </cell>
          <cell r="AIW20">
            <v>43100</v>
          </cell>
          <cell r="AIX20">
            <v>51400</v>
          </cell>
          <cell r="AIY20">
            <v>51400</v>
          </cell>
          <cell r="AIZ20">
            <v>51400</v>
          </cell>
          <cell r="AJA20">
            <v>197300</v>
          </cell>
          <cell r="AJB20">
            <v>0</v>
          </cell>
          <cell r="AJC20">
            <v>0</v>
          </cell>
          <cell r="AJD20">
            <v>0</v>
          </cell>
          <cell r="AJE20">
            <v>0</v>
          </cell>
          <cell r="AJF20">
            <v>0</v>
          </cell>
          <cell r="AJG20">
            <v>43100</v>
          </cell>
          <cell r="AJH20">
            <v>51400</v>
          </cell>
          <cell r="AJI20">
            <v>51400</v>
          </cell>
          <cell r="AJJ20">
            <v>51400</v>
          </cell>
          <cell r="AJK20">
            <v>197300</v>
          </cell>
          <cell r="AJL20">
            <v>43100</v>
          </cell>
          <cell r="AJM20">
            <v>51400</v>
          </cell>
          <cell r="AJN20">
            <v>51400</v>
          </cell>
          <cell r="AJO20">
            <v>51400</v>
          </cell>
          <cell r="AJP20">
            <v>197300</v>
          </cell>
          <cell r="AJQ20">
            <v>0</v>
          </cell>
          <cell r="AJR20">
            <v>0</v>
          </cell>
          <cell r="AJS20">
            <v>0</v>
          </cell>
          <cell r="AJT20">
            <v>0</v>
          </cell>
          <cell r="AJU20">
            <v>0</v>
          </cell>
          <cell r="AJV20">
            <v>43100</v>
          </cell>
          <cell r="AJW20">
            <v>51400</v>
          </cell>
          <cell r="AJX20">
            <v>51400</v>
          </cell>
          <cell r="AJY20">
            <v>51400</v>
          </cell>
          <cell r="AJZ20">
            <v>197300</v>
          </cell>
          <cell r="AKA20">
            <v>45000</v>
          </cell>
          <cell r="AKB20">
            <v>48000</v>
          </cell>
          <cell r="AKC20">
            <v>48000</v>
          </cell>
          <cell r="AKD20">
            <v>48000</v>
          </cell>
          <cell r="AKE20">
            <v>189000</v>
          </cell>
          <cell r="AKF20">
            <v>0</v>
          </cell>
          <cell r="AKG20">
            <v>0</v>
          </cell>
          <cell r="AKH20">
            <v>0</v>
          </cell>
          <cell r="AKI20">
            <v>0</v>
          </cell>
          <cell r="AKJ20">
            <v>0</v>
          </cell>
          <cell r="AKK20">
            <v>45000</v>
          </cell>
          <cell r="AKL20">
            <v>48000</v>
          </cell>
          <cell r="AKM20">
            <v>48000</v>
          </cell>
          <cell r="AKN20">
            <v>48000</v>
          </cell>
          <cell r="AKO20">
            <v>189000</v>
          </cell>
          <cell r="AKP20">
            <v>45000</v>
          </cell>
          <cell r="AKQ20">
            <v>48000</v>
          </cell>
          <cell r="AKR20">
            <v>48000</v>
          </cell>
          <cell r="AKS20">
            <v>48000</v>
          </cell>
          <cell r="AKT20">
            <v>189000</v>
          </cell>
          <cell r="AKU20">
            <v>0</v>
          </cell>
          <cell r="AKV20">
            <v>0</v>
          </cell>
          <cell r="AKW20">
            <v>0</v>
          </cell>
          <cell r="AKX20">
            <v>0</v>
          </cell>
          <cell r="AKY20">
            <v>0</v>
          </cell>
          <cell r="AKZ20">
            <v>45000</v>
          </cell>
          <cell r="ALA20">
            <v>48000</v>
          </cell>
          <cell r="ALB20">
            <v>48000</v>
          </cell>
          <cell r="ALC20">
            <v>48000</v>
          </cell>
          <cell r="ALD20">
            <v>189000</v>
          </cell>
          <cell r="ALE20">
            <v>48000</v>
          </cell>
          <cell r="ALF20">
            <v>48000</v>
          </cell>
          <cell r="ALG20">
            <v>48000</v>
          </cell>
          <cell r="ALH20">
            <v>50000</v>
          </cell>
          <cell r="ALI20">
            <v>194000</v>
          </cell>
          <cell r="ALO20">
            <v>48000</v>
          </cell>
          <cell r="ALP20">
            <v>48000</v>
          </cell>
          <cell r="ALQ20">
            <v>48000</v>
          </cell>
          <cell r="ALR20">
            <v>50000</v>
          </cell>
          <cell r="ALS20">
            <v>194000</v>
          </cell>
          <cell r="ALT20">
            <v>48000</v>
          </cell>
          <cell r="ALU20">
            <v>48000</v>
          </cell>
          <cell r="ALV20">
            <v>48000</v>
          </cell>
          <cell r="ALW20">
            <v>50000</v>
          </cell>
          <cell r="ALX20">
            <v>194000</v>
          </cell>
          <cell r="ALY20">
            <v>0</v>
          </cell>
          <cell r="ALZ20">
            <v>0</v>
          </cell>
          <cell r="AMA20">
            <v>0</v>
          </cell>
          <cell r="AMB20">
            <v>0</v>
          </cell>
          <cell r="AMC20">
            <v>0</v>
          </cell>
          <cell r="AMD20">
            <v>48000</v>
          </cell>
          <cell r="AME20">
            <v>48000</v>
          </cell>
          <cell r="AMF20">
            <v>48000</v>
          </cell>
          <cell r="AMG20">
            <v>50000</v>
          </cell>
          <cell r="AMH20">
            <v>194000</v>
          </cell>
          <cell r="AMX20">
            <v>0</v>
          </cell>
          <cell r="AMY20">
            <v>0</v>
          </cell>
          <cell r="AMZ20">
            <v>0</v>
          </cell>
          <cell r="ANA20">
            <v>0</v>
          </cell>
          <cell r="ANB20">
            <v>0</v>
          </cell>
          <cell r="ANC20">
            <v>0</v>
          </cell>
          <cell r="AND20">
            <v>0</v>
          </cell>
          <cell r="ANE20">
            <v>0</v>
          </cell>
          <cell r="ANF20">
            <v>0</v>
          </cell>
          <cell r="ANG20">
            <v>0</v>
          </cell>
          <cell r="ANH20">
            <v>0</v>
          </cell>
          <cell r="ANI20">
            <v>0</v>
          </cell>
          <cell r="ANJ20">
            <v>0</v>
          </cell>
          <cell r="ANK20">
            <v>0</v>
          </cell>
          <cell r="ANL20">
            <v>0</v>
          </cell>
          <cell r="AOB20">
            <v>0</v>
          </cell>
          <cell r="AOC20">
            <v>0</v>
          </cell>
          <cell r="AOD20">
            <v>0</v>
          </cell>
          <cell r="AOE20">
            <v>0</v>
          </cell>
          <cell r="AOF20">
            <v>0</v>
          </cell>
          <cell r="AOG20">
            <v>0</v>
          </cell>
          <cell r="AOH20">
            <v>0</v>
          </cell>
          <cell r="AOI20">
            <v>0</v>
          </cell>
          <cell r="AOJ20">
            <v>0</v>
          </cell>
          <cell r="AOK20">
            <v>0</v>
          </cell>
          <cell r="AOL20">
            <v>0</v>
          </cell>
          <cell r="AOM20">
            <v>0</v>
          </cell>
          <cell r="AON20">
            <v>0</v>
          </cell>
          <cell r="AOO20">
            <v>0</v>
          </cell>
          <cell r="AOP20">
            <v>0</v>
          </cell>
          <cell r="APF20">
            <v>0</v>
          </cell>
          <cell r="APG20">
            <v>0</v>
          </cell>
          <cell r="APH20">
            <v>0</v>
          </cell>
          <cell r="API20">
            <v>0</v>
          </cell>
          <cell r="APJ20">
            <v>0</v>
          </cell>
          <cell r="APK20">
            <v>0</v>
          </cell>
          <cell r="APL20">
            <v>0</v>
          </cell>
          <cell r="APM20">
            <v>0</v>
          </cell>
          <cell r="APN20">
            <v>0</v>
          </cell>
          <cell r="APO20">
            <v>0</v>
          </cell>
          <cell r="APP20">
            <v>0</v>
          </cell>
          <cell r="APQ20">
            <v>0</v>
          </cell>
          <cell r="APR20">
            <v>0</v>
          </cell>
          <cell r="APS20">
            <v>0</v>
          </cell>
          <cell r="APT20">
            <v>0</v>
          </cell>
          <cell r="AQJ20">
            <v>0</v>
          </cell>
          <cell r="AQK20">
            <v>0</v>
          </cell>
          <cell r="AQL20">
            <v>0</v>
          </cell>
          <cell r="AQM20">
            <v>0</v>
          </cell>
          <cell r="AQN20">
            <v>0</v>
          </cell>
          <cell r="AQO20">
            <v>0</v>
          </cell>
          <cell r="AQP20">
            <v>0</v>
          </cell>
          <cell r="AQQ20">
            <v>0</v>
          </cell>
          <cell r="AQR20">
            <v>0</v>
          </cell>
          <cell r="AQS20">
            <v>0</v>
          </cell>
          <cell r="AQT20">
            <v>0</v>
          </cell>
          <cell r="AQU20">
            <v>0</v>
          </cell>
          <cell r="AQV20">
            <v>0</v>
          </cell>
          <cell r="AQW20">
            <v>0</v>
          </cell>
          <cell r="AQX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0</v>
          </cell>
          <cell r="ASA20">
            <v>0</v>
          </cell>
          <cell r="ASB20">
            <v>0</v>
          </cell>
          <cell r="ASR20">
            <v>0</v>
          </cell>
          <cell r="ASS20">
            <v>0</v>
          </cell>
          <cell r="AST20">
            <v>0</v>
          </cell>
          <cell r="ASU20">
            <v>0</v>
          </cell>
          <cell r="ASV20">
            <v>0</v>
          </cell>
          <cell r="ASW20">
            <v>0</v>
          </cell>
          <cell r="ASX20">
            <v>0</v>
          </cell>
          <cell r="ASY20">
            <v>0</v>
          </cell>
          <cell r="ASZ20">
            <v>0</v>
          </cell>
          <cell r="ATA20">
            <v>0</v>
          </cell>
          <cell r="ATB20">
            <v>0</v>
          </cell>
          <cell r="ATC20">
            <v>0</v>
          </cell>
          <cell r="ATD20">
            <v>0</v>
          </cell>
          <cell r="ATE20">
            <v>0</v>
          </cell>
          <cell r="ATF20">
            <v>0</v>
          </cell>
          <cell r="ATV20">
            <v>0</v>
          </cell>
          <cell r="ATW20">
            <v>0</v>
          </cell>
          <cell r="ATX20">
            <v>0</v>
          </cell>
          <cell r="ATY20">
            <v>0</v>
          </cell>
          <cell r="ATZ20">
            <v>0</v>
          </cell>
          <cell r="AUA20">
            <v>0</v>
          </cell>
          <cell r="AUB20">
            <v>0</v>
          </cell>
          <cell r="AUC20">
            <v>0</v>
          </cell>
          <cell r="AUD20">
            <v>0</v>
          </cell>
          <cell r="AUE20">
            <v>0</v>
          </cell>
          <cell r="AUF20">
            <v>0</v>
          </cell>
          <cell r="AUG20">
            <v>0</v>
          </cell>
          <cell r="AUH20">
            <v>0</v>
          </cell>
          <cell r="AUI20">
            <v>0</v>
          </cell>
          <cell r="AUJ20">
            <v>0</v>
          </cell>
          <cell r="AUZ20">
            <v>0</v>
          </cell>
          <cell r="AVA20">
            <v>0</v>
          </cell>
          <cell r="AVB20">
            <v>0</v>
          </cell>
          <cell r="AVC20">
            <v>0</v>
          </cell>
          <cell r="AVD20">
            <v>0</v>
          </cell>
          <cell r="AVE20">
            <v>0</v>
          </cell>
          <cell r="AVF20">
            <v>0</v>
          </cell>
          <cell r="AVG20">
            <v>0</v>
          </cell>
          <cell r="AVH20">
            <v>0</v>
          </cell>
          <cell r="AVI20">
            <v>0</v>
          </cell>
          <cell r="AVJ20">
            <v>0</v>
          </cell>
          <cell r="AVK20">
            <v>0</v>
          </cell>
          <cell r="AVL20">
            <v>0</v>
          </cell>
          <cell r="AVM20">
            <v>0</v>
          </cell>
          <cell r="AVN20">
            <v>0</v>
          </cell>
          <cell r="AWH20">
            <v>0</v>
          </cell>
          <cell r="AWM20">
            <v>0</v>
          </cell>
          <cell r="AWN20">
            <v>0</v>
          </cell>
          <cell r="AWO20">
            <v>0</v>
          </cell>
          <cell r="AWP20">
            <v>0</v>
          </cell>
          <cell r="AWQ20">
            <v>0</v>
          </cell>
          <cell r="AWR20">
            <v>0</v>
          </cell>
          <cell r="AXL20">
            <v>0</v>
          </cell>
          <cell r="AXQ20">
            <v>0</v>
          </cell>
          <cell r="AXR20">
            <v>0</v>
          </cell>
          <cell r="AXS20">
            <v>0</v>
          </cell>
          <cell r="AXT20">
            <v>0</v>
          </cell>
          <cell r="AXU20">
            <v>0</v>
          </cell>
          <cell r="AXV20">
            <v>0</v>
          </cell>
          <cell r="AXW20">
            <v>6510100</v>
          </cell>
          <cell r="AXX20">
            <v>6720900</v>
          </cell>
          <cell r="AXY20">
            <v>6768998</v>
          </cell>
          <cell r="AXZ20">
            <v>6790800</v>
          </cell>
          <cell r="AYA20">
            <v>26790798</v>
          </cell>
          <cell r="AYB20">
            <v>0</v>
          </cell>
          <cell r="AYC20">
            <v>0</v>
          </cell>
          <cell r="AYD20">
            <v>0</v>
          </cell>
          <cell r="AYE20">
            <v>0</v>
          </cell>
          <cell r="AYF20">
            <v>0</v>
          </cell>
          <cell r="AYG20">
            <v>6510100</v>
          </cell>
          <cell r="AYH20">
            <v>6720900</v>
          </cell>
          <cell r="AYI20">
            <v>6768998</v>
          </cell>
          <cell r="AYJ20">
            <v>6790800</v>
          </cell>
          <cell r="AYK20">
            <v>26790798</v>
          </cell>
          <cell r="AYL20">
            <v>6510100</v>
          </cell>
          <cell r="AYM20">
            <v>6720900</v>
          </cell>
          <cell r="AYN20">
            <v>6768998</v>
          </cell>
          <cell r="AYO20">
            <v>6790800</v>
          </cell>
          <cell r="AYP20">
            <v>26790798</v>
          </cell>
          <cell r="AYQ20">
            <v>0</v>
          </cell>
          <cell r="AYR20">
            <v>0</v>
          </cell>
          <cell r="AYS20">
            <v>0</v>
          </cell>
          <cell r="AYT20">
            <v>0</v>
          </cell>
          <cell r="AYU20">
            <v>0</v>
          </cell>
          <cell r="AYV20">
            <v>6510100</v>
          </cell>
          <cell r="AYW20">
            <v>6720900</v>
          </cell>
          <cell r="AYX20">
            <v>6768998</v>
          </cell>
          <cell r="AYY20">
            <v>6790800</v>
          </cell>
          <cell r="AYZ20">
            <v>26790798</v>
          </cell>
          <cell r="AZA20">
            <v>98400</v>
          </cell>
          <cell r="AZB20">
            <v>105000</v>
          </cell>
          <cell r="AZC20">
            <v>105000</v>
          </cell>
          <cell r="AZD20">
            <v>105000</v>
          </cell>
          <cell r="AZE20">
            <v>413400</v>
          </cell>
          <cell r="AZG20">
            <v>0</v>
          </cell>
          <cell r="AZH20">
            <v>0</v>
          </cell>
          <cell r="AZI20">
            <v>0</v>
          </cell>
          <cell r="AZJ20">
            <v>0</v>
          </cell>
          <cell r="AZK20">
            <v>98400</v>
          </cell>
          <cell r="AZL20">
            <v>105000</v>
          </cell>
          <cell r="AZM20">
            <v>105000</v>
          </cell>
          <cell r="AZN20">
            <v>105000</v>
          </cell>
          <cell r="AZO20">
            <v>413400</v>
          </cell>
          <cell r="AZP20">
            <v>98400</v>
          </cell>
          <cell r="AZQ20">
            <v>105000</v>
          </cell>
          <cell r="AZR20">
            <v>105000</v>
          </cell>
          <cell r="AZS20">
            <v>105000</v>
          </cell>
          <cell r="AZT20">
            <v>413400</v>
          </cell>
          <cell r="AZU20">
            <v>0</v>
          </cell>
          <cell r="AZV20">
            <v>0</v>
          </cell>
          <cell r="AZW20">
            <v>0</v>
          </cell>
          <cell r="AZX20">
            <v>0</v>
          </cell>
          <cell r="AZY20">
            <v>0</v>
          </cell>
          <cell r="AZZ20">
            <v>98400</v>
          </cell>
          <cell r="BAA20">
            <v>105000</v>
          </cell>
          <cell r="BAB20">
            <v>105000</v>
          </cell>
          <cell r="BAC20">
            <v>105000</v>
          </cell>
          <cell r="BAD20">
            <v>413400</v>
          </cell>
          <cell r="BAE20">
            <v>0</v>
          </cell>
          <cell r="BAF20">
            <v>0</v>
          </cell>
          <cell r="BAG20">
            <v>0</v>
          </cell>
          <cell r="BAH20">
            <v>0</v>
          </cell>
          <cell r="BAI20">
            <v>0</v>
          </cell>
          <cell r="BAK20">
            <v>0</v>
          </cell>
          <cell r="BAL20">
            <v>0</v>
          </cell>
          <cell r="BAM20">
            <v>0</v>
          </cell>
          <cell r="BAN20">
            <v>0</v>
          </cell>
          <cell r="BAO20">
            <v>0</v>
          </cell>
          <cell r="BAP20">
            <v>0</v>
          </cell>
          <cell r="BAQ20">
            <v>0</v>
          </cell>
          <cell r="BAR20">
            <v>0</v>
          </cell>
          <cell r="BAS20">
            <v>0</v>
          </cell>
          <cell r="BAT20">
            <v>0</v>
          </cell>
          <cell r="BAU20">
            <v>0</v>
          </cell>
          <cell r="BAV20">
            <v>0</v>
          </cell>
          <cell r="BAW20">
            <v>0</v>
          </cell>
          <cell r="BAX20">
            <v>0</v>
          </cell>
          <cell r="BAY20">
            <v>0</v>
          </cell>
          <cell r="BAZ20">
            <v>0</v>
          </cell>
          <cell r="BBA20">
            <v>0</v>
          </cell>
          <cell r="BBB20">
            <v>0</v>
          </cell>
          <cell r="BBC20">
            <v>0</v>
          </cell>
          <cell r="BBD20">
            <v>0</v>
          </cell>
          <cell r="BBE20">
            <v>0</v>
          </cell>
          <cell r="BBF20">
            <v>0</v>
          </cell>
          <cell r="BBG20">
            <v>0</v>
          </cell>
          <cell r="BBH20">
            <v>0</v>
          </cell>
          <cell r="BBI20">
            <v>0</v>
          </cell>
          <cell r="BBJ20">
            <v>0</v>
          </cell>
          <cell r="BBK20">
            <v>0</v>
          </cell>
          <cell r="BBL20">
            <v>0</v>
          </cell>
          <cell r="BBM20">
            <v>0</v>
          </cell>
          <cell r="BBO20">
            <v>0</v>
          </cell>
          <cell r="BBP20">
            <v>0</v>
          </cell>
          <cell r="BBQ20">
            <v>0</v>
          </cell>
          <cell r="BBR20">
            <v>0</v>
          </cell>
          <cell r="BBS20">
            <v>0</v>
          </cell>
          <cell r="BBT20">
            <v>0</v>
          </cell>
          <cell r="BBU20">
            <v>0</v>
          </cell>
          <cell r="BBV20">
            <v>0</v>
          </cell>
          <cell r="BBW20">
            <v>0</v>
          </cell>
          <cell r="BBX20">
            <v>0</v>
          </cell>
          <cell r="BBY20">
            <v>0</v>
          </cell>
          <cell r="BBZ20">
            <v>0</v>
          </cell>
          <cell r="BCA20">
            <v>0</v>
          </cell>
          <cell r="BCB20">
            <v>0</v>
          </cell>
          <cell r="BCC20">
            <v>0</v>
          </cell>
          <cell r="BCD20">
            <v>0</v>
          </cell>
          <cell r="BCE20">
            <v>0</v>
          </cell>
          <cell r="BCF20">
            <v>0</v>
          </cell>
          <cell r="BCG20">
            <v>0</v>
          </cell>
          <cell r="BCH20">
            <v>0</v>
          </cell>
          <cell r="BCI20">
            <v>0</v>
          </cell>
          <cell r="BCJ20">
            <v>0</v>
          </cell>
          <cell r="BCK20">
            <v>0</v>
          </cell>
          <cell r="BCL20">
            <v>0</v>
          </cell>
          <cell r="BCM20">
            <v>59100</v>
          </cell>
          <cell r="BCN20">
            <v>66300</v>
          </cell>
          <cell r="BCO20">
            <v>73800</v>
          </cell>
          <cell r="BCP20">
            <v>76500</v>
          </cell>
          <cell r="BCQ20">
            <v>275700</v>
          </cell>
          <cell r="BCS20">
            <v>0</v>
          </cell>
          <cell r="BCT20">
            <v>0</v>
          </cell>
          <cell r="BCU20">
            <v>0</v>
          </cell>
          <cell r="BCV20">
            <v>0</v>
          </cell>
          <cell r="BCW20">
            <v>59100</v>
          </cell>
          <cell r="BCX20">
            <v>66300</v>
          </cell>
          <cell r="BCY20">
            <v>73800</v>
          </cell>
          <cell r="BCZ20">
            <v>76500</v>
          </cell>
          <cell r="BDA20">
            <v>275700</v>
          </cell>
          <cell r="BDB20">
            <v>59100</v>
          </cell>
          <cell r="BDC20">
            <v>66300</v>
          </cell>
          <cell r="BDD20">
            <v>73800</v>
          </cell>
          <cell r="BDE20">
            <v>76500</v>
          </cell>
          <cell r="BDF20">
            <v>275700</v>
          </cell>
          <cell r="BDG20">
            <v>0</v>
          </cell>
          <cell r="BDH20">
            <v>0</v>
          </cell>
          <cell r="BDI20">
            <v>0</v>
          </cell>
          <cell r="BDJ20">
            <v>0</v>
          </cell>
          <cell r="BDK20">
            <v>0</v>
          </cell>
          <cell r="BDL20">
            <v>59100</v>
          </cell>
          <cell r="BDM20">
            <v>66300</v>
          </cell>
          <cell r="BDN20">
            <v>73800</v>
          </cell>
          <cell r="BDO20">
            <v>76500</v>
          </cell>
          <cell r="BDP20">
            <v>275700</v>
          </cell>
          <cell r="BDQ20">
            <v>162900</v>
          </cell>
          <cell r="BDR20">
            <v>177000</v>
          </cell>
          <cell r="BDS20">
            <v>198300</v>
          </cell>
          <cell r="BDT20">
            <v>213900</v>
          </cell>
          <cell r="BDU20">
            <v>752100</v>
          </cell>
          <cell r="BDW20">
            <v>0</v>
          </cell>
          <cell r="BDX20">
            <v>0</v>
          </cell>
          <cell r="BDY20">
            <v>0</v>
          </cell>
          <cell r="BDZ20">
            <v>0</v>
          </cell>
          <cell r="BEA20">
            <v>162900</v>
          </cell>
          <cell r="BEB20">
            <v>177000</v>
          </cell>
          <cell r="BEC20">
            <v>198300</v>
          </cell>
          <cell r="BED20">
            <v>213900</v>
          </cell>
          <cell r="BEE20">
            <v>752100</v>
          </cell>
          <cell r="BEF20">
            <v>162900</v>
          </cell>
          <cell r="BEG20">
            <v>177000</v>
          </cell>
          <cell r="BEH20">
            <v>198300</v>
          </cell>
          <cell r="BEI20">
            <v>213900</v>
          </cell>
          <cell r="BEJ20">
            <v>752100</v>
          </cell>
          <cell r="BEK20">
            <v>0</v>
          </cell>
          <cell r="BEL20">
            <v>0</v>
          </cell>
          <cell r="BEM20">
            <v>0</v>
          </cell>
          <cell r="BEN20">
            <v>0</v>
          </cell>
          <cell r="BEO20">
            <v>0</v>
          </cell>
          <cell r="BEP20">
            <v>162900</v>
          </cell>
          <cell r="BEQ20">
            <v>177000</v>
          </cell>
          <cell r="BER20">
            <v>198300</v>
          </cell>
          <cell r="BES20">
            <v>213900</v>
          </cell>
          <cell r="BET20">
            <v>752100</v>
          </cell>
          <cell r="BEU20">
            <v>6830500</v>
          </cell>
          <cell r="BEV20">
            <v>7069200</v>
          </cell>
          <cell r="BEW20">
            <v>7146098</v>
          </cell>
          <cell r="BEX20">
            <v>7186200</v>
          </cell>
          <cell r="BEY20">
            <v>28231998</v>
          </cell>
          <cell r="BEZ20">
            <v>0</v>
          </cell>
          <cell r="BFA20">
            <v>0</v>
          </cell>
          <cell r="BFB20">
            <v>0</v>
          </cell>
          <cell r="BFC20">
            <v>0</v>
          </cell>
          <cell r="BFD20">
            <v>0</v>
          </cell>
          <cell r="BFE20">
            <v>6830500</v>
          </cell>
          <cell r="BFF20">
            <v>7069200</v>
          </cell>
          <cell r="BFG20">
            <v>7146098</v>
          </cell>
          <cell r="BFH20">
            <v>7186200</v>
          </cell>
          <cell r="BFI20">
            <v>28231998</v>
          </cell>
          <cell r="BFJ20">
            <v>6830500</v>
          </cell>
          <cell r="BFK20">
            <v>7069200</v>
          </cell>
          <cell r="BFL20">
            <v>7146098</v>
          </cell>
          <cell r="BFM20">
            <v>7186200</v>
          </cell>
          <cell r="BFN20">
            <v>28231998</v>
          </cell>
          <cell r="BFO20">
            <v>0</v>
          </cell>
          <cell r="BFP20">
            <v>0</v>
          </cell>
          <cell r="BFQ20">
            <v>0</v>
          </cell>
          <cell r="BFR20">
            <v>0</v>
          </cell>
          <cell r="BFS20">
            <v>0</v>
          </cell>
          <cell r="BFT20">
            <v>6830500</v>
          </cell>
          <cell r="BFU20">
            <v>7069200</v>
          </cell>
          <cell r="BFV20">
            <v>7146098</v>
          </cell>
          <cell r="BFW20">
            <v>7186200</v>
          </cell>
          <cell r="BFX20">
            <v>28231998</v>
          </cell>
          <cell r="BFY20">
            <v>0</v>
          </cell>
          <cell r="BFZ20">
            <v>0</v>
          </cell>
        </row>
        <row r="21">
          <cell r="B21" t="str">
            <v xml:space="preserve"> - 机动和团建</v>
          </cell>
          <cell r="C21">
            <v>950000</v>
          </cell>
          <cell r="D21">
            <v>950000</v>
          </cell>
          <cell r="E21">
            <v>950000</v>
          </cell>
          <cell r="F21">
            <v>979426</v>
          </cell>
          <cell r="G21">
            <v>3829426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950000</v>
          </cell>
          <cell r="N21">
            <v>950000</v>
          </cell>
          <cell r="O21">
            <v>950000</v>
          </cell>
          <cell r="P21">
            <v>979426</v>
          </cell>
          <cell r="Q21">
            <v>3829426</v>
          </cell>
          <cell r="R21">
            <v>950000</v>
          </cell>
          <cell r="S21">
            <v>950000</v>
          </cell>
          <cell r="T21">
            <v>950000</v>
          </cell>
          <cell r="U21">
            <v>979426</v>
          </cell>
          <cell r="V21">
            <v>3829426</v>
          </cell>
          <cell r="W21">
            <v>204000</v>
          </cell>
          <cell r="X21">
            <v>275400</v>
          </cell>
          <cell r="Y21">
            <v>275400</v>
          </cell>
          <cell r="Z21">
            <v>265200</v>
          </cell>
          <cell r="AA21">
            <v>1020000</v>
          </cell>
          <cell r="AB21">
            <v>1154000</v>
          </cell>
          <cell r="AC21">
            <v>1225400</v>
          </cell>
          <cell r="AD21">
            <v>1225400</v>
          </cell>
          <cell r="AE21">
            <v>1244626</v>
          </cell>
          <cell r="AF21">
            <v>4849426</v>
          </cell>
          <cell r="AG21">
            <v>46362.5</v>
          </cell>
          <cell r="AH21">
            <v>48062.5</v>
          </cell>
          <cell r="AI21">
            <v>49762.5</v>
          </cell>
          <cell r="AJ21">
            <v>49762.5</v>
          </cell>
          <cell r="AK21">
            <v>193950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46362.5</v>
          </cell>
          <cell r="AR21">
            <v>48062.5</v>
          </cell>
          <cell r="AS21">
            <v>49762.5</v>
          </cell>
          <cell r="AT21">
            <v>49762.5</v>
          </cell>
          <cell r="AU21">
            <v>193950</v>
          </cell>
          <cell r="AV21">
            <v>46362.5</v>
          </cell>
          <cell r="AW21">
            <v>48062.5</v>
          </cell>
          <cell r="AX21">
            <v>49762.5</v>
          </cell>
          <cell r="AY21">
            <v>49762.5</v>
          </cell>
          <cell r="AZ21">
            <v>193950</v>
          </cell>
          <cell r="BA21">
            <v>78000</v>
          </cell>
          <cell r="BB21">
            <v>105300</v>
          </cell>
          <cell r="BC21">
            <v>105300</v>
          </cell>
          <cell r="BD21">
            <v>101400</v>
          </cell>
          <cell r="BE21">
            <v>390000</v>
          </cell>
          <cell r="BF21">
            <v>124362.5</v>
          </cell>
          <cell r="BG21">
            <v>153362.5</v>
          </cell>
          <cell r="BH21">
            <v>155062.5</v>
          </cell>
          <cell r="BI21">
            <v>151162.5</v>
          </cell>
          <cell r="BJ21">
            <v>583950</v>
          </cell>
          <cell r="BK21">
            <v>48062.5</v>
          </cell>
          <cell r="BL21">
            <v>49762.5</v>
          </cell>
          <cell r="BM21">
            <v>49762.5</v>
          </cell>
          <cell r="BN21">
            <v>49762.5</v>
          </cell>
          <cell r="BO21">
            <v>197350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48062.5</v>
          </cell>
          <cell r="BV21">
            <v>49762.5</v>
          </cell>
          <cell r="BW21">
            <v>49762.5</v>
          </cell>
          <cell r="BX21">
            <v>49762.5</v>
          </cell>
          <cell r="BY21">
            <v>197350</v>
          </cell>
          <cell r="BZ21">
            <v>48062.5</v>
          </cell>
          <cell r="CA21">
            <v>49762.5</v>
          </cell>
          <cell r="CB21">
            <v>49762.5</v>
          </cell>
          <cell r="CC21">
            <v>49762.5</v>
          </cell>
          <cell r="CD21">
            <v>197350</v>
          </cell>
          <cell r="CE21">
            <v>90000</v>
          </cell>
          <cell r="CF21">
            <v>121500.00000000001</v>
          </cell>
          <cell r="CG21">
            <v>121500.00000000001</v>
          </cell>
          <cell r="CH21">
            <v>117000</v>
          </cell>
          <cell r="CI21">
            <v>450000</v>
          </cell>
          <cell r="CJ21">
            <v>138062.5</v>
          </cell>
          <cell r="CK21">
            <v>171262.5</v>
          </cell>
          <cell r="CL21">
            <v>171262.5</v>
          </cell>
          <cell r="CM21">
            <v>166762.5</v>
          </cell>
          <cell r="CN21">
            <v>647350</v>
          </cell>
          <cell r="CO21">
            <v>40200</v>
          </cell>
          <cell r="CP21">
            <v>40200</v>
          </cell>
          <cell r="CQ21">
            <v>40200</v>
          </cell>
          <cell r="CR21">
            <v>40200</v>
          </cell>
          <cell r="CS21">
            <v>160800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40200</v>
          </cell>
          <cell r="CZ21">
            <v>40200</v>
          </cell>
          <cell r="DA21">
            <v>40200</v>
          </cell>
          <cell r="DB21">
            <v>40200</v>
          </cell>
          <cell r="DC21">
            <v>160800</v>
          </cell>
          <cell r="DD21">
            <v>40200</v>
          </cell>
          <cell r="DE21">
            <v>40200</v>
          </cell>
          <cell r="DF21">
            <v>40200</v>
          </cell>
          <cell r="DG21">
            <v>40200</v>
          </cell>
          <cell r="DH21">
            <v>160800</v>
          </cell>
          <cell r="DI21">
            <v>18000</v>
          </cell>
          <cell r="DJ21">
            <v>24300</v>
          </cell>
          <cell r="DK21">
            <v>24300</v>
          </cell>
          <cell r="DL21">
            <v>23400</v>
          </cell>
          <cell r="DM21">
            <v>90000</v>
          </cell>
          <cell r="DN21">
            <v>58200</v>
          </cell>
          <cell r="DO21">
            <v>64500</v>
          </cell>
          <cell r="DP21">
            <v>64500</v>
          </cell>
          <cell r="DQ21">
            <v>63600</v>
          </cell>
          <cell r="DR21">
            <v>250800</v>
          </cell>
          <cell r="DS21">
            <v>28287.5</v>
          </cell>
          <cell r="DT21">
            <v>28287.5</v>
          </cell>
          <cell r="DU21">
            <v>28287.5</v>
          </cell>
          <cell r="DV21">
            <v>28287.5</v>
          </cell>
          <cell r="DW21">
            <v>113150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28287.5</v>
          </cell>
          <cell r="ED21">
            <v>28287.5</v>
          </cell>
          <cell r="EE21">
            <v>28287.5</v>
          </cell>
          <cell r="EF21">
            <v>28287.5</v>
          </cell>
          <cell r="EG21">
            <v>113150</v>
          </cell>
          <cell r="EH21">
            <v>28287.5</v>
          </cell>
          <cell r="EI21">
            <v>28287.5</v>
          </cell>
          <cell r="EJ21">
            <v>28287.5</v>
          </cell>
          <cell r="EK21">
            <v>28287.5</v>
          </cell>
          <cell r="EL21">
            <v>113150</v>
          </cell>
          <cell r="EM21">
            <v>30000</v>
          </cell>
          <cell r="EN21">
            <v>40500</v>
          </cell>
          <cell r="EO21">
            <v>40500</v>
          </cell>
          <cell r="EP21">
            <v>39000</v>
          </cell>
          <cell r="EQ21">
            <v>150000</v>
          </cell>
          <cell r="ER21">
            <v>58287.5</v>
          </cell>
          <cell r="ES21">
            <v>68787.5</v>
          </cell>
          <cell r="ET21">
            <v>68787.5</v>
          </cell>
          <cell r="EU21">
            <v>67287.5</v>
          </cell>
          <cell r="EV21">
            <v>263150</v>
          </cell>
          <cell r="EW21">
            <v>27437.5</v>
          </cell>
          <cell r="EX21">
            <v>27437.5</v>
          </cell>
          <cell r="EY21">
            <v>27437.5</v>
          </cell>
          <cell r="EZ21">
            <v>27437.5</v>
          </cell>
          <cell r="FA21">
            <v>109750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27437.5</v>
          </cell>
          <cell r="FH21">
            <v>27437.5</v>
          </cell>
          <cell r="FI21">
            <v>27437.5</v>
          </cell>
          <cell r="FJ21">
            <v>27437.5</v>
          </cell>
          <cell r="FK21">
            <v>109750</v>
          </cell>
          <cell r="FL21">
            <v>27437.5</v>
          </cell>
          <cell r="FM21">
            <v>27437.5</v>
          </cell>
          <cell r="FN21">
            <v>27437.5</v>
          </cell>
          <cell r="FO21">
            <v>27437.5</v>
          </cell>
          <cell r="FP21">
            <v>109750</v>
          </cell>
          <cell r="FQ21">
            <v>18000</v>
          </cell>
          <cell r="FR21">
            <v>24300</v>
          </cell>
          <cell r="FS21">
            <v>24300</v>
          </cell>
          <cell r="FT21">
            <v>23400</v>
          </cell>
          <cell r="FU21">
            <v>90000</v>
          </cell>
          <cell r="FV21">
            <v>45437.5</v>
          </cell>
          <cell r="FW21">
            <v>51737.5</v>
          </cell>
          <cell r="FX21">
            <v>51737.5</v>
          </cell>
          <cell r="FY21">
            <v>50837.5</v>
          </cell>
          <cell r="FZ21">
            <v>199750</v>
          </cell>
          <cell r="GA21">
            <v>23613</v>
          </cell>
          <cell r="GB21">
            <v>23613</v>
          </cell>
          <cell r="GC21">
            <v>23613</v>
          </cell>
          <cell r="GD21">
            <v>23613</v>
          </cell>
          <cell r="GE21">
            <v>94452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23613</v>
          </cell>
          <cell r="GL21">
            <v>23613</v>
          </cell>
          <cell r="GM21">
            <v>23613</v>
          </cell>
          <cell r="GN21">
            <v>23613</v>
          </cell>
          <cell r="GO21">
            <v>94452</v>
          </cell>
          <cell r="GP21">
            <v>23613</v>
          </cell>
          <cell r="GQ21">
            <v>23613</v>
          </cell>
          <cell r="GR21">
            <v>23613</v>
          </cell>
          <cell r="GS21">
            <v>23613</v>
          </cell>
          <cell r="GT21">
            <v>94452</v>
          </cell>
          <cell r="GU21">
            <v>18000</v>
          </cell>
          <cell r="GV21">
            <v>24300</v>
          </cell>
          <cell r="GW21">
            <v>24300</v>
          </cell>
          <cell r="GX21">
            <v>23400</v>
          </cell>
          <cell r="GY21">
            <v>90000</v>
          </cell>
          <cell r="GZ21">
            <v>41613</v>
          </cell>
          <cell r="HA21">
            <v>47913</v>
          </cell>
          <cell r="HB21">
            <v>47913</v>
          </cell>
          <cell r="HC21">
            <v>47013</v>
          </cell>
          <cell r="HD21">
            <v>184452</v>
          </cell>
          <cell r="HE21">
            <v>43387.5</v>
          </cell>
          <cell r="HF21">
            <v>43387.5</v>
          </cell>
          <cell r="HG21">
            <v>43387.5</v>
          </cell>
          <cell r="HH21">
            <v>43387.5</v>
          </cell>
          <cell r="HI21">
            <v>173550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43387.5</v>
          </cell>
          <cell r="HP21">
            <v>43387.5</v>
          </cell>
          <cell r="HQ21">
            <v>43387.5</v>
          </cell>
          <cell r="HR21">
            <v>43387.5</v>
          </cell>
          <cell r="HS21">
            <v>173550</v>
          </cell>
          <cell r="HT21">
            <v>43387.5</v>
          </cell>
          <cell r="HU21">
            <v>43387.5</v>
          </cell>
          <cell r="HV21">
            <v>43387.5</v>
          </cell>
          <cell r="HW21">
            <v>43387.5</v>
          </cell>
          <cell r="HX21">
            <v>173550</v>
          </cell>
          <cell r="HY21">
            <v>54000</v>
          </cell>
          <cell r="HZ21">
            <v>72900</v>
          </cell>
          <cell r="IA21">
            <v>72900</v>
          </cell>
          <cell r="IB21">
            <v>70200</v>
          </cell>
          <cell r="IC21">
            <v>270000</v>
          </cell>
          <cell r="ID21">
            <v>97387.5</v>
          </cell>
          <cell r="IE21">
            <v>116287.5</v>
          </cell>
          <cell r="IF21">
            <v>116287.5</v>
          </cell>
          <cell r="IG21">
            <v>113587.5</v>
          </cell>
          <cell r="IH21">
            <v>443550</v>
          </cell>
          <cell r="II21">
            <v>29775</v>
          </cell>
          <cell r="IJ21">
            <v>29775</v>
          </cell>
          <cell r="IK21">
            <v>29775</v>
          </cell>
          <cell r="IL21">
            <v>29775</v>
          </cell>
          <cell r="IM21">
            <v>119100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29775</v>
          </cell>
          <cell r="IT21">
            <v>29775</v>
          </cell>
          <cell r="IU21">
            <v>29775</v>
          </cell>
          <cell r="IV21">
            <v>29775</v>
          </cell>
          <cell r="IW21">
            <v>119100</v>
          </cell>
          <cell r="IX21">
            <v>29775</v>
          </cell>
          <cell r="IY21">
            <v>29775</v>
          </cell>
          <cell r="IZ21">
            <v>29775</v>
          </cell>
          <cell r="JA21">
            <v>29775</v>
          </cell>
          <cell r="JB21">
            <v>119100</v>
          </cell>
          <cell r="JC21">
            <v>30000</v>
          </cell>
          <cell r="JD21">
            <v>40500</v>
          </cell>
          <cell r="JE21">
            <v>40500</v>
          </cell>
          <cell r="JF21">
            <v>39000</v>
          </cell>
          <cell r="JG21">
            <v>150000</v>
          </cell>
          <cell r="JH21">
            <v>59775</v>
          </cell>
          <cell r="JI21">
            <v>70275</v>
          </cell>
          <cell r="JJ21">
            <v>70275</v>
          </cell>
          <cell r="JK21">
            <v>68775</v>
          </cell>
          <cell r="JL21">
            <v>269100</v>
          </cell>
          <cell r="JM21">
            <v>44237.5</v>
          </cell>
          <cell r="JN21">
            <v>44237.5</v>
          </cell>
          <cell r="JO21">
            <v>44237.5</v>
          </cell>
          <cell r="JP21">
            <v>44237.5</v>
          </cell>
          <cell r="JQ21">
            <v>176950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44237.5</v>
          </cell>
          <cell r="JX21">
            <v>44237.5</v>
          </cell>
          <cell r="JY21">
            <v>44237.5</v>
          </cell>
          <cell r="JZ21">
            <v>44237.5</v>
          </cell>
          <cell r="KA21">
            <v>176950</v>
          </cell>
          <cell r="KB21">
            <v>44237.5</v>
          </cell>
          <cell r="KC21">
            <v>44237.5</v>
          </cell>
          <cell r="KD21">
            <v>44237.5</v>
          </cell>
          <cell r="KE21">
            <v>44237.5</v>
          </cell>
          <cell r="KF21">
            <v>176950</v>
          </cell>
          <cell r="KG21">
            <v>30000</v>
          </cell>
          <cell r="KH21">
            <v>40500</v>
          </cell>
          <cell r="KI21">
            <v>40500</v>
          </cell>
          <cell r="KJ21">
            <v>39000</v>
          </cell>
          <cell r="KK21">
            <v>150000</v>
          </cell>
          <cell r="KL21">
            <v>74237.5</v>
          </cell>
          <cell r="KM21">
            <v>84737.5</v>
          </cell>
          <cell r="KN21">
            <v>84737.5</v>
          </cell>
          <cell r="KO21">
            <v>83237.5</v>
          </cell>
          <cell r="KP21">
            <v>326950</v>
          </cell>
          <cell r="KQ21">
            <v>14037.5</v>
          </cell>
          <cell r="KR21">
            <v>14037.5</v>
          </cell>
          <cell r="KS21">
            <v>14037.5</v>
          </cell>
          <cell r="KT21">
            <v>14037.5</v>
          </cell>
          <cell r="KU21">
            <v>56150</v>
          </cell>
          <cell r="KV21">
            <v>0</v>
          </cell>
          <cell r="KW21">
            <v>0</v>
          </cell>
          <cell r="KX21">
            <v>0</v>
          </cell>
          <cell r="KY21">
            <v>0</v>
          </cell>
          <cell r="KZ21">
            <v>0</v>
          </cell>
          <cell r="LA21">
            <v>14037.5</v>
          </cell>
          <cell r="LB21">
            <v>14037.5</v>
          </cell>
          <cell r="LC21">
            <v>14037.5</v>
          </cell>
          <cell r="LD21">
            <v>14037.5</v>
          </cell>
          <cell r="LE21">
            <v>56150</v>
          </cell>
          <cell r="LF21">
            <v>14037.5</v>
          </cell>
          <cell r="LG21">
            <v>14037.5</v>
          </cell>
          <cell r="LH21">
            <v>14037.5</v>
          </cell>
          <cell r="LI21">
            <v>14037.5</v>
          </cell>
          <cell r="LJ21">
            <v>56150</v>
          </cell>
          <cell r="LK21">
            <v>0</v>
          </cell>
          <cell r="LL21">
            <v>0</v>
          </cell>
          <cell r="LM21">
            <v>0</v>
          </cell>
          <cell r="LN21">
            <v>0</v>
          </cell>
          <cell r="LO21">
            <v>0</v>
          </cell>
          <cell r="LP21">
            <v>14037.5</v>
          </cell>
          <cell r="LQ21">
            <v>14037.5</v>
          </cell>
          <cell r="LR21">
            <v>14037.5</v>
          </cell>
          <cell r="LS21">
            <v>14037.5</v>
          </cell>
          <cell r="LT21">
            <v>56150</v>
          </cell>
          <cell r="LU21">
            <v>27013</v>
          </cell>
          <cell r="LV21">
            <v>27013</v>
          </cell>
          <cell r="LW21">
            <v>27013</v>
          </cell>
          <cell r="LX21">
            <v>27011</v>
          </cell>
          <cell r="LY21">
            <v>108050</v>
          </cell>
          <cell r="LZ21">
            <v>0</v>
          </cell>
          <cell r="MA21">
            <v>0</v>
          </cell>
          <cell r="MB21">
            <v>0</v>
          </cell>
          <cell r="MC21">
            <v>0</v>
          </cell>
          <cell r="MD21">
            <v>0</v>
          </cell>
          <cell r="ME21">
            <v>27013</v>
          </cell>
          <cell r="MF21">
            <v>27013</v>
          </cell>
          <cell r="MG21">
            <v>27013</v>
          </cell>
          <cell r="MH21">
            <v>27011</v>
          </cell>
          <cell r="MI21">
            <v>108050</v>
          </cell>
          <cell r="MJ21">
            <v>27013</v>
          </cell>
          <cell r="MK21">
            <v>27013</v>
          </cell>
          <cell r="ML21">
            <v>27013</v>
          </cell>
          <cell r="MM21">
            <v>27011</v>
          </cell>
          <cell r="MN21">
            <v>108050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27013</v>
          </cell>
          <cell r="MU21">
            <v>27013</v>
          </cell>
          <cell r="MV21">
            <v>27013</v>
          </cell>
          <cell r="MW21">
            <v>27011</v>
          </cell>
          <cell r="MX21">
            <v>108050</v>
          </cell>
          <cell r="MY21">
            <v>48912.5</v>
          </cell>
          <cell r="MZ21">
            <v>48912.5</v>
          </cell>
          <cell r="NA21">
            <v>48912.5</v>
          </cell>
          <cell r="NB21">
            <v>48912.5</v>
          </cell>
          <cell r="NC21">
            <v>195650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  <cell r="NH21">
            <v>0</v>
          </cell>
          <cell r="NI21">
            <v>48912.5</v>
          </cell>
          <cell r="NJ21">
            <v>48912.5</v>
          </cell>
          <cell r="NK21">
            <v>48912.5</v>
          </cell>
          <cell r="NL21">
            <v>48912.5</v>
          </cell>
          <cell r="NM21">
            <v>195650</v>
          </cell>
          <cell r="NN21">
            <v>48912.5</v>
          </cell>
          <cell r="NO21">
            <v>48912.5</v>
          </cell>
          <cell r="NP21">
            <v>48912.5</v>
          </cell>
          <cell r="NQ21">
            <v>48912.5</v>
          </cell>
          <cell r="NR21">
            <v>195650</v>
          </cell>
          <cell r="NS21">
            <v>78000</v>
          </cell>
          <cell r="NT21">
            <v>105300</v>
          </cell>
          <cell r="NU21">
            <v>105300</v>
          </cell>
          <cell r="NV21">
            <v>101400</v>
          </cell>
          <cell r="NW21">
            <v>390000</v>
          </cell>
          <cell r="NX21">
            <v>126912.5</v>
          </cell>
          <cell r="NY21">
            <v>154212.5</v>
          </cell>
          <cell r="NZ21">
            <v>154212.5</v>
          </cell>
          <cell r="OA21">
            <v>150312.5</v>
          </cell>
          <cell r="OB21">
            <v>585650</v>
          </cell>
          <cell r="OC21">
            <v>43600</v>
          </cell>
          <cell r="OD21">
            <v>43600</v>
          </cell>
          <cell r="OE21">
            <v>43600</v>
          </cell>
          <cell r="OF21">
            <v>43600</v>
          </cell>
          <cell r="OG21">
            <v>174400</v>
          </cell>
          <cell r="OH21">
            <v>0</v>
          </cell>
          <cell r="OI21">
            <v>0</v>
          </cell>
          <cell r="OJ21">
            <v>0</v>
          </cell>
          <cell r="OK21">
            <v>0</v>
          </cell>
          <cell r="OL21">
            <v>0</v>
          </cell>
          <cell r="OM21">
            <v>43600</v>
          </cell>
          <cell r="ON21">
            <v>43600</v>
          </cell>
          <cell r="OO21">
            <v>43600</v>
          </cell>
          <cell r="OP21">
            <v>43600</v>
          </cell>
          <cell r="OQ21">
            <v>174400</v>
          </cell>
          <cell r="OR21">
            <v>43600</v>
          </cell>
          <cell r="OS21">
            <v>43600</v>
          </cell>
          <cell r="OT21">
            <v>43600</v>
          </cell>
          <cell r="OU21">
            <v>43600</v>
          </cell>
          <cell r="OV21">
            <v>174400</v>
          </cell>
          <cell r="OW21">
            <v>54000</v>
          </cell>
          <cell r="OX21">
            <v>72900</v>
          </cell>
          <cell r="OY21">
            <v>72900</v>
          </cell>
          <cell r="OZ21">
            <v>70200</v>
          </cell>
          <cell r="PA21">
            <v>270000</v>
          </cell>
          <cell r="PB21">
            <v>97600</v>
          </cell>
          <cell r="PC21">
            <v>116500</v>
          </cell>
          <cell r="PD21">
            <v>116500</v>
          </cell>
          <cell r="PE21">
            <v>113800</v>
          </cell>
          <cell r="PF21">
            <v>444400</v>
          </cell>
          <cell r="PG21">
            <v>30625</v>
          </cell>
          <cell r="PH21">
            <v>30625</v>
          </cell>
          <cell r="PI21">
            <v>30625</v>
          </cell>
          <cell r="PJ21">
            <v>30625</v>
          </cell>
          <cell r="PK21">
            <v>122500</v>
          </cell>
          <cell r="PL21">
            <v>0</v>
          </cell>
          <cell r="PM21">
            <v>0</v>
          </cell>
          <cell r="PN21">
            <v>0</v>
          </cell>
          <cell r="PO21">
            <v>0</v>
          </cell>
          <cell r="PP21">
            <v>0</v>
          </cell>
          <cell r="PQ21">
            <v>30625</v>
          </cell>
          <cell r="PR21">
            <v>30625</v>
          </cell>
          <cell r="PS21">
            <v>30625</v>
          </cell>
          <cell r="PT21">
            <v>30625</v>
          </cell>
          <cell r="PU21">
            <v>122500</v>
          </cell>
          <cell r="PV21">
            <v>30625</v>
          </cell>
          <cell r="PW21">
            <v>30625</v>
          </cell>
          <cell r="PX21">
            <v>30625</v>
          </cell>
          <cell r="PY21">
            <v>30625</v>
          </cell>
          <cell r="PZ21">
            <v>122500</v>
          </cell>
          <cell r="QA21">
            <v>24000</v>
          </cell>
          <cell r="QB21">
            <v>32400.000000000004</v>
          </cell>
          <cell r="QC21">
            <v>32400.000000000004</v>
          </cell>
          <cell r="QD21">
            <v>31200</v>
          </cell>
          <cell r="QE21">
            <v>120000</v>
          </cell>
          <cell r="QF21">
            <v>54625</v>
          </cell>
          <cell r="QG21">
            <v>63025</v>
          </cell>
          <cell r="QH21">
            <v>63025</v>
          </cell>
          <cell r="QI21">
            <v>61825</v>
          </cell>
          <cell r="QJ21">
            <v>242500</v>
          </cell>
          <cell r="QK21">
            <v>78075</v>
          </cell>
          <cell r="QL21">
            <v>78075</v>
          </cell>
          <cell r="QM21">
            <v>78075</v>
          </cell>
          <cell r="QN21">
            <v>78075</v>
          </cell>
          <cell r="QO21">
            <v>312300</v>
          </cell>
          <cell r="QP21">
            <v>0</v>
          </cell>
          <cell r="QQ21">
            <v>0</v>
          </cell>
          <cell r="QR21">
            <v>0</v>
          </cell>
          <cell r="QS21">
            <v>0</v>
          </cell>
          <cell r="QT21">
            <v>0</v>
          </cell>
          <cell r="QU21">
            <v>78075</v>
          </cell>
          <cell r="QV21">
            <v>78075</v>
          </cell>
          <cell r="QW21">
            <v>78075</v>
          </cell>
          <cell r="QX21">
            <v>78075</v>
          </cell>
          <cell r="QY21">
            <v>312300</v>
          </cell>
          <cell r="QZ21">
            <v>78075</v>
          </cell>
          <cell r="RA21">
            <v>78075</v>
          </cell>
          <cell r="RB21">
            <v>78075</v>
          </cell>
          <cell r="RC21">
            <v>78075</v>
          </cell>
          <cell r="RD21">
            <v>312300</v>
          </cell>
          <cell r="RE21">
            <v>54000</v>
          </cell>
          <cell r="RF21">
            <v>72900</v>
          </cell>
          <cell r="RG21">
            <v>72900</v>
          </cell>
          <cell r="RH21">
            <v>70200</v>
          </cell>
          <cell r="RI21">
            <v>270000</v>
          </cell>
          <cell r="RJ21">
            <v>132075</v>
          </cell>
          <cell r="RK21">
            <v>150975</v>
          </cell>
          <cell r="RL21">
            <v>150975</v>
          </cell>
          <cell r="RM21">
            <v>148275</v>
          </cell>
          <cell r="RN21">
            <v>582300</v>
          </cell>
          <cell r="RO21">
            <v>41475</v>
          </cell>
          <cell r="RP21">
            <v>43600</v>
          </cell>
          <cell r="RQ21">
            <v>43600</v>
          </cell>
          <cell r="RR21">
            <v>43600</v>
          </cell>
          <cell r="RS21">
            <v>172275</v>
          </cell>
          <cell r="RT21">
            <v>0</v>
          </cell>
          <cell r="RU21">
            <v>0</v>
          </cell>
          <cell r="RV21">
            <v>0</v>
          </cell>
          <cell r="RW21">
            <v>0</v>
          </cell>
          <cell r="RX21">
            <v>0</v>
          </cell>
          <cell r="RY21">
            <v>41475</v>
          </cell>
          <cell r="RZ21">
            <v>43600</v>
          </cell>
          <cell r="SA21">
            <v>43600</v>
          </cell>
          <cell r="SB21">
            <v>43600</v>
          </cell>
          <cell r="SC21">
            <v>172275</v>
          </cell>
          <cell r="SD21">
            <v>41475</v>
          </cell>
          <cell r="SE21">
            <v>43600</v>
          </cell>
          <cell r="SF21">
            <v>43600</v>
          </cell>
          <cell r="SG21">
            <v>43600</v>
          </cell>
          <cell r="SH21">
            <v>172275</v>
          </cell>
          <cell r="SI21">
            <v>66000</v>
          </cell>
          <cell r="SJ21">
            <v>89100</v>
          </cell>
          <cell r="SK21">
            <v>89100</v>
          </cell>
          <cell r="SL21">
            <v>85800</v>
          </cell>
          <cell r="SM21">
            <v>330000</v>
          </cell>
          <cell r="SN21">
            <v>107475</v>
          </cell>
          <cell r="SO21">
            <v>132700</v>
          </cell>
          <cell r="SP21">
            <v>132700</v>
          </cell>
          <cell r="SQ21">
            <v>129400</v>
          </cell>
          <cell r="SR21">
            <v>502275</v>
          </cell>
          <cell r="SS21">
            <v>140200</v>
          </cell>
          <cell r="ST21">
            <v>140200</v>
          </cell>
          <cell r="SU21">
            <v>140200</v>
          </cell>
          <cell r="SV21">
            <v>140200</v>
          </cell>
          <cell r="SW21">
            <v>560800</v>
          </cell>
          <cell r="SX21">
            <v>0</v>
          </cell>
          <cell r="SY21">
            <v>0</v>
          </cell>
          <cell r="SZ21">
            <v>0</v>
          </cell>
          <cell r="TA21">
            <v>0</v>
          </cell>
          <cell r="TB21">
            <v>0</v>
          </cell>
          <cell r="TC21">
            <v>140200</v>
          </cell>
          <cell r="TD21">
            <v>140200</v>
          </cell>
          <cell r="TE21">
            <v>140200</v>
          </cell>
          <cell r="TF21">
            <v>140200</v>
          </cell>
          <cell r="TG21">
            <v>560800</v>
          </cell>
          <cell r="TH21">
            <v>140200</v>
          </cell>
          <cell r="TI21">
            <v>140200</v>
          </cell>
          <cell r="TJ21">
            <v>140200</v>
          </cell>
          <cell r="TK21">
            <v>140200</v>
          </cell>
          <cell r="TL21">
            <v>560800</v>
          </cell>
          <cell r="TM21">
            <v>42000</v>
          </cell>
          <cell r="TN21">
            <v>56700.000000000007</v>
          </cell>
          <cell r="TO21">
            <v>56700.000000000007</v>
          </cell>
          <cell r="TP21">
            <v>54600</v>
          </cell>
          <cell r="TQ21">
            <v>210000</v>
          </cell>
          <cell r="TR21">
            <v>182200</v>
          </cell>
          <cell r="TS21">
            <v>196900</v>
          </cell>
          <cell r="TT21">
            <v>196900</v>
          </cell>
          <cell r="TU21">
            <v>194800</v>
          </cell>
          <cell r="TV21">
            <v>770800</v>
          </cell>
          <cell r="TW21">
            <v>14037.5</v>
          </cell>
          <cell r="TX21">
            <v>14037.5</v>
          </cell>
          <cell r="TY21">
            <v>14037.5</v>
          </cell>
          <cell r="TZ21">
            <v>14037.5</v>
          </cell>
          <cell r="UA21">
            <v>56150</v>
          </cell>
          <cell r="UB21">
            <v>0</v>
          </cell>
          <cell r="UC21">
            <v>0</v>
          </cell>
          <cell r="UD21">
            <v>0</v>
          </cell>
          <cell r="UE21">
            <v>0</v>
          </cell>
          <cell r="UF21">
            <v>0</v>
          </cell>
          <cell r="UG21">
            <v>14037.5</v>
          </cell>
          <cell r="UH21">
            <v>14037.5</v>
          </cell>
          <cell r="UI21">
            <v>14037.5</v>
          </cell>
          <cell r="UJ21">
            <v>14037.5</v>
          </cell>
          <cell r="UK21">
            <v>56150</v>
          </cell>
          <cell r="UL21">
            <v>14037.5</v>
          </cell>
          <cell r="UM21">
            <v>14037.5</v>
          </cell>
          <cell r="UN21">
            <v>14037.5</v>
          </cell>
          <cell r="UO21">
            <v>14037.5</v>
          </cell>
          <cell r="UP21">
            <v>56150</v>
          </cell>
          <cell r="UQ21">
            <v>0</v>
          </cell>
          <cell r="UR21">
            <v>0</v>
          </cell>
          <cell r="US21">
            <v>0</v>
          </cell>
          <cell r="UT21">
            <v>0</v>
          </cell>
          <cell r="UU21">
            <v>0</v>
          </cell>
          <cell r="UV21">
            <v>14037.5</v>
          </cell>
          <cell r="UW21">
            <v>14037.5</v>
          </cell>
          <cell r="UX21">
            <v>14037.5</v>
          </cell>
          <cell r="UY21">
            <v>14037.5</v>
          </cell>
          <cell r="UZ21">
            <v>56150</v>
          </cell>
          <cell r="VA21">
            <v>13825</v>
          </cell>
          <cell r="VB21">
            <v>13825</v>
          </cell>
          <cell r="VC21">
            <v>13825</v>
          </cell>
          <cell r="VD21">
            <v>13825</v>
          </cell>
          <cell r="VE21">
            <v>55300</v>
          </cell>
          <cell r="VF21">
            <v>0</v>
          </cell>
          <cell r="VG21">
            <v>0</v>
          </cell>
          <cell r="VH21">
            <v>0</v>
          </cell>
          <cell r="VI21">
            <v>0</v>
          </cell>
          <cell r="VJ21">
            <v>0</v>
          </cell>
          <cell r="VK21">
            <v>13825</v>
          </cell>
          <cell r="VL21">
            <v>13825</v>
          </cell>
          <cell r="VM21">
            <v>13825</v>
          </cell>
          <cell r="VN21">
            <v>13825</v>
          </cell>
          <cell r="VO21">
            <v>55300</v>
          </cell>
          <cell r="VP21">
            <v>13825</v>
          </cell>
          <cell r="VQ21">
            <v>13825</v>
          </cell>
          <cell r="VR21">
            <v>13825</v>
          </cell>
          <cell r="VS21">
            <v>13825</v>
          </cell>
          <cell r="VT21">
            <v>55300</v>
          </cell>
          <cell r="VU21">
            <v>0</v>
          </cell>
          <cell r="VV21">
            <v>0</v>
          </cell>
          <cell r="VW21">
            <v>0</v>
          </cell>
          <cell r="VX21">
            <v>0</v>
          </cell>
          <cell r="VY21">
            <v>0</v>
          </cell>
          <cell r="VZ21">
            <v>13825</v>
          </cell>
          <cell r="WA21">
            <v>13825</v>
          </cell>
          <cell r="WB21">
            <v>13825</v>
          </cell>
          <cell r="WC21">
            <v>13825</v>
          </cell>
          <cell r="WD21">
            <v>55300</v>
          </cell>
          <cell r="WE21">
            <v>15950</v>
          </cell>
          <cell r="WF21">
            <v>15950</v>
          </cell>
          <cell r="WG21">
            <v>15950</v>
          </cell>
          <cell r="WH21">
            <v>15950</v>
          </cell>
          <cell r="WI21">
            <v>63800</v>
          </cell>
          <cell r="WJ21">
            <v>0</v>
          </cell>
          <cell r="WK21">
            <v>0</v>
          </cell>
          <cell r="WL21">
            <v>0</v>
          </cell>
          <cell r="WM21">
            <v>0</v>
          </cell>
          <cell r="WN21">
            <v>0</v>
          </cell>
          <cell r="WO21">
            <v>15950</v>
          </cell>
          <cell r="WP21">
            <v>15950</v>
          </cell>
          <cell r="WQ21">
            <v>15950</v>
          </cell>
          <cell r="WR21">
            <v>15950</v>
          </cell>
          <cell r="WS21">
            <v>63800</v>
          </cell>
          <cell r="WT21">
            <v>15950</v>
          </cell>
          <cell r="WU21">
            <v>15950</v>
          </cell>
          <cell r="WV21">
            <v>15950</v>
          </cell>
          <cell r="WW21">
            <v>15950</v>
          </cell>
          <cell r="WX21">
            <v>63800</v>
          </cell>
          <cell r="WY21">
            <v>18000</v>
          </cell>
          <cell r="WZ21">
            <v>24300</v>
          </cell>
          <cell r="XA21">
            <v>24300</v>
          </cell>
          <cell r="XB21">
            <v>23400</v>
          </cell>
          <cell r="XC21">
            <v>90000</v>
          </cell>
          <cell r="XD21">
            <v>33950</v>
          </cell>
          <cell r="XE21">
            <v>40250</v>
          </cell>
          <cell r="XF21">
            <v>40250</v>
          </cell>
          <cell r="XG21">
            <v>39350</v>
          </cell>
          <cell r="XH21">
            <v>153800</v>
          </cell>
          <cell r="XI21">
            <v>20000</v>
          </cell>
          <cell r="XJ21">
            <v>20000</v>
          </cell>
          <cell r="XK21">
            <v>20000</v>
          </cell>
          <cell r="XL21">
            <v>20000</v>
          </cell>
          <cell r="XM21">
            <v>80000</v>
          </cell>
          <cell r="XN21">
            <v>0</v>
          </cell>
          <cell r="XO21">
            <v>0</v>
          </cell>
          <cell r="XP21">
            <v>0</v>
          </cell>
          <cell r="XQ21">
            <v>0</v>
          </cell>
          <cell r="XR21">
            <v>0</v>
          </cell>
          <cell r="XS21">
            <v>20000</v>
          </cell>
          <cell r="XT21">
            <v>20000</v>
          </cell>
          <cell r="XU21">
            <v>20000</v>
          </cell>
          <cell r="XV21">
            <v>20000</v>
          </cell>
          <cell r="XW21">
            <v>80000</v>
          </cell>
          <cell r="XX21">
            <v>20000</v>
          </cell>
          <cell r="XY21">
            <v>20000</v>
          </cell>
          <cell r="XZ21">
            <v>20000</v>
          </cell>
          <cell r="YA21">
            <v>20000</v>
          </cell>
          <cell r="YB21">
            <v>80000</v>
          </cell>
          <cell r="YC21">
            <v>24000</v>
          </cell>
          <cell r="YD21">
            <v>32400.000000000004</v>
          </cell>
          <cell r="YE21">
            <v>32400.000000000004</v>
          </cell>
          <cell r="YF21">
            <v>31200</v>
          </cell>
          <cell r="YG21">
            <v>120000</v>
          </cell>
          <cell r="YH21">
            <v>44000</v>
          </cell>
          <cell r="YI21">
            <v>52400</v>
          </cell>
          <cell r="YJ21">
            <v>52400</v>
          </cell>
          <cell r="YK21">
            <v>51200</v>
          </cell>
          <cell r="YL21">
            <v>200000</v>
          </cell>
          <cell r="YM21">
            <v>14250</v>
          </cell>
          <cell r="YN21">
            <v>14250</v>
          </cell>
          <cell r="YO21">
            <v>14250</v>
          </cell>
          <cell r="YP21">
            <v>14250</v>
          </cell>
          <cell r="YQ21">
            <v>57000</v>
          </cell>
          <cell r="YR21">
            <v>0</v>
          </cell>
          <cell r="YS21">
            <v>0</v>
          </cell>
          <cell r="YT21">
            <v>0</v>
          </cell>
          <cell r="YU21">
            <v>0</v>
          </cell>
          <cell r="YV21">
            <v>0</v>
          </cell>
          <cell r="YW21">
            <v>14250</v>
          </cell>
          <cell r="YX21">
            <v>14250</v>
          </cell>
          <cell r="YY21">
            <v>14250</v>
          </cell>
          <cell r="YZ21">
            <v>14250</v>
          </cell>
          <cell r="ZA21">
            <v>57000</v>
          </cell>
          <cell r="ZB21">
            <v>14250</v>
          </cell>
          <cell r="ZC21">
            <v>14250</v>
          </cell>
          <cell r="ZD21">
            <v>14250</v>
          </cell>
          <cell r="ZE21">
            <v>14250</v>
          </cell>
          <cell r="ZF21">
            <v>57000</v>
          </cell>
          <cell r="ZG21">
            <v>0</v>
          </cell>
          <cell r="ZH21">
            <v>0</v>
          </cell>
          <cell r="ZI21">
            <v>0</v>
          </cell>
          <cell r="ZJ21">
            <v>0</v>
          </cell>
          <cell r="ZK21">
            <v>0</v>
          </cell>
          <cell r="ZL21">
            <v>14250</v>
          </cell>
          <cell r="ZM21">
            <v>14250</v>
          </cell>
          <cell r="ZN21">
            <v>14250</v>
          </cell>
          <cell r="ZO21">
            <v>14250</v>
          </cell>
          <cell r="ZP21">
            <v>57000</v>
          </cell>
          <cell r="ZQ21">
            <v>23500</v>
          </cell>
          <cell r="ZR21">
            <v>23500</v>
          </cell>
          <cell r="ZS21">
            <v>23500</v>
          </cell>
          <cell r="ZT21">
            <v>23300</v>
          </cell>
          <cell r="ZU21">
            <v>93800</v>
          </cell>
          <cell r="ZV21">
            <v>0</v>
          </cell>
          <cell r="ZW21">
            <v>0</v>
          </cell>
          <cell r="ZX21">
            <v>0</v>
          </cell>
          <cell r="ZY21">
            <v>0</v>
          </cell>
          <cell r="ZZ21">
            <v>0</v>
          </cell>
          <cell r="AAA21">
            <v>23500</v>
          </cell>
          <cell r="AAB21">
            <v>23500</v>
          </cell>
          <cell r="AAC21">
            <v>23500</v>
          </cell>
          <cell r="AAD21">
            <v>23300</v>
          </cell>
          <cell r="AAE21">
            <v>93800</v>
          </cell>
          <cell r="AAF21">
            <v>23500</v>
          </cell>
          <cell r="AAG21">
            <v>23500</v>
          </cell>
          <cell r="AAH21">
            <v>23500</v>
          </cell>
          <cell r="AAI21">
            <v>23300</v>
          </cell>
          <cell r="AAJ21">
            <v>93800</v>
          </cell>
          <cell r="AAK21">
            <v>0</v>
          </cell>
          <cell r="AAL21">
            <v>0</v>
          </cell>
          <cell r="AAM21">
            <v>0</v>
          </cell>
          <cell r="AAN21">
            <v>0</v>
          </cell>
          <cell r="AAO21">
            <v>0</v>
          </cell>
          <cell r="AAP21">
            <v>23500</v>
          </cell>
          <cell r="AAQ21">
            <v>23500</v>
          </cell>
          <cell r="AAR21">
            <v>23500</v>
          </cell>
          <cell r="AAS21">
            <v>23300</v>
          </cell>
          <cell r="AAT21">
            <v>93800</v>
          </cell>
          <cell r="AAU21">
            <v>20675</v>
          </cell>
          <cell r="AAV21">
            <v>23675</v>
          </cell>
          <cell r="AAW21">
            <v>20675</v>
          </cell>
          <cell r="AAX21">
            <v>25625</v>
          </cell>
          <cell r="AAY21">
            <v>90650</v>
          </cell>
          <cell r="AAZ21">
            <v>0</v>
          </cell>
          <cell r="ABA21">
            <v>0</v>
          </cell>
          <cell r="ABB21">
            <v>0</v>
          </cell>
          <cell r="ABC21">
            <v>0</v>
          </cell>
          <cell r="ABD21">
            <v>0</v>
          </cell>
          <cell r="ABE21">
            <v>20675</v>
          </cell>
          <cell r="ABF21">
            <v>23675</v>
          </cell>
          <cell r="ABG21">
            <v>20675</v>
          </cell>
          <cell r="ABH21">
            <v>25625</v>
          </cell>
          <cell r="ABI21">
            <v>90650</v>
          </cell>
          <cell r="ABJ21">
            <v>20675</v>
          </cell>
          <cell r="ABK21">
            <v>23675</v>
          </cell>
          <cell r="ABL21">
            <v>20675</v>
          </cell>
          <cell r="ABM21">
            <v>25625</v>
          </cell>
          <cell r="ABN21">
            <v>90650</v>
          </cell>
          <cell r="ABO21">
            <v>12000</v>
          </cell>
          <cell r="ABP21">
            <v>16200.000000000002</v>
          </cell>
          <cell r="ABQ21">
            <v>16200.000000000002</v>
          </cell>
          <cell r="ABR21">
            <v>15600</v>
          </cell>
          <cell r="ABS21">
            <v>60000</v>
          </cell>
          <cell r="ABT21">
            <v>32675</v>
          </cell>
          <cell r="ABU21">
            <v>39875</v>
          </cell>
          <cell r="ABV21">
            <v>36875</v>
          </cell>
          <cell r="ABW21">
            <v>41225</v>
          </cell>
          <cell r="ABX21">
            <v>150650</v>
          </cell>
          <cell r="ABY21">
            <v>40200</v>
          </cell>
          <cell r="ABZ21">
            <v>40200</v>
          </cell>
          <cell r="ACA21">
            <v>40200</v>
          </cell>
          <cell r="ACB21">
            <v>40200</v>
          </cell>
          <cell r="ACC21">
            <v>160800</v>
          </cell>
          <cell r="ACD21">
            <v>0</v>
          </cell>
          <cell r="ACE21">
            <v>0</v>
          </cell>
          <cell r="ACF21">
            <v>0</v>
          </cell>
          <cell r="ACG21">
            <v>0</v>
          </cell>
          <cell r="ACH21">
            <v>0</v>
          </cell>
          <cell r="ACI21">
            <v>40200</v>
          </cell>
          <cell r="ACJ21">
            <v>40200</v>
          </cell>
          <cell r="ACK21">
            <v>40200</v>
          </cell>
          <cell r="ACL21">
            <v>40200</v>
          </cell>
          <cell r="ACM21">
            <v>160800</v>
          </cell>
          <cell r="ACN21">
            <v>40200</v>
          </cell>
          <cell r="ACO21">
            <v>40200</v>
          </cell>
          <cell r="ACP21">
            <v>40200</v>
          </cell>
          <cell r="ACQ21">
            <v>40200</v>
          </cell>
          <cell r="ACR21">
            <v>160800</v>
          </cell>
          <cell r="ACS21">
            <v>42000</v>
          </cell>
          <cell r="ACT21">
            <v>56700.000000000007</v>
          </cell>
          <cell r="ACU21">
            <v>56700.000000000007</v>
          </cell>
          <cell r="ACV21">
            <v>54600</v>
          </cell>
          <cell r="ACW21">
            <v>210000</v>
          </cell>
          <cell r="ACX21">
            <v>82200</v>
          </cell>
          <cell r="ACY21">
            <v>96900</v>
          </cell>
          <cell r="ACZ21">
            <v>96900</v>
          </cell>
          <cell r="ADA21">
            <v>94800</v>
          </cell>
          <cell r="ADB21">
            <v>370800</v>
          </cell>
          <cell r="ADC21">
            <v>14037.5</v>
          </cell>
          <cell r="ADD21">
            <v>14037.5</v>
          </cell>
          <cell r="ADE21">
            <v>14037.5</v>
          </cell>
          <cell r="ADF21">
            <v>14037.5</v>
          </cell>
          <cell r="ADG21">
            <v>56150</v>
          </cell>
          <cell r="ADH21">
            <v>0</v>
          </cell>
          <cell r="ADI21">
            <v>0</v>
          </cell>
          <cell r="ADJ21">
            <v>0</v>
          </cell>
          <cell r="ADK21">
            <v>0</v>
          </cell>
          <cell r="ADL21">
            <v>0</v>
          </cell>
          <cell r="ADM21">
            <v>14037.5</v>
          </cell>
          <cell r="ADN21">
            <v>14037.5</v>
          </cell>
          <cell r="ADO21">
            <v>14037.5</v>
          </cell>
          <cell r="ADP21">
            <v>14037.5</v>
          </cell>
          <cell r="ADQ21">
            <v>56150</v>
          </cell>
          <cell r="ADR21">
            <v>14037.5</v>
          </cell>
          <cell r="ADS21">
            <v>14037.5</v>
          </cell>
          <cell r="ADT21">
            <v>14037.5</v>
          </cell>
          <cell r="ADU21">
            <v>14037.5</v>
          </cell>
          <cell r="ADV21">
            <v>56150</v>
          </cell>
          <cell r="ADW21">
            <v>0</v>
          </cell>
          <cell r="ADX21">
            <v>0</v>
          </cell>
          <cell r="ADY21">
            <v>0</v>
          </cell>
          <cell r="ADZ21">
            <v>0</v>
          </cell>
          <cell r="AEA21">
            <v>0</v>
          </cell>
          <cell r="AEB21">
            <v>14037.5</v>
          </cell>
          <cell r="AEC21">
            <v>14037.5</v>
          </cell>
          <cell r="AED21">
            <v>14037.5</v>
          </cell>
          <cell r="AEE21">
            <v>14037.5</v>
          </cell>
          <cell r="AEF21">
            <v>56150</v>
          </cell>
          <cell r="AEG21">
            <v>48287.5</v>
          </cell>
          <cell r="AEH21">
            <v>48287.5</v>
          </cell>
          <cell r="AEI21">
            <v>48287.5</v>
          </cell>
          <cell r="AEJ21">
            <v>48287.5</v>
          </cell>
          <cell r="AEK21">
            <v>193150</v>
          </cell>
          <cell r="AEL21">
            <v>0</v>
          </cell>
          <cell r="AEM21">
            <v>0</v>
          </cell>
          <cell r="AEN21">
            <v>0</v>
          </cell>
          <cell r="AEO21">
            <v>0</v>
          </cell>
          <cell r="AEP21">
            <v>0</v>
          </cell>
          <cell r="AEQ21">
            <v>48287.5</v>
          </cell>
          <cell r="AER21">
            <v>48287.5</v>
          </cell>
          <cell r="AES21">
            <v>48287.5</v>
          </cell>
          <cell r="AET21">
            <v>48287.5</v>
          </cell>
          <cell r="AEU21">
            <v>193150</v>
          </cell>
          <cell r="AEV21">
            <v>48287.5</v>
          </cell>
          <cell r="AEW21">
            <v>48287.5</v>
          </cell>
          <cell r="AEX21">
            <v>48287.5</v>
          </cell>
          <cell r="AEY21">
            <v>48287.5</v>
          </cell>
          <cell r="AEZ21">
            <v>193150</v>
          </cell>
          <cell r="AFA21">
            <v>0</v>
          </cell>
          <cell r="AFB21">
            <v>0</v>
          </cell>
          <cell r="AFC21">
            <v>0</v>
          </cell>
          <cell r="AFD21">
            <v>0</v>
          </cell>
          <cell r="AFE21">
            <v>0</v>
          </cell>
          <cell r="AFF21">
            <v>48287.5</v>
          </cell>
          <cell r="AFG21">
            <v>48287.5</v>
          </cell>
          <cell r="AFH21">
            <v>48287.5</v>
          </cell>
          <cell r="AFI21">
            <v>48287.5</v>
          </cell>
          <cell r="AFJ21">
            <v>193150</v>
          </cell>
          <cell r="AFK21">
            <v>16587.5</v>
          </cell>
          <cell r="AFL21">
            <v>16587.5</v>
          </cell>
          <cell r="AFM21">
            <v>16587.5</v>
          </cell>
          <cell r="AFN21">
            <v>16587.5</v>
          </cell>
          <cell r="AFO21">
            <v>66350</v>
          </cell>
          <cell r="AFP21">
            <v>0</v>
          </cell>
          <cell r="AFQ21">
            <v>0</v>
          </cell>
          <cell r="AFR21">
            <v>0</v>
          </cell>
          <cell r="AFS21">
            <v>0</v>
          </cell>
          <cell r="AFT21">
            <v>0</v>
          </cell>
          <cell r="AFU21">
            <v>16587.5</v>
          </cell>
          <cell r="AFV21">
            <v>16587.5</v>
          </cell>
          <cell r="AFW21">
            <v>16587.5</v>
          </cell>
          <cell r="AFX21">
            <v>16587.5</v>
          </cell>
          <cell r="AFY21">
            <v>66350</v>
          </cell>
          <cell r="AFZ21">
            <v>16587.5</v>
          </cell>
          <cell r="AGA21">
            <v>16587.5</v>
          </cell>
          <cell r="AGB21">
            <v>16587.5</v>
          </cell>
          <cell r="AGC21">
            <v>16587.5</v>
          </cell>
          <cell r="AGD21">
            <v>66350</v>
          </cell>
          <cell r="AGE21">
            <v>0</v>
          </cell>
          <cell r="AGF21">
            <v>0</v>
          </cell>
          <cell r="AGG21">
            <v>0</v>
          </cell>
          <cell r="AGH21">
            <v>0</v>
          </cell>
          <cell r="AGI21">
            <v>0</v>
          </cell>
          <cell r="AGJ21">
            <v>16587.5</v>
          </cell>
          <cell r="AGK21">
            <v>16587.5</v>
          </cell>
          <cell r="AGL21">
            <v>16587.5</v>
          </cell>
          <cell r="AGM21">
            <v>16587.5</v>
          </cell>
          <cell r="AGN21">
            <v>66350</v>
          </cell>
          <cell r="AGO21">
            <v>29562.5</v>
          </cell>
          <cell r="AGP21">
            <v>29562.5</v>
          </cell>
          <cell r="AGQ21">
            <v>29562.5</v>
          </cell>
          <cell r="AGR21">
            <v>29562.5</v>
          </cell>
          <cell r="AGS21">
            <v>118250</v>
          </cell>
          <cell r="AGT21">
            <v>0</v>
          </cell>
          <cell r="AGU21">
            <v>0</v>
          </cell>
          <cell r="AGV21">
            <v>0</v>
          </cell>
          <cell r="AGW21">
            <v>0</v>
          </cell>
          <cell r="AGX21">
            <v>0</v>
          </cell>
          <cell r="AGY21">
            <v>29562.5</v>
          </cell>
          <cell r="AGZ21">
            <v>29562.5</v>
          </cell>
          <cell r="AHA21">
            <v>29562.5</v>
          </cell>
          <cell r="AHB21">
            <v>29562.5</v>
          </cell>
          <cell r="AHC21">
            <v>118250</v>
          </cell>
          <cell r="AHD21">
            <v>29562.5</v>
          </cell>
          <cell r="AHE21">
            <v>29562.5</v>
          </cell>
          <cell r="AHF21">
            <v>29562.5</v>
          </cell>
          <cell r="AHG21">
            <v>29562.5</v>
          </cell>
          <cell r="AHH21">
            <v>118250</v>
          </cell>
          <cell r="AHI21">
            <v>24000</v>
          </cell>
          <cell r="AHJ21">
            <v>32400.000000000004</v>
          </cell>
          <cell r="AHK21">
            <v>32400.000000000004</v>
          </cell>
          <cell r="AHL21">
            <v>31200</v>
          </cell>
          <cell r="AHM21">
            <v>120000</v>
          </cell>
          <cell r="AHN21">
            <v>53562.5</v>
          </cell>
          <cell r="AHO21">
            <v>61962.5</v>
          </cell>
          <cell r="AHP21">
            <v>61962.5</v>
          </cell>
          <cell r="AHQ21">
            <v>60762.5</v>
          </cell>
          <cell r="AHR21">
            <v>238250</v>
          </cell>
          <cell r="AHS21">
            <v>14675</v>
          </cell>
          <cell r="AHT21">
            <v>14675</v>
          </cell>
          <cell r="AHU21">
            <v>14675</v>
          </cell>
          <cell r="AHV21">
            <v>14675</v>
          </cell>
          <cell r="AHW21">
            <v>58700</v>
          </cell>
          <cell r="AHX21">
            <v>0</v>
          </cell>
          <cell r="AHY21">
            <v>0</v>
          </cell>
          <cell r="AHZ21">
            <v>0</v>
          </cell>
          <cell r="AIA21">
            <v>0</v>
          </cell>
          <cell r="AIB21">
            <v>0</v>
          </cell>
          <cell r="AIC21">
            <v>14675</v>
          </cell>
          <cell r="AID21">
            <v>14675</v>
          </cell>
          <cell r="AIE21">
            <v>14675</v>
          </cell>
          <cell r="AIF21">
            <v>14675</v>
          </cell>
          <cell r="AIG21">
            <v>58700</v>
          </cell>
          <cell r="AIH21">
            <v>14675</v>
          </cell>
          <cell r="AII21">
            <v>14675</v>
          </cell>
          <cell r="AIJ21">
            <v>14675</v>
          </cell>
          <cell r="AIK21">
            <v>14675</v>
          </cell>
          <cell r="AIL21">
            <v>58700</v>
          </cell>
          <cell r="AIM21">
            <v>18000</v>
          </cell>
          <cell r="AIN21">
            <v>24300</v>
          </cell>
          <cell r="AIO21">
            <v>24300</v>
          </cell>
          <cell r="AIP21">
            <v>23400</v>
          </cell>
          <cell r="AIQ21">
            <v>90000</v>
          </cell>
          <cell r="AIR21">
            <v>32675</v>
          </cell>
          <cell r="AIS21">
            <v>38975</v>
          </cell>
          <cell r="AIT21">
            <v>38975</v>
          </cell>
          <cell r="AIU21">
            <v>38075</v>
          </cell>
          <cell r="AIV21">
            <v>148700</v>
          </cell>
          <cell r="AIW21">
            <v>24038</v>
          </cell>
          <cell r="AIX21">
            <v>24038</v>
          </cell>
          <cell r="AIY21">
            <v>24038</v>
          </cell>
          <cell r="AIZ21">
            <v>24036</v>
          </cell>
          <cell r="AJA21">
            <v>96150</v>
          </cell>
          <cell r="AJB21">
            <v>0</v>
          </cell>
          <cell r="AJC21">
            <v>0</v>
          </cell>
          <cell r="AJD21">
            <v>0</v>
          </cell>
          <cell r="AJE21">
            <v>0</v>
          </cell>
          <cell r="AJF21">
            <v>0</v>
          </cell>
          <cell r="AJG21">
            <v>24038</v>
          </cell>
          <cell r="AJH21">
            <v>24038</v>
          </cell>
          <cell r="AJI21">
            <v>24038</v>
          </cell>
          <cell r="AJJ21">
            <v>24036</v>
          </cell>
          <cell r="AJK21">
            <v>96150</v>
          </cell>
          <cell r="AJL21">
            <v>24038</v>
          </cell>
          <cell r="AJM21">
            <v>24038</v>
          </cell>
          <cell r="AJN21">
            <v>24038</v>
          </cell>
          <cell r="AJO21">
            <v>24036</v>
          </cell>
          <cell r="AJP21">
            <v>96150</v>
          </cell>
          <cell r="AJQ21">
            <v>0</v>
          </cell>
          <cell r="AJR21">
            <v>0</v>
          </cell>
          <cell r="AJS21">
            <v>0</v>
          </cell>
          <cell r="AJT21">
            <v>0</v>
          </cell>
          <cell r="AJU21">
            <v>0</v>
          </cell>
          <cell r="AJV21">
            <v>24038</v>
          </cell>
          <cell r="AJW21">
            <v>24038</v>
          </cell>
          <cell r="AJX21">
            <v>24038</v>
          </cell>
          <cell r="AJY21">
            <v>24036</v>
          </cell>
          <cell r="AJZ21">
            <v>96150</v>
          </cell>
          <cell r="AKA21">
            <v>14000</v>
          </cell>
          <cell r="AKB21">
            <v>14000</v>
          </cell>
          <cell r="AKC21">
            <v>14000</v>
          </cell>
          <cell r="AKD21">
            <v>14000</v>
          </cell>
          <cell r="AKE21">
            <v>56000</v>
          </cell>
          <cell r="AKF21">
            <v>0</v>
          </cell>
          <cell r="AKG21">
            <v>0</v>
          </cell>
          <cell r="AKH21">
            <v>0</v>
          </cell>
          <cell r="AKI21">
            <v>0</v>
          </cell>
          <cell r="AKJ21">
            <v>0</v>
          </cell>
          <cell r="AKK21">
            <v>14000</v>
          </cell>
          <cell r="AKL21">
            <v>14000</v>
          </cell>
          <cell r="AKM21">
            <v>14000</v>
          </cell>
          <cell r="AKN21">
            <v>14000</v>
          </cell>
          <cell r="AKO21">
            <v>56000</v>
          </cell>
          <cell r="AKP21">
            <v>14000</v>
          </cell>
          <cell r="AKQ21">
            <v>14000</v>
          </cell>
          <cell r="AKR21">
            <v>14000</v>
          </cell>
          <cell r="AKS21">
            <v>14000</v>
          </cell>
          <cell r="AKT21">
            <v>56000</v>
          </cell>
          <cell r="AKU21">
            <v>0</v>
          </cell>
          <cell r="AKV21">
            <v>0</v>
          </cell>
          <cell r="AKW21">
            <v>0</v>
          </cell>
          <cell r="AKX21">
            <v>0</v>
          </cell>
          <cell r="AKY21">
            <v>0</v>
          </cell>
          <cell r="AKZ21">
            <v>14000</v>
          </cell>
          <cell r="ALA21">
            <v>14000</v>
          </cell>
          <cell r="ALB21">
            <v>14000</v>
          </cell>
          <cell r="ALC21">
            <v>14000</v>
          </cell>
          <cell r="ALD21">
            <v>56000</v>
          </cell>
          <cell r="ALE21">
            <v>0</v>
          </cell>
          <cell r="ALF21">
            <v>0</v>
          </cell>
          <cell r="ALG21">
            <v>0</v>
          </cell>
          <cell r="ALH21">
            <v>0</v>
          </cell>
          <cell r="ALI21">
            <v>0</v>
          </cell>
          <cell r="ALO21">
            <v>0</v>
          </cell>
          <cell r="ALP21">
            <v>0</v>
          </cell>
          <cell r="ALQ21">
            <v>0</v>
          </cell>
          <cell r="ALR21">
            <v>0</v>
          </cell>
          <cell r="ALS21">
            <v>0</v>
          </cell>
          <cell r="ALT21">
            <v>0</v>
          </cell>
          <cell r="ALU21">
            <v>0</v>
          </cell>
          <cell r="ALV21">
            <v>0</v>
          </cell>
          <cell r="ALW21">
            <v>0</v>
          </cell>
          <cell r="ALX21">
            <v>0</v>
          </cell>
          <cell r="ALY21">
            <v>0</v>
          </cell>
          <cell r="ALZ21">
            <v>0</v>
          </cell>
          <cell r="AMA21">
            <v>0</v>
          </cell>
          <cell r="AMB21">
            <v>0</v>
          </cell>
          <cell r="AMC21">
            <v>0</v>
          </cell>
          <cell r="AMD21">
            <v>0</v>
          </cell>
          <cell r="AME21">
            <v>0</v>
          </cell>
          <cell r="AMF21">
            <v>0</v>
          </cell>
          <cell r="AMG21">
            <v>0</v>
          </cell>
          <cell r="AMH21">
            <v>0</v>
          </cell>
          <cell r="AMX21">
            <v>0</v>
          </cell>
          <cell r="AMY21">
            <v>0</v>
          </cell>
          <cell r="AMZ21">
            <v>0</v>
          </cell>
          <cell r="ANA21">
            <v>0</v>
          </cell>
          <cell r="ANB21">
            <v>0</v>
          </cell>
          <cell r="ANC21">
            <v>0</v>
          </cell>
          <cell r="AND21">
            <v>0</v>
          </cell>
          <cell r="ANE21">
            <v>0</v>
          </cell>
          <cell r="ANF21">
            <v>0</v>
          </cell>
          <cell r="ANG21">
            <v>0</v>
          </cell>
          <cell r="ANH21">
            <v>0</v>
          </cell>
          <cell r="ANI21">
            <v>0</v>
          </cell>
          <cell r="ANJ21">
            <v>0</v>
          </cell>
          <cell r="ANK21">
            <v>0</v>
          </cell>
          <cell r="ANL21">
            <v>0</v>
          </cell>
          <cell r="AOB21">
            <v>0</v>
          </cell>
          <cell r="AOC21">
            <v>0</v>
          </cell>
          <cell r="AOD21">
            <v>0</v>
          </cell>
          <cell r="AOE21">
            <v>0</v>
          </cell>
          <cell r="AOF21">
            <v>0</v>
          </cell>
          <cell r="AOG21">
            <v>0</v>
          </cell>
          <cell r="AOH21">
            <v>0</v>
          </cell>
          <cell r="AOI21">
            <v>0</v>
          </cell>
          <cell r="AOJ21">
            <v>0</v>
          </cell>
          <cell r="AOK21">
            <v>0</v>
          </cell>
          <cell r="AOL21">
            <v>0</v>
          </cell>
          <cell r="AOM21">
            <v>0</v>
          </cell>
          <cell r="AON21">
            <v>0</v>
          </cell>
          <cell r="AOO21">
            <v>0</v>
          </cell>
          <cell r="AOP21">
            <v>0</v>
          </cell>
          <cell r="APF21">
            <v>0</v>
          </cell>
          <cell r="APG21">
            <v>0</v>
          </cell>
          <cell r="APH21">
            <v>0</v>
          </cell>
          <cell r="API21">
            <v>0</v>
          </cell>
          <cell r="APJ21">
            <v>0</v>
          </cell>
          <cell r="APK21">
            <v>0</v>
          </cell>
          <cell r="APL21">
            <v>0</v>
          </cell>
          <cell r="APM21">
            <v>0</v>
          </cell>
          <cell r="APN21">
            <v>0</v>
          </cell>
          <cell r="APO21">
            <v>0</v>
          </cell>
          <cell r="APP21">
            <v>0</v>
          </cell>
          <cell r="APQ21">
            <v>0</v>
          </cell>
          <cell r="APR21">
            <v>0</v>
          </cell>
          <cell r="APS21">
            <v>0</v>
          </cell>
          <cell r="APT21">
            <v>0</v>
          </cell>
          <cell r="AQJ21">
            <v>0</v>
          </cell>
          <cell r="AQK21">
            <v>0</v>
          </cell>
          <cell r="AQL21">
            <v>0</v>
          </cell>
          <cell r="AQM21">
            <v>0</v>
          </cell>
          <cell r="AQN21">
            <v>0</v>
          </cell>
          <cell r="AQO21">
            <v>0</v>
          </cell>
          <cell r="AQP21">
            <v>0</v>
          </cell>
          <cell r="AQQ21">
            <v>0</v>
          </cell>
          <cell r="AQR21">
            <v>0</v>
          </cell>
          <cell r="AQS21">
            <v>0</v>
          </cell>
          <cell r="AQT21">
            <v>0</v>
          </cell>
          <cell r="AQU21">
            <v>0</v>
          </cell>
          <cell r="AQV21">
            <v>0</v>
          </cell>
          <cell r="AQW21">
            <v>0</v>
          </cell>
          <cell r="AQX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0</v>
          </cell>
          <cell r="ARR21">
            <v>0</v>
          </cell>
          <cell r="ARS21">
            <v>0</v>
          </cell>
          <cell r="ART21">
            <v>0</v>
          </cell>
          <cell r="ARU21">
            <v>0</v>
          </cell>
          <cell r="ARV21">
            <v>0</v>
          </cell>
          <cell r="ARW21">
            <v>0</v>
          </cell>
          <cell r="ARX21">
            <v>0</v>
          </cell>
          <cell r="ARY21">
            <v>0</v>
          </cell>
          <cell r="ARZ21">
            <v>0</v>
          </cell>
          <cell r="ASA21">
            <v>0</v>
          </cell>
          <cell r="ASB21">
            <v>0</v>
          </cell>
          <cell r="ASR21">
            <v>0</v>
          </cell>
          <cell r="ASS21">
            <v>0</v>
          </cell>
          <cell r="AST21">
            <v>0</v>
          </cell>
          <cell r="ASU21">
            <v>0</v>
          </cell>
          <cell r="ASV21">
            <v>0</v>
          </cell>
          <cell r="ASW21">
            <v>0</v>
          </cell>
          <cell r="ASX21">
            <v>0</v>
          </cell>
          <cell r="ASY21">
            <v>0</v>
          </cell>
          <cell r="ASZ21">
            <v>0</v>
          </cell>
          <cell r="ATA21">
            <v>0</v>
          </cell>
          <cell r="ATB21">
            <v>0</v>
          </cell>
          <cell r="ATC21">
            <v>0</v>
          </cell>
          <cell r="ATD21">
            <v>0</v>
          </cell>
          <cell r="ATE21">
            <v>0</v>
          </cell>
          <cell r="ATF21">
            <v>0</v>
          </cell>
          <cell r="ATV21">
            <v>0</v>
          </cell>
          <cell r="ATW21">
            <v>0</v>
          </cell>
          <cell r="ATX21">
            <v>0</v>
          </cell>
          <cell r="ATY21">
            <v>0</v>
          </cell>
          <cell r="ATZ21">
            <v>0</v>
          </cell>
          <cell r="AUA21">
            <v>0</v>
          </cell>
          <cell r="AUB21">
            <v>0</v>
          </cell>
          <cell r="AUC21">
            <v>0</v>
          </cell>
          <cell r="AUD21">
            <v>0</v>
          </cell>
          <cell r="AUE21">
            <v>0</v>
          </cell>
          <cell r="AUF21">
            <v>0</v>
          </cell>
          <cell r="AUG21">
            <v>0</v>
          </cell>
          <cell r="AUH21">
            <v>0</v>
          </cell>
          <cell r="AUI21">
            <v>0</v>
          </cell>
          <cell r="AUJ21">
            <v>0</v>
          </cell>
          <cell r="AUZ21">
            <v>0</v>
          </cell>
          <cell r="AVA21">
            <v>0</v>
          </cell>
          <cell r="AVB21">
            <v>0</v>
          </cell>
          <cell r="AVC21">
            <v>0</v>
          </cell>
          <cell r="AVD21">
            <v>0</v>
          </cell>
          <cell r="AVE21">
            <v>0</v>
          </cell>
          <cell r="AVF21">
            <v>0</v>
          </cell>
          <cell r="AVG21">
            <v>0</v>
          </cell>
          <cell r="AVH21">
            <v>0</v>
          </cell>
          <cell r="AVI21">
            <v>0</v>
          </cell>
          <cell r="AVJ21">
            <v>0</v>
          </cell>
          <cell r="AVK21">
            <v>0</v>
          </cell>
          <cell r="AVL21">
            <v>0</v>
          </cell>
          <cell r="AVM21">
            <v>0</v>
          </cell>
          <cell r="AVN21">
            <v>0</v>
          </cell>
          <cell r="AWH21">
            <v>0</v>
          </cell>
          <cell r="AWM21">
            <v>0</v>
          </cell>
          <cell r="AWN21">
            <v>0</v>
          </cell>
          <cell r="AWO21">
            <v>0</v>
          </cell>
          <cell r="AWP21">
            <v>0</v>
          </cell>
          <cell r="AWQ21">
            <v>0</v>
          </cell>
          <cell r="AWR21">
            <v>0</v>
          </cell>
          <cell r="AXL21">
            <v>0</v>
          </cell>
          <cell r="AXQ21">
            <v>0</v>
          </cell>
          <cell r="AXR21">
            <v>0</v>
          </cell>
          <cell r="AXS21">
            <v>0</v>
          </cell>
          <cell r="AXT21">
            <v>0</v>
          </cell>
          <cell r="AXU21">
            <v>0</v>
          </cell>
          <cell r="AXV21">
            <v>0</v>
          </cell>
          <cell r="AXW21">
            <v>2028926.5</v>
          </cell>
          <cell r="AXX21">
            <v>2037451.5</v>
          </cell>
          <cell r="AXY21">
            <v>2036151.5</v>
          </cell>
          <cell r="AXZ21">
            <v>2070323.5</v>
          </cell>
          <cell r="AYA21">
            <v>8172853</v>
          </cell>
          <cell r="AYB21">
            <v>0</v>
          </cell>
          <cell r="AYC21">
            <v>0</v>
          </cell>
          <cell r="AYD21">
            <v>0</v>
          </cell>
          <cell r="AYE21">
            <v>0</v>
          </cell>
          <cell r="AYF21">
            <v>0</v>
          </cell>
          <cell r="AYG21">
            <v>2028926.5</v>
          </cell>
          <cell r="AYH21">
            <v>2037451.5</v>
          </cell>
          <cell r="AYI21">
            <v>2036151.5</v>
          </cell>
          <cell r="AYJ21">
            <v>2070323.5</v>
          </cell>
          <cell r="AYK21">
            <v>8172853</v>
          </cell>
          <cell r="AYL21">
            <v>2028926.5</v>
          </cell>
          <cell r="AYM21">
            <v>2037451.5</v>
          </cell>
          <cell r="AYN21">
            <v>2036151.5</v>
          </cell>
          <cell r="AYO21">
            <v>2070323.5</v>
          </cell>
          <cell r="AYP21">
            <v>8172853</v>
          </cell>
          <cell r="AYQ21">
            <v>1026000</v>
          </cell>
          <cell r="AYR21">
            <v>1385100</v>
          </cell>
          <cell r="AYS21">
            <v>1385100</v>
          </cell>
          <cell r="AYT21">
            <v>1333800</v>
          </cell>
          <cell r="AYU21">
            <v>5130000</v>
          </cell>
          <cell r="AYV21">
            <v>3054926.5</v>
          </cell>
          <cell r="AYW21">
            <v>3422551.5</v>
          </cell>
          <cell r="AYX21">
            <v>3421251.5</v>
          </cell>
          <cell r="AYY21">
            <v>3404123.5</v>
          </cell>
          <cell r="AYZ21">
            <v>13302853</v>
          </cell>
          <cell r="AZA21">
            <v>2125</v>
          </cell>
          <cell r="AZB21">
            <v>2125</v>
          </cell>
          <cell r="AZC21">
            <v>2125</v>
          </cell>
          <cell r="AZD21">
            <v>2125</v>
          </cell>
          <cell r="AZE21">
            <v>8500</v>
          </cell>
          <cell r="AZJ21">
            <v>0</v>
          </cell>
          <cell r="AZK21">
            <v>2125</v>
          </cell>
          <cell r="AZL21">
            <v>2125</v>
          </cell>
          <cell r="AZM21">
            <v>2125</v>
          </cell>
          <cell r="AZN21">
            <v>2125</v>
          </cell>
          <cell r="AZO21">
            <v>8500</v>
          </cell>
          <cell r="AZP21">
            <v>2125</v>
          </cell>
          <cell r="AZQ21">
            <v>2125</v>
          </cell>
          <cell r="AZR21">
            <v>2125</v>
          </cell>
          <cell r="AZS21">
            <v>2125</v>
          </cell>
          <cell r="AZT21">
            <v>8500</v>
          </cell>
          <cell r="AZU21">
            <v>0</v>
          </cell>
          <cell r="AZV21">
            <v>0</v>
          </cell>
          <cell r="AZW21">
            <v>0</v>
          </cell>
          <cell r="AZX21">
            <v>0</v>
          </cell>
          <cell r="AZY21">
            <v>0</v>
          </cell>
          <cell r="AZZ21">
            <v>2125</v>
          </cell>
          <cell r="BAA21">
            <v>2125</v>
          </cell>
          <cell r="BAB21">
            <v>2125</v>
          </cell>
          <cell r="BAC21">
            <v>2125</v>
          </cell>
          <cell r="BAD21">
            <v>8500</v>
          </cell>
          <cell r="BAE21">
            <v>1037400</v>
          </cell>
          <cell r="BAF21">
            <v>1038675</v>
          </cell>
          <cell r="BAG21">
            <v>1039737.5</v>
          </cell>
          <cell r="BAH21">
            <v>1039737.5</v>
          </cell>
          <cell r="BAI21">
            <v>4155550</v>
          </cell>
          <cell r="BAN21">
            <v>0</v>
          </cell>
          <cell r="BAO21">
            <v>1037400</v>
          </cell>
          <cell r="BAP21">
            <v>1038675</v>
          </cell>
          <cell r="BAQ21">
            <v>1039737.5</v>
          </cell>
          <cell r="BAR21">
            <v>1039737.5</v>
          </cell>
          <cell r="BAS21">
            <v>4155550</v>
          </cell>
          <cell r="BAT21">
            <v>1037400</v>
          </cell>
          <cell r="BAU21">
            <v>1038675</v>
          </cell>
          <cell r="BAV21">
            <v>1039737.5</v>
          </cell>
          <cell r="BAW21">
            <v>1039737.5</v>
          </cell>
          <cell r="BAX21">
            <v>4155550</v>
          </cell>
          <cell r="BAY21">
            <v>0</v>
          </cell>
          <cell r="BAZ21">
            <v>0</v>
          </cell>
          <cell r="BBA21">
            <v>0</v>
          </cell>
          <cell r="BBB21">
            <v>0</v>
          </cell>
          <cell r="BBC21">
            <v>0</v>
          </cell>
          <cell r="BBD21">
            <v>1037400</v>
          </cell>
          <cell r="BBE21">
            <v>1038675</v>
          </cell>
          <cell r="BBF21">
            <v>1039737.5</v>
          </cell>
          <cell r="BBG21">
            <v>1039737.5</v>
          </cell>
          <cell r="BBH21">
            <v>4155550</v>
          </cell>
          <cell r="BBI21">
            <v>0</v>
          </cell>
          <cell r="BBJ21">
            <v>0</v>
          </cell>
          <cell r="BBK21">
            <v>0</v>
          </cell>
          <cell r="BBL21">
            <v>0</v>
          </cell>
          <cell r="BBM21">
            <v>0</v>
          </cell>
          <cell r="BBR21">
            <v>0</v>
          </cell>
          <cell r="BBS21">
            <v>0</v>
          </cell>
          <cell r="BBT21">
            <v>0</v>
          </cell>
          <cell r="BBU21">
            <v>0</v>
          </cell>
          <cell r="BBV21">
            <v>0</v>
          </cell>
          <cell r="BBW21">
            <v>0</v>
          </cell>
          <cell r="BBX21">
            <v>0</v>
          </cell>
          <cell r="BBY21">
            <v>0</v>
          </cell>
          <cell r="BBZ21">
            <v>0</v>
          </cell>
          <cell r="BCA21">
            <v>0</v>
          </cell>
          <cell r="BCB21">
            <v>0</v>
          </cell>
          <cell r="BCC21">
            <v>0</v>
          </cell>
          <cell r="BCD21">
            <v>0</v>
          </cell>
          <cell r="BCE21">
            <v>0</v>
          </cell>
          <cell r="BCF21">
            <v>0</v>
          </cell>
          <cell r="BCG21">
            <v>0</v>
          </cell>
          <cell r="BCH21">
            <v>0</v>
          </cell>
          <cell r="BCI21">
            <v>0</v>
          </cell>
          <cell r="BCJ21">
            <v>0</v>
          </cell>
          <cell r="BCK21">
            <v>0</v>
          </cell>
          <cell r="BCL21">
            <v>0</v>
          </cell>
          <cell r="BCM21">
            <v>364237.5</v>
          </cell>
          <cell r="BCN21">
            <v>366362.5</v>
          </cell>
          <cell r="BCO21">
            <v>368062.5</v>
          </cell>
          <cell r="BCP21">
            <v>368062.5</v>
          </cell>
          <cell r="BCQ21">
            <v>1466725</v>
          </cell>
          <cell r="BCV21">
            <v>0</v>
          </cell>
          <cell r="BCW21">
            <v>364237.5</v>
          </cell>
          <cell r="BCX21">
            <v>366362.5</v>
          </cell>
          <cell r="BCY21">
            <v>368062.5</v>
          </cell>
          <cell r="BCZ21">
            <v>368062.5</v>
          </cell>
          <cell r="BDA21">
            <v>1466725</v>
          </cell>
          <cell r="BDB21">
            <v>364237.5</v>
          </cell>
          <cell r="BDC21">
            <v>366362.5</v>
          </cell>
          <cell r="BDD21">
            <v>368062.5</v>
          </cell>
          <cell r="BDE21">
            <v>368062.5</v>
          </cell>
          <cell r="BDF21">
            <v>1466725</v>
          </cell>
          <cell r="BDG21">
            <v>0</v>
          </cell>
          <cell r="BDH21">
            <v>0</v>
          </cell>
          <cell r="BDI21">
            <v>0</v>
          </cell>
          <cell r="BDJ21">
            <v>0</v>
          </cell>
          <cell r="BDK21">
            <v>0</v>
          </cell>
          <cell r="BDL21">
            <v>364237.5</v>
          </cell>
          <cell r="BDM21">
            <v>366362.5</v>
          </cell>
          <cell r="BDN21">
            <v>368062.5</v>
          </cell>
          <cell r="BDO21">
            <v>368062.5</v>
          </cell>
          <cell r="BDP21">
            <v>1466725</v>
          </cell>
          <cell r="BDQ21">
            <v>847466.5</v>
          </cell>
          <cell r="BDR21">
            <v>466291.5</v>
          </cell>
          <cell r="BDS21">
            <v>471816.5</v>
          </cell>
          <cell r="BDT21">
            <v>474579</v>
          </cell>
          <cell r="BDU21">
            <v>2260153.5</v>
          </cell>
          <cell r="BDZ21">
            <v>0</v>
          </cell>
          <cell r="BEA21">
            <v>847466.5</v>
          </cell>
          <cell r="BEB21">
            <v>466291.5</v>
          </cell>
          <cell r="BEC21">
            <v>471816.5</v>
          </cell>
          <cell r="BED21">
            <v>474579</v>
          </cell>
          <cell r="BEE21">
            <v>2260153.5</v>
          </cell>
          <cell r="BEF21">
            <v>847466.5</v>
          </cell>
          <cell r="BEG21">
            <v>466291.5</v>
          </cell>
          <cell r="BEH21">
            <v>471816.5</v>
          </cell>
          <cell r="BEI21">
            <v>474579</v>
          </cell>
          <cell r="BEJ21">
            <v>2260153.5</v>
          </cell>
          <cell r="BEK21">
            <v>0</v>
          </cell>
          <cell r="BEL21">
            <v>0</v>
          </cell>
          <cell r="BEM21">
            <v>0</v>
          </cell>
          <cell r="BEN21">
            <v>0</v>
          </cell>
          <cell r="BEO21">
            <v>0</v>
          </cell>
          <cell r="BEP21">
            <v>847466.5</v>
          </cell>
          <cell r="BEQ21">
            <v>466291.5</v>
          </cell>
          <cell r="BER21">
            <v>471816.5</v>
          </cell>
          <cell r="BES21">
            <v>474579</v>
          </cell>
          <cell r="BET21">
            <v>2260153.5</v>
          </cell>
          <cell r="BEU21">
            <v>4280155.5</v>
          </cell>
          <cell r="BEV21">
            <v>3910905.5</v>
          </cell>
          <cell r="BEW21">
            <v>3917893</v>
          </cell>
          <cell r="BEX21">
            <v>3954827.5</v>
          </cell>
          <cell r="BEY21">
            <v>16063781.5</v>
          </cell>
          <cell r="BEZ21">
            <v>0</v>
          </cell>
          <cell r="BFA21">
            <v>0</v>
          </cell>
          <cell r="BFB21">
            <v>0</v>
          </cell>
          <cell r="BFC21">
            <v>0</v>
          </cell>
          <cell r="BFD21">
            <v>0</v>
          </cell>
          <cell r="BFE21">
            <v>4280155.5</v>
          </cell>
          <cell r="BFF21">
            <v>3910905.5</v>
          </cell>
          <cell r="BFG21">
            <v>3917893</v>
          </cell>
          <cell r="BFH21">
            <v>3954827.5</v>
          </cell>
          <cell r="BFI21">
            <v>16063781.5</v>
          </cell>
          <cell r="BFJ21">
            <v>4280155.5</v>
          </cell>
          <cell r="BFK21">
            <v>3910905.5</v>
          </cell>
          <cell r="BFL21">
            <v>3917893</v>
          </cell>
          <cell r="BFM21">
            <v>3954827.5</v>
          </cell>
          <cell r="BFN21">
            <v>16063781.5</v>
          </cell>
          <cell r="BFO21">
            <v>1026000</v>
          </cell>
          <cell r="BFP21">
            <v>1385100</v>
          </cell>
          <cell r="BFQ21">
            <v>1385100</v>
          </cell>
          <cell r="BFR21">
            <v>1333800</v>
          </cell>
          <cell r="BFS21">
            <v>5130000</v>
          </cell>
          <cell r="BFT21">
            <v>5306155.5</v>
          </cell>
          <cell r="BFU21">
            <v>5296005.5</v>
          </cell>
          <cell r="BFV21">
            <v>5302993</v>
          </cell>
          <cell r="BFW21">
            <v>5288627.5</v>
          </cell>
          <cell r="BFX21">
            <v>21193781.5</v>
          </cell>
          <cell r="BFY21">
            <v>0</v>
          </cell>
          <cell r="BFZ21">
            <v>0</v>
          </cell>
        </row>
        <row r="22">
          <cell r="B22" t="str">
            <v xml:space="preserve"> - 差旅费</v>
          </cell>
          <cell r="C22">
            <v>280000</v>
          </cell>
          <cell r="D22">
            <v>300000</v>
          </cell>
          <cell r="E22">
            <v>300000</v>
          </cell>
          <cell r="F22">
            <v>300000</v>
          </cell>
          <cell r="G22">
            <v>1180000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280000</v>
          </cell>
          <cell r="N22">
            <v>300000</v>
          </cell>
          <cell r="O22">
            <v>300000</v>
          </cell>
          <cell r="P22">
            <v>300000</v>
          </cell>
          <cell r="Q22">
            <v>1180000</v>
          </cell>
          <cell r="R22">
            <v>280000</v>
          </cell>
          <cell r="S22">
            <v>300000</v>
          </cell>
          <cell r="T22">
            <v>300000</v>
          </cell>
          <cell r="U22">
            <v>300000</v>
          </cell>
          <cell r="V22">
            <v>1180000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280000</v>
          </cell>
          <cell r="AC22">
            <v>300000</v>
          </cell>
          <cell r="AD22">
            <v>300000</v>
          </cell>
          <cell r="AE22">
            <v>300000</v>
          </cell>
          <cell r="AF22">
            <v>1180000</v>
          </cell>
          <cell r="AG22">
            <v>30000</v>
          </cell>
          <cell r="AH22">
            <v>30000</v>
          </cell>
          <cell r="AI22">
            <v>30000</v>
          </cell>
          <cell r="AJ22">
            <v>30000</v>
          </cell>
          <cell r="AK22">
            <v>120000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30000</v>
          </cell>
          <cell r="AR22">
            <v>30000</v>
          </cell>
          <cell r="AS22">
            <v>30000</v>
          </cell>
          <cell r="AT22">
            <v>30000</v>
          </cell>
          <cell r="AU22">
            <v>120000</v>
          </cell>
          <cell r="AV22">
            <v>30000</v>
          </cell>
          <cell r="AW22">
            <v>30000</v>
          </cell>
          <cell r="AX22">
            <v>30000</v>
          </cell>
          <cell r="AY22">
            <v>30000</v>
          </cell>
          <cell r="AZ22">
            <v>120000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30000</v>
          </cell>
          <cell r="BG22">
            <v>30000</v>
          </cell>
          <cell r="BH22">
            <v>30000</v>
          </cell>
          <cell r="BI22">
            <v>30000</v>
          </cell>
          <cell r="BJ22">
            <v>120000</v>
          </cell>
          <cell r="BK22">
            <v>15000</v>
          </cell>
          <cell r="BL22">
            <v>15000</v>
          </cell>
          <cell r="BM22">
            <v>15000</v>
          </cell>
          <cell r="BN22">
            <v>15000</v>
          </cell>
          <cell r="BO22">
            <v>60000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15000</v>
          </cell>
          <cell r="BV22">
            <v>15000</v>
          </cell>
          <cell r="BW22">
            <v>15000</v>
          </cell>
          <cell r="BX22">
            <v>15000</v>
          </cell>
          <cell r="BY22">
            <v>60000</v>
          </cell>
          <cell r="BZ22">
            <v>15000</v>
          </cell>
          <cell r="CA22">
            <v>15000</v>
          </cell>
          <cell r="CB22">
            <v>15000</v>
          </cell>
          <cell r="CC22">
            <v>15000</v>
          </cell>
          <cell r="CD22">
            <v>60000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15000</v>
          </cell>
          <cell r="CK22">
            <v>15000</v>
          </cell>
          <cell r="CL22">
            <v>15000</v>
          </cell>
          <cell r="CM22">
            <v>15000</v>
          </cell>
          <cell r="CN22">
            <v>60000</v>
          </cell>
          <cell r="CO22">
            <v>10000</v>
          </cell>
          <cell r="CP22">
            <v>10000</v>
          </cell>
          <cell r="CQ22">
            <v>10000</v>
          </cell>
          <cell r="CR22">
            <v>10000</v>
          </cell>
          <cell r="CS22">
            <v>40000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10000</v>
          </cell>
          <cell r="CZ22">
            <v>10000</v>
          </cell>
          <cell r="DA22">
            <v>10000</v>
          </cell>
          <cell r="DB22">
            <v>10000</v>
          </cell>
          <cell r="DC22">
            <v>40000</v>
          </cell>
          <cell r="DD22">
            <v>10000</v>
          </cell>
          <cell r="DE22">
            <v>10000</v>
          </cell>
          <cell r="DF22">
            <v>10000</v>
          </cell>
          <cell r="DG22">
            <v>10000</v>
          </cell>
          <cell r="DH22">
            <v>40000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10000</v>
          </cell>
          <cell r="DO22">
            <v>10000</v>
          </cell>
          <cell r="DP22">
            <v>10000</v>
          </cell>
          <cell r="DQ22">
            <v>10000</v>
          </cell>
          <cell r="DR22">
            <v>40000</v>
          </cell>
          <cell r="DS22">
            <v>10000</v>
          </cell>
          <cell r="DT22">
            <v>10000</v>
          </cell>
          <cell r="DU22">
            <v>10000</v>
          </cell>
          <cell r="DV22">
            <v>10000</v>
          </cell>
          <cell r="DW22">
            <v>40000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10000</v>
          </cell>
          <cell r="ED22">
            <v>10000</v>
          </cell>
          <cell r="EE22">
            <v>10000</v>
          </cell>
          <cell r="EF22">
            <v>10000</v>
          </cell>
          <cell r="EG22">
            <v>40000</v>
          </cell>
          <cell r="EH22">
            <v>10000</v>
          </cell>
          <cell r="EI22">
            <v>10000</v>
          </cell>
          <cell r="EJ22">
            <v>10000</v>
          </cell>
          <cell r="EK22">
            <v>10000</v>
          </cell>
          <cell r="EL22">
            <v>40000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10000</v>
          </cell>
          <cell r="ES22">
            <v>10000</v>
          </cell>
          <cell r="ET22">
            <v>10000</v>
          </cell>
          <cell r="EU22">
            <v>10000</v>
          </cell>
          <cell r="EV22">
            <v>40000</v>
          </cell>
          <cell r="EW22">
            <v>10000</v>
          </cell>
          <cell r="EX22">
            <v>25000</v>
          </cell>
          <cell r="EY22">
            <v>25000</v>
          </cell>
          <cell r="EZ22">
            <v>20000</v>
          </cell>
          <cell r="FA22">
            <v>80000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10000</v>
          </cell>
          <cell r="FH22">
            <v>25000</v>
          </cell>
          <cell r="FI22">
            <v>25000</v>
          </cell>
          <cell r="FJ22">
            <v>20000</v>
          </cell>
          <cell r="FK22">
            <v>80000</v>
          </cell>
          <cell r="FL22">
            <v>10000</v>
          </cell>
          <cell r="FM22">
            <v>25000</v>
          </cell>
          <cell r="FN22">
            <v>25000</v>
          </cell>
          <cell r="FO22">
            <v>20000</v>
          </cell>
          <cell r="FP22">
            <v>80000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10000</v>
          </cell>
          <cell r="FW22">
            <v>25000</v>
          </cell>
          <cell r="FX22">
            <v>25000</v>
          </cell>
          <cell r="FY22">
            <v>20000</v>
          </cell>
          <cell r="FZ22">
            <v>80000</v>
          </cell>
          <cell r="GA22">
            <v>10000</v>
          </cell>
          <cell r="GB22">
            <v>10000</v>
          </cell>
          <cell r="GC22">
            <v>10000</v>
          </cell>
          <cell r="GD22">
            <v>10000</v>
          </cell>
          <cell r="GE22">
            <v>40000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10000</v>
          </cell>
          <cell r="GL22">
            <v>10000</v>
          </cell>
          <cell r="GM22">
            <v>10000</v>
          </cell>
          <cell r="GN22">
            <v>10000</v>
          </cell>
          <cell r="GO22">
            <v>40000</v>
          </cell>
          <cell r="GP22">
            <v>10000</v>
          </cell>
          <cell r="GQ22">
            <v>10000</v>
          </cell>
          <cell r="GR22">
            <v>10000</v>
          </cell>
          <cell r="GS22">
            <v>10000</v>
          </cell>
          <cell r="GT22">
            <v>40000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10000</v>
          </cell>
          <cell r="HA22">
            <v>10000</v>
          </cell>
          <cell r="HB22">
            <v>10000</v>
          </cell>
          <cell r="HC22">
            <v>10000</v>
          </cell>
          <cell r="HD22">
            <v>40000</v>
          </cell>
          <cell r="HE22">
            <v>50000</v>
          </cell>
          <cell r="HF22">
            <v>60000</v>
          </cell>
          <cell r="HG22">
            <v>60000</v>
          </cell>
          <cell r="HH22">
            <v>60000</v>
          </cell>
          <cell r="HI22">
            <v>230000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50000</v>
          </cell>
          <cell r="HP22">
            <v>60000</v>
          </cell>
          <cell r="HQ22">
            <v>60000</v>
          </cell>
          <cell r="HR22">
            <v>60000</v>
          </cell>
          <cell r="HS22">
            <v>230000</v>
          </cell>
          <cell r="HT22">
            <v>50000</v>
          </cell>
          <cell r="HU22">
            <v>60000</v>
          </cell>
          <cell r="HV22">
            <v>60000</v>
          </cell>
          <cell r="HW22">
            <v>60000</v>
          </cell>
          <cell r="HX22">
            <v>230000</v>
          </cell>
          <cell r="HY22">
            <v>0</v>
          </cell>
          <cell r="HZ22">
            <v>0</v>
          </cell>
          <cell r="IA22">
            <v>0</v>
          </cell>
          <cell r="IB22">
            <v>0</v>
          </cell>
          <cell r="IC22">
            <v>0</v>
          </cell>
          <cell r="ID22">
            <v>50000</v>
          </cell>
          <cell r="IE22">
            <v>60000</v>
          </cell>
          <cell r="IF22">
            <v>60000</v>
          </cell>
          <cell r="IG22">
            <v>60000</v>
          </cell>
          <cell r="IH22">
            <v>230000</v>
          </cell>
          <cell r="II22">
            <v>20000</v>
          </cell>
          <cell r="IJ22">
            <v>20000</v>
          </cell>
          <cell r="IK22">
            <v>20000</v>
          </cell>
          <cell r="IL22">
            <v>20000</v>
          </cell>
          <cell r="IM22">
            <v>80000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20000</v>
          </cell>
          <cell r="IT22">
            <v>20000</v>
          </cell>
          <cell r="IU22">
            <v>20000</v>
          </cell>
          <cell r="IV22">
            <v>20000</v>
          </cell>
          <cell r="IW22">
            <v>80000</v>
          </cell>
          <cell r="IX22">
            <v>20000</v>
          </cell>
          <cell r="IY22">
            <v>20000</v>
          </cell>
          <cell r="IZ22">
            <v>20000</v>
          </cell>
          <cell r="JA22">
            <v>20000</v>
          </cell>
          <cell r="JB22">
            <v>80000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20000</v>
          </cell>
          <cell r="JI22">
            <v>20000</v>
          </cell>
          <cell r="JJ22">
            <v>20000</v>
          </cell>
          <cell r="JK22">
            <v>20000</v>
          </cell>
          <cell r="JL22">
            <v>80000</v>
          </cell>
          <cell r="JM22">
            <v>20000</v>
          </cell>
          <cell r="JN22">
            <v>50000</v>
          </cell>
          <cell r="JO22">
            <v>50000</v>
          </cell>
          <cell r="JP22">
            <v>50000</v>
          </cell>
          <cell r="JQ22">
            <v>170000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20000</v>
          </cell>
          <cell r="JX22">
            <v>50000</v>
          </cell>
          <cell r="JY22">
            <v>50000</v>
          </cell>
          <cell r="JZ22">
            <v>50000</v>
          </cell>
          <cell r="KA22">
            <v>170000</v>
          </cell>
          <cell r="KB22">
            <v>20000</v>
          </cell>
          <cell r="KC22">
            <v>50000</v>
          </cell>
          <cell r="KD22">
            <v>50000</v>
          </cell>
          <cell r="KE22">
            <v>50000</v>
          </cell>
          <cell r="KF22">
            <v>170000</v>
          </cell>
          <cell r="KG22">
            <v>0</v>
          </cell>
          <cell r="KH22">
            <v>0</v>
          </cell>
          <cell r="KI22">
            <v>0</v>
          </cell>
          <cell r="KJ22">
            <v>0</v>
          </cell>
          <cell r="KK22">
            <v>0</v>
          </cell>
          <cell r="KL22">
            <v>20000</v>
          </cell>
          <cell r="KM22">
            <v>50000</v>
          </cell>
          <cell r="KN22">
            <v>50000</v>
          </cell>
          <cell r="KO22">
            <v>50000</v>
          </cell>
          <cell r="KP22">
            <v>170000</v>
          </cell>
          <cell r="KQ22">
            <v>20000</v>
          </cell>
          <cell r="KR22">
            <v>20000</v>
          </cell>
          <cell r="KS22">
            <v>20000</v>
          </cell>
          <cell r="KT22">
            <v>20000</v>
          </cell>
          <cell r="KU22">
            <v>80000</v>
          </cell>
          <cell r="KV22">
            <v>0</v>
          </cell>
          <cell r="KW22">
            <v>0</v>
          </cell>
          <cell r="KX22">
            <v>0</v>
          </cell>
          <cell r="KY22">
            <v>0</v>
          </cell>
          <cell r="KZ22">
            <v>0</v>
          </cell>
          <cell r="LA22">
            <v>20000</v>
          </cell>
          <cell r="LB22">
            <v>20000</v>
          </cell>
          <cell r="LC22">
            <v>20000</v>
          </cell>
          <cell r="LD22">
            <v>20000</v>
          </cell>
          <cell r="LE22">
            <v>80000</v>
          </cell>
          <cell r="LF22">
            <v>20000</v>
          </cell>
          <cell r="LG22">
            <v>20000</v>
          </cell>
          <cell r="LH22">
            <v>20000</v>
          </cell>
          <cell r="LI22">
            <v>20000</v>
          </cell>
          <cell r="LJ22">
            <v>80000</v>
          </cell>
          <cell r="LK22">
            <v>0</v>
          </cell>
          <cell r="LL22">
            <v>0</v>
          </cell>
          <cell r="LM22">
            <v>0</v>
          </cell>
          <cell r="LN22">
            <v>0</v>
          </cell>
          <cell r="LO22">
            <v>0</v>
          </cell>
          <cell r="LP22">
            <v>20000</v>
          </cell>
          <cell r="LQ22">
            <v>20000</v>
          </cell>
          <cell r="LR22">
            <v>20000</v>
          </cell>
          <cell r="LS22">
            <v>20000</v>
          </cell>
          <cell r="LT22">
            <v>80000</v>
          </cell>
          <cell r="LU22">
            <v>20000</v>
          </cell>
          <cell r="LV22">
            <v>20000</v>
          </cell>
          <cell r="LW22">
            <v>20000</v>
          </cell>
          <cell r="LX22">
            <v>20000</v>
          </cell>
          <cell r="LY22">
            <v>80000</v>
          </cell>
          <cell r="LZ22">
            <v>0</v>
          </cell>
          <cell r="MA22">
            <v>0</v>
          </cell>
          <cell r="MB22">
            <v>0</v>
          </cell>
          <cell r="MC22">
            <v>0</v>
          </cell>
          <cell r="MD22">
            <v>0</v>
          </cell>
          <cell r="ME22">
            <v>20000</v>
          </cell>
          <cell r="MF22">
            <v>20000</v>
          </cell>
          <cell r="MG22">
            <v>20000</v>
          </cell>
          <cell r="MH22">
            <v>20000</v>
          </cell>
          <cell r="MI22">
            <v>80000</v>
          </cell>
          <cell r="MJ22">
            <v>20000</v>
          </cell>
          <cell r="MK22">
            <v>20000</v>
          </cell>
          <cell r="ML22">
            <v>20000</v>
          </cell>
          <cell r="MM22">
            <v>20000</v>
          </cell>
          <cell r="MN22">
            <v>80000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20000</v>
          </cell>
          <cell r="MU22">
            <v>20000</v>
          </cell>
          <cell r="MV22">
            <v>20000</v>
          </cell>
          <cell r="MW22">
            <v>20000</v>
          </cell>
          <cell r="MX22">
            <v>80000</v>
          </cell>
          <cell r="MY22">
            <v>50000</v>
          </cell>
          <cell r="MZ22">
            <v>30000</v>
          </cell>
          <cell r="NA22">
            <v>30000</v>
          </cell>
          <cell r="NB22">
            <v>30000</v>
          </cell>
          <cell r="NC22">
            <v>140000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  <cell r="NH22">
            <v>0</v>
          </cell>
          <cell r="NI22">
            <v>50000</v>
          </cell>
          <cell r="NJ22">
            <v>30000</v>
          </cell>
          <cell r="NK22">
            <v>30000</v>
          </cell>
          <cell r="NL22">
            <v>30000</v>
          </cell>
          <cell r="NM22">
            <v>140000</v>
          </cell>
          <cell r="NN22">
            <v>50000</v>
          </cell>
          <cell r="NO22">
            <v>30000</v>
          </cell>
          <cell r="NP22">
            <v>30000</v>
          </cell>
          <cell r="NQ22">
            <v>30000</v>
          </cell>
          <cell r="NR22">
            <v>140000</v>
          </cell>
          <cell r="NS22">
            <v>0</v>
          </cell>
          <cell r="NT22">
            <v>0</v>
          </cell>
          <cell r="NU22">
            <v>0</v>
          </cell>
          <cell r="NV22">
            <v>0</v>
          </cell>
          <cell r="NW22">
            <v>0</v>
          </cell>
          <cell r="NX22">
            <v>50000</v>
          </cell>
          <cell r="NY22">
            <v>30000</v>
          </cell>
          <cell r="NZ22">
            <v>30000</v>
          </cell>
          <cell r="OA22">
            <v>30000</v>
          </cell>
          <cell r="OB22">
            <v>140000</v>
          </cell>
          <cell r="OC22">
            <v>60000</v>
          </cell>
          <cell r="OD22">
            <v>25000</v>
          </cell>
          <cell r="OE22">
            <v>25000</v>
          </cell>
          <cell r="OF22">
            <v>25000</v>
          </cell>
          <cell r="OG22">
            <v>135000</v>
          </cell>
          <cell r="OH22">
            <v>0</v>
          </cell>
          <cell r="OI22">
            <v>0</v>
          </cell>
          <cell r="OJ22">
            <v>0</v>
          </cell>
          <cell r="OK22">
            <v>0</v>
          </cell>
          <cell r="OL22">
            <v>0</v>
          </cell>
          <cell r="OM22">
            <v>60000</v>
          </cell>
          <cell r="ON22">
            <v>25000</v>
          </cell>
          <cell r="OO22">
            <v>25000</v>
          </cell>
          <cell r="OP22">
            <v>25000</v>
          </cell>
          <cell r="OQ22">
            <v>135000</v>
          </cell>
          <cell r="OR22">
            <v>60000</v>
          </cell>
          <cell r="OS22">
            <v>25000</v>
          </cell>
          <cell r="OT22">
            <v>25000</v>
          </cell>
          <cell r="OU22">
            <v>25000</v>
          </cell>
          <cell r="OV22">
            <v>135000</v>
          </cell>
          <cell r="OW22">
            <v>0</v>
          </cell>
          <cell r="OX22">
            <v>0</v>
          </cell>
          <cell r="OY22">
            <v>0</v>
          </cell>
          <cell r="OZ22">
            <v>0</v>
          </cell>
          <cell r="PA22">
            <v>0</v>
          </cell>
          <cell r="PB22">
            <v>60000</v>
          </cell>
          <cell r="PC22">
            <v>25000</v>
          </cell>
          <cell r="PD22">
            <v>25000</v>
          </cell>
          <cell r="PE22">
            <v>25000</v>
          </cell>
          <cell r="PF22">
            <v>135000</v>
          </cell>
          <cell r="PG22">
            <v>20000</v>
          </cell>
          <cell r="PH22">
            <v>20000</v>
          </cell>
          <cell r="PI22">
            <v>20000</v>
          </cell>
          <cell r="PJ22">
            <v>20000</v>
          </cell>
          <cell r="PK22">
            <v>80000</v>
          </cell>
          <cell r="PL22">
            <v>0</v>
          </cell>
          <cell r="PM22">
            <v>0</v>
          </cell>
          <cell r="PN22">
            <v>0</v>
          </cell>
          <cell r="PO22">
            <v>0</v>
          </cell>
          <cell r="PP22">
            <v>0</v>
          </cell>
          <cell r="PQ22">
            <v>20000</v>
          </cell>
          <cell r="PR22">
            <v>20000</v>
          </cell>
          <cell r="PS22">
            <v>20000</v>
          </cell>
          <cell r="PT22">
            <v>20000</v>
          </cell>
          <cell r="PU22">
            <v>80000</v>
          </cell>
          <cell r="PV22">
            <v>20000</v>
          </cell>
          <cell r="PW22">
            <v>20000</v>
          </cell>
          <cell r="PX22">
            <v>20000</v>
          </cell>
          <cell r="PY22">
            <v>20000</v>
          </cell>
          <cell r="PZ22">
            <v>80000</v>
          </cell>
          <cell r="QA22">
            <v>0</v>
          </cell>
          <cell r="QB22">
            <v>0</v>
          </cell>
          <cell r="QC22">
            <v>0</v>
          </cell>
          <cell r="QD22">
            <v>0</v>
          </cell>
          <cell r="QE22">
            <v>0</v>
          </cell>
          <cell r="QF22">
            <v>20000</v>
          </cell>
          <cell r="QG22">
            <v>20000</v>
          </cell>
          <cell r="QH22">
            <v>20000</v>
          </cell>
          <cell r="QI22">
            <v>20000</v>
          </cell>
          <cell r="QJ22">
            <v>80000</v>
          </cell>
          <cell r="QK22">
            <v>20000</v>
          </cell>
          <cell r="QL22">
            <v>20000</v>
          </cell>
          <cell r="QM22">
            <v>20000</v>
          </cell>
          <cell r="QN22">
            <v>20000</v>
          </cell>
          <cell r="QO22">
            <v>80000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20000</v>
          </cell>
          <cell r="QV22">
            <v>20000</v>
          </cell>
          <cell r="QW22">
            <v>20000</v>
          </cell>
          <cell r="QX22">
            <v>20000</v>
          </cell>
          <cell r="QY22">
            <v>80000</v>
          </cell>
          <cell r="QZ22">
            <v>20000</v>
          </cell>
          <cell r="RA22">
            <v>20000</v>
          </cell>
          <cell r="RB22">
            <v>20000</v>
          </cell>
          <cell r="RC22">
            <v>20000</v>
          </cell>
          <cell r="RD22">
            <v>80000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20000</v>
          </cell>
          <cell r="RK22">
            <v>20000</v>
          </cell>
          <cell r="RL22">
            <v>20000</v>
          </cell>
          <cell r="RM22">
            <v>20000</v>
          </cell>
          <cell r="RN22">
            <v>80000</v>
          </cell>
          <cell r="RO22">
            <v>20000</v>
          </cell>
          <cell r="RP22">
            <v>40000</v>
          </cell>
          <cell r="RQ22">
            <v>40000</v>
          </cell>
          <cell r="RR22">
            <v>50000</v>
          </cell>
          <cell r="RS22">
            <v>150000</v>
          </cell>
          <cell r="RT22">
            <v>0</v>
          </cell>
          <cell r="RU22">
            <v>0</v>
          </cell>
          <cell r="RV22">
            <v>0</v>
          </cell>
          <cell r="RW22">
            <v>0</v>
          </cell>
          <cell r="RX22">
            <v>0</v>
          </cell>
          <cell r="RY22">
            <v>20000</v>
          </cell>
          <cell r="RZ22">
            <v>40000</v>
          </cell>
          <cell r="SA22">
            <v>40000</v>
          </cell>
          <cell r="SB22">
            <v>50000</v>
          </cell>
          <cell r="SC22">
            <v>150000</v>
          </cell>
          <cell r="SD22">
            <v>20000</v>
          </cell>
          <cell r="SE22">
            <v>40000</v>
          </cell>
          <cell r="SF22">
            <v>40000</v>
          </cell>
          <cell r="SG22">
            <v>50000</v>
          </cell>
          <cell r="SH22">
            <v>150000</v>
          </cell>
          <cell r="SI22">
            <v>0</v>
          </cell>
          <cell r="SJ22">
            <v>0</v>
          </cell>
          <cell r="SK22">
            <v>0</v>
          </cell>
          <cell r="SL22">
            <v>0</v>
          </cell>
          <cell r="SM22">
            <v>0</v>
          </cell>
          <cell r="SN22">
            <v>20000</v>
          </cell>
          <cell r="SO22">
            <v>40000</v>
          </cell>
          <cell r="SP22">
            <v>40000</v>
          </cell>
          <cell r="SQ22">
            <v>50000</v>
          </cell>
          <cell r="SR22">
            <v>150000</v>
          </cell>
          <cell r="SS22">
            <v>20000</v>
          </cell>
          <cell r="ST22">
            <v>30000</v>
          </cell>
          <cell r="SU22">
            <v>30000</v>
          </cell>
          <cell r="SV22">
            <v>20000</v>
          </cell>
          <cell r="SW22">
            <v>100000</v>
          </cell>
          <cell r="SX22">
            <v>0</v>
          </cell>
          <cell r="SY22">
            <v>0</v>
          </cell>
          <cell r="SZ22">
            <v>0</v>
          </cell>
          <cell r="TA22">
            <v>0</v>
          </cell>
          <cell r="TB22">
            <v>0</v>
          </cell>
          <cell r="TC22">
            <v>20000</v>
          </cell>
          <cell r="TD22">
            <v>30000</v>
          </cell>
          <cell r="TE22">
            <v>30000</v>
          </cell>
          <cell r="TF22">
            <v>20000</v>
          </cell>
          <cell r="TG22">
            <v>100000</v>
          </cell>
          <cell r="TH22">
            <v>20000</v>
          </cell>
          <cell r="TI22">
            <v>30000</v>
          </cell>
          <cell r="TJ22">
            <v>30000</v>
          </cell>
          <cell r="TK22">
            <v>20000</v>
          </cell>
          <cell r="TL22">
            <v>100000</v>
          </cell>
          <cell r="TM22">
            <v>0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20000</v>
          </cell>
          <cell r="TS22">
            <v>30000</v>
          </cell>
          <cell r="TT22">
            <v>30000</v>
          </cell>
          <cell r="TU22">
            <v>20000</v>
          </cell>
          <cell r="TV22">
            <v>100000</v>
          </cell>
          <cell r="TW22">
            <v>20000</v>
          </cell>
          <cell r="TX22">
            <v>20000</v>
          </cell>
          <cell r="TY22">
            <v>20000</v>
          </cell>
          <cell r="TZ22">
            <v>20000</v>
          </cell>
          <cell r="UA22">
            <v>80000</v>
          </cell>
          <cell r="UB22">
            <v>0</v>
          </cell>
          <cell r="UC22">
            <v>0</v>
          </cell>
          <cell r="UD22">
            <v>0</v>
          </cell>
          <cell r="UE22">
            <v>0</v>
          </cell>
          <cell r="UF22">
            <v>0</v>
          </cell>
          <cell r="UG22">
            <v>20000</v>
          </cell>
          <cell r="UH22">
            <v>20000</v>
          </cell>
          <cell r="UI22">
            <v>20000</v>
          </cell>
          <cell r="UJ22">
            <v>20000</v>
          </cell>
          <cell r="UK22">
            <v>80000</v>
          </cell>
          <cell r="UL22">
            <v>20000</v>
          </cell>
          <cell r="UM22">
            <v>20000</v>
          </cell>
          <cell r="UN22">
            <v>20000</v>
          </cell>
          <cell r="UO22">
            <v>20000</v>
          </cell>
          <cell r="UP22">
            <v>80000</v>
          </cell>
          <cell r="UQ22">
            <v>0</v>
          </cell>
          <cell r="UR22">
            <v>0</v>
          </cell>
          <cell r="US22">
            <v>0</v>
          </cell>
          <cell r="UT22">
            <v>0</v>
          </cell>
          <cell r="UU22">
            <v>0</v>
          </cell>
          <cell r="UV22">
            <v>20000</v>
          </cell>
          <cell r="UW22">
            <v>20000</v>
          </cell>
          <cell r="UX22">
            <v>20000</v>
          </cell>
          <cell r="UY22">
            <v>20000</v>
          </cell>
          <cell r="UZ22">
            <v>80000</v>
          </cell>
          <cell r="VA22">
            <v>10000</v>
          </cell>
          <cell r="VB22">
            <v>15000</v>
          </cell>
          <cell r="VC22">
            <v>15000</v>
          </cell>
          <cell r="VD22">
            <v>10000</v>
          </cell>
          <cell r="VE22">
            <v>50000</v>
          </cell>
          <cell r="VF22">
            <v>0</v>
          </cell>
          <cell r="VG22">
            <v>0</v>
          </cell>
          <cell r="VH22">
            <v>0</v>
          </cell>
          <cell r="VI22">
            <v>0</v>
          </cell>
          <cell r="VJ22">
            <v>0</v>
          </cell>
          <cell r="VK22">
            <v>10000</v>
          </cell>
          <cell r="VL22">
            <v>15000</v>
          </cell>
          <cell r="VM22">
            <v>15000</v>
          </cell>
          <cell r="VN22">
            <v>10000</v>
          </cell>
          <cell r="VO22">
            <v>50000</v>
          </cell>
          <cell r="VP22">
            <v>10000</v>
          </cell>
          <cell r="VQ22">
            <v>15000</v>
          </cell>
          <cell r="VR22">
            <v>15000</v>
          </cell>
          <cell r="VS22">
            <v>10000</v>
          </cell>
          <cell r="VT22">
            <v>50000</v>
          </cell>
          <cell r="VU22">
            <v>0</v>
          </cell>
          <cell r="VV22">
            <v>0</v>
          </cell>
          <cell r="VW22">
            <v>0</v>
          </cell>
          <cell r="VX22">
            <v>0</v>
          </cell>
          <cell r="VY22">
            <v>0</v>
          </cell>
          <cell r="VZ22">
            <v>10000</v>
          </cell>
          <cell r="WA22">
            <v>15000</v>
          </cell>
          <cell r="WB22">
            <v>15000</v>
          </cell>
          <cell r="WC22">
            <v>10000</v>
          </cell>
          <cell r="WD22">
            <v>50000</v>
          </cell>
          <cell r="WE22">
            <v>20000</v>
          </cell>
          <cell r="WF22">
            <v>20000</v>
          </cell>
          <cell r="WG22">
            <v>20000</v>
          </cell>
          <cell r="WH22">
            <v>20000</v>
          </cell>
          <cell r="WI22">
            <v>80000</v>
          </cell>
          <cell r="WJ22">
            <v>0</v>
          </cell>
          <cell r="WK22">
            <v>0</v>
          </cell>
          <cell r="WL22">
            <v>0</v>
          </cell>
          <cell r="WM22">
            <v>0</v>
          </cell>
          <cell r="WN22">
            <v>0</v>
          </cell>
          <cell r="WO22">
            <v>20000</v>
          </cell>
          <cell r="WP22">
            <v>20000</v>
          </cell>
          <cell r="WQ22">
            <v>20000</v>
          </cell>
          <cell r="WR22">
            <v>20000</v>
          </cell>
          <cell r="WS22">
            <v>80000</v>
          </cell>
          <cell r="WT22">
            <v>20000</v>
          </cell>
          <cell r="WU22">
            <v>20000</v>
          </cell>
          <cell r="WV22">
            <v>20000</v>
          </cell>
          <cell r="WW22">
            <v>20000</v>
          </cell>
          <cell r="WX22">
            <v>80000</v>
          </cell>
          <cell r="WY22">
            <v>0</v>
          </cell>
          <cell r="WZ22">
            <v>0</v>
          </cell>
          <cell r="XA22">
            <v>0</v>
          </cell>
          <cell r="XB22">
            <v>0</v>
          </cell>
          <cell r="XC22">
            <v>0</v>
          </cell>
          <cell r="XD22">
            <v>20000</v>
          </cell>
          <cell r="XE22">
            <v>20000</v>
          </cell>
          <cell r="XF22">
            <v>20000</v>
          </cell>
          <cell r="XG22">
            <v>20000</v>
          </cell>
          <cell r="XH22">
            <v>80000</v>
          </cell>
          <cell r="XI22">
            <v>20000</v>
          </cell>
          <cell r="XJ22">
            <v>20000</v>
          </cell>
          <cell r="XK22">
            <v>20000</v>
          </cell>
          <cell r="XL22">
            <v>20000</v>
          </cell>
          <cell r="XM22">
            <v>80000</v>
          </cell>
          <cell r="XN22">
            <v>0</v>
          </cell>
          <cell r="XO22">
            <v>0</v>
          </cell>
          <cell r="XP22">
            <v>0</v>
          </cell>
          <cell r="XQ22">
            <v>0</v>
          </cell>
          <cell r="XR22">
            <v>0</v>
          </cell>
          <cell r="XS22">
            <v>20000</v>
          </cell>
          <cell r="XT22">
            <v>20000</v>
          </cell>
          <cell r="XU22">
            <v>20000</v>
          </cell>
          <cell r="XV22">
            <v>20000</v>
          </cell>
          <cell r="XW22">
            <v>80000</v>
          </cell>
          <cell r="XX22">
            <v>20000</v>
          </cell>
          <cell r="XY22">
            <v>20000</v>
          </cell>
          <cell r="XZ22">
            <v>20000</v>
          </cell>
          <cell r="YA22">
            <v>20000</v>
          </cell>
          <cell r="YB22">
            <v>80000</v>
          </cell>
          <cell r="YC22">
            <v>0</v>
          </cell>
          <cell r="YD22">
            <v>0</v>
          </cell>
          <cell r="YE22">
            <v>0</v>
          </cell>
          <cell r="YF22">
            <v>0</v>
          </cell>
          <cell r="YG22">
            <v>0</v>
          </cell>
          <cell r="YH22">
            <v>20000</v>
          </cell>
          <cell r="YI22">
            <v>20000</v>
          </cell>
          <cell r="YJ22">
            <v>20000</v>
          </cell>
          <cell r="YK22">
            <v>20000</v>
          </cell>
          <cell r="YL22">
            <v>80000</v>
          </cell>
          <cell r="YM22">
            <v>12000</v>
          </cell>
          <cell r="YN22">
            <v>12000</v>
          </cell>
          <cell r="YO22">
            <v>20000</v>
          </cell>
          <cell r="YP22">
            <v>10000</v>
          </cell>
          <cell r="YQ22">
            <v>54000</v>
          </cell>
          <cell r="YR22">
            <v>0</v>
          </cell>
          <cell r="YS22">
            <v>0</v>
          </cell>
          <cell r="YT22">
            <v>0</v>
          </cell>
          <cell r="YU22">
            <v>0</v>
          </cell>
          <cell r="YV22">
            <v>0</v>
          </cell>
          <cell r="YW22">
            <v>12000</v>
          </cell>
          <cell r="YX22">
            <v>12000</v>
          </cell>
          <cell r="YY22">
            <v>20000</v>
          </cell>
          <cell r="YZ22">
            <v>10000</v>
          </cell>
          <cell r="ZA22">
            <v>54000</v>
          </cell>
          <cell r="ZB22">
            <v>12000</v>
          </cell>
          <cell r="ZC22">
            <v>12000</v>
          </cell>
          <cell r="ZD22">
            <v>20000</v>
          </cell>
          <cell r="ZE22">
            <v>10000</v>
          </cell>
          <cell r="ZF22">
            <v>54000</v>
          </cell>
          <cell r="ZG22">
            <v>0</v>
          </cell>
          <cell r="ZH22">
            <v>0</v>
          </cell>
          <cell r="ZI22">
            <v>0</v>
          </cell>
          <cell r="ZJ22">
            <v>0</v>
          </cell>
          <cell r="ZK22">
            <v>0</v>
          </cell>
          <cell r="ZL22">
            <v>12000</v>
          </cell>
          <cell r="ZM22">
            <v>12000</v>
          </cell>
          <cell r="ZN22">
            <v>20000</v>
          </cell>
          <cell r="ZO22">
            <v>10000</v>
          </cell>
          <cell r="ZP22">
            <v>54000</v>
          </cell>
          <cell r="ZQ22">
            <v>50000</v>
          </cell>
          <cell r="ZR22">
            <v>30000</v>
          </cell>
          <cell r="ZS22">
            <v>30000</v>
          </cell>
          <cell r="ZT22">
            <v>30000</v>
          </cell>
          <cell r="ZU22">
            <v>140000</v>
          </cell>
          <cell r="ZV22">
            <v>0</v>
          </cell>
          <cell r="ZW22">
            <v>0</v>
          </cell>
          <cell r="ZX22">
            <v>0</v>
          </cell>
          <cell r="ZY22">
            <v>0</v>
          </cell>
          <cell r="ZZ22">
            <v>0</v>
          </cell>
          <cell r="AAA22">
            <v>50000</v>
          </cell>
          <cell r="AAB22">
            <v>30000</v>
          </cell>
          <cell r="AAC22">
            <v>30000</v>
          </cell>
          <cell r="AAD22">
            <v>30000</v>
          </cell>
          <cell r="AAE22">
            <v>140000</v>
          </cell>
          <cell r="AAF22">
            <v>50000</v>
          </cell>
          <cell r="AAG22">
            <v>30000</v>
          </cell>
          <cell r="AAH22">
            <v>30000</v>
          </cell>
          <cell r="AAI22">
            <v>30000</v>
          </cell>
          <cell r="AAJ22">
            <v>140000</v>
          </cell>
          <cell r="AAK22">
            <v>0</v>
          </cell>
          <cell r="AAL22">
            <v>0</v>
          </cell>
          <cell r="AAM22">
            <v>0</v>
          </cell>
          <cell r="AAN22">
            <v>0</v>
          </cell>
          <cell r="AAO22">
            <v>0</v>
          </cell>
          <cell r="AAP22">
            <v>50000</v>
          </cell>
          <cell r="AAQ22">
            <v>30000</v>
          </cell>
          <cell r="AAR22">
            <v>30000</v>
          </cell>
          <cell r="AAS22">
            <v>30000</v>
          </cell>
          <cell r="AAT22">
            <v>140000</v>
          </cell>
          <cell r="AAU22">
            <v>10000</v>
          </cell>
          <cell r="AAV22">
            <v>10000</v>
          </cell>
          <cell r="AAW22">
            <v>10000</v>
          </cell>
          <cell r="AAX22">
            <v>10000</v>
          </cell>
          <cell r="AAY22">
            <v>40000</v>
          </cell>
          <cell r="AAZ22">
            <v>0</v>
          </cell>
          <cell r="ABA22">
            <v>0</v>
          </cell>
          <cell r="ABB22">
            <v>0</v>
          </cell>
          <cell r="ABC22">
            <v>0</v>
          </cell>
          <cell r="ABD22">
            <v>0</v>
          </cell>
          <cell r="ABE22">
            <v>10000</v>
          </cell>
          <cell r="ABF22">
            <v>10000</v>
          </cell>
          <cell r="ABG22">
            <v>10000</v>
          </cell>
          <cell r="ABH22">
            <v>10000</v>
          </cell>
          <cell r="ABI22">
            <v>40000</v>
          </cell>
          <cell r="ABJ22">
            <v>10000</v>
          </cell>
          <cell r="ABK22">
            <v>10000</v>
          </cell>
          <cell r="ABL22">
            <v>10000</v>
          </cell>
          <cell r="ABM22">
            <v>10000</v>
          </cell>
          <cell r="ABN22">
            <v>40000</v>
          </cell>
          <cell r="ABO22">
            <v>0</v>
          </cell>
          <cell r="ABP22">
            <v>0</v>
          </cell>
          <cell r="ABQ22">
            <v>0</v>
          </cell>
          <cell r="ABR22">
            <v>0</v>
          </cell>
          <cell r="ABS22">
            <v>0</v>
          </cell>
          <cell r="ABT22">
            <v>10000</v>
          </cell>
          <cell r="ABU22">
            <v>10000</v>
          </cell>
          <cell r="ABV22">
            <v>10000</v>
          </cell>
          <cell r="ABW22">
            <v>10000</v>
          </cell>
          <cell r="ABX22">
            <v>40000</v>
          </cell>
          <cell r="ABY22">
            <v>80000</v>
          </cell>
          <cell r="ABZ22">
            <v>80000</v>
          </cell>
          <cell r="ACA22">
            <v>80000</v>
          </cell>
          <cell r="ACB22">
            <v>80000</v>
          </cell>
          <cell r="ACC22">
            <v>320000</v>
          </cell>
          <cell r="ACD22">
            <v>0</v>
          </cell>
          <cell r="ACE22">
            <v>0</v>
          </cell>
          <cell r="ACF22">
            <v>0</v>
          </cell>
          <cell r="ACG22">
            <v>0</v>
          </cell>
          <cell r="ACH22">
            <v>0</v>
          </cell>
          <cell r="ACI22">
            <v>80000</v>
          </cell>
          <cell r="ACJ22">
            <v>80000</v>
          </cell>
          <cell r="ACK22">
            <v>80000</v>
          </cell>
          <cell r="ACL22">
            <v>80000</v>
          </cell>
          <cell r="ACM22">
            <v>320000</v>
          </cell>
          <cell r="ACN22">
            <v>80000</v>
          </cell>
          <cell r="ACO22">
            <v>80000</v>
          </cell>
          <cell r="ACP22">
            <v>80000</v>
          </cell>
          <cell r="ACQ22">
            <v>80000</v>
          </cell>
          <cell r="ACR22">
            <v>320000</v>
          </cell>
          <cell r="ACS22">
            <v>0</v>
          </cell>
          <cell r="ACT22">
            <v>0</v>
          </cell>
          <cell r="ACU22">
            <v>0</v>
          </cell>
          <cell r="ACV22">
            <v>0</v>
          </cell>
          <cell r="ACW22">
            <v>0</v>
          </cell>
          <cell r="ACX22">
            <v>80000</v>
          </cell>
          <cell r="ACY22">
            <v>80000</v>
          </cell>
          <cell r="ACZ22">
            <v>80000</v>
          </cell>
          <cell r="ADA22">
            <v>80000</v>
          </cell>
          <cell r="ADB22">
            <v>320000</v>
          </cell>
          <cell r="ADC22">
            <v>10000</v>
          </cell>
          <cell r="ADD22">
            <v>10000</v>
          </cell>
          <cell r="ADE22">
            <v>10000</v>
          </cell>
          <cell r="ADF22">
            <v>10000</v>
          </cell>
          <cell r="ADG22">
            <v>40000</v>
          </cell>
          <cell r="ADH22">
            <v>0</v>
          </cell>
          <cell r="ADI22">
            <v>0</v>
          </cell>
          <cell r="ADJ22">
            <v>0</v>
          </cell>
          <cell r="ADK22">
            <v>0</v>
          </cell>
          <cell r="ADL22">
            <v>0</v>
          </cell>
          <cell r="ADM22">
            <v>10000</v>
          </cell>
          <cell r="ADN22">
            <v>10000</v>
          </cell>
          <cell r="ADO22">
            <v>10000</v>
          </cell>
          <cell r="ADP22">
            <v>10000</v>
          </cell>
          <cell r="ADQ22">
            <v>40000</v>
          </cell>
          <cell r="ADR22">
            <v>10000</v>
          </cell>
          <cell r="ADS22">
            <v>10000</v>
          </cell>
          <cell r="ADT22">
            <v>10000</v>
          </cell>
          <cell r="ADU22">
            <v>10000</v>
          </cell>
          <cell r="ADV22">
            <v>40000</v>
          </cell>
          <cell r="ADW22">
            <v>0</v>
          </cell>
          <cell r="ADX22">
            <v>0</v>
          </cell>
          <cell r="ADY22">
            <v>0</v>
          </cell>
          <cell r="ADZ22">
            <v>0</v>
          </cell>
          <cell r="AEA22">
            <v>0</v>
          </cell>
          <cell r="AEB22">
            <v>10000</v>
          </cell>
          <cell r="AEC22">
            <v>10000</v>
          </cell>
          <cell r="AED22">
            <v>10000</v>
          </cell>
          <cell r="AEE22">
            <v>10000</v>
          </cell>
          <cell r="AEF22">
            <v>40000</v>
          </cell>
          <cell r="AEG22">
            <v>100000</v>
          </cell>
          <cell r="AEH22">
            <v>100000</v>
          </cell>
          <cell r="AEI22">
            <v>100000</v>
          </cell>
          <cell r="AEJ22">
            <v>100000</v>
          </cell>
          <cell r="AEK22">
            <v>400000</v>
          </cell>
          <cell r="AEL22">
            <v>0</v>
          </cell>
          <cell r="AEM22">
            <v>0</v>
          </cell>
          <cell r="AEN22">
            <v>0</v>
          </cell>
          <cell r="AEO22">
            <v>0</v>
          </cell>
          <cell r="AEP22">
            <v>0</v>
          </cell>
          <cell r="AEQ22">
            <v>100000</v>
          </cell>
          <cell r="AER22">
            <v>100000</v>
          </cell>
          <cell r="AES22">
            <v>100000</v>
          </cell>
          <cell r="AET22">
            <v>100000</v>
          </cell>
          <cell r="AEU22">
            <v>400000</v>
          </cell>
          <cell r="AEV22">
            <v>100000</v>
          </cell>
          <cell r="AEW22">
            <v>100000</v>
          </cell>
          <cell r="AEX22">
            <v>100000</v>
          </cell>
          <cell r="AEY22">
            <v>100000</v>
          </cell>
          <cell r="AEZ22">
            <v>400000</v>
          </cell>
          <cell r="AFA22">
            <v>0</v>
          </cell>
          <cell r="AFB22">
            <v>0</v>
          </cell>
          <cell r="AFC22">
            <v>0</v>
          </cell>
          <cell r="AFD22">
            <v>0</v>
          </cell>
          <cell r="AFE22">
            <v>0</v>
          </cell>
          <cell r="AFF22">
            <v>100000</v>
          </cell>
          <cell r="AFG22">
            <v>100000</v>
          </cell>
          <cell r="AFH22">
            <v>100000</v>
          </cell>
          <cell r="AFI22">
            <v>100000</v>
          </cell>
          <cell r="AFJ22">
            <v>400000</v>
          </cell>
          <cell r="AFK22">
            <v>50000</v>
          </cell>
          <cell r="AFL22">
            <v>50000</v>
          </cell>
          <cell r="AFM22">
            <v>50000</v>
          </cell>
          <cell r="AFN22">
            <v>50000</v>
          </cell>
          <cell r="AFO22">
            <v>200000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0</v>
          </cell>
          <cell r="AFU22">
            <v>50000</v>
          </cell>
          <cell r="AFV22">
            <v>50000</v>
          </cell>
          <cell r="AFW22">
            <v>50000</v>
          </cell>
          <cell r="AFX22">
            <v>50000</v>
          </cell>
          <cell r="AFY22">
            <v>200000</v>
          </cell>
          <cell r="AFZ22">
            <v>50000</v>
          </cell>
          <cell r="AGA22">
            <v>50000</v>
          </cell>
          <cell r="AGB22">
            <v>50000</v>
          </cell>
          <cell r="AGC22">
            <v>50000</v>
          </cell>
          <cell r="AGD22">
            <v>200000</v>
          </cell>
          <cell r="AGE22">
            <v>0</v>
          </cell>
          <cell r="AGF22">
            <v>0</v>
          </cell>
          <cell r="AGG22">
            <v>0</v>
          </cell>
          <cell r="AGH22">
            <v>0</v>
          </cell>
          <cell r="AGI22">
            <v>0</v>
          </cell>
          <cell r="AGJ22">
            <v>50000</v>
          </cell>
          <cell r="AGK22">
            <v>50000</v>
          </cell>
          <cell r="AGL22">
            <v>50000</v>
          </cell>
          <cell r="AGM22">
            <v>50000</v>
          </cell>
          <cell r="AGN22">
            <v>200000</v>
          </cell>
          <cell r="AGO22">
            <v>30000</v>
          </cell>
          <cell r="AGP22">
            <v>50000</v>
          </cell>
          <cell r="AGQ22">
            <v>50000</v>
          </cell>
          <cell r="AGR22">
            <v>50000</v>
          </cell>
          <cell r="AGS22">
            <v>180000</v>
          </cell>
          <cell r="AGT22">
            <v>0</v>
          </cell>
          <cell r="AGU22">
            <v>0</v>
          </cell>
          <cell r="AGV22">
            <v>0</v>
          </cell>
          <cell r="AGW22">
            <v>0</v>
          </cell>
          <cell r="AGX22">
            <v>0</v>
          </cell>
          <cell r="AGY22">
            <v>30000</v>
          </cell>
          <cell r="AGZ22">
            <v>50000</v>
          </cell>
          <cell r="AHA22">
            <v>50000</v>
          </cell>
          <cell r="AHB22">
            <v>50000</v>
          </cell>
          <cell r="AHC22">
            <v>180000</v>
          </cell>
          <cell r="AHD22">
            <v>30000</v>
          </cell>
          <cell r="AHE22">
            <v>50000</v>
          </cell>
          <cell r="AHF22">
            <v>50000</v>
          </cell>
          <cell r="AHG22">
            <v>50000</v>
          </cell>
          <cell r="AHH22">
            <v>180000</v>
          </cell>
          <cell r="AHI22">
            <v>0</v>
          </cell>
          <cell r="AHJ22">
            <v>0</v>
          </cell>
          <cell r="AHK22">
            <v>0</v>
          </cell>
          <cell r="AHL22">
            <v>0</v>
          </cell>
          <cell r="AHM22">
            <v>0</v>
          </cell>
          <cell r="AHN22">
            <v>30000</v>
          </cell>
          <cell r="AHO22">
            <v>50000</v>
          </cell>
          <cell r="AHP22">
            <v>50000</v>
          </cell>
          <cell r="AHQ22">
            <v>50000</v>
          </cell>
          <cell r="AHR22">
            <v>180000</v>
          </cell>
          <cell r="AHS22">
            <v>10000</v>
          </cell>
          <cell r="AHT22">
            <v>10000</v>
          </cell>
          <cell r="AHU22">
            <v>10000</v>
          </cell>
          <cell r="AHV22">
            <v>10000</v>
          </cell>
          <cell r="AHW22">
            <v>40000</v>
          </cell>
          <cell r="AHX22">
            <v>0</v>
          </cell>
          <cell r="AHY22">
            <v>0</v>
          </cell>
          <cell r="AHZ22">
            <v>0</v>
          </cell>
          <cell r="AIA22">
            <v>0</v>
          </cell>
          <cell r="AIB22">
            <v>0</v>
          </cell>
          <cell r="AIC22">
            <v>10000</v>
          </cell>
          <cell r="AID22">
            <v>10000</v>
          </cell>
          <cell r="AIE22">
            <v>10000</v>
          </cell>
          <cell r="AIF22">
            <v>10000</v>
          </cell>
          <cell r="AIG22">
            <v>40000</v>
          </cell>
          <cell r="AIH22">
            <v>10000</v>
          </cell>
          <cell r="AII22">
            <v>10000</v>
          </cell>
          <cell r="AIJ22">
            <v>10000</v>
          </cell>
          <cell r="AIK22">
            <v>10000</v>
          </cell>
          <cell r="AIL22">
            <v>40000</v>
          </cell>
          <cell r="AIM22">
            <v>0</v>
          </cell>
          <cell r="AIN22">
            <v>0</v>
          </cell>
          <cell r="AIO22">
            <v>0</v>
          </cell>
          <cell r="AIP22">
            <v>0</v>
          </cell>
          <cell r="AIQ22">
            <v>0</v>
          </cell>
          <cell r="AIR22">
            <v>10000</v>
          </cell>
          <cell r="AIS22">
            <v>10000</v>
          </cell>
          <cell r="AIT22">
            <v>10000</v>
          </cell>
          <cell r="AIU22">
            <v>10000</v>
          </cell>
          <cell r="AIV22">
            <v>40000</v>
          </cell>
          <cell r="AIW22">
            <v>10000</v>
          </cell>
          <cell r="AIX22">
            <v>10000</v>
          </cell>
          <cell r="AIY22">
            <v>10000</v>
          </cell>
          <cell r="AIZ22">
            <v>10000</v>
          </cell>
          <cell r="AJA22">
            <v>40000</v>
          </cell>
          <cell r="AJB22">
            <v>0</v>
          </cell>
          <cell r="AJC22">
            <v>0</v>
          </cell>
          <cell r="AJD22">
            <v>0</v>
          </cell>
          <cell r="AJE22">
            <v>0</v>
          </cell>
          <cell r="AJF22">
            <v>0</v>
          </cell>
          <cell r="AJG22">
            <v>10000</v>
          </cell>
          <cell r="AJH22">
            <v>10000</v>
          </cell>
          <cell r="AJI22">
            <v>10000</v>
          </cell>
          <cell r="AJJ22">
            <v>10000</v>
          </cell>
          <cell r="AJK22">
            <v>40000</v>
          </cell>
          <cell r="AJL22">
            <v>10000</v>
          </cell>
          <cell r="AJM22">
            <v>10000</v>
          </cell>
          <cell r="AJN22">
            <v>10000</v>
          </cell>
          <cell r="AJO22">
            <v>10000</v>
          </cell>
          <cell r="AJP22">
            <v>40000</v>
          </cell>
          <cell r="AJQ22">
            <v>0</v>
          </cell>
          <cell r="AJR22">
            <v>0</v>
          </cell>
          <cell r="AJS22">
            <v>0</v>
          </cell>
          <cell r="AJT22">
            <v>0</v>
          </cell>
          <cell r="AJU22">
            <v>0</v>
          </cell>
          <cell r="AJV22">
            <v>10000</v>
          </cell>
          <cell r="AJW22">
            <v>10000</v>
          </cell>
          <cell r="AJX22">
            <v>10000</v>
          </cell>
          <cell r="AJY22">
            <v>10000</v>
          </cell>
          <cell r="AJZ22">
            <v>40000</v>
          </cell>
          <cell r="AKA22">
            <v>10000</v>
          </cell>
          <cell r="AKB22">
            <v>10000</v>
          </cell>
          <cell r="AKC22">
            <v>10000</v>
          </cell>
          <cell r="AKD22">
            <v>10000</v>
          </cell>
          <cell r="AKE22">
            <v>40000</v>
          </cell>
          <cell r="AKF22">
            <v>0</v>
          </cell>
          <cell r="AKG22">
            <v>0</v>
          </cell>
          <cell r="AKH22">
            <v>0</v>
          </cell>
          <cell r="AKI22">
            <v>0</v>
          </cell>
          <cell r="AKJ22">
            <v>0</v>
          </cell>
          <cell r="AKK22">
            <v>10000</v>
          </cell>
          <cell r="AKL22">
            <v>10000</v>
          </cell>
          <cell r="AKM22">
            <v>10000</v>
          </cell>
          <cell r="AKN22">
            <v>10000</v>
          </cell>
          <cell r="AKO22">
            <v>40000</v>
          </cell>
          <cell r="AKP22">
            <v>10000</v>
          </cell>
          <cell r="AKQ22">
            <v>10000</v>
          </cell>
          <cell r="AKR22">
            <v>10000</v>
          </cell>
          <cell r="AKS22">
            <v>10000</v>
          </cell>
          <cell r="AKT22">
            <v>40000</v>
          </cell>
          <cell r="AKU22">
            <v>0</v>
          </cell>
          <cell r="AKV22">
            <v>0</v>
          </cell>
          <cell r="AKW22">
            <v>0</v>
          </cell>
          <cell r="AKX22">
            <v>0</v>
          </cell>
          <cell r="AKY22">
            <v>0</v>
          </cell>
          <cell r="AKZ22">
            <v>10000</v>
          </cell>
          <cell r="ALA22">
            <v>10000</v>
          </cell>
          <cell r="ALB22">
            <v>10000</v>
          </cell>
          <cell r="ALC22">
            <v>10000</v>
          </cell>
          <cell r="ALD22">
            <v>40000</v>
          </cell>
          <cell r="ALE22">
            <v>0</v>
          </cell>
          <cell r="ALF22">
            <v>0</v>
          </cell>
          <cell r="ALG22">
            <v>0</v>
          </cell>
          <cell r="ALH22">
            <v>0</v>
          </cell>
          <cell r="ALI22">
            <v>0</v>
          </cell>
          <cell r="ALO22">
            <v>0</v>
          </cell>
          <cell r="ALP22">
            <v>0</v>
          </cell>
          <cell r="ALQ22">
            <v>0</v>
          </cell>
          <cell r="ALR22">
            <v>0</v>
          </cell>
          <cell r="ALS22">
            <v>0</v>
          </cell>
          <cell r="ALT22">
            <v>0</v>
          </cell>
          <cell r="ALU22">
            <v>0</v>
          </cell>
          <cell r="ALV22">
            <v>0</v>
          </cell>
          <cell r="ALW22">
            <v>0</v>
          </cell>
          <cell r="ALX22">
            <v>0</v>
          </cell>
          <cell r="ALY22">
            <v>0</v>
          </cell>
          <cell r="ALZ22">
            <v>0</v>
          </cell>
          <cell r="AMA22">
            <v>0</v>
          </cell>
          <cell r="AMB22">
            <v>0</v>
          </cell>
          <cell r="AMC22">
            <v>0</v>
          </cell>
          <cell r="AMD22">
            <v>0</v>
          </cell>
          <cell r="AME22">
            <v>0</v>
          </cell>
          <cell r="AMF22">
            <v>0</v>
          </cell>
          <cell r="AMG22">
            <v>0</v>
          </cell>
          <cell r="AMH22">
            <v>0</v>
          </cell>
          <cell r="AMX22">
            <v>0</v>
          </cell>
          <cell r="AMY22">
            <v>0</v>
          </cell>
          <cell r="AMZ22">
            <v>0</v>
          </cell>
          <cell r="ANA22">
            <v>0</v>
          </cell>
          <cell r="ANB22">
            <v>0</v>
          </cell>
          <cell r="ANC22">
            <v>0</v>
          </cell>
          <cell r="AND22">
            <v>0</v>
          </cell>
          <cell r="ANE22">
            <v>0</v>
          </cell>
          <cell r="ANF22">
            <v>0</v>
          </cell>
          <cell r="ANG22">
            <v>0</v>
          </cell>
          <cell r="ANH22">
            <v>0</v>
          </cell>
          <cell r="ANI22">
            <v>0</v>
          </cell>
          <cell r="ANJ22">
            <v>0</v>
          </cell>
          <cell r="ANK22">
            <v>0</v>
          </cell>
          <cell r="ANL22">
            <v>0</v>
          </cell>
          <cell r="AOB22">
            <v>0</v>
          </cell>
          <cell r="AOC22">
            <v>0</v>
          </cell>
          <cell r="AOD22">
            <v>0</v>
          </cell>
          <cell r="AOE22">
            <v>0</v>
          </cell>
          <cell r="AOF22">
            <v>0</v>
          </cell>
          <cell r="AOG22">
            <v>0</v>
          </cell>
          <cell r="AOH22">
            <v>0</v>
          </cell>
          <cell r="AOI22">
            <v>0</v>
          </cell>
          <cell r="AOJ22">
            <v>0</v>
          </cell>
          <cell r="AOK22">
            <v>0</v>
          </cell>
          <cell r="AOL22">
            <v>0</v>
          </cell>
          <cell r="AOM22">
            <v>0</v>
          </cell>
          <cell r="AON22">
            <v>0</v>
          </cell>
          <cell r="AOO22">
            <v>0</v>
          </cell>
          <cell r="AOP22">
            <v>0</v>
          </cell>
          <cell r="APF22">
            <v>0</v>
          </cell>
          <cell r="APG22">
            <v>0</v>
          </cell>
          <cell r="APH22">
            <v>0</v>
          </cell>
          <cell r="API22">
            <v>0</v>
          </cell>
          <cell r="APJ22">
            <v>0</v>
          </cell>
          <cell r="APK22">
            <v>0</v>
          </cell>
          <cell r="APL22">
            <v>0</v>
          </cell>
          <cell r="APM22">
            <v>0</v>
          </cell>
          <cell r="APN22">
            <v>0</v>
          </cell>
          <cell r="APO22">
            <v>0</v>
          </cell>
          <cell r="APP22">
            <v>0</v>
          </cell>
          <cell r="APQ22">
            <v>0</v>
          </cell>
          <cell r="APR22">
            <v>0</v>
          </cell>
          <cell r="APS22">
            <v>0</v>
          </cell>
          <cell r="APT22">
            <v>0</v>
          </cell>
          <cell r="AQJ22">
            <v>0</v>
          </cell>
          <cell r="AQK22">
            <v>0</v>
          </cell>
          <cell r="AQL22">
            <v>0</v>
          </cell>
          <cell r="AQM22">
            <v>0</v>
          </cell>
          <cell r="AQN22">
            <v>0</v>
          </cell>
          <cell r="AQO22">
            <v>0</v>
          </cell>
          <cell r="AQP22">
            <v>0</v>
          </cell>
          <cell r="AQQ22">
            <v>0</v>
          </cell>
          <cell r="AQR22">
            <v>0</v>
          </cell>
          <cell r="AQS22">
            <v>0</v>
          </cell>
          <cell r="AQT22">
            <v>0</v>
          </cell>
          <cell r="AQU22">
            <v>0</v>
          </cell>
          <cell r="AQV22">
            <v>0</v>
          </cell>
          <cell r="AQW22">
            <v>0</v>
          </cell>
          <cell r="AQX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0</v>
          </cell>
          <cell r="ASA22">
            <v>0</v>
          </cell>
          <cell r="ASB22">
            <v>0</v>
          </cell>
          <cell r="ASR22">
            <v>0</v>
          </cell>
          <cell r="ASS22">
            <v>0</v>
          </cell>
          <cell r="AST22">
            <v>0</v>
          </cell>
          <cell r="ASU22">
            <v>0</v>
          </cell>
          <cell r="ASV22">
            <v>0</v>
          </cell>
          <cell r="ASW22">
            <v>0</v>
          </cell>
          <cell r="ASX22">
            <v>0</v>
          </cell>
          <cell r="ASY22">
            <v>0</v>
          </cell>
          <cell r="ASZ22">
            <v>0</v>
          </cell>
          <cell r="ATA22">
            <v>0</v>
          </cell>
          <cell r="ATB22">
            <v>0</v>
          </cell>
          <cell r="ATC22">
            <v>0</v>
          </cell>
          <cell r="ATD22">
            <v>0</v>
          </cell>
          <cell r="ATE22">
            <v>0</v>
          </cell>
          <cell r="ATF22">
            <v>0</v>
          </cell>
          <cell r="ATV22">
            <v>0</v>
          </cell>
          <cell r="ATW22">
            <v>0</v>
          </cell>
          <cell r="ATX22">
            <v>0</v>
          </cell>
          <cell r="ATY22">
            <v>0</v>
          </cell>
          <cell r="ATZ22">
            <v>0</v>
          </cell>
          <cell r="AUA22">
            <v>0</v>
          </cell>
          <cell r="AUB22">
            <v>0</v>
          </cell>
          <cell r="AUC22">
            <v>0</v>
          </cell>
          <cell r="AUD22">
            <v>0</v>
          </cell>
          <cell r="AUE22">
            <v>0</v>
          </cell>
          <cell r="AUF22">
            <v>0</v>
          </cell>
          <cell r="AUG22">
            <v>0</v>
          </cell>
          <cell r="AUH22">
            <v>0</v>
          </cell>
          <cell r="AUI22">
            <v>0</v>
          </cell>
          <cell r="AUJ22">
            <v>0</v>
          </cell>
          <cell r="AUZ22">
            <v>0</v>
          </cell>
          <cell r="AVA22">
            <v>0</v>
          </cell>
          <cell r="AVB22">
            <v>0</v>
          </cell>
          <cell r="AVC22">
            <v>0</v>
          </cell>
          <cell r="AVD22">
            <v>0</v>
          </cell>
          <cell r="AVE22">
            <v>0</v>
          </cell>
          <cell r="AVF22">
            <v>0</v>
          </cell>
          <cell r="AVG22">
            <v>0</v>
          </cell>
          <cell r="AVH22">
            <v>0</v>
          </cell>
          <cell r="AVI22">
            <v>0</v>
          </cell>
          <cell r="AVJ22">
            <v>0</v>
          </cell>
          <cell r="AVK22">
            <v>0</v>
          </cell>
          <cell r="AVL22">
            <v>0</v>
          </cell>
          <cell r="AVM22">
            <v>0</v>
          </cell>
          <cell r="AVN22">
            <v>0</v>
          </cell>
          <cell r="AWH22">
            <v>0</v>
          </cell>
          <cell r="AWM22">
            <v>0</v>
          </cell>
          <cell r="AWN22">
            <v>0</v>
          </cell>
          <cell r="AWO22">
            <v>0</v>
          </cell>
          <cell r="AWP22">
            <v>0</v>
          </cell>
          <cell r="AWQ22">
            <v>0</v>
          </cell>
          <cell r="AWR22">
            <v>0</v>
          </cell>
          <cell r="AXL22">
            <v>0</v>
          </cell>
          <cell r="AXQ22">
            <v>0</v>
          </cell>
          <cell r="AXR22">
            <v>0</v>
          </cell>
          <cell r="AXS22">
            <v>0</v>
          </cell>
          <cell r="AXT22">
            <v>0</v>
          </cell>
          <cell r="AXU22">
            <v>0</v>
          </cell>
          <cell r="AXV22">
            <v>0</v>
          </cell>
          <cell r="AXW22">
            <v>1127000</v>
          </cell>
          <cell r="AXX22">
            <v>1182000</v>
          </cell>
          <cell r="AXY22">
            <v>1190000</v>
          </cell>
          <cell r="AXZ22">
            <v>1170000</v>
          </cell>
          <cell r="AYA22">
            <v>4669000</v>
          </cell>
          <cell r="AYB22">
            <v>0</v>
          </cell>
          <cell r="AYC22">
            <v>0</v>
          </cell>
          <cell r="AYD22">
            <v>0</v>
          </cell>
          <cell r="AYE22">
            <v>0</v>
          </cell>
          <cell r="AYF22">
            <v>0</v>
          </cell>
          <cell r="AYG22">
            <v>1127000</v>
          </cell>
          <cell r="AYH22">
            <v>1182000</v>
          </cell>
          <cell r="AYI22">
            <v>1190000</v>
          </cell>
          <cell r="AYJ22">
            <v>1170000</v>
          </cell>
          <cell r="AYK22">
            <v>4669000</v>
          </cell>
          <cell r="AYL22">
            <v>1127000</v>
          </cell>
          <cell r="AYM22">
            <v>1182000</v>
          </cell>
          <cell r="AYN22">
            <v>1190000</v>
          </cell>
          <cell r="AYO22">
            <v>1170000</v>
          </cell>
          <cell r="AYP22">
            <v>4669000</v>
          </cell>
          <cell r="AYQ22">
            <v>0</v>
          </cell>
          <cell r="AYR22">
            <v>0</v>
          </cell>
          <cell r="AYS22">
            <v>0</v>
          </cell>
          <cell r="AYT22">
            <v>0</v>
          </cell>
          <cell r="AYU22">
            <v>0</v>
          </cell>
          <cell r="AYV22">
            <v>1127000</v>
          </cell>
          <cell r="AYW22">
            <v>1182000</v>
          </cell>
          <cell r="AYX22">
            <v>1190000</v>
          </cell>
          <cell r="AYY22">
            <v>1170000</v>
          </cell>
          <cell r="AYZ22">
            <v>4669000</v>
          </cell>
          <cell r="AZA22">
            <v>0</v>
          </cell>
          <cell r="AZB22">
            <v>0</v>
          </cell>
          <cell r="AZC22">
            <v>0</v>
          </cell>
          <cell r="AZD22">
            <v>0</v>
          </cell>
          <cell r="AZE22">
            <v>0</v>
          </cell>
          <cell r="AZG22">
            <v>0</v>
          </cell>
          <cell r="AZH22">
            <v>0</v>
          </cell>
          <cell r="AZI22">
            <v>0</v>
          </cell>
          <cell r="AZJ22">
            <v>0</v>
          </cell>
          <cell r="AZK22">
            <v>0</v>
          </cell>
          <cell r="AZL22">
            <v>0</v>
          </cell>
          <cell r="AZM22">
            <v>0</v>
          </cell>
          <cell r="AZN22">
            <v>0</v>
          </cell>
          <cell r="AZO22">
            <v>0</v>
          </cell>
          <cell r="AZP22">
            <v>0</v>
          </cell>
          <cell r="AZQ22">
            <v>0</v>
          </cell>
          <cell r="AZR22">
            <v>0</v>
          </cell>
          <cell r="AZS22">
            <v>0</v>
          </cell>
          <cell r="AZT22">
            <v>0</v>
          </cell>
          <cell r="AZU22">
            <v>0</v>
          </cell>
          <cell r="AZV22">
            <v>0</v>
          </cell>
          <cell r="AZW22">
            <v>0</v>
          </cell>
          <cell r="AZX22">
            <v>0</v>
          </cell>
          <cell r="AZY22">
            <v>0</v>
          </cell>
          <cell r="AZZ22">
            <v>0</v>
          </cell>
          <cell r="BAA22">
            <v>0</v>
          </cell>
          <cell r="BAB22">
            <v>0</v>
          </cell>
          <cell r="BAC22">
            <v>0</v>
          </cell>
          <cell r="BAD22">
            <v>0</v>
          </cell>
          <cell r="BAE22">
            <v>445000</v>
          </cell>
          <cell r="BAF22">
            <v>445000</v>
          </cell>
          <cell r="BAG22">
            <v>455000</v>
          </cell>
          <cell r="BAH22">
            <v>445000</v>
          </cell>
          <cell r="BAI22">
            <v>1790000</v>
          </cell>
          <cell r="BAK22">
            <v>0</v>
          </cell>
          <cell r="BAL22">
            <v>0</v>
          </cell>
          <cell r="BAM22">
            <v>0</v>
          </cell>
          <cell r="BAN22">
            <v>0</v>
          </cell>
          <cell r="BAO22">
            <v>445000</v>
          </cell>
          <cell r="BAP22">
            <v>445000</v>
          </cell>
          <cell r="BAQ22">
            <v>455000</v>
          </cell>
          <cell r="BAR22">
            <v>445000</v>
          </cell>
          <cell r="BAS22">
            <v>1790000</v>
          </cell>
          <cell r="BAT22">
            <v>445000</v>
          </cell>
          <cell r="BAU22">
            <v>445000</v>
          </cell>
          <cell r="BAV22">
            <v>455000</v>
          </cell>
          <cell r="BAW22">
            <v>445000</v>
          </cell>
          <cell r="BAX22">
            <v>1790000</v>
          </cell>
          <cell r="BAY22">
            <v>0</v>
          </cell>
          <cell r="BAZ22">
            <v>0</v>
          </cell>
          <cell r="BBA22">
            <v>0</v>
          </cell>
          <cell r="BBB22">
            <v>0</v>
          </cell>
          <cell r="BBC22">
            <v>0</v>
          </cell>
          <cell r="BBD22">
            <v>445000</v>
          </cell>
          <cell r="BBE22">
            <v>445000</v>
          </cell>
          <cell r="BBF22">
            <v>455000</v>
          </cell>
          <cell r="BBG22">
            <v>445000</v>
          </cell>
          <cell r="BBH22">
            <v>1790000</v>
          </cell>
          <cell r="BBI22">
            <v>0</v>
          </cell>
          <cell r="BBJ22">
            <v>0</v>
          </cell>
          <cell r="BBK22">
            <v>0</v>
          </cell>
          <cell r="BBL22">
            <v>0</v>
          </cell>
          <cell r="BBM22">
            <v>0</v>
          </cell>
          <cell r="BBO22">
            <v>0</v>
          </cell>
          <cell r="BBP22">
            <v>0</v>
          </cell>
          <cell r="BBQ22">
            <v>0</v>
          </cell>
          <cell r="BBR22">
            <v>0</v>
          </cell>
          <cell r="BBS22">
            <v>0</v>
          </cell>
          <cell r="BBT22">
            <v>0</v>
          </cell>
          <cell r="BBU22">
            <v>0</v>
          </cell>
          <cell r="BBV22">
            <v>0</v>
          </cell>
          <cell r="BBW22">
            <v>0</v>
          </cell>
          <cell r="BBX22">
            <v>0</v>
          </cell>
          <cell r="BBY22">
            <v>0</v>
          </cell>
          <cell r="BBZ22">
            <v>0</v>
          </cell>
          <cell r="BCA22">
            <v>0</v>
          </cell>
          <cell r="BCB22">
            <v>0</v>
          </cell>
          <cell r="BCC22">
            <v>0</v>
          </cell>
          <cell r="BCD22">
            <v>0</v>
          </cell>
          <cell r="BCE22">
            <v>0</v>
          </cell>
          <cell r="BCF22">
            <v>0</v>
          </cell>
          <cell r="BCG22">
            <v>0</v>
          </cell>
          <cell r="BCH22">
            <v>0</v>
          </cell>
          <cell r="BCI22">
            <v>0</v>
          </cell>
          <cell r="BCJ22">
            <v>0</v>
          </cell>
          <cell r="BCK22">
            <v>0</v>
          </cell>
          <cell r="BCL22">
            <v>0</v>
          </cell>
          <cell r="BCM22">
            <v>350000</v>
          </cell>
          <cell r="BCN22">
            <v>343000</v>
          </cell>
          <cell r="BCO22">
            <v>352000</v>
          </cell>
          <cell r="BCP22">
            <v>352000</v>
          </cell>
          <cell r="BCQ22">
            <v>1397000</v>
          </cell>
          <cell r="BCS22">
            <v>0</v>
          </cell>
          <cell r="BCT22">
            <v>0</v>
          </cell>
          <cell r="BCU22">
            <v>0</v>
          </cell>
          <cell r="BCV22">
            <v>0</v>
          </cell>
          <cell r="BCW22">
            <v>350000</v>
          </cell>
          <cell r="BCX22">
            <v>343000</v>
          </cell>
          <cell r="BCY22">
            <v>352000</v>
          </cell>
          <cell r="BCZ22">
            <v>352000</v>
          </cell>
          <cell r="BDA22">
            <v>1397000</v>
          </cell>
          <cell r="BDB22">
            <v>350000</v>
          </cell>
          <cell r="BDC22">
            <v>343000</v>
          </cell>
          <cell r="BDD22">
            <v>352000</v>
          </cell>
          <cell r="BDE22">
            <v>352000</v>
          </cell>
          <cell r="BDF22">
            <v>1397000</v>
          </cell>
          <cell r="BDG22">
            <v>0</v>
          </cell>
          <cell r="BDH22">
            <v>0</v>
          </cell>
          <cell r="BDI22">
            <v>0</v>
          </cell>
          <cell r="BDJ22">
            <v>0</v>
          </cell>
          <cell r="BDK22">
            <v>0</v>
          </cell>
          <cell r="BDL22">
            <v>350000</v>
          </cell>
          <cell r="BDM22">
            <v>343000</v>
          </cell>
          <cell r="BDN22">
            <v>352000</v>
          </cell>
          <cell r="BDO22">
            <v>352000</v>
          </cell>
          <cell r="BDP22">
            <v>1397000</v>
          </cell>
          <cell r="BDQ22">
            <v>247000</v>
          </cell>
          <cell r="BDR22">
            <v>147000</v>
          </cell>
          <cell r="BDS22">
            <v>147000</v>
          </cell>
          <cell r="BDT22">
            <v>148000</v>
          </cell>
          <cell r="BDU22">
            <v>689000</v>
          </cell>
          <cell r="BDW22">
            <v>0</v>
          </cell>
          <cell r="BDX22">
            <v>0</v>
          </cell>
          <cell r="BDY22">
            <v>0</v>
          </cell>
          <cell r="BDZ22">
            <v>0</v>
          </cell>
          <cell r="BEA22">
            <v>247000</v>
          </cell>
          <cell r="BEB22">
            <v>147000</v>
          </cell>
          <cell r="BEC22">
            <v>147000</v>
          </cell>
          <cell r="BED22">
            <v>148000</v>
          </cell>
          <cell r="BEE22">
            <v>689000</v>
          </cell>
          <cell r="BEF22">
            <v>247000</v>
          </cell>
          <cell r="BEG22">
            <v>147000</v>
          </cell>
          <cell r="BEH22">
            <v>147000</v>
          </cell>
          <cell r="BEI22">
            <v>148000</v>
          </cell>
          <cell r="BEJ22">
            <v>689000</v>
          </cell>
          <cell r="BEK22">
            <v>0</v>
          </cell>
          <cell r="BEL22">
            <v>0</v>
          </cell>
          <cell r="BEM22">
            <v>0</v>
          </cell>
          <cell r="BEN22">
            <v>0</v>
          </cell>
          <cell r="BEO22">
            <v>0</v>
          </cell>
          <cell r="BEP22">
            <v>247000</v>
          </cell>
          <cell r="BEQ22">
            <v>147000</v>
          </cell>
          <cell r="BER22">
            <v>147000</v>
          </cell>
          <cell r="BES22">
            <v>148000</v>
          </cell>
          <cell r="BET22">
            <v>689000</v>
          </cell>
          <cell r="BEU22">
            <v>2169000</v>
          </cell>
          <cell r="BEV22">
            <v>2117000</v>
          </cell>
          <cell r="BEW22">
            <v>2144000</v>
          </cell>
          <cell r="BEX22">
            <v>2115000</v>
          </cell>
          <cell r="BEY22">
            <v>8545000</v>
          </cell>
          <cell r="BEZ22">
            <v>0</v>
          </cell>
          <cell r="BFA22">
            <v>0</v>
          </cell>
          <cell r="BFB22">
            <v>0</v>
          </cell>
          <cell r="BFC22">
            <v>0</v>
          </cell>
          <cell r="BFD22">
            <v>0</v>
          </cell>
          <cell r="BFE22">
            <v>2169000</v>
          </cell>
          <cell r="BFF22">
            <v>2117000</v>
          </cell>
          <cell r="BFG22">
            <v>2144000</v>
          </cell>
          <cell r="BFH22">
            <v>2115000</v>
          </cell>
          <cell r="BFI22">
            <v>8545000</v>
          </cell>
          <cell r="BFJ22">
            <v>2169000</v>
          </cell>
          <cell r="BFK22">
            <v>2117000</v>
          </cell>
          <cell r="BFL22">
            <v>2144000</v>
          </cell>
          <cell r="BFM22">
            <v>2115000</v>
          </cell>
          <cell r="BFN22">
            <v>8545000</v>
          </cell>
          <cell r="BFO22">
            <v>0</v>
          </cell>
          <cell r="BFP22">
            <v>0</v>
          </cell>
          <cell r="BFQ22">
            <v>0</v>
          </cell>
          <cell r="BFR22">
            <v>0</v>
          </cell>
          <cell r="BFS22">
            <v>0</v>
          </cell>
          <cell r="BFT22">
            <v>2169000</v>
          </cell>
          <cell r="BFU22">
            <v>2117000</v>
          </cell>
          <cell r="BFV22">
            <v>2144000</v>
          </cell>
          <cell r="BFW22">
            <v>2115000</v>
          </cell>
          <cell r="BFX22">
            <v>8545000</v>
          </cell>
          <cell r="BFY22">
            <v>0</v>
          </cell>
          <cell r="BFZ22">
            <v>0</v>
          </cell>
        </row>
        <row r="23">
          <cell r="B23" t="str">
            <v>房租物业和水电费</v>
          </cell>
          <cell r="C23">
            <v>2400376.6814156086</v>
          </cell>
          <cell r="D23">
            <v>2400376.6814156086</v>
          </cell>
          <cell r="E23">
            <v>2424484.7171324864</v>
          </cell>
          <cell r="F23">
            <v>2424484.7171324864</v>
          </cell>
          <cell r="G23">
            <v>9649722.7970961891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2400376.6814156086</v>
          </cell>
          <cell r="N23">
            <v>2400376.6814156086</v>
          </cell>
          <cell r="O23">
            <v>2424484.7171324864</v>
          </cell>
          <cell r="P23">
            <v>2424484.7171324864</v>
          </cell>
          <cell r="Q23">
            <v>9649722.7970961891</v>
          </cell>
          <cell r="R23">
            <v>2400376.6814156086</v>
          </cell>
          <cell r="S23">
            <v>2400376.6814156086</v>
          </cell>
          <cell r="T23">
            <v>2424484.7171324864</v>
          </cell>
          <cell r="U23">
            <v>2424484.7171324864</v>
          </cell>
          <cell r="V23">
            <v>9649722.7970961891</v>
          </cell>
          <cell r="W23">
            <v>389934.60858439212</v>
          </cell>
          <cell r="X23">
            <v>389934.60858439212</v>
          </cell>
          <cell r="Y23">
            <v>393850.8928675137</v>
          </cell>
          <cell r="Z23">
            <v>393850.8928675137</v>
          </cell>
          <cell r="AA23">
            <v>1567571.0029038116</v>
          </cell>
          <cell r="AB23">
            <v>2790311.290000001</v>
          </cell>
          <cell r="AC23">
            <v>2790311.290000001</v>
          </cell>
          <cell r="AD23">
            <v>2818335.6100000003</v>
          </cell>
          <cell r="AE23">
            <v>2818335.6100000003</v>
          </cell>
          <cell r="AF23">
            <v>11217293.800000001</v>
          </cell>
          <cell r="AG23">
            <v>497961.22275000007</v>
          </cell>
          <cell r="AH23">
            <v>497961.22275000007</v>
          </cell>
          <cell r="AI23">
            <v>503262.99</v>
          </cell>
          <cell r="AJ23">
            <v>503262.96675000002</v>
          </cell>
          <cell r="AK23">
            <v>2002448.4022500003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497961.22275000007</v>
          </cell>
          <cell r="AR23">
            <v>497961.22275000007</v>
          </cell>
          <cell r="AS23">
            <v>503262.99</v>
          </cell>
          <cell r="AT23">
            <v>503262.96675000002</v>
          </cell>
          <cell r="AU23">
            <v>2002448.4022500003</v>
          </cell>
          <cell r="AV23">
            <v>497961.22275000007</v>
          </cell>
          <cell r="AW23">
            <v>497961.22275000007</v>
          </cell>
          <cell r="AX23">
            <v>503262.99</v>
          </cell>
          <cell r="AY23">
            <v>503262.96675000002</v>
          </cell>
          <cell r="AZ23">
            <v>2002448.4022500003</v>
          </cell>
          <cell r="BA23">
            <v>144569.38725</v>
          </cell>
          <cell r="BB23">
            <v>144569.38725</v>
          </cell>
          <cell r="BC23">
            <v>146108.61000000004</v>
          </cell>
          <cell r="BD23">
            <v>146108.60325000001</v>
          </cell>
          <cell r="BE23">
            <v>581355.98775000009</v>
          </cell>
          <cell r="BF23">
            <v>642530.6100000001</v>
          </cell>
          <cell r="BG23">
            <v>642530.6100000001</v>
          </cell>
          <cell r="BH23">
            <v>649371.60000000009</v>
          </cell>
          <cell r="BI23">
            <v>649371.57000000007</v>
          </cell>
          <cell r="BJ23">
            <v>2583804.3900000006</v>
          </cell>
          <cell r="BK23">
            <v>464426.92180327867</v>
          </cell>
          <cell r="BL23">
            <v>464426.92180327867</v>
          </cell>
          <cell r="BM23">
            <v>469270.8420491803</v>
          </cell>
          <cell r="BN23">
            <v>469270.8420491803</v>
          </cell>
          <cell r="BO23">
            <v>1867395.5277049181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464426.92180327867</v>
          </cell>
          <cell r="BV23">
            <v>464426.92180327867</v>
          </cell>
          <cell r="BW23">
            <v>469270.8420491803</v>
          </cell>
          <cell r="BX23">
            <v>469270.8420491803</v>
          </cell>
          <cell r="BY23">
            <v>1867395.5277049181</v>
          </cell>
          <cell r="BZ23">
            <v>464426.92180327867</v>
          </cell>
          <cell r="CA23">
            <v>464426.92180327867</v>
          </cell>
          <cell r="CB23">
            <v>469270.8420491803</v>
          </cell>
          <cell r="CC23">
            <v>469270.8420491803</v>
          </cell>
          <cell r="CD23">
            <v>1867395.5277049181</v>
          </cell>
          <cell r="CE23">
            <v>144821.2981967213</v>
          </cell>
          <cell r="CF23">
            <v>144821.2981967213</v>
          </cell>
          <cell r="CG23">
            <v>146331.76795081969</v>
          </cell>
          <cell r="CH23">
            <v>146331.76795081969</v>
          </cell>
          <cell r="CI23">
            <v>582306.13229508197</v>
          </cell>
          <cell r="CJ23">
            <v>609248.22</v>
          </cell>
          <cell r="CK23">
            <v>609248.22</v>
          </cell>
          <cell r="CL23">
            <v>615602.61</v>
          </cell>
          <cell r="CM23">
            <v>615602.61</v>
          </cell>
          <cell r="CN23">
            <v>2449701.6599999997</v>
          </cell>
          <cell r="CO23">
            <v>172244.96805755395</v>
          </cell>
          <cell r="CP23">
            <v>172935.62935251795</v>
          </cell>
          <cell r="CQ23">
            <v>174729.78647482017</v>
          </cell>
          <cell r="CR23">
            <v>174039.12517985614</v>
          </cell>
          <cell r="CS23">
            <v>693949.50906474818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172244.96805755395</v>
          </cell>
          <cell r="CZ23">
            <v>172935.62935251795</v>
          </cell>
          <cell r="DA23">
            <v>174729.78647482017</v>
          </cell>
          <cell r="DB23">
            <v>174039.12517985614</v>
          </cell>
          <cell r="DC23">
            <v>693949.50906474818</v>
          </cell>
          <cell r="DD23">
            <v>172244.96805755395</v>
          </cell>
          <cell r="DE23">
            <v>172935.62935251795</v>
          </cell>
          <cell r="DF23">
            <v>174729.78647482017</v>
          </cell>
          <cell r="DG23">
            <v>174039.12517985614</v>
          </cell>
          <cell r="DH23">
            <v>693949.50906474818</v>
          </cell>
          <cell r="DI23">
            <v>77151.391942446033</v>
          </cell>
          <cell r="DJ23">
            <v>77460.750647482011</v>
          </cell>
          <cell r="DK23">
            <v>78264.383525179845</v>
          </cell>
          <cell r="DL23">
            <v>77955.024820143881</v>
          </cell>
          <cell r="DM23">
            <v>310831.55093525175</v>
          </cell>
          <cell r="DN23">
            <v>249396.36</v>
          </cell>
          <cell r="DO23">
            <v>250396.37999999995</v>
          </cell>
          <cell r="DP23">
            <v>252994.17</v>
          </cell>
          <cell r="DQ23">
            <v>251994.15000000002</v>
          </cell>
          <cell r="DR23">
            <v>1004781.0599999999</v>
          </cell>
          <cell r="DS23">
            <v>133632.27620689655</v>
          </cell>
          <cell r="DT23">
            <v>134110.44310344828</v>
          </cell>
          <cell r="DU23">
            <v>179010.74637931032</v>
          </cell>
          <cell r="DV23">
            <v>179010.74637931032</v>
          </cell>
          <cell r="DW23">
            <v>625764.21206896543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133632.27620689655</v>
          </cell>
          <cell r="ED23">
            <v>134110.44310344828</v>
          </cell>
          <cell r="EE23">
            <v>179010.74637931032</v>
          </cell>
          <cell r="EF23">
            <v>179010.74637931032</v>
          </cell>
          <cell r="EG23">
            <v>625764.21206896543</v>
          </cell>
          <cell r="EH23">
            <v>133632.27620689655</v>
          </cell>
          <cell r="EI23">
            <v>134110.44310344828</v>
          </cell>
          <cell r="EJ23">
            <v>179010.74637931032</v>
          </cell>
          <cell r="EK23">
            <v>179010.74637931032</v>
          </cell>
          <cell r="EL23">
            <v>625764.21206896543</v>
          </cell>
          <cell r="EM23">
            <v>65102.90379310344</v>
          </cell>
          <cell r="EN23">
            <v>65335.856896551726</v>
          </cell>
          <cell r="EO23">
            <v>87210.363620689663</v>
          </cell>
          <cell r="EP23">
            <v>87210.363620689663</v>
          </cell>
          <cell r="EQ23">
            <v>304859.48793103453</v>
          </cell>
          <cell r="ER23">
            <v>198735.18</v>
          </cell>
          <cell r="ES23">
            <v>199446.30000000002</v>
          </cell>
          <cell r="ET23">
            <v>266221.11</v>
          </cell>
          <cell r="EU23">
            <v>266221.11</v>
          </cell>
          <cell r="EV23">
            <v>930623.7</v>
          </cell>
          <cell r="EW23">
            <v>77732.106666666674</v>
          </cell>
          <cell r="EX23">
            <v>77732.106666666674</v>
          </cell>
          <cell r="EY23">
            <v>78475.203333333324</v>
          </cell>
          <cell r="EZ23">
            <v>78475.203333333338</v>
          </cell>
          <cell r="FA23">
            <v>312414.62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77732.106666666674</v>
          </cell>
          <cell r="FH23">
            <v>77732.106666666674</v>
          </cell>
          <cell r="FI23">
            <v>78475.203333333324</v>
          </cell>
          <cell r="FJ23">
            <v>78475.203333333338</v>
          </cell>
          <cell r="FK23">
            <v>312414.62</v>
          </cell>
          <cell r="FL23">
            <v>77732.106666666674</v>
          </cell>
          <cell r="FM23">
            <v>77732.106666666674</v>
          </cell>
          <cell r="FN23">
            <v>78475.203333333324</v>
          </cell>
          <cell r="FO23">
            <v>78475.203333333338</v>
          </cell>
          <cell r="FP23">
            <v>312414.62</v>
          </cell>
          <cell r="FQ23">
            <v>22209.173333333332</v>
          </cell>
          <cell r="FR23">
            <v>22209.173333333332</v>
          </cell>
          <cell r="FS23">
            <v>22421.486666666664</v>
          </cell>
          <cell r="FT23">
            <v>22421.486666666671</v>
          </cell>
          <cell r="FU23">
            <v>89261.32</v>
          </cell>
          <cell r="FV23">
            <v>99941.28</v>
          </cell>
          <cell r="FW23">
            <v>99941.28</v>
          </cell>
          <cell r="FX23">
            <v>100896.68999999999</v>
          </cell>
          <cell r="FY23">
            <v>100896.69</v>
          </cell>
          <cell r="FZ23">
            <v>401675.94</v>
          </cell>
          <cell r="GA23">
            <v>82836.425454545461</v>
          </cell>
          <cell r="GB23">
            <v>90276.239220779229</v>
          </cell>
          <cell r="GC23">
            <v>91228.018441558466</v>
          </cell>
          <cell r="GD23">
            <v>91228.018441558466</v>
          </cell>
          <cell r="GE23">
            <v>355568.70155844162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82836.425454545461</v>
          </cell>
          <cell r="GL23">
            <v>90276.239220779229</v>
          </cell>
          <cell r="GM23">
            <v>91228.018441558466</v>
          </cell>
          <cell r="GN23">
            <v>91228.018441558466</v>
          </cell>
          <cell r="GO23">
            <v>355568.70155844162</v>
          </cell>
          <cell r="GP23">
            <v>82836.425454545461</v>
          </cell>
          <cell r="GQ23">
            <v>90276.239220779229</v>
          </cell>
          <cell r="GR23">
            <v>91228.018441558466</v>
          </cell>
          <cell r="GS23">
            <v>91228.018441558466</v>
          </cell>
          <cell r="GT23">
            <v>355568.70155844162</v>
          </cell>
          <cell r="GU23">
            <v>104763.71454545455</v>
          </cell>
          <cell r="GV23">
            <v>114172.89077922079</v>
          </cell>
          <cell r="GW23">
            <v>115376.61155844155</v>
          </cell>
          <cell r="GX23">
            <v>115376.61155844155</v>
          </cell>
          <cell r="GY23">
            <v>449689.82844155841</v>
          </cell>
          <cell r="GZ23">
            <v>187600.14</v>
          </cell>
          <cell r="HA23">
            <v>204449.13</v>
          </cell>
          <cell r="HB23">
            <v>206604.63</v>
          </cell>
          <cell r="HC23">
            <v>206604.63</v>
          </cell>
          <cell r="HD23">
            <v>805258.53</v>
          </cell>
          <cell r="HE23">
            <v>255947.45673913043</v>
          </cell>
          <cell r="HF23">
            <v>275990.41369565215</v>
          </cell>
          <cell r="HG23">
            <v>267383.4975</v>
          </cell>
          <cell r="HH23">
            <v>253687.83847826085</v>
          </cell>
          <cell r="HI23">
            <v>1053009.2064130434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255947.45673913043</v>
          </cell>
          <cell r="HP23">
            <v>275990.41369565215</v>
          </cell>
          <cell r="HQ23">
            <v>267383.4975</v>
          </cell>
          <cell r="HR23">
            <v>253687.83847826085</v>
          </cell>
          <cell r="HS23">
            <v>1053009.2064130434</v>
          </cell>
          <cell r="HT23">
            <v>255947.45673913043</v>
          </cell>
          <cell r="HU23">
            <v>275990.41369565215</v>
          </cell>
          <cell r="HV23">
            <v>267383.4975</v>
          </cell>
          <cell r="HW23">
            <v>253687.83847826085</v>
          </cell>
          <cell r="HX23">
            <v>1053009.2064130434</v>
          </cell>
          <cell r="HY23">
            <v>117817.08326086955</v>
          </cell>
          <cell r="HZ23">
            <v>127043.20630434784</v>
          </cell>
          <cell r="IA23">
            <v>123081.2925</v>
          </cell>
          <cell r="IB23">
            <v>116776.94152173912</v>
          </cell>
          <cell r="IC23">
            <v>484718.52358695649</v>
          </cell>
          <cell r="ID23">
            <v>373764.54</v>
          </cell>
          <cell r="IE23">
            <v>403033.62</v>
          </cell>
          <cell r="IF23">
            <v>390464.79</v>
          </cell>
          <cell r="IG23">
            <v>370464.77999999997</v>
          </cell>
          <cell r="IH23">
            <v>1537727.73</v>
          </cell>
          <cell r="II23">
            <v>108745.57107692308</v>
          </cell>
          <cell r="IJ23">
            <v>158166.42830769229</v>
          </cell>
          <cell r="IK23">
            <v>159760.64676923078</v>
          </cell>
          <cell r="IL23">
            <v>159760.64676923078</v>
          </cell>
          <cell r="IM23">
            <v>586433.29292307689</v>
          </cell>
          <cell r="IN23">
            <v>0</v>
          </cell>
          <cell r="IO23">
            <v>0</v>
          </cell>
          <cell r="IP23">
            <v>0</v>
          </cell>
          <cell r="IQ23">
            <v>0</v>
          </cell>
          <cell r="IR23">
            <v>0</v>
          </cell>
          <cell r="IS23">
            <v>108745.57107692308</v>
          </cell>
          <cell r="IT23">
            <v>158166.42830769229</v>
          </cell>
          <cell r="IU23">
            <v>159760.64676923078</v>
          </cell>
          <cell r="IV23">
            <v>159760.64676923078</v>
          </cell>
          <cell r="IW23">
            <v>586433.29292307689</v>
          </cell>
          <cell r="IX23">
            <v>108745.57107692308</v>
          </cell>
          <cell r="IY23">
            <v>158166.42830769229</v>
          </cell>
          <cell r="IZ23">
            <v>159760.64676923078</v>
          </cell>
          <cell r="JA23">
            <v>159760.64676923078</v>
          </cell>
          <cell r="JB23">
            <v>586433.29292307689</v>
          </cell>
          <cell r="JC23">
            <v>44916.648923076922</v>
          </cell>
          <cell r="JD23">
            <v>65329.611692307684</v>
          </cell>
          <cell r="JE23">
            <v>65988.093230769227</v>
          </cell>
          <cell r="JF23">
            <v>65988.093230769227</v>
          </cell>
          <cell r="JG23">
            <v>242222.44707692304</v>
          </cell>
          <cell r="JH23">
            <v>153662.22</v>
          </cell>
          <cell r="JI23">
            <v>223496.03999999998</v>
          </cell>
          <cell r="JJ23">
            <v>225748.74</v>
          </cell>
          <cell r="JK23">
            <v>225748.74</v>
          </cell>
          <cell r="JL23">
            <v>828655.74</v>
          </cell>
          <cell r="JM23">
            <v>205718.58666666667</v>
          </cell>
          <cell r="JN23">
            <v>216983.40833333333</v>
          </cell>
          <cell r="JO23">
            <v>240818.39033333334</v>
          </cell>
          <cell r="JP23">
            <v>244540.62</v>
          </cell>
          <cell r="JQ23">
            <v>908061.00533333339</v>
          </cell>
          <cell r="JR23">
            <v>0</v>
          </cell>
          <cell r="JS23">
            <v>0</v>
          </cell>
          <cell r="JT23">
            <v>0</v>
          </cell>
          <cell r="JU23">
            <v>0</v>
          </cell>
          <cell r="JV23">
            <v>0</v>
          </cell>
          <cell r="JW23">
            <v>205718.58666666667</v>
          </cell>
          <cell r="JX23">
            <v>216983.40833333333</v>
          </cell>
          <cell r="JY23">
            <v>240818.39033333334</v>
          </cell>
          <cell r="JZ23">
            <v>244540.62</v>
          </cell>
          <cell r="KA23">
            <v>908061.00533333339</v>
          </cell>
          <cell r="KB23">
            <v>205718.58666666667</v>
          </cell>
          <cell r="KC23">
            <v>216983.40833333333</v>
          </cell>
          <cell r="KD23">
            <v>240818.39033333334</v>
          </cell>
          <cell r="KE23">
            <v>244540.62</v>
          </cell>
          <cell r="KF23">
            <v>908061.00533333339</v>
          </cell>
          <cell r="KG23">
            <v>70619.813333333339</v>
          </cell>
          <cell r="KH23">
            <v>74486.841666666674</v>
          </cell>
          <cell r="KI23">
            <v>82668.99966666667</v>
          </cell>
          <cell r="KJ23">
            <v>83946.78</v>
          </cell>
          <cell r="KK23">
            <v>311722.43466666667</v>
          </cell>
          <cell r="KL23">
            <v>276338.40000000002</v>
          </cell>
          <cell r="KM23">
            <v>291470.25</v>
          </cell>
          <cell r="KN23">
            <v>323487.39</v>
          </cell>
          <cell r="KO23">
            <v>328487.40000000002</v>
          </cell>
          <cell r="KP23">
            <v>1219783.44</v>
          </cell>
          <cell r="KQ23">
            <v>104484.30125</v>
          </cell>
          <cell r="KR23">
            <v>106067.61874999999</v>
          </cell>
          <cell r="KS23">
            <v>105523.74374999999</v>
          </cell>
          <cell r="KT23">
            <v>107107.06125</v>
          </cell>
          <cell r="KU23">
            <v>423182.72499999998</v>
          </cell>
          <cell r="KV23">
            <v>0</v>
          </cell>
          <cell r="KW23">
            <v>0</v>
          </cell>
          <cell r="KX23">
            <v>0</v>
          </cell>
          <cell r="KY23">
            <v>0</v>
          </cell>
          <cell r="KZ23">
            <v>0</v>
          </cell>
          <cell r="LA23">
            <v>104484.30125</v>
          </cell>
          <cell r="LB23">
            <v>106067.61874999999</v>
          </cell>
          <cell r="LC23">
            <v>105523.74374999999</v>
          </cell>
          <cell r="LD23">
            <v>107107.06125</v>
          </cell>
          <cell r="LE23">
            <v>423182.72499999998</v>
          </cell>
          <cell r="LF23">
            <v>104484.30125</v>
          </cell>
          <cell r="LG23">
            <v>106067.61874999999</v>
          </cell>
          <cell r="LH23">
            <v>105523.74374999999</v>
          </cell>
          <cell r="LI23">
            <v>107107.06125</v>
          </cell>
          <cell r="LJ23">
            <v>423182.72499999998</v>
          </cell>
          <cell r="LK23">
            <v>27495.868749999994</v>
          </cell>
          <cell r="LL23">
            <v>27912.531250000007</v>
          </cell>
          <cell r="LM23">
            <v>27769.406249999996</v>
          </cell>
          <cell r="LN23">
            <v>28186.068749999999</v>
          </cell>
          <cell r="LO23">
            <v>111363.875</v>
          </cell>
          <cell r="LP23">
            <v>131980.16999999998</v>
          </cell>
          <cell r="LQ23">
            <v>133980.15</v>
          </cell>
          <cell r="LR23">
            <v>133293.15</v>
          </cell>
          <cell r="LS23">
            <v>135293.13</v>
          </cell>
          <cell r="LT23">
            <v>534546.6</v>
          </cell>
          <cell r="LU23">
            <v>135478.50394736842</v>
          </cell>
          <cell r="LV23">
            <v>135478.50394736842</v>
          </cell>
          <cell r="LW23">
            <v>136900.48263157893</v>
          </cell>
          <cell r="LX23">
            <v>136900.48263157895</v>
          </cell>
          <cell r="LY23">
            <v>544757.97315789468</v>
          </cell>
          <cell r="LZ23">
            <v>0</v>
          </cell>
          <cell r="MA23">
            <v>0</v>
          </cell>
          <cell r="MB23">
            <v>0</v>
          </cell>
          <cell r="MC23">
            <v>0</v>
          </cell>
          <cell r="MD23">
            <v>0</v>
          </cell>
          <cell r="ME23">
            <v>135478.50394736842</v>
          </cell>
          <cell r="MF23">
            <v>135478.50394736842</v>
          </cell>
          <cell r="MG23">
            <v>136900.48263157893</v>
          </cell>
          <cell r="MH23">
            <v>136900.48263157895</v>
          </cell>
          <cell r="MI23">
            <v>544757.97315789468</v>
          </cell>
          <cell r="MJ23">
            <v>135478.50394736842</v>
          </cell>
          <cell r="MK23">
            <v>135478.50394736842</v>
          </cell>
          <cell r="ML23">
            <v>136900.48263157893</v>
          </cell>
          <cell r="MM23">
            <v>136900.48263157895</v>
          </cell>
          <cell r="MN23">
            <v>544757.97315789468</v>
          </cell>
          <cell r="MO23">
            <v>20527.046052631576</v>
          </cell>
          <cell r="MP23">
            <v>20527.046052631576</v>
          </cell>
          <cell r="MQ23">
            <v>20742.497368421049</v>
          </cell>
          <cell r="MR23">
            <v>20742.497368421056</v>
          </cell>
          <cell r="MS23">
            <v>82539.086842105258</v>
          </cell>
          <cell r="MT23">
            <v>156005.54999999999</v>
          </cell>
          <cell r="MU23">
            <v>156005.54999999999</v>
          </cell>
          <cell r="MV23">
            <v>157642.97999999998</v>
          </cell>
          <cell r="MW23">
            <v>157642.98000000001</v>
          </cell>
          <cell r="MX23">
            <v>627297.05999999994</v>
          </cell>
          <cell r="MY23">
            <v>476610.39853448275</v>
          </cell>
          <cell r="MZ23">
            <v>476610.39853448275</v>
          </cell>
          <cell r="NA23">
            <v>481426.31896551722</v>
          </cell>
          <cell r="NB23">
            <v>481426.31896551722</v>
          </cell>
          <cell r="NC23">
            <v>1916073.4349999998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476610.39853448275</v>
          </cell>
          <cell r="NJ23">
            <v>476610.39853448275</v>
          </cell>
          <cell r="NK23">
            <v>481426.31896551722</v>
          </cell>
          <cell r="NL23">
            <v>481426.31896551722</v>
          </cell>
          <cell r="NM23">
            <v>1916073.4349999998</v>
          </cell>
          <cell r="NN23">
            <v>476610.39853448275</v>
          </cell>
          <cell r="NO23">
            <v>476610.39853448275</v>
          </cell>
          <cell r="NP23">
            <v>481426.31896551722</v>
          </cell>
          <cell r="NQ23">
            <v>481426.31896551722</v>
          </cell>
          <cell r="NR23">
            <v>1916073.4349999998</v>
          </cell>
          <cell r="NS23">
            <v>144589.67146551725</v>
          </cell>
          <cell r="NT23">
            <v>144589.67146551725</v>
          </cell>
          <cell r="NU23">
            <v>146050.68103448275</v>
          </cell>
          <cell r="NV23">
            <v>146050.68103448275</v>
          </cell>
          <cell r="NW23">
            <v>581280.70500000007</v>
          </cell>
          <cell r="NX23">
            <v>621200.07000000007</v>
          </cell>
          <cell r="NY23">
            <v>621200.07000000007</v>
          </cell>
          <cell r="NZ23">
            <v>627477</v>
          </cell>
          <cell r="OA23">
            <v>627477</v>
          </cell>
          <cell r="OB23">
            <v>2497354.14</v>
          </cell>
          <cell r="OC23">
            <v>104920.59428571429</v>
          </cell>
          <cell r="OD23">
            <v>111953.5753846154</v>
          </cell>
          <cell r="OE23">
            <v>109420.04043956044</v>
          </cell>
          <cell r="OF23">
            <v>112936.53098901099</v>
          </cell>
          <cell r="OG23">
            <v>439230.74109890114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104920.59428571429</v>
          </cell>
          <cell r="ON23">
            <v>111953.5753846154</v>
          </cell>
          <cell r="OO23">
            <v>109420.04043956044</v>
          </cell>
          <cell r="OP23">
            <v>112936.53098901099</v>
          </cell>
          <cell r="OQ23">
            <v>439230.74109890114</v>
          </cell>
          <cell r="OR23">
            <v>104920.59428571429</v>
          </cell>
          <cell r="OS23">
            <v>111953.5753846154</v>
          </cell>
          <cell r="OT23">
            <v>109420.04043956044</v>
          </cell>
          <cell r="OU23">
            <v>112936.53098901099</v>
          </cell>
          <cell r="OV23">
            <v>439230.74109890114</v>
          </cell>
          <cell r="OW23">
            <v>44263.375714285721</v>
          </cell>
          <cell r="OX23">
            <v>47230.414615384616</v>
          </cell>
          <cell r="OY23">
            <v>46161.579560439561</v>
          </cell>
          <cell r="OZ23">
            <v>47645.099010989012</v>
          </cell>
          <cell r="PA23">
            <v>185300.46890109891</v>
          </cell>
          <cell r="PB23">
            <v>149183.97000000003</v>
          </cell>
          <cell r="PC23">
            <v>159183.99000000002</v>
          </cell>
          <cell r="PD23">
            <v>155581.62</v>
          </cell>
          <cell r="PE23">
            <v>160581.63</v>
          </cell>
          <cell r="PF23">
            <v>624531.21000000008</v>
          </cell>
          <cell r="PG23">
            <v>86594.439024390245</v>
          </cell>
          <cell r="PH23">
            <v>86594.439024390245</v>
          </cell>
          <cell r="PI23">
            <v>87417.365853658543</v>
          </cell>
          <cell r="PJ23">
            <v>87417.365853658543</v>
          </cell>
          <cell r="PK23">
            <v>348023.60975609755</v>
          </cell>
          <cell r="PL23">
            <v>0</v>
          </cell>
          <cell r="PM23">
            <v>0</v>
          </cell>
          <cell r="PN23">
            <v>0</v>
          </cell>
          <cell r="PO23">
            <v>0</v>
          </cell>
          <cell r="PP23">
            <v>0</v>
          </cell>
          <cell r="PQ23">
            <v>86594.439024390245</v>
          </cell>
          <cell r="PR23">
            <v>86594.439024390245</v>
          </cell>
          <cell r="PS23">
            <v>87417.365853658543</v>
          </cell>
          <cell r="PT23">
            <v>87417.365853658543</v>
          </cell>
          <cell r="PU23">
            <v>348023.60975609755</v>
          </cell>
          <cell r="PV23">
            <v>86594.439024390245</v>
          </cell>
          <cell r="PW23">
            <v>86594.439024390245</v>
          </cell>
          <cell r="PX23">
            <v>87417.365853658543</v>
          </cell>
          <cell r="PY23">
            <v>87417.365853658543</v>
          </cell>
          <cell r="PZ23">
            <v>348023.60975609755</v>
          </cell>
          <cell r="QA23">
            <v>46544.510975609759</v>
          </cell>
          <cell r="QB23">
            <v>46544.510975609759</v>
          </cell>
          <cell r="QC23">
            <v>46986.834146341462</v>
          </cell>
          <cell r="QD23">
            <v>46986.834146341462</v>
          </cell>
          <cell r="QE23">
            <v>187062.69024390244</v>
          </cell>
          <cell r="QF23">
            <v>133138.95000000001</v>
          </cell>
          <cell r="QG23">
            <v>133138.95000000001</v>
          </cell>
          <cell r="QH23">
            <v>134404.20000000001</v>
          </cell>
          <cell r="QI23">
            <v>134404.20000000001</v>
          </cell>
          <cell r="QJ23">
            <v>535086.30000000005</v>
          </cell>
          <cell r="QK23">
            <v>205022.1025210084</v>
          </cell>
          <cell r="QL23">
            <v>205022.1025210084</v>
          </cell>
          <cell r="QM23">
            <v>207159.28638655462</v>
          </cell>
          <cell r="QN23">
            <v>207159.28638655462</v>
          </cell>
          <cell r="QO23">
            <v>824362.777815126</v>
          </cell>
          <cell r="QP23">
            <v>0</v>
          </cell>
          <cell r="QQ23">
            <v>0</v>
          </cell>
          <cell r="QR23">
            <v>0</v>
          </cell>
          <cell r="QS23">
            <v>0</v>
          </cell>
          <cell r="QT23">
            <v>0</v>
          </cell>
          <cell r="QU23">
            <v>205022.1025210084</v>
          </cell>
          <cell r="QV23">
            <v>205022.1025210084</v>
          </cell>
          <cell r="QW23">
            <v>207159.28638655462</v>
          </cell>
          <cell r="QX23">
            <v>207159.28638655462</v>
          </cell>
          <cell r="QY23">
            <v>824362.777815126</v>
          </cell>
          <cell r="QZ23">
            <v>205022.1025210084</v>
          </cell>
          <cell r="RA23">
            <v>205022.1025210084</v>
          </cell>
          <cell r="RB23">
            <v>207159.28638655462</v>
          </cell>
          <cell r="RC23">
            <v>207159.28638655462</v>
          </cell>
          <cell r="RD23">
            <v>824362.777815126</v>
          </cell>
          <cell r="RE23">
            <v>115999.34747899159</v>
          </cell>
          <cell r="RF23">
            <v>115999.34747899159</v>
          </cell>
          <cell r="RG23">
            <v>117208.54361344538</v>
          </cell>
          <cell r="RH23">
            <v>117208.54361344538</v>
          </cell>
          <cell r="RI23">
            <v>466415.78218487394</v>
          </cell>
          <cell r="RJ23">
            <v>321021.45</v>
          </cell>
          <cell r="RK23">
            <v>321021.45</v>
          </cell>
          <cell r="RL23">
            <v>324367.83</v>
          </cell>
          <cell r="RM23">
            <v>324367.83</v>
          </cell>
          <cell r="RN23">
            <v>1290778.56</v>
          </cell>
          <cell r="RO23">
            <v>103103.16912280701</v>
          </cell>
          <cell r="RP23">
            <v>103103.16912280701</v>
          </cell>
          <cell r="RQ23">
            <v>226479.06807017542</v>
          </cell>
          <cell r="RR23">
            <v>173924.26666666666</v>
          </cell>
          <cell r="RS23">
            <v>606609.67298245616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103103.16912280701</v>
          </cell>
          <cell r="RZ23">
            <v>103103.16912280701</v>
          </cell>
          <cell r="SA23">
            <v>226479.06807017542</v>
          </cell>
          <cell r="SB23">
            <v>173924.26666666666</v>
          </cell>
          <cell r="SC23">
            <v>606609.67298245616</v>
          </cell>
          <cell r="SD23">
            <v>103103.16912280701</v>
          </cell>
          <cell r="SE23">
            <v>103103.16912280701</v>
          </cell>
          <cell r="SF23">
            <v>226479.06807017542</v>
          </cell>
          <cell r="SG23">
            <v>173924.26666666666</v>
          </cell>
          <cell r="SH23">
            <v>606609.67298245616</v>
          </cell>
          <cell r="SI23">
            <v>34636.22087719298</v>
          </cell>
          <cell r="SJ23">
            <v>34636.22087719298</v>
          </cell>
          <cell r="SK23">
            <v>76082.811929824558</v>
          </cell>
          <cell r="SL23">
            <v>58427.683333333334</v>
          </cell>
          <cell r="SM23">
            <v>203782.93701754388</v>
          </cell>
          <cell r="SN23">
            <v>137739.38999999998</v>
          </cell>
          <cell r="SO23">
            <v>137739.38999999998</v>
          </cell>
          <cell r="SP23">
            <v>302561.88</v>
          </cell>
          <cell r="SQ23">
            <v>232351.95</v>
          </cell>
          <cell r="SR23">
            <v>810392.60999999987</v>
          </cell>
          <cell r="SS23">
            <v>230681.58720000001</v>
          </cell>
          <cell r="ST23">
            <v>230681.58720000001</v>
          </cell>
          <cell r="SU23">
            <v>233139.20639999997</v>
          </cell>
          <cell r="SV23">
            <v>233139.20639999997</v>
          </cell>
          <cell r="SW23">
            <v>927641.58719999995</v>
          </cell>
          <cell r="SX23">
            <v>0</v>
          </cell>
          <cell r="SY23">
            <v>0</v>
          </cell>
          <cell r="SZ23">
            <v>0</v>
          </cell>
          <cell r="TA23">
            <v>0</v>
          </cell>
          <cell r="TB23">
            <v>0</v>
          </cell>
          <cell r="TC23">
            <v>230681.58720000001</v>
          </cell>
          <cell r="TD23">
            <v>230681.58720000001</v>
          </cell>
          <cell r="TE23">
            <v>233139.20639999997</v>
          </cell>
          <cell r="TF23">
            <v>233139.20639999997</v>
          </cell>
          <cell r="TG23">
            <v>927641.58719999995</v>
          </cell>
          <cell r="TH23">
            <v>230681.58720000001</v>
          </cell>
          <cell r="TI23">
            <v>230681.58720000001</v>
          </cell>
          <cell r="TJ23">
            <v>233139.20639999997</v>
          </cell>
          <cell r="TK23">
            <v>233139.20639999997</v>
          </cell>
          <cell r="TL23">
            <v>927641.58719999995</v>
          </cell>
          <cell r="TM23">
            <v>129758.3928</v>
          </cell>
          <cell r="TN23">
            <v>129758.3928</v>
          </cell>
          <cell r="TO23">
            <v>131140.80360000001</v>
          </cell>
          <cell r="TP23">
            <v>131140.80360000001</v>
          </cell>
          <cell r="TQ23">
            <v>521798.39280000003</v>
          </cell>
          <cell r="TR23">
            <v>360439.98</v>
          </cell>
          <cell r="TS23">
            <v>360439.98</v>
          </cell>
          <cell r="TT23">
            <v>364280.01</v>
          </cell>
          <cell r="TU23">
            <v>364280.01</v>
          </cell>
          <cell r="TV23">
            <v>1449439.98</v>
          </cell>
          <cell r="TW23">
            <v>68472</v>
          </cell>
          <cell r="TX23">
            <v>68472</v>
          </cell>
          <cell r="TY23">
            <v>69151</v>
          </cell>
          <cell r="TZ23">
            <v>69151</v>
          </cell>
          <cell r="UA23">
            <v>275246</v>
          </cell>
          <cell r="UB23">
            <v>0</v>
          </cell>
          <cell r="UC23">
            <v>0</v>
          </cell>
          <cell r="UD23">
            <v>0</v>
          </cell>
          <cell r="UE23">
            <v>0</v>
          </cell>
          <cell r="UF23">
            <v>0</v>
          </cell>
          <cell r="UG23">
            <v>68472</v>
          </cell>
          <cell r="UH23">
            <v>68472</v>
          </cell>
          <cell r="UI23">
            <v>69151</v>
          </cell>
          <cell r="UJ23">
            <v>69151</v>
          </cell>
          <cell r="UK23">
            <v>275246</v>
          </cell>
          <cell r="UL23">
            <v>68472.247499999998</v>
          </cell>
          <cell r="UM23">
            <v>68472.247499999998</v>
          </cell>
          <cell r="UN23">
            <v>69150.713749999995</v>
          </cell>
          <cell r="UO23">
            <v>69150.713749999995</v>
          </cell>
          <cell r="UP23">
            <v>275245.92249999999</v>
          </cell>
          <cell r="UQ23">
            <v>18019.012499999997</v>
          </cell>
          <cell r="UR23">
            <v>18019.012499999997</v>
          </cell>
          <cell r="US23">
            <v>18197.556249999998</v>
          </cell>
          <cell r="UT23">
            <v>18197.556249999998</v>
          </cell>
          <cell r="UU23">
            <v>72433.137499999983</v>
          </cell>
          <cell r="UV23">
            <v>86491.26</v>
          </cell>
          <cell r="UW23">
            <v>86491.26</v>
          </cell>
          <cell r="UX23">
            <v>87348.26999999999</v>
          </cell>
          <cell r="UY23">
            <v>87348.26999999999</v>
          </cell>
          <cell r="UZ23">
            <v>347679.05999999994</v>
          </cell>
          <cell r="VA23">
            <v>59345.530434782602</v>
          </cell>
          <cell r="VB23">
            <v>59345.530434782602</v>
          </cell>
          <cell r="VC23">
            <v>59946.080869565216</v>
          </cell>
          <cell r="VD23">
            <v>59946.080869565216</v>
          </cell>
          <cell r="VE23">
            <v>238583.22260869565</v>
          </cell>
          <cell r="VF23">
            <v>0</v>
          </cell>
          <cell r="VG23">
            <v>0</v>
          </cell>
          <cell r="VH23">
            <v>0</v>
          </cell>
          <cell r="VI23">
            <v>0</v>
          </cell>
          <cell r="VJ23">
            <v>0</v>
          </cell>
          <cell r="VK23">
            <v>59345.530434782602</v>
          </cell>
          <cell r="VL23">
            <v>59345.530434782602</v>
          </cell>
          <cell r="VM23">
            <v>59946.080869565216</v>
          </cell>
          <cell r="VN23">
            <v>59946.080869565216</v>
          </cell>
          <cell r="VO23">
            <v>238583.22260869565</v>
          </cell>
          <cell r="VP23">
            <v>59345.530434782602</v>
          </cell>
          <cell r="VQ23">
            <v>59345.530434782602</v>
          </cell>
          <cell r="VR23">
            <v>59946.080869565216</v>
          </cell>
          <cell r="VS23">
            <v>59946.080869565216</v>
          </cell>
          <cell r="VT23">
            <v>238583.22260869565</v>
          </cell>
          <cell r="VU23">
            <v>16484.869565217392</v>
          </cell>
          <cell r="VV23">
            <v>16484.869565217392</v>
          </cell>
          <cell r="VW23">
            <v>16651.689130434785</v>
          </cell>
          <cell r="VX23">
            <v>16651.689130434785</v>
          </cell>
          <cell r="VY23">
            <v>66273.117391304346</v>
          </cell>
          <cell r="VZ23">
            <v>75830.399999999994</v>
          </cell>
          <cell r="WA23">
            <v>75830.399999999994</v>
          </cell>
          <cell r="WB23">
            <v>76597.77</v>
          </cell>
          <cell r="WC23">
            <v>76597.77</v>
          </cell>
          <cell r="WD23">
            <v>304856.34000000003</v>
          </cell>
          <cell r="WE23">
            <v>48367.045517241379</v>
          </cell>
          <cell r="WF23">
            <v>63815.321379310342</v>
          </cell>
          <cell r="WG23">
            <v>49499.79034482759</v>
          </cell>
          <cell r="WH23">
            <v>64304.394482758631</v>
          </cell>
          <cell r="WI23">
            <v>225986.55172413794</v>
          </cell>
          <cell r="WJ23">
            <v>0</v>
          </cell>
          <cell r="WK23">
            <v>0</v>
          </cell>
          <cell r="WL23">
            <v>0</v>
          </cell>
          <cell r="WM23">
            <v>0</v>
          </cell>
          <cell r="WN23">
            <v>0</v>
          </cell>
          <cell r="WO23">
            <v>48367.045517241379</v>
          </cell>
          <cell r="WP23">
            <v>63815.321379310342</v>
          </cell>
          <cell r="WQ23">
            <v>49499.79034482759</v>
          </cell>
          <cell r="WR23">
            <v>64304.394482758631</v>
          </cell>
          <cell r="WS23">
            <v>225986.55172413794</v>
          </cell>
          <cell r="WT23">
            <v>48367.045517241379</v>
          </cell>
          <cell r="WU23">
            <v>63815.321379310342</v>
          </cell>
          <cell r="WV23">
            <v>49499.79034482759</v>
          </cell>
          <cell r="WW23">
            <v>64304.394482758631</v>
          </cell>
          <cell r="WX23">
            <v>225986.55172413794</v>
          </cell>
          <cell r="WY23">
            <v>26774.614482758621</v>
          </cell>
          <cell r="WZ23">
            <v>35326.338620689661</v>
          </cell>
          <cell r="XA23">
            <v>27401.669655172409</v>
          </cell>
          <cell r="XB23">
            <v>35597.075517241385</v>
          </cell>
          <cell r="XC23">
            <v>125099.69827586206</v>
          </cell>
          <cell r="XD23">
            <v>75141.66</v>
          </cell>
          <cell r="XE23">
            <v>99141.66</v>
          </cell>
          <cell r="XF23">
            <v>76901.459999999992</v>
          </cell>
          <cell r="XG23">
            <v>99901.470000000016</v>
          </cell>
          <cell r="XH23">
            <v>351086.25</v>
          </cell>
          <cell r="XI23">
            <v>84530.890140845062</v>
          </cell>
          <cell r="XJ23">
            <v>84530.890140845062</v>
          </cell>
          <cell r="XK23">
            <v>85404.084507042251</v>
          </cell>
          <cell r="XL23">
            <v>85404.084507042251</v>
          </cell>
          <cell r="XM23">
            <v>339869.94929577463</v>
          </cell>
          <cell r="XN23">
            <v>0</v>
          </cell>
          <cell r="XO23">
            <v>0</v>
          </cell>
          <cell r="XP23">
            <v>0</v>
          </cell>
          <cell r="XQ23">
            <v>0</v>
          </cell>
          <cell r="XR23">
            <v>0</v>
          </cell>
          <cell r="XS23">
            <v>84530.890140845062</v>
          </cell>
          <cell r="XT23">
            <v>84530.890140845062</v>
          </cell>
          <cell r="XU23">
            <v>85404.084507042251</v>
          </cell>
          <cell r="XV23">
            <v>85404.084507042251</v>
          </cell>
          <cell r="XW23">
            <v>339869.94929577463</v>
          </cell>
          <cell r="XX23">
            <v>84530.890140845062</v>
          </cell>
          <cell r="XY23">
            <v>84530.890140845062</v>
          </cell>
          <cell r="XZ23">
            <v>85404.084507042251</v>
          </cell>
          <cell r="YA23">
            <v>85404.084507042251</v>
          </cell>
          <cell r="YB23">
            <v>339869.94929577463</v>
          </cell>
          <cell r="YC23">
            <v>65511.439859154932</v>
          </cell>
          <cell r="YD23">
            <v>65511.439859154932</v>
          </cell>
          <cell r="YE23">
            <v>66188.165492957749</v>
          </cell>
          <cell r="YF23">
            <v>66188.165492957749</v>
          </cell>
          <cell r="YG23">
            <v>263399.21070422535</v>
          </cell>
          <cell r="YH23">
            <v>150042.32999999999</v>
          </cell>
          <cell r="YI23">
            <v>150042.32999999999</v>
          </cell>
          <cell r="YJ23">
            <v>151592.25</v>
          </cell>
          <cell r="YK23">
            <v>151592.25</v>
          </cell>
          <cell r="YL23">
            <v>603269.15999999992</v>
          </cell>
          <cell r="YM23">
            <v>69104.375999999989</v>
          </cell>
          <cell r="YN23">
            <v>89316.335999999996</v>
          </cell>
          <cell r="YO23">
            <v>109410.024</v>
          </cell>
          <cell r="YP23">
            <v>109410.024</v>
          </cell>
          <cell r="YQ23">
            <v>377240.76</v>
          </cell>
          <cell r="YR23">
            <v>0</v>
          </cell>
          <cell r="YS23">
            <v>0</v>
          </cell>
          <cell r="YT23">
            <v>0</v>
          </cell>
          <cell r="YU23">
            <v>0</v>
          </cell>
          <cell r="YV23">
            <v>0</v>
          </cell>
          <cell r="YW23">
            <v>69104.375999999989</v>
          </cell>
          <cell r="YX23">
            <v>89316.335999999996</v>
          </cell>
          <cell r="YY23">
            <v>109410.024</v>
          </cell>
          <cell r="YZ23">
            <v>109410.024</v>
          </cell>
          <cell r="ZA23">
            <v>377240.76</v>
          </cell>
          <cell r="ZB23">
            <v>69104.375999999989</v>
          </cell>
          <cell r="ZC23">
            <v>89316.335999999996</v>
          </cell>
          <cell r="ZD23">
            <v>109410.024</v>
          </cell>
          <cell r="ZE23">
            <v>109410.024</v>
          </cell>
          <cell r="ZF23">
            <v>377240.76</v>
          </cell>
          <cell r="ZG23">
            <v>17276.094000000001</v>
          </cell>
          <cell r="ZH23">
            <v>22329.083999999999</v>
          </cell>
          <cell r="ZI23">
            <v>27352.505999999998</v>
          </cell>
          <cell r="ZJ23">
            <v>27352.505999999998</v>
          </cell>
          <cell r="ZK23">
            <v>94310.189999999988</v>
          </cell>
          <cell r="ZL23">
            <v>86380.469999999987</v>
          </cell>
          <cell r="ZM23">
            <v>111645.42</v>
          </cell>
          <cell r="ZN23">
            <v>136762.53</v>
          </cell>
          <cell r="ZO23">
            <v>136762.53</v>
          </cell>
          <cell r="ZP23">
            <v>471550.94999999995</v>
          </cell>
          <cell r="ZQ23">
            <v>206140.07272727275</v>
          </cell>
          <cell r="ZR23">
            <v>206140.07272727275</v>
          </cell>
          <cell r="ZS23">
            <v>208362.45818181819</v>
          </cell>
          <cell r="ZT23">
            <v>208362.45818181819</v>
          </cell>
          <cell r="ZU23">
            <v>829005.061818182</v>
          </cell>
          <cell r="ZV23">
            <v>0</v>
          </cell>
          <cell r="ZW23">
            <v>0</v>
          </cell>
          <cell r="ZX23">
            <v>0</v>
          </cell>
          <cell r="ZY23">
            <v>0</v>
          </cell>
          <cell r="ZZ23">
            <v>0</v>
          </cell>
          <cell r="AAA23">
            <v>206140.07272727275</v>
          </cell>
          <cell r="AAB23">
            <v>206140.07272727275</v>
          </cell>
          <cell r="AAC23">
            <v>208362.45818181819</v>
          </cell>
          <cell r="AAD23">
            <v>208362.45818181819</v>
          </cell>
          <cell r="AAE23">
            <v>829005.061818182</v>
          </cell>
          <cell r="AAF23">
            <v>206140.07272727275</v>
          </cell>
          <cell r="AAG23">
            <v>206140.07272727275</v>
          </cell>
          <cell r="AAH23">
            <v>208362.45818181819</v>
          </cell>
          <cell r="AAI23">
            <v>208362.45818181819</v>
          </cell>
          <cell r="AAJ23">
            <v>829005.061818182</v>
          </cell>
          <cell r="AAK23">
            <v>36810.727272727279</v>
          </cell>
          <cell r="AAL23">
            <v>36810.727272727279</v>
          </cell>
          <cell r="AAM23">
            <v>37207.581818181825</v>
          </cell>
          <cell r="AAN23">
            <v>37207.581818181825</v>
          </cell>
          <cell r="AAO23">
            <v>148036.61818181819</v>
          </cell>
          <cell r="AAP23">
            <v>242950.80000000005</v>
          </cell>
          <cell r="AAQ23">
            <v>242950.80000000005</v>
          </cell>
          <cell r="AAR23">
            <v>245570.04</v>
          </cell>
          <cell r="AAS23">
            <v>245570.04</v>
          </cell>
          <cell r="AAT23">
            <v>977041.68000000017</v>
          </cell>
          <cell r="AAU23">
            <v>36487.626206896544</v>
          </cell>
          <cell r="AAV23">
            <v>38562.386896551718</v>
          </cell>
          <cell r="AAW23">
            <v>38939.333793103448</v>
          </cell>
          <cell r="AAX23">
            <v>38939.333793103448</v>
          </cell>
          <cell r="AAY23">
            <v>152928.68068965516</v>
          </cell>
          <cell r="AAZ23">
            <v>0</v>
          </cell>
          <cell r="ABA23">
            <v>0</v>
          </cell>
          <cell r="ABB23">
            <v>0</v>
          </cell>
          <cell r="ABC23">
            <v>0</v>
          </cell>
          <cell r="ABD23">
            <v>0</v>
          </cell>
          <cell r="ABE23">
            <v>36487.626206896544</v>
          </cell>
          <cell r="ABF23">
            <v>38562.386896551718</v>
          </cell>
          <cell r="ABG23">
            <v>38939.333793103448</v>
          </cell>
          <cell r="ABH23">
            <v>38939.333793103448</v>
          </cell>
          <cell r="ABI23">
            <v>152928.68068965516</v>
          </cell>
          <cell r="ABJ23">
            <v>36487.626206896544</v>
          </cell>
          <cell r="ABK23">
            <v>38562.386896551718</v>
          </cell>
          <cell r="ABL23">
            <v>38939.333793103448</v>
          </cell>
          <cell r="ABM23">
            <v>38939.333793103448</v>
          </cell>
          <cell r="ABN23">
            <v>152928.68068965516</v>
          </cell>
          <cell r="ABO23">
            <v>19204.013793103444</v>
          </cell>
          <cell r="ABP23">
            <v>20295.993103448276</v>
          </cell>
          <cell r="ABQ23">
            <v>20494.386206896554</v>
          </cell>
          <cell r="ABR23">
            <v>20494.386206896554</v>
          </cell>
          <cell r="ABS23">
            <v>80488.779310344835</v>
          </cell>
          <cell r="ABT23">
            <v>55691.639999999985</v>
          </cell>
          <cell r="ABU23">
            <v>58858.37999999999</v>
          </cell>
          <cell r="ABV23">
            <v>59433.72</v>
          </cell>
          <cell r="ABW23">
            <v>59433.72</v>
          </cell>
          <cell r="ABX23">
            <v>233417.46</v>
          </cell>
          <cell r="ABY23">
            <v>462073.08169014088</v>
          </cell>
          <cell r="ABZ23">
            <v>300121.83887323941</v>
          </cell>
          <cell r="ACA23">
            <v>305990.36619718309</v>
          </cell>
          <cell r="ACB23">
            <v>303286.14760563383</v>
          </cell>
          <cell r="ACC23">
            <v>1371471.4343661971</v>
          </cell>
          <cell r="ACD23">
            <v>0</v>
          </cell>
          <cell r="ACE23">
            <v>0</v>
          </cell>
          <cell r="ACF23">
            <v>0</v>
          </cell>
          <cell r="ACG23">
            <v>0</v>
          </cell>
          <cell r="ACH23">
            <v>0</v>
          </cell>
          <cell r="ACI23">
            <v>462073.08169014088</v>
          </cell>
          <cell r="ACJ23">
            <v>300121.83887323941</v>
          </cell>
          <cell r="ACK23">
            <v>305990.36619718309</v>
          </cell>
          <cell r="ACL23">
            <v>303286.14760563383</v>
          </cell>
          <cell r="ACM23">
            <v>1371471.4343661971</v>
          </cell>
          <cell r="ACN23">
            <v>462073.08169014088</v>
          </cell>
          <cell r="ACO23">
            <v>300121.83887323941</v>
          </cell>
          <cell r="ACP23">
            <v>305990.36619718309</v>
          </cell>
          <cell r="ACQ23">
            <v>303286.14760563383</v>
          </cell>
          <cell r="ACR23">
            <v>1371471.4343661971</v>
          </cell>
          <cell r="ACS23">
            <v>221410.01830985918</v>
          </cell>
          <cell r="ACT23">
            <v>143808.38112676056</v>
          </cell>
          <cell r="ACU23">
            <v>146620.38380281691</v>
          </cell>
          <cell r="ACV23">
            <v>145324.61239436621</v>
          </cell>
          <cell r="ACW23">
            <v>657163.39563380287</v>
          </cell>
          <cell r="ACX23">
            <v>683483.10000000009</v>
          </cell>
          <cell r="ACY23">
            <v>443930.22</v>
          </cell>
          <cell r="ACZ23">
            <v>452610.75</v>
          </cell>
          <cell r="ADA23">
            <v>448610.76</v>
          </cell>
          <cell r="ADB23">
            <v>2028634.83</v>
          </cell>
          <cell r="ADC23">
            <v>107539.83375000001</v>
          </cell>
          <cell r="ADD23">
            <v>95120.46</v>
          </cell>
          <cell r="ADE23">
            <v>32505.983749999999</v>
          </cell>
          <cell r="ADF23">
            <v>32505.983749999999</v>
          </cell>
          <cell r="ADG23">
            <v>267672.26125000004</v>
          </cell>
          <cell r="ADH23">
            <v>0</v>
          </cell>
          <cell r="ADI23">
            <v>0</v>
          </cell>
          <cell r="ADJ23">
            <v>0</v>
          </cell>
          <cell r="ADK23">
            <v>0</v>
          </cell>
          <cell r="ADL23">
            <v>0</v>
          </cell>
          <cell r="ADM23">
            <v>107539.83375000001</v>
          </cell>
          <cell r="ADN23">
            <v>95120.46</v>
          </cell>
          <cell r="ADO23">
            <v>32505.983749999999</v>
          </cell>
          <cell r="ADP23">
            <v>32505.983749999999</v>
          </cell>
          <cell r="ADQ23">
            <v>267672.26125000004</v>
          </cell>
          <cell r="ADR23">
            <v>107539.83375000001</v>
          </cell>
          <cell r="ADS23">
            <v>95120.46</v>
          </cell>
          <cell r="ADT23">
            <v>32505.983749999999</v>
          </cell>
          <cell r="ADU23">
            <v>32505.983749999999</v>
          </cell>
          <cell r="ADV23">
            <v>267672.26125000004</v>
          </cell>
          <cell r="ADW23">
            <v>28299.956249999999</v>
          </cell>
          <cell r="ADX23">
            <v>25031.7</v>
          </cell>
          <cell r="ADY23">
            <v>8554.2062500000011</v>
          </cell>
          <cell r="ADZ23">
            <v>8554.2062500000011</v>
          </cell>
          <cell r="AEA23">
            <v>70440.068750000006</v>
          </cell>
          <cell r="AEB23">
            <v>135839.79</v>
          </cell>
          <cell r="AEC23">
            <v>120152.16</v>
          </cell>
          <cell r="AED23">
            <v>41060.19</v>
          </cell>
          <cell r="AEE23">
            <v>41060.19</v>
          </cell>
          <cell r="AEF23">
            <v>338112.33</v>
          </cell>
          <cell r="AEG23">
            <v>119834.21863636363</v>
          </cell>
          <cell r="AEH23">
            <v>133129.69977272727</v>
          </cell>
          <cell r="AEI23">
            <v>134261.48863636365</v>
          </cell>
          <cell r="AEJ23">
            <v>125397.83454545456</v>
          </cell>
          <cell r="AEK23">
            <v>512623.24159090908</v>
          </cell>
          <cell r="AEL23">
            <v>0</v>
          </cell>
          <cell r="AEM23">
            <v>0</v>
          </cell>
          <cell r="AEN23">
            <v>0</v>
          </cell>
          <cell r="AEO23">
            <v>0</v>
          </cell>
          <cell r="AEP23">
            <v>0</v>
          </cell>
          <cell r="AEQ23">
            <v>119834.21863636363</v>
          </cell>
          <cell r="AER23">
            <v>133129.69977272727</v>
          </cell>
          <cell r="AES23">
            <v>134261.48863636365</v>
          </cell>
          <cell r="AET23">
            <v>125397.83454545456</v>
          </cell>
          <cell r="AEU23">
            <v>512623.24159090908</v>
          </cell>
          <cell r="AEV23">
            <v>119834.21863636363</v>
          </cell>
          <cell r="AEW23">
            <v>133129.69977272727</v>
          </cell>
          <cell r="AEX23">
            <v>134261.48863636365</v>
          </cell>
          <cell r="AEY23">
            <v>125397.83454545456</v>
          </cell>
          <cell r="AEZ23">
            <v>512623.24159090908</v>
          </cell>
          <cell r="AFA23">
            <v>15363.361363636366</v>
          </cell>
          <cell r="AFB23">
            <v>17067.910227272729</v>
          </cell>
          <cell r="AFC23">
            <v>17213.011363636364</v>
          </cell>
          <cell r="AFD23">
            <v>16076.645454545454</v>
          </cell>
          <cell r="AFE23">
            <v>65720.928409090906</v>
          </cell>
          <cell r="AFF23">
            <v>135197.57999999999</v>
          </cell>
          <cell r="AFG23">
            <v>150197.60999999999</v>
          </cell>
          <cell r="AFH23">
            <v>151474.5</v>
          </cell>
          <cell r="AFI23">
            <v>141474.48000000001</v>
          </cell>
          <cell r="AFJ23">
            <v>578344.16999999993</v>
          </cell>
          <cell r="AFK23">
            <v>62132.240833333337</v>
          </cell>
          <cell r="AFL23">
            <v>75019.17333333334</v>
          </cell>
          <cell r="AFM23">
            <v>85939.026666666672</v>
          </cell>
          <cell r="AFN23">
            <v>85939.026666666672</v>
          </cell>
          <cell r="AFO23">
            <v>309029.46750000003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62132.240833333337</v>
          </cell>
          <cell r="AFV23">
            <v>75019.17333333334</v>
          </cell>
          <cell r="AFW23">
            <v>85939.026666666672</v>
          </cell>
          <cell r="AFX23">
            <v>85939.026666666672</v>
          </cell>
          <cell r="AFY23">
            <v>309029.46750000003</v>
          </cell>
          <cell r="AFZ23">
            <v>62132.240833333337</v>
          </cell>
          <cell r="AGA23">
            <v>75019.17333333334</v>
          </cell>
          <cell r="AGB23">
            <v>85939.026666666672</v>
          </cell>
          <cell r="AGC23">
            <v>85939.026666666672</v>
          </cell>
          <cell r="AGD23">
            <v>309029.46750000003</v>
          </cell>
          <cell r="AGE23">
            <v>10021.329166666668</v>
          </cell>
          <cell r="AGF23">
            <v>12099.866666666667</v>
          </cell>
          <cell r="AGG23">
            <v>13861.133333333335</v>
          </cell>
          <cell r="AGH23">
            <v>13861.133333333335</v>
          </cell>
          <cell r="AGI23">
            <v>49843.462500000009</v>
          </cell>
          <cell r="AGJ23">
            <v>72153.570000000007</v>
          </cell>
          <cell r="AGK23">
            <v>87119.040000000008</v>
          </cell>
          <cell r="AGL23">
            <v>99800.16</v>
          </cell>
          <cell r="AGM23">
            <v>99800.16</v>
          </cell>
          <cell r="AGN23">
            <v>358872.93000000005</v>
          </cell>
          <cell r="AGO23">
            <v>126528.51796875001</v>
          </cell>
          <cell r="AGP23">
            <v>151137.9</v>
          </cell>
          <cell r="AGQ23">
            <v>127803.04453124999</v>
          </cell>
          <cell r="AGR23">
            <v>152412.42656250001</v>
          </cell>
          <cell r="AGS23">
            <v>557881.88906250009</v>
          </cell>
          <cell r="AGT23">
            <v>0</v>
          </cell>
          <cell r="AGU23">
            <v>0</v>
          </cell>
          <cell r="AGV23">
            <v>0</v>
          </cell>
          <cell r="AGW23">
            <v>0</v>
          </cell>
          <cell r="AGX23">
            <v>0</v>
          </cell>
          <cell r="AGY23">
            <v>126528.51796875001</v>
          </cell>
          <cell r="AGZ23">
            <v>151137.9</v>
          </cell>
          <cell r="AHA23">
            <v>127803.04453124999</v>
          </cell>
          <cell r="AHB23">
            <v>152412.42656250001</v>
          </cell>
          <cell r="AHC23">
            <v>557881.88906250009</v>
          </cell>
          <cell r="AHD23">
            <v>126528.51796875001</v>
          </cell>
          <cell r="AHE23">
            <v>151137.9</v>
          </cell>
          <cell r="AHF23">
            <v>127803.04453124999</v>
          </cell>
          <cell r="AHG23">
            <v>152412.42656250001</v>
          </cell>
          <cell r="AHH23">
            <v>557881.88906250009</v>
          </cell>
          <cell r="AHI23">
            <v>53423.152031249992</v>
          </cell>
          <cell r="AHJ23">
            <v>63813.78</v>
          </cell>
          <cell r="AHK23">
            <v>53961.285468750008</v>
          </cell>
          <cell r="AHL23">
            <v>64351.913437499999</v>
          </cell>
          <cell r="AHM23">
            <v>235550.13093749998</v>
          </cell>
          <cell r="AHN23">
            <v>179951.66999999998</v>
          </cell>
          <cell r="AHO23">
            <v>214951.67999999999</v>
          </cell>
          <cell r="AHP23">
            <v>181764.33000000002</v>
          </cell>
          <cell r="AHQ23">
            <v>216764.34000000003</v>
          </cell>
          <cell r="AHR23">
            <v>793432.02</v>
          </cell>
          <cell r="AHS23">
            <v>58982.012054794512</v>
          </cell>
          <cell r="AHT23">
            <v>61392.964931506845</v>
          </cell>
          <cell r="AHU23">
            <v>59560.606027397262</v>
          </cell>
          <cell r="AHV23">
            <v>61971.57698630137</v>
          </cell>
          <cell r="AHW23">
            <v>241907.16</v>
          </cell>
          <cell r="AHX23">
            <v>0</v>
          </cell>
          <cell r="AHY23">
            <v>0</v>
          </cell>
          <cell r="AHZ23">
            <v>0</v>
          </cell>
          <cell r="AIA23">
            <v>0</v>
          </cell>
          <cell r="AIB23">
            <v>0</v>
          </cell>
          <cell r="AIC23">
            <v>58982.012054794512</v>
          </cell>
          <cell r="AID23">
            <v>61392.964931506845</v>
          </cell>
          <cell r="AIE23">
            <v>59560.606027397262</v>
          </cell>
          <cell r="AIF23">
            <v>61971.57698630137</v>
          </cell>
          <cell r="AIG23">
            <v>241907.16</v>
          </cell>
          <cell r="AIH23">
            <v>58982.012054794512</v>
          </cell>
          <cell r="AII23">
            <v>61392.964931506845</v>
          </cell>
          <cell r="AIJ23">
            <v>59560.606027397262</v>
          </cell>
          <cell r="AIK23">
            <v>61971.57698630137</v>
          </cell>
          <cell r="AIL23">
            <v>241907.16</v>
          </cell>
          <cell r="AIM23">
            <v>38874.507945205478</v>
          </cell>
          <cell r="AIN23">
            <v>40463.545068493149</v>
          </cell>
          <cell r="AIO23">
            <v>39255.853972602737</v>
          </cell>
          <cell r="AIP23">
            <v>40844.90301369864</v>
          </cell>
          <cell r="AIQ23">
            <v>159438.81</v>
          </cell>
          <cell r="AIR23">
            <v>97856.51999999999</v>
          </cell>
          <cell r="AIS23">
            <v>101856.51</v>
          </cell>
          <cell r="AIT23">
            <v>98816.459999999992</v>
          </cell>
          <cell r="AIU23">
            <v>102816.48000000001</v>
          </cell>
          <cell r="AIV23">
            <v>401345.97</v>
          </cell>
          <cell r="AIW23">
            <v>55507.098749999997</v>
          </cell>
          <cell r="AIX23">
            <v>55507.098749999997</v>
          </cell>
          <cell r="AIY23">
            <v>56082.276250000003</v>
          </cell>
          <cell r="AIZ23">
            <v>56082.276250000003</v>
          </cell>
          <cell r="AJA23">
            <v>223178.75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55507.098749999997</v>
          </cell>
          <cell r="AJH23">
            <v>55507.098749999997</v>
          </cell>
          <cell r="AJI23">
            <v>56082.276250000003</v>
          </cell>
          <cell r="AJJ23">
            <v>56082.276250000003</v>
          </cell>
          <cell r="AJK23">
            <v>223178.75</v>
          </cell>
          <cell r="AJL23">
            <v>55507.098749999997</v>
          </cell>
          <cell r="AJM23">
            <v>55507.098749999997</v>
          </cell>
          <cell r="AJN23">
            <v>56082.276250000003</v>
          </cell>
          <cell r="AJO23">
            <v>56082.276250000003</v>
          </cell>
          <cell r="AJP23">
            <v>223178.75</v>
          </cell>
          <cell r="AJQ23">
            <v>14607.13125</v>
          </cell>
          <cell r="AJR23">
            <v>14607.13125</v>
          </cell>
          <cell r="AJS23">
            <v>14758.49375</v>
          </cell>
          <cell r="AJT23">
            <v>14758.49375</v>
          </cell>
          <cell r="AJU23">
            <v>58731.25</v>
          </cell>
          <cell r="AJV23">
            <v>70114.23</v>
          </cell>
          <cell r="AJW23">
            <v>70114.23</v>
          </cell>
          <cell r="AJX23">
            <v>70840.77</v>
          </cell>
          <cell r="AJY23">
            <v>70840.77</v>
          </cell>
          <cell r="AJZ23">
            <v>281910</v>
          </cell>
          <cell r="AKA23">
            <v>48371.553750000006</v>
          </cell>
          <cell r="AKB23">
            <v>48371.553750000006</v>
          </cell>
          <cell r="AKC23">
            <v>48854.367500000008</v>
          </cell>
          <cell r="AKD23">
            <v>48854.391250000001</v>
          </cell>
          <cell r="AKE23">
            <v>194451.86625000002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48371.553750000006</v>
          </cell>
          <cell r="AKL23">
            <v>48371.553750000006</v>
          </cell>
          <cell r="AKM23">
            <v>48854.367500000008</v>
          </cell>
          <cell r="AKN23">
            <v>48854.391250000001</v>
          </cell>
          <cell r="AKO23">
            <v>194451.86625000002</v>
          </cell>
          <cell r="AKP23">
            <v>48371.553750000006</v>
          </cell>
          <cell r="AKQ23">
            <v>48371.553750000006</v>
          </cell>
          <cell r="AKR23">
            <v>48854.367500000008</v>
          </cell>
          <cell r="AKS23">
            <v>48854.391250000001</v>
          </cell>
          <cell r="AKT23">
            <v>194451.86625000002</v>
          </cell>
          <cell r="AKU23">
            <v>12729.356250000001</v>
          </cell>
          <cell r="AKV23">
            <v>12729.356250000001</v>
          </cell>
          <cell r="AKW23">
            <v>12856.412500000002</v>
          </cell>
          <cell r="AKX23">
            <v>12856.418750000001</v>
          </cell>
          <cell r="AKY23">
            <v>51171.543749999997</v>
          </cell>
          <cell r="AKZ23">
            <v>61100.91</v>
          </cell>
          <cell r="ALA23">
            <v>61100.91</v>
          </cell>
          <cell r="ALB23">
            <v>61710.780000000013</v>
          </cell>
          <cell r="ALC23">
            <v>61710.81</v>
          </cell>
          <cell r="ALD23">
            <v>245623.41000000003</v>
          </cell>
          <cell r="ALE23">
            <v>94921.581818181818</v>
          </cell>
          <cell r="ALF23">
            <v>92894.236363636373</v>
          </cell>
          <cell r="ALG23">
            <v>92894.236363636373</v>
          </cell>
          <cell r="ALH23">
            <v>92894.236363636373</v>
          </cell>
          <cell r="ALI23">
            <v>373604.29090909095</v>
          </cell>
          <cell r="ALO23">
            <v>94921.581818181818</v>
          </cell>
          <cell r="ALP23">
            <v>92894.236363636373</v>
          </cell>
          <cell r="ALQ23">
            <v>92894.236363636373</v>
          </cell>
          <cell r="ALR23">
            <v>92894.236363636373</v>
          </cell>
          <cell r="ALS23">
            <v>373604.29090909095</v>
          </cell>
          <cell r="ALT23">
            <v>94921.581818181818</v>
          </cell>
          <cell r="ALU23">
            <v>92894.236363636373</v>
          </cell>
          <cell r="ALV23">
            <v>92894.236363636373</v>
          </cell>
          <cell r="ALW23">
            <v>92894.236363636373</v>
          </cell>
          <cell r="ALX23">
            <v>373604.29090909095</v>
          </cell>
          <cell r="ALY23">
            <v>0</v>
          </cell>
          <cell r="ALZ23">
            <v>0</v>
          </cell>
          <cell r="AMA23">
            <v>0</v>
          </cell>
          <cell r="AMB23">
            <v>0</v>
          </cell>
          <cell r="AMC23">
            <v>0</v>
          </cell>
          <cell r="AMD23">
            <v>94921.581818181818</v>
          </cell>
          <cell r="AME23">
            <v>92894.236363636373</v>
          </cell>
          <cell r="AMF23">
            <v>92894.236363636373</v>
          </cell>
          <cell r="AMG23">
            <v>92894.236363636373</v>
          </cell>
          <cell r="AMH23">
            <v>373604.29090909095</v>
          </cell>
          <cell r="AMX23">
            <v>0</v>
          </cell>
          <cell r="AMY23">
            <v>0</v>
          </cell>
          <cell r="AMZ23">
            <v>0</v>
          </cell>
          <cell r="ANA23">
            <v>0</v>
          </cell>
          <cell r="ANB23">
            <v>0</v>
          </cell>
          <cell r="ANC23">
            <v>0</v>
          </cell>
          <cell r="AND23">
            <v>0</v>
          </cell>
          <cell r="ANE23">
            <v>0</v>
          </cell>
          <cell r="ANF23">
            <v>0</v>
          </cell>
          <cell r="ANG23">
            <v>0</v>
          </cell>
          <cell r="ANH23">
            <v>0</v>
          </cell>
          <cell r="ANI23">
            <v>0</v>
          </cell>
          <cell r="ANJ23">
            <v>0</v>
          </cell>
          <cell r="ANK23">
            <v>0</v>
          </cell>
          <cell r="ANL23">
            <v>0</v>
          </cell>
          <cell r="AOB23">
            <v>0</v>
          </cell>
          <cell r="AOC23">
            <v>0</v>
          </cell>
          <cell r="AOD23">
            <v>0</v>
          </cell>
          <cell r="AOE23">
            <v>0</v>
          </cell>
          <cell r="AOF23">
            <v>0</v>
          </cell>
          <cell r="AOG23">
            <v>0</v>
          </cell>
          <cell r="AOH23">
            <v>0</v>
          </cell>
          <cell r="AOI23">
            <v>0</v>
          </cell>
          <cell r="AOJ23">
            <v>0</v>
          </cell>
          <cell r="AOK23">
            <v>0</v>
          </cell>
          <cell r="AOL23">
            <v>0</v>
          </cell>
          <cell r="AOM23">
            <v>0</v>
          </cell>
          <cell r="AON23">
            <v>0</v>
          </cell>
          <cell r="AOO23">
            <v>0</v>
          </cell>
          <cell r="AOP23">
            <v>0</v>
          </cell>
          <cell r="APF23">
            <v>0</v>
          </cell>
          <cell r="APG23">
            <v>0</v>
          </cell>
          <cell r="APH23">
            <v>0</v>
          </cell>
          <cell r="API23">
            <v>0</v>
          </cell>
          <cell r="APJ23">
            <v>0</v>
          </cell>
          <cell r="APK23">
            <v>0</v>
          </cell>
          <cell r="APL23">
            <v>0</v>
          </cell>
          <cell r="APM23">
            <v>0</v>
          </cell>
          <cell r="APN23">
            <v>0</v>
          </cell>
          <cell r="APO23">
            <v>0</v>
          </cell>
          <cell r="APP23">
            <v>0</v>
          </cell>
          <cell r="APQ23">
            <v>0</v>
          </cell>
          <cell r="APR23">
            <v>0</v>
          </cell>
          <cell r="APS23">
            <v>0</v>
          </cell>
          <cell r="APT23">
            <v>0</v>
          </cell>
          <cell r="AQJ23">
            <v>0</v>
          </cell>
          <cell r="AQK23">
            <v>0</v>
          </cell>
          <cell r="AQL23">
            <v>0</v>
          </cell>
          <cell r="AQM23">
            <v>0</v>
          </cell>
          <cell r="AQN23">
            <v>0</v>
          </cell>
          <cell r="AQO23">
            <v>0</v>
          </cell>
          <cell r="AQP23">
            <v>0</v>
          </cell>
          <cell r="AQQ23">
            <v>0</v>
          </cell>
          <cell r="AQR23">
            <v>0</v>
          </cell>
          <cell r="AQS23">
            <v>0</v>
          </cell>
          <cell r="AQT23">
            <v>0</v>
          </cell>
          <cell r="AQU23">
            <v>0</v>
          </cell>
          <cell r="AQV23">
            <v>0</v>
          </cell>
          <cell r="AQW23">
            <v>0</v>
          </cell>
          <cell r="AQX23">
            <v>0</v>
          </cell>
          <cell r="ARN23">
            <v>0</v>
          </cell>
          <cell r="ARO23">
            <v>0</v>
          </cell>
          <cell r="ARP23">
            <v>0</v>
          </cell>
          <cell r="ARQ23">
            <v>0</v>
          </cell>
          <cell r="ARR23">
            <v>0</v>
          </cell>
          <cell r="ARS23">
            <v>0</v>
          </cell>
          <cell r="ART23">
            <v>0</v>
          </cell>
          <cell r="ARU23">
            <v>0</v>
          </cell>
          <cell r="ARV23">
            <v>0</v>
          </cell>
          <cell r="ARW23">
            <v>0</v>
          </cell>
          <cell r="ARX23">
            <v>0</v>
          </cell>
          <cell r="ARY23">
            <v>0</v>
          </cell>
          <cell r="ARZ23">
            <v>0</v>
          </cell>
          <cell r="ASA23">
            <v>0</v>
          </cell>
          <cell r="ASB23">
            <v>0</v>
          </cell>
          <cell r="ASR23">
            <v>0</v>
          </cell>
          <cell r="ASS23">
            <v>0</v>
          </cell>
          <cell r="AST23">
            <v>0</v>
          </cell>
          <cell r="ASU23">
            <v>0</v>
          </cell>
          <cell r="ASV23">
            <v>0</v>
          </cell>
          <cell r="ASW23">
            <v>0</v>
          </cell>
          <cell r="ASX23">
            <v>0</v>
          </cell>
          <cell r="ASY23">
            <v>0</v>
          </cell>
          <cell r="ASZ23">
            <v>0</v>
          </cell>
          <cell r="ATA23">
            <v>0</v>
          </cell>
          <cell r="ATB23">
            <v>0</v>
          </cell>
          <cell r="ATC23">
            <v>0</v>
          </cell>
          <cell r="ATD23">
            <v>0</v>
          </cell>
          <cell r="ATE23">
            <v>0</v>
          </cell>
          <cell r="ATF23">
            <v>0</v>
          </cell>
          <cell r="ATV23">
            <v>0</v>
          </cell>
          <cell r="ATW23">
            <v>0</v>
          </cell>
          <cell r="ATX23">
            <v>0</v>
          </cell>
          <cell r="ATY23">
            <v>0</v>
          </cell>
          <cell r="ATZ23">
            <v>0</v>
          </cell>
          <cell r="AUA23">
            <v>0</v>
          </cell>
          <cell r="AUB23">
            <v>0</v>
          </cell>
          <cell r="AUC23">
            <v>0</v>
          </cell>
          <cell r="AUD23">
            <v>0</v>
          </cell>
          <cell r="AUE23">
            <v>0</v>
          </cell>
          <cell r="AUF23">
            <v>0</v>
          </cell>
          <cell r="AUG23">
            <v>0</v>
          </cell>
          <cell r="AUH23">
            <v>0</v>
          </cell>
          <cell r="AUI23">
            <v>0</v>
          </cell>
          <cell r="AUJ23">
            <v>0</v>
          </cell>
          <cell r="AUZ23">
            <v>0</v>
          </cell>
          <cell r="AVA23">
            <v>0</v>
          </cell>
          <cell r="AVB23">
            <v>0</v>
          </cell>
          <cell r="AVC23">
            <v>0</v>
          </cell>
          <cell r="AVD23">
            <v>0</v>
          </cell>
          <cell r="AVE23">
            <v>0</v>
          </cell>
          <cell r="AVF23">
            <v>0</v>
          </cell>
          <cell r="AVG23">
            <v>0</v>
          </cell>
          <cell r="AVH23">
            <v>0</v>
          </cell>
          <cell r="AVI23">
            <v>0</v>
          </cell>
          <cell r="AVJ23">
            <v>0</v>
          </cell>
          <cell r="AVK23">
            <v>0</v>
          </cell>
          <cell r="AVL23">
            <v>0</v>
          </cell>
          <cell r="AVM23">
            <v>0</v>
          </cell>
          <cell r="AVN23">
            <v>0</v>
          </cell>
          <cell r="AWH23">
            <v>0</v>
          </cell>
          <cell r="AWM23">
            <v>0</v>
          </cell>
          <cell r="AWN23">
            <v>0</v>
          </cell>
          <cell r="AWO23">
            <v>0</v>
          </cell>
          <cell r="AWP23">
            <v>0</v>
          </cell>
          <cell r="AWQ23">
            <v>0</v>
          </cell>
          <cell r="AWR23">
            <v>0</v>
          </cell>
          <cell r="AXL23">
            <v>0</v>
          </cell>
          <cell r="AXQ23">
            <v>0</v>
          </cell>
          <cell r="AXR23">
            <v>0</v>
          </cell>
          <cell r="AXS23">
            <v>0</v>
          </cell>
          <cell r="AXT23">
            <v>0</v>
          </cell>
          <cell r="AXU23">
            <v>0</v>
          </cell>
          <cell r="AXV23">
            <v>0</v>
          </cell>
          <cell r="AXW23">
            <v>7554854.9930016454</v>
          </cell>
          <cell r="AXX23">
            <v>7567348.3524868554</v>
          </cell>
          <cell r="AXY23">
            <v>7740494.5185291516</v>
          </cell>
          <cell r="AXZ23">
            <v>7712632.5194706842</v>
          </cell>
          <cell r="AYA23">
            <v>30575330.383488335</v>
          </cell>
          <cell r="AYB23">
            <v>0</v>
          </cell>
          <cell r="AYC23">
            <v>0</v>
          </cell>
          <cell r="AYD23">
            <v>0</v>
          </cell>
          <cell r="AYE23">
            <v>0</v>
          </cell>
          <cell r="AYF23">
            <v>0</v>
          </cell>
          <cell r="AYG23">
            <v>7554854.9930016454</v>
          </cell>
          <cell r="AYH23">
            <v>7567348.3524868554</v>
          </cell>
          <cell r="AYI23">
            <v>7740494.5185291516</v>
          </cell>
          <cell r="AYJ23">
            <v>7712632.5194706842</v>
          </cell>
          <cell r="AYK23">
            <v>30575330.383488338</v>
          </cell>
          <cell r="AYL23">
            <v>7554855.2405016441</v>
          </cell>
          <cell r="AYM23">
            <v>7567348.5999868559</v>
          </cell>
          <cell r="AYN23">
            <v>7740494.2322791517</v>
          </cell>
          <cell r="AYO23">
            <v>7712632.2332206853</v>
          </cell>
          <cell r="AYP23">
            <v>30575330.305988338</v>
          </cell>
          <cell r="AYQ23">
            <v>2340530.0413165386</v>
          </cell>
          <cell r="AYR23">
            <v>2336960.8963767816</v>
          </cell>
          <cell r="AYS23">
            <v>2394019.9940844839</v>
          </cell>
          <cell r="AYT23">
            <v>2390672.063142953</v>
          </cell>
          <cell r="AYU23">
            <v>9462182.9949207548</v>
          </cell>
          <cell r="AYV23">
            <v>9895385.2818181831</v>
          </cell>
          <cell r="AYW23">
            <v>9904309.4963636398</v>
          </cell>
          <cell r="AYX23">
            <v>10134514.226363635</v>
          </cell>
          <cell r="AYY23">
            <v>10103304.296363637</v>
          </cell>
          <cell r="AYZ23">
            <v>40037513.300909095</v>
          </cell>
          <cell r="AZA23">
            <v>104307</v>
          </cell>
          <cell r="AZB23">
            <v>104307</v>
          </cell>
          <cell r="AZC23">
            <v>105453</v>
          </cell>
          <cell r="AZD23">
            <v>105453</v>
          </cell>
          <cell r="AZE23">
            <v>419520</v>
          </cell>
          <cell r="AZG23">
            <v>0</v>
          </cell>
          <cell r="AZH23">
            <v>0</v>
          </cell>
          <cell r="AZI23">
            <v>0</v>
          </cell>
          <cell r="AZJ23">
            <v>0</v>
          </cell>
          <cell r="AZK23">
            <v>104307</v>
          </cell>
          <cell r="AZL23">
            <v>104307</v>
          </cell>
          <cell r="AZM23">
            <v>105453</v>
          </cell>
          <cell r="AZN23">
            <v>105453</v>
          </cell>
          <cell r="AZO23">
            <v>419520</v>
          </cell>
          <cell r="AZP23">
            <v>104307</v>
          </cell>
          <cell r="AZQ23">
            <v>104307</v>
          </cell>
          <cell r="AZR23">
            <v>105453</v>
          </cell>
          <cell r="AZS23">
            <v>105453</v>
          </cell>
          <cell r="AZT23">
            <v>419520</v>
          </cell>
          <cell r="AZU23">
            <v>0</v>
          </cell>
          <cell r="AZV23">
            <v>0</v>
          </cell>
          <cell r="AZW23">
            <v>0</v>
          </cell>
          <cell r="AZX23">
            <v>0</v>
          </cell>
          <cell r="AZY23">
            <v>0</v>
          </cell>
          <cell r="AZZ23">
            <v>104307</v>
          </cell>
          <cell r="BAA23">
            <v>104307</v>
          </cell>
          <cell r="BAB23">
            <v>105453</v>
          </cell>
          <cell r="BAC23">
            <v>105453</v>
          </cell>
          <cell r="BAD23">
            <v>419520</v>
          </cell>
          <cell r="BAE23">
            <v>1371719.35</v>
          </cell>
          <cell r="BAF23">
            <v>1371719.35</v>
          </cell>
          <cell r="BAG23">
            <v>1386794.3199999998</v>
          </cell>
          <cell r="BAH23">
            <v>1386794.3199999998</v>
          </cell>
          <cell r="BAI23">
            <v>5517027.3399999999</v>
          </cell>
          <cell r="BAK23">
            <v>0</v>
          </cell>
          <cell r="BAL23">
            <v>0</v>
          </cell>
          <cell r="BAM23">
            <v>0</v>
          </cell>
          <cell r="BAN23">
            <v>0</v>
          </cell>
          <cell r="BAO23">
            <v>1371719.35</v>
          </cell>
          <cell r="BAP23">
            <v>1371719.35</v>
          </cell>
          <cell r="BAQ23">
            <v>1386794.3199999998</v>
          </cell>
          <cell r="BAR23">
            <v>1386794.3199999998</v>
          </cell>
          <cell r="BAS23">
            <v>5517027.3399999999</v>
          </cell>
          <cell r="BAT23">
            <v>1371719.35</v>
          </cell>
          <cell r="BAU23">
            <v>1371719.35</v>
          </cell>
          <cell r="BAV23">
            <v>1386794.3199999998</v>
          </cell>
          <cell r="BAW23">
            <v>1386794.3199999998</v>
          </cell>
          <cell r="BAX23">
            <v>5517027.3399999999</v>
          </cell>
          <cell r="BAY23">
            <v>0</v>
          </cell>
          <cell r="BAZ23">
            <v>0</v>
          </cell>
          <cell r="BBA23">
            <v>0</v>
          </cell>
          <cell r="BBB23">
            <v>0</v>
          </cell>
          <cell r="BBC23">
            <v>0</v>
          </cell>
          <cell r="BBD23">
            <v>1371719.35</v>
          </cell>
          <cell r="BBE23">
            <v>1371719.35</v>
          </cell>
          <cell r="BBF23">
            <v>1386794.3199999998</v>
          </cell>
          <cell r="BBG23">
            <v>1386794.3199999998</v>
          </cell>
          <cell r="BBH23">
            <v>5517027.3399999999</v>
          </cell>
          <cell r="BBI23">
            <v>0</v>
          </cell>
          <cell r="BBJ23">
            <v>0</v>
          </cell>
          <cell r="BBK23">
            <v>0</v>
          </cell>
          <cell r="BBL23">
            <v>0</v>
          </cell>
          <cell r="BBM23">
            <v>0</v>
          </cell>
          <cell r="BBO23">
            <v>0</v>
          </cell>
          <cell r="BBP23">
            <v>0</v>
          </cell>
          <cell r="BBQ23">
            <v>0</v>
          </cell>
          <cell r="BBR23">
            <v>0</v>
          </cell>
          <cell r="BBS23">
            <v>0</v>
          </cell>
          <cell r="BBT23">
            <v>0</v>
          </cell>
          <cell r="BBU23">
            <v>0</v>
          </cell>
          <cell r="BBV23">
            <v>0</v>
          </cell>
          <cell r="BBW23">
            <v>0</v>
          </cell>
          <cell r="BBX23">
            <v>0</v>
          </cell>
          <cell r="BBY23">
            <v>0</v>
          </cell>
          <cell r="BBZ23">
            <v>0</v>
          </cell>
          <cell r="BCA23">
            <v>0</v>
          </cell>
          <cell r="BCB23">
            <v>0</v>
          </cell>
          <cell r="BCC23">
            <v>0</v>
          </cell>
          <cell r="BCD23">
            <v>0</v>
          </cell>
          <cell r="BCE23">
            <v>0</v>
          </cell>
          <cell r="BCF23">
            <v>0</v>
          </cell>
          <cell r="BCG23">
            <v>0</v>
          </cell>
          <cell r="BCH23">
            <v>0</v>
          </cell>
          <cell r="BCI23">
            <v>0</v>
          </cell>
          <cell r="BCJ23">
            <v>0</v>
          </cell>
          <cell r="BCK23">
            <v>0</v>
          </cell>
          <cell r="BCL23">
            <v>0</v>
          </cell>
          <cell r="BCM23">
            <v>886611</v>
          </cell>
          <cell r="BCN23">
            <v>886611</v>
          </cell>
          <cell r="BCO23">
            <v>896354</v>
          </cell>
          <cell r="BCP23">
            <v>896354</v>
          </cell>
          <cell r="BCQ23">
            <v>3565930</v>
          </cell>
          <cell r="BCS23">
            <v>0</v>
          </cell>
          <cell r="BCT23">
            <v>0</v>
          </cell>
          <cell r="BCU23">
            <v>0</v>
          </cell>
          <cell r="BCV23">
            <v>0</v>
          </cell>
          <cell r="BCW23">
            <v>886611</v>
          </cell>
          <cell r="BCX23">
            <v>886611</v>
          </cell>
          <cell r="BCY23">
            <v>896354</v>
          </cell>
          <cell r="BCZ23">
            <v>896354</v>
          </cell>
          <cell r="BDA23">
            <v>3565930</v>
          </cell>
          <cell r="BDB23">
            <v>886611</v>
          </cell>
          <cell r="BDC23">
            <v>886611</v>
          </cell>
          <cell r="BDD23">
            <v>896354</v>
          </cell>
          <cell r="BDE23">
            <v>896354</v>
          </cell>
          <cell r="BDF23">
            <v>3565930</v>
          </cell>
          <cell r="BDG23">
            <v>0</v>
          </cell>
          <cell r="BDH23">
            <v>0</v>
          </cell>
          <cell r="BDI23">
            <v>0</v>
          </cell>
          <cell r="BDJ23">
            <v>0</v>
          </cell>
          <cell r="BDK23">
            <v>0</v>
          </cell>
          <cell r="BDL23">
            <v>886611</v>
          </cell>
          <cell r="BDM23">
            <v>886611</v>
          </cell>
          <cell r="BDN23">
            <v>896354</v>
          </cell>
          <cell r="BDO23">
            <v>896354</v>
          </cell>
          <cell r="BDP23">
            <v>3565930</v>
          </cell>
          <cell r="BDQ23">
            <v>2524234</v>
          </cell>
          <cell r="BDR23">
            <v>2524234</v>
          </cell>
          <cell r="BDS23">
            <v>2551973</v>
          </cell>
          <cell r="BDT23">
            <v>2551973</v>
          </cell>
          <cell r="BDU23">
            <v>10152414</v>
          </cell>
          <cell r="BDW23">
            <v>0</v>
          </cell>
          <cell r="BDX23">
            <v>0</v>
          </cell>
          <cell r="BDY23">
            <v>0</v>
          </cell>
          <cell r="BDZ23">
            <v>0</v>
          </cell>
          <cell r="BEA23">
            <v>2524234</v>
          </cell>
          <cell r="BEB23">
            <v>2524234</v>
          </cell>
          <cell r="BEC23">
            <v>2551973</v>
          </cell>
          <cell r="BED23">
            <v>2551973</v>
          </cell>
          <cell r="BEE23">
            <v>10152414</v>
          </cell>
          <cell r="BEF23">
            <v>2524234</v>
          </cell>
          <cell r="BEG23">
            <v>2524234</v>
          </cell>
          <cell r="BEH23">
            <v>2551973</v>
          </cell>
          <cell r="BEI23">
            <v>2551973</v>
          </cell>
          <cell r="BEJ23">
            <v>10152414</v>
          </cell>
          <cell r="BEK23">
            <v>0</v>
          </cell>
          <cell r="BEL23">
            <v>0</v>
          </cell>
          <cell r="BEM23">
            <v>0</v>
          </cell>
          <cell r="BEN23">
            <v>0</v>
          </cell>
          <cell r="BEO23">
            <v>0</v>
          </cell>
          <cell r="BEP23">
            <v>2524234</v>
          </cell>
          <cell r="BEQ23">
            <v>2524234</v>
          </cell>
          <cell r="BER23">
            <v>2551973</v>
          </cell>
          <cell r="BES23">
            <v>2551973</v>
          </cell>
          <cell r="BET23">
            <v>10152414</v>
          </cell>
          <cell r="BEU23">
            <v>12441726.343001645</v>
          </cell>
          <cell r="BEV23">
            <v>12454219.702486854</v>
          </cell>
          <cell r="BEW23">
            <v>12681068.838529151</v>
          </cell>
          <cell r="BEX23">
            <v>12653206.839470685</v>
          </cell>
          <cell r="BEY23">
            <v>50230221.723488331</v>
          </cell>
          <cell r="BEZ23">
            <v>0</v>
          </cell>
          <cell r="BFA23">
            <v>0</v>
          </cell>
          <cell r="BFB23">
            <v>0</v>
          </cell>
          <cell r="BFC23">
            <v>0</v>
          </cell>
          <cell r="BFD23">
            <v>0</v>
          </cell>
          <cell r="BFE23">
            <v>12441726.343001645</v>
          </cell>
          <cell r="BFF23">
            <v>12454219.702486854</v>
          </cell>
          <cell r="BFG23">
            <v>12681068.838529151</v>
          </cell>
          <cell r="BFH23">
            <v>12653206.839470685</v>
          </cell>
          <cell r="BFI23">
            <v>50230221.723488331</v>
          </cell>
          <cell r="BFJ23">
            <v>12441726.590501644</v>
          </cell>
          <cell r="BFK23">
            <v>12454219.949986856</v>
          </cell>
          <cell r="BFL23">
            <v>12681068.552279152</v>
          </cell>
          <cell r="BFM23">
            <v>12653206.553220686</v>
          </cell>
          <cell r="BFN23">
            <v>50230221.645988345</v>
          </cell>
          <cell r="BFO23">
            <v>2340530.0413165386</v>
          </cell>
          <cell r="BFP23">
            <v>2336960.8963767816</v>
          </cell>
          <cell r="BFQ23">
            <v>2394019.9940844839</v>
          </cell>
          <cell r="BFR23">
            <v>2390672.063142953</v>
          </cell>
          <cell r="BFS23">
            <v>9462182.9949207567</v>
          </cell>
          <cell r="BFT23">
            <v>14782256.631818183</v>
          </cell>
          <cell r="BFU23">
            <v>14791180.846363638</v>
          </cell>
          <cell r="BFV23">
            <v>15075088.546363637</v>
          </cell>
          <cell r="BFW23">
            <v>15043878.616363639</v>
          </cell>
          <cell r="BFX23">
            <v>59692404.640909098</v>
          </cell>
          <cell r="BFY23">
            <v>0</v>
          </cell>
          <cell r="BFZ23">
            <v>7.7499985694885254E-2</v>
          </cell>
        </row>
        <row r="24">
          <cell r="B24" t="str">
            <v>折旧和摊销费</v>
          </cell>
          <cell r="C24">
            <v>504905.0432123412</v>
          </cell>
          <cell r="D24">
            <v>97246.346460980028</v>
          </cell>
          <cell r="E24">
            <v>92040.788493647909</v>
          </cell>
          <cell r="F24">
            <v>89190.288784029035</v>
          </cell>
          <cell r="G24">
            <v>783382.46695099829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504905.0432123412</v>
          </cell>
          <cell r="N24">
            <v>97246.346460980028</v>
          </cell>
          <cell r="O24">
            <v>92040.788493647909</v>
          </cell>
          <cell r="P24">
            <v>89190.288784029035</v>
          </cell>
          <cell r="Q24">
            <v>783382.46695099829</v>
          </cell>
          <cell r="R24">
            <v>504905.0432123412</v>
          </cell>
          <cell r="S24">
            <v>97246.346460980043</v>
          </cell>
          <cell r="T24">
            <v>92040.788493647909</v>
          </cell>
          <cell r="U24">
            <v>89190.288784029035</v>
          </cell>
          <cell r="V24">
            <v>783382.46695099829</v>
          </cell>
          <cell r="W24">
            <v>15379.546787658799</v>
          </cell>
          <cell r="X24">
            <v>22546.753539019959</v>
          </cell>
          <cell r="Y24">
            <v>21811.751506352088</v>
          </cell>
          <cell r="Z24">
            <v>21357.72121597096</v>
          </cell>
          <cell r="AA24">
            <v>81095.7730490018</v>
          </cell>
          <cell r="AB24">
            <v>520284.59</v>
          </cell>
          <cell r="AC24">
            <v>119793.1</v>
          </cell>
          <cell r="AD24">
            <v>113852.54</v>
          </cell>
          <cell r="AE24">
            <v>110548.01</v>
          </cell>
          <cell r="AF24">
            <v>864478.24000000011</v>
          </cell>
          <cell r="AG24">
            <v>216956.41399999999</v>
          </cell>
          <cell r="AH24">
            <v>214012.22375</v>
          </cell>
          <cell r="AI24">
            <v>211403.93800000002</v>
          </cell>
          <cell r="AJ24">
            <v>210428.25950000004</v>
          </cell>
          <cell r="AK24">
            <v>852800.83525000012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216956.41399999999</v>
          </cell>
          <cell r="AR24">
            <v>214012.22375</v>
          </cell>
          <cell r="AS24">
            <v>211403.93800000002</v>
          </cell>
          <cell r="AT24">
            <v>210428.25950000004</v>
          </cell>
          <cell r="AU24">
            <v>852800.83525000012</v>
          </cell>
          <cell r="AV24">
            <v>216956.41399999999</v>
          </cell>
          <cell r="AW24">
            <v>214012.22375</v>
          </cell>
          <cell r="AX24">
            <v>211403.93800000002</v>
          </cell>
          <cell r="AY24">
            <v>210428.25950000001</v>
          </cell>
          <cell r="AZ24">
            <v>852800.83525000012</v>
          </cell>
          <cell r="BA24">
            <v>62987.346000000005</v>
          </cell>
          <cell r="BB24">
            <v>73091.976250000007</v>
          </cell>
          <cell r="BC24">
            <v>72334.731999999989</v>
          </cell>
          <cell r="BD24">
            <v>72051.470499999996</v>
          </cell>
          <cell r="BE24">
            <v>280465.52474999998</v>
          </cell>
          <cell r="BF24">
            <v>279943.76</v>
          </cell>
          <cell r="BG24">
            <v>287104.2</v>
          </cell>
          <cell r="BH24">
            <v>283738.67000000004</v>
          </cell>
          <cell r="BI24">
            <v>282479.73</v>
          </cell>
          <cell r="BJ24">
            <v>1133266.3599999999</v>
          </cell>
          <cell r="BK24">
            <v>116441.45040983608</v>
          </cell>
          <cell r="BL24">
            <v>124872.03270491803</v>
          </cell>
          <cell r="BM24">
            <v>121581.77655737706</v>
          </cell>
          <cell r="BN24">
            <v>120101.37663934426</v>
          </cell>
          <cell r="BO24">
            <v>482996.63631147542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116441.45040983608</v>
          </cell>
          <cell r="BV24">
            <v>124872.03270491803</v>
          </cell>
          <cell r="BW24">
            <v>121581.77655737706</v>
          </cell>
          <cell r="BX24">
            <v>120101.37663934426</v>
          </cell>
          <cell r="BY24">
            <v>482996.63631147542</v>
          </cell>
          <cell r="BZ24">
            <v>116441.45040983606</v>
          </cell>
          <cell r="CA24">
            <v>124872.03270491805</v>
          </cell>
          <cell r="CB24">
            <v>121581.77655737704</v>
          </cell>
          <cell r="CC24">
            <v>120101.37663934426</v>
          </cell>
          <cell r="CD24">
            <v>482996.63631147542</v>
          </cell>
          <cell r="CE24">
            <v>36309.699590163938</v>
          </cell>
          <cell r="CF24">
            <v>46021.147295081973</v>
          </cell>
          <cell r="CG24">
            <v>44995.153442622955</v>
          </cell>
          <cell r="CH24">
            <v>44533.523360655738</v>
          </cell>
          <cell r="CI24">
            <v>171859.52368852458</v>
          </cell>
          <cell r="CJ24">
            <v>152751.15</v>
          </cell>
          <cell r="CK24">
            <v>170893.18000000002</v>
          </cell>
          <cell r="CL24">
            <v>166576.93</v>
          </cell>
          <cell r="CM24">
            <v>164634.9</v>
          </cell>
          <cell r="CN24">
            <v>654856.16</v>
          </cell>
          <cell r="CO24">
            <v>49610.327482014392</v>
          </cell>
          <cell r="CP24">
            <v>44605.999424460431</v>
          </cell>
          <cell r="CQ24">
            <v>43269.720863309347</v>
          </cell>
          <cell r="CR24">
            <v>42357.320287769777</v>
          </cell>
          <cell r="CS24">
            <v>179843.36805755395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49610.327482014392</v>
          </cell>
          <cell r="CZ24">
            <v>44605.999424460431</v>
          </cell>
          <cell r="DA24">
            <v>43269.720863309347</v>
          </cell>
          <cell r="DB24">
            <v>42357.320287769777</v>
          </cell>
          <cell r="DC24">
            <v>179843.36805755395</v>
          </cell>
          <cell r="DD24">
            <v>49610.327482014385</v>
          </cell>
          <cell r="DE24">
            <v>44605.999424460431</v>
          </cell>
          <cell r="DF24">
            <v>43269.720863309354</v>
          </cell>
          <cell r="DG24">
            <v>42357.320287769784</v>
          </cell>
          <cell r="DH24">
            <v>179843.36805755395</v>
          </cell>
          <cell r="DI24">
            <v>22221.29251798561</v>
          </cell>
          <cell r="DJ24">
            <v>28511.020575539565</v>
          </cell>
          <cell r="DK24">
            <v>27912.479136690647</v>
          </cell>
          <cell r="DL24">
            <v>27503.799712230215</v>
          </cell>
          <cell r="DM24">
            <v>106148.59194244604</v>
          </cell>
          <cell r="DN24">
            <v>71831.62</v>
          </cell>
          <cell r="DO24">
            <v>73117.01999999999</v>
          </cell>
          <cell r="DP24">
            <v>71182.2</v>
          </cell>
          <cell r="DQ24">
            <v>69861.119999999995</v>
          </cell>
          <cell r="DR24">
            <v>285991.95999999996</v>
          </cell>
          <cell r="DS24">
            <v>28339.632413793104</v>
          </cell>
          <cell r="DT24">
            <v>25505.802068965517</v>
          </cell>
          <cell r="DU24">
            <v>76549.033965517243</v>
          </cell>
          <cell r="DV24">
            <v>72608.675689655167</v>
          </cell>
          <cell r="DW24">
            <v>203003.14413793103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28339.632413793104</v>
          </cell>
          <cell r="ED24">
            <v>25505.802068965517</v>
          </cell>
          <cell r="EE24">
            <v>76549.033965517243</v>
          </cell>
          <cell r="EF24">
            <v>72608.675689655167</v>
          </cell>
          <cell r="EG24">
            <v>203003.14413793103</v>
          </cell>
          <cell r="EH24">
            <v>28339.632413793104</v>
          </cell>
          <cell r="EI24">
            <v>25505.80206896552</v>
          </cell>
          <cell r="EJ24">
            <v>76549.033965517243</v>
          </cell>
          <cell r="EK24">
            <v>72608.675689655167</v>
          </cell>
          <cell r="EL24">
            <v>203003.14413793106</v>
          </cell>
          <cell r="EM24">
            <v>13806.487586206895</v>
          </cell>
          <cell r="EN24">
            <v>20026.127931034483</v>
          </cell>
          <cell r="EO24">
            <v>15857.44603448276</v>
          </cell>
          <cell r="EP24">
            <v>13937.784310344829</v>
          </cell>
          <cell r="EQ24">
            <v>63627.845862068963</v>
          </cell>
          <cell r="ER24">
            <v>42146.119999999995</v>
          </cell>
          <cell r="ES24">
            <v>45531.930000000008</v>
          </cell>
          <cell r="ET24">
            <v>92406.48000000001</v>
          </cell>
          <cell r="EU24">
            <v>86546.459999999992</v>
          </cell>
          <cell r="EV24">
            <v>266630.99</v>
          </cell>
          <cell r="EW24">
            <v>46274.79111111111</v>
          </cell>
          <cell r="EX24">
            <v>44686.156666666655</v>
          </cell>
          <cell r="EY24">
            <v>44509.865555555552</v>
          </cell>
          <cell r="EZ24">
            <v>43164.90111111111</v>
          </cell>
          <cell r="FA24">
            <v>178635.71444444443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46274.79111111111</v>
          </cell>
          <cell r="FH24">
            <v>44686.156666666655</v>
          </cell>
          <cell r="FI24">
            <v>44509.865555555552</v>
          </cell>
          <cell r="FJ24">
            <v>43164.90111111111</v>
          </cell>
          <cell r="FK24">
            <v>178635.71444444443</v>
          </cell>
          <cell r="FL24">
            <v>46274.791111111117</v>
          </cell>
          <cell r="FM24">
            <v>44686.156666666669</v>
          </cell>
          <cell r="FN24">
            <v>44509.865555555552</v>
          </cell>
          <cell r="FO24">
            <v>43164.90111111111</v>
          </cell>
          <cell r="FP24">
            <v>178635.71444444446</v>
          </cell>
          <cell r="FQ24">
            <v>13221.368888888886</v>
          </cell>
          <cell r="FR24">
            <v>14068.723333333332</v>
          </cell>
          <cell r="FS24">
            <v>14018.354444444445</v>
          </cell>
          <cell r="FT24">
            <v>13634.078888888887</v>
          </cell>
          <cell r="FU24">
            <v>54942.525555555549</v>
          </cell>
          <cell r="FV24">
            <v>59496.160000000003</v>
          </cell>
          <cell r="FW24">
            <v>58754.880000000005</v>
          </cell>
          <cell r="FX24">
            <v>58528.22</v>
          </cell>
          <cell r="FY24">
            <v>56798.979999999996</v>
          </cell>
          <cell r="FZ24">
            <v>233578.23999999999</v>
          </cell>
          <cell r="GA24">
            <v>19734.094545454547</v>
          </cell>
          <cell r="GB24">
            <v>65317.745714285709</v>
          </cell>
          <cell r="GC24">
            <v>55189.26493506493</v>
          </cell>
          <cell r="GD24">
            <v>54913.282077922064</v>
          </cell>
          <cell r="GE24">
            <v>195154.38727272727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19734.094545454547</v>
          </cell>
          <cell r="GL24">
            <v>65317.745714285709</v>
          </cell>
          <cell r="GM24">
            <v>55189.26493506493</v>
          </cell>
          <cell r="GN24">
            <v>54913.282077922064</v>
          </cell>
          <cell r="GO24">
            <v>195154.38727272727</v>
          </cell>
          <cell r="GP24">
            <v>19734.094545454547</v>
          </cell>
          <cell r="GQ24">
            <v>65317.745714285717</v>
          </cell>
          <cell r="GR24">
            <v>55189.26493506493</v>
          </cell>
          <cell r="GS24">
            <v>54913.282077922071</v>
          </cell>
          <cell r="GT24">
            <v>195154.38727272727</v>
          </cell>
          <cell r="GU24">
            <v>24957.825454545455</v>
          </cell>
          <cell r="GV24">
            <v>25965.384285714288</v>
          </cell>
          <cell r="GW24">
            <v>13155.835064935067</v>
          </cell>
          <cell r="GX24">
            <v>12806.797922077923</v>
          </cell>
          <cell r="GY24">
            <v>76885.842727272742</v>
          </cell>
          <cell r="GZ24">
            <v>44691.92</v>
          </cell>
          <cell r="HA24">
            <v>91283.13</v>
          </cell>
          <cell r="HB24">
            <v>68345.099999999991</v>
          </cell>
          <cell r="HC24">
            <v>67720.079999999987</v>
          </cell>
          <cell r="HD24">
            <v>272040.23</v>
          </cell>
          <cell r="HE24">
            <v>60687.126195652178</v>
          </cell>
          <cell r="HF24">
            <v>176891.81032608694</v>
          </cell>
          <cell r="HG24">
            <v>176092.64163043481</v>
          </cell>
          <cell r="HH24">
            <v>172958.70663043481</v>
          </cell>
          <cell r="HI24">
            <v>586630.28478260874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60687.126195652178</v>
          </cell>
          <cell r="HP24">
            <v>176891.81032608694</v>
          </cell>
          <cell r="HQ24">
            <v>176092.64163043481</v>
          </cell>
          <cell r="HR24">
            <v>172958.70663043481</v>
          </cell>
          <cell r="HS24">
            <v>586630.28478260874</v>
          </cell>
          <cell r="HT24">
            <v>60687.12619565217</v>
          </cell>
          <cell r="HU24">
            <v>176891.81032608697</v>
          </cell>
          <cell r="HV24">
            <v>176092.64163043478</v>
          </cell>
          <cell r="HW24">
            <v>172958.70663043478</v>
          </cell>
          <cell r="HX24">
            <v>586630.28478260874</v>
          </cell>
          <cell r="HY24">
            <v>27935.343804347827</v>
          </cell>
          <cell r="HZ24">
            <v>30986.289673913045</v>
          </cell>
          <cell r="IA24">
            <v>30618.418369565217</v>
          </cell>
          <cell r="IB24">
            <v>29175.813369565218</v>
          </cell>
          <cell r="IC24">
            <v>118715.86521739131</v>
          </cell>
          <cell r="ID24">
            <v>88622.47</v>
          </cell>
          <cell r="IE24">
            <v>207878.1</v>
          </cell>
          <cell r="IF24">
            <v>206711.06</v>
          </cell>
          <cell r="IG24">
            <v>202134.52</v>
          </cell>
          <cell r="IH24">
            <v>705346.15</v>
          </cell>
          <cell r="II24">
            <v>22415.637230769229</v>
          </cell>
          <cell r="IJ24">
            <v>21520.547999999999</v>
          </cell>
          <cell r="IK24">
            <v>18568.798769230769</v>
          </cell>
          <cell r="IL24">
            <v>11983.403384615385</v>
          </cell>
          <cell r="IM24">
            <v>74488.387384615387</v>
          </cell>
          <cell r="IN24">
            <v>0</v>
          </cell>
          <cell r="IO24">
            <v>0</v>
          </cell>
          <cell r="IP24">
            <v>0</v>
          </cell>
          <cell r="IQ24">
            <v>0</v>
          </cell>
          <cell r="IR24">
            <v>0</v>
          </cell>
          <cell r="IS24">
            <v>22415.637230769229</v>
          </cell>
          <cell r="IT24">
            <v>21520.547999999999</v>
          </cell>
          <cell r="IU24">
            <v>18568.798769230769</v>
          </cell>
          <cell r="IV24">
            <v>11983.403384615385</v>
          </cell>
          <cell r="IW24">
            <v>74488.387384615387</v>
          </cell>
          <cell r="IX24">
            <v>22415.637230769229</v>
          </cell>
          <cell r="IY24">
            <v>21520.548000000003</v>
          </cell>
          <cell r="IZ24">
            <v>18568.798769230772</v>
          </cell>
          <cell r="JA24">
            <v>11983.403384615385</v>
          </cell>
          <cell r="JB24">
            <v>74488.387384615387</v>
          </cell>
          <cell r="JC24">
            <v>9258.6327692307677</v>
          </cell>
          <cell r="JD24">
            <v>15013.921999999999</v>
          </cell>
          <cell r="JE24">
            <v>13794.72123076923</v>
          </cell>
          <cell r="JF24">
            <v>11074.666615384616</v>
          </cell>
          <cell r="JG24">
            <v>49141.942615384614</v>
          </cell>
          <cell r="JH24">
            <v>31674.269999999997</v>
          </cell>
          <cell r="JI24">
            <v>36534.47</v>
          </cell>
          <cell r="JJ24">
            <v>32363.520000000004</v>
          </cell>
          <cell r="JK24">
            <v>23058.07</v>
          </cell>
          <cell r="JL24">
            <v>123630.32999999999</v>
          </cell>
          <cell r="JM24">
            <v>57288.007555555567</v>
          </cell>
          <cell r="JN24">
            <v>55710.715888888895</v>
          </cell>
          <cell r="JO24">
            <v>135648.11444444448</v>
          </cell>
          <cell r="JP24">
            <v>111234.46833333335</v>
          </cell>
          <cell r="JQ24">
            <v>359881.30622222228</v>
          </cell>
          <cell r="JR24">
            <v>0</v>
          </cell>
          <cell r="JS24">
            <v>0</v>
          </cell>
          <cell r="JT24">
            <v>0</v>
          </cell>
          <cell r="JU24">
            <v>0</v>
          </cell>
          <cell r="JV24">
            <v>0</v>
          </cell>
          <cell r="JW24">
            <v>57288.007555555567</v>
          </cell>
          <cell r="JX24">
            <v>55710.715888888895</v>
          </cell>
          <cell r="JY24">
            <v>135648.11444444448</v>
          </cell>
          <cell r="JZ24">
            <v>111234.46833333335</v>
          </cell>
          <cell r="KA24">
            <v>359881.30622222228</v>
          </cell>
          <cell r="KB24">
            <v>57288.00755555556</v>
          </cell>
          <cell r="KC24">
            <v>55710.715888888888</v>
          </cell>
          <cell r="KD24">
            <v>135648.11444444445</v>
          </cell>
          <cell r="KE24">
            <v>111234.46833333335</v>
          </cell>
          <cell r="KF24">
            <v>359881.30622222228</v>
          </cell>
          <cell r="KG24">
            <v>19666.032444444445</v>
          </cell>
          <cell r="KH24">
            <v>22624.574111111113</v>
          </cell>
          <cell r="KI24">
            <v>22362.785555555558</v>
          </cell>
          <cell r="KJ24">
            <v>13981.981666666665</v>
          </cell>
          <cell r="KK24">
            <v>78635.373777777771</v>
          </cell>
          <cell r="KL24">
            <v>76954.040000000008</v>
          </cell>
          <cell r="KM24">
            <v>78335.290000000008</v>
          </cell>
          <cell r="KN24">
            <v>158010.90000000002</v>
          </cell>
          <cell r="KO24">
            <v>125216.45000000001</v>
          </cell>
          <cell r="KP24">
            <v>438516.68000000005</v>
          </cell>
          <cell r="KQ24">
            <v>17873.03875</v>
          </cell>
          <cell r="KR24">
            <v>16098.042916666665</v>
          </cell>
          <cell r="KS24">
            <v>14944.592500000001</v>
          </cell>
          <cell r="KT24">
            <v>14944.592500000001</v>
          </cell>
          <cell r="KU24">
            <v>63860.266666666663</v>
          </cell>
          <cell r="KV24">
            <v>0</v>
          </cell>
          <cell r="KW24">
            <v>0</v>
          </cell>
          <cell r="KX24">
            <v>0</v>
          </cell>
          <cell r="KY24">
            <v>0</v>
          </cell>
          <cell r="KZ24">
            <v>0</v>
          </cell>
          <cell r="LA24">
            <v>17873.03875</v>
          </cell>
          <cell r="LB24">
            <v>16098.042916666665</v>
          </cell>
          <cell r="LC24">
            <v>14944.592500000001</v>
          </cell>
          <cell r="LD24">
            <v>14944.592500000001</v>
          </cell>
          <cell r="LE24">
            <v>63860.266666666663</v>
          </cell>
          <cell r="LF24">
            <v>17873.03875</v>
          </cell>
          <cell r="LG24">
            <v>16098.042916666667</v>
          </cell>
          <cell r="LH24">
            <v>14944.592499999999</v>
          </cell>
          <cell r="LI24">
            <v>14944.592499999999</v>
          </cell>
          <cell r="LJ24">
            <v>63860.266666666663</v>
          </cell>
          <cell r="LK24">
            <v>4703.4312500000005</v>
          </cell>
          <cell r="LL24">
            <v>8392.5770833333336</v>
          </cell>
          <cell r="LM24">
            <v>8089.0375000000004</v>
          </cell>
          <cell r="LN24">
            <v>8089.0375000000004</v>
          </cell>
          <cell r="LO24">
            <v>29274.083333333336</v>
          </cell>
          <cell r="LP24">
            <v>22576.47</v>
          </cell>
          <cell r="LQ24">
            <v>24490.620000000003</v>
          </cell>
          <cell r="LR24">
            <v>23033.629999999997</v>
          </cell>
          <cell r="LS24">
            <v>23033.629999999997</v>
          </cell>
          <cell r="LT24">
            <v>93134.35</v>
          </cell>
          <cell r="LU24">
            <v>25587.513947368421</v>
          </cell>
          <cell r="LV24">
            <v>24876.701052631579</v>
          </cell>
          <cell r="LW24">
            <v>23093.858684210529</v>
          </cell>
          <cell r="LX24">
            <v>21294.542368421051</v>
          </cell>
          <cell r="LY24">
            <v>94852.61605263158</v>
          </cell>
          <cell r="LZ24">
            <v>0</v>
          </cell>
          <cell r="MA24">
            <v>0</v>
          </cell>
          <cell r="MB24">
            <v>0</v>
          </cell>
          <cell r="MC24">
            <v>0</v>
          </cell>
          <cell r="MD24">
            <v>0</v>
          </cell>
          <cell r="ME24">
            <v>25587.513947368421</v>
          </cell>
          <cell r="MF24">
            <v>24876.701052631579</v>
          </cell>
          <cell r="MG24">
            <v>23093.858684210529</v>
          </cell>
          <cell r="MH24">
            <v>21294.542368421051</v>
          </cell>
          <cell r="MI24">
            <v>94852.61605263158</v>
          </cell>
          <cell r="MJ24">
            <v>25587.513947368425</v>
          </cell>
          <cell r="MK24">
            <v>24876.701052631583</v>
          </cell>
          <cell r="ML24">
            <v>23093.858684210525</v>
          </cell>
          <cell r="MM24">
            <v>21294.542368421055</v>
          </cell>
          <cell r="MN24">
            <v>94852.616052631594</v>
          </cell>
          <cell r="MO24">
            <v>3876.8960526315786</v>
          </cell>
          <cell r="MP24">
            <v>9737.378947368421</v>
          </cell>
          <cell r="MQ24">
            <v>9467.2513157894737</v>
          </cell>
          <cell r="MR24">
            <v>9194.6276315789473</v>
          </cell>
          <cell r="MS24">
            <v>32276.153947368421</v>
          </cell>
          <cell r="MT24">
            <v>29464.410000000003</v>
          </cell>
          <cell r="MU24">
            <v>34614.080000000002</v>
          </cell>
          <cell r="MV24">
            <v>32561.11</v>
          </cell>
          <cell r="MW24">
            <v>30489.170000000002</v>
          </cell>
          <cell r="MX24">
            <v>127128.77</v>
          </cell>
          <cell r="MY24">
            <v>149553.00672413793</v>
          </cell>
          <cell r="MZ24">
            <v>145007.95905172414</v>
          </cell>
          <cell r="NA24">
            <v>142417.18439655172</v>
          </cell>
          <cell r="NB24">
            <v>132703.01853448278</v>
          </cell>
          <cell r="NC24">
            <v>569681.1687068966</v>
          </cell>
          <cell r="ND24">
            <v>0</v>
          </cell>
          <cell r="NE24">
            <v>0</v>
          </cell>
          <cell r="NF24">
            <v>0</v>
          </cell>
          <cell r="NG24">
            <v>0</v>
          </cell>
          <cell r="NH24">
            <v>0</v>
          </cell>
          <cell r="NI24">
            <v>149553.00672413793</v>
          </cell>
          <cell r="NJ24">
            <v>145007.95905172414</v>
          </cell>
          <cell r="NK24">
            <v>142417.18439655172</v>
          </cell>
          <cell r="NL24">
            <v>132703.01853448278</v>
          </cell>
          <cell r="NM24">
            <v>569681.1687068966</v>
          </cell>
          <cell r="NN24">
            <v>149553.00672413793</v>
          </cell>
          <cell r="NO24">
            <v>145007.95905172412</v>
          </cell>
          <cell r="NP24">
            <v>142417.18439655172</v>
          </cell>
          <cell r="NQ24">
            <v>132703.01853448278</v>
          </cell>
          <cell r="NR24">
            <v>569681.1687068966</v>
          </cell>
          <cell r="NS24">
            <v>45370.013275862075</v>
          </cell>
          <cell r="NT24">
            <v>57956.290948275862</v>
          </cell>
          <cell r="NU24">
            <v>57170.325603448277</v>
          </cell>
          <cell r="NV24">
            <v>54223.331465517243</v>
          </cell>
          <cell r="NW24">
            <v>214719.96129310346</v>
          </cell>
          <cell r="NX24">
            <v>194923.02000000002</v>
          </cell>
          <cell r="NY24">
            <v>202964.24999999997</v>
          </cell>
          <cell r="NZ24">
            <v>199587.51</v>
          </cell>
          <cell r="OA24">
            <v>186926.35000000003</v>
          </cell>
          <cell r="OB24">
            <v>784401.13000000012</v>
          </cell>
          <cell r="OC24">
            <v>82195.776703296709</v>
          </cell>
          <cell r="OD24">
            <v>82072.547252747259</v>
          </cell>
          <cell r="OE24">
            <v>81227.409670329667</v>
          </cell>
          <cell r="OF24">
            <v>47609.461538461539</v>
          </cell>
          <cell r="OG24">
            <v>293105.1951648352</v>
          </cell>
          <cell r="OH24">
            <v>0</v>
          </cell>
          <cell r="OI24">
            <v>0</v>
          </cell>
          <cell r="OJ24">
            <v>0</v>
          </cell>
          <cell r="OK24">
            <v>0</v>
          </cell>
          <cell r="OL24">
            <v>0</v>
          </cell>
          <cell r="OM24">
            <v>82195.776703296709</v>
          </cell>
          <cell r="ON24">
            <v>82072.547252747259</v>
          </cell>
          <cell r="OO24">
            <v>81227.409670329667</v>
          </cell>
          <cell r="OP24">
            <v>47609.461538461539</v>
          </cell>
          <cell r="OQ24">
            <v>293105.1951648352</v>
          </cell>
          <cell r="OR24">
            <v>82195.776703296724</v>
          </cell>
          <cell r="OS24">
            <v>82072.547252747274</v>
          </cell>
          <cell r="OT24">
            <v>81227.409670329682</v>
          </cell>
          <cell r="OU24">
            <v>47609.461538461532</v>
          </cell>
          <cell r="OV24">
            <v>293105.1951648352</v>
          </cell>
          <cell r="OW24">
            <v>34676.343296703293</v>
          </cell>
          <cell r="OX24">
            <v>44056.152747252745</v>
          </cell>
          <cell r="OY24">
            <v>43699.61032967033</v>
          </cell>
          <cell r="OZ24">
            <v>29517.038461538461</v>
          </cell>
          <cell r="PA24">
            <v>151949.14483516483</v>
          </cell>
          <cell r="PB24">
            <v>116872.12000000002</v>
          </cell>
          <cell r="PC24">
            <v>126128.70000000001</v>
          </cell>
          <cell r="PD24">
            <v>124927.02000000002</v>
          </cell>
          <cell r="PE24">
            <v>77126.5</v>
          </cell>
          <cell r="PF24">
            <v>445054.34000000008</v>
          </cell>
          <cell r="PG24">
            <v>35294.582113821132</v>
          </cell>
          <cell r="PH24">
            <v>86108.721951219515</v>
          </cell>
          <cell r="PI24">
            <v>80491.772357723574</v>
          </cell>
          <cell r="PJ24">
            <v>79390.204878048768</v>
          </cell>
          <cell r="PK24">
            <v>281285.28130081296</v>
          </cell>
          <cell r="PL24">
            <v>0</v>
          </cell>
          <cell r="PM24">
            <v>0</v>
          </cell>
          <cell r="PN24">
            <v>0</v>
          </cell>
          <cell r="PO24">
            <v>0</v>
          </cell>
          <cell r="PP24">
            <v>0</v>
          </cell>
          <cell r="PQ24">
            <v>35294.582113821132</v>
          </cell>
          <cell r="PR24">
            <v>86108.721951219515</v>
          </cell>
          <cell r="PS24">
            <v>80491.772357723574</v>
          </cell>
          <cell r="PT24">
            <v>79390.204878048768</v>
          </cell>
          <cell r="PU24">
            <v>281285.28130081296</v>
          </cell>
          <cell r="PV24">
            <v>35294.582113821132</v>
          </cell>
          <cell r="PW24">
            <v>86108.721951219515</v>
          </cell>
          <cell r="PX24">
            <v>80491.772357723574</v>
          </cell>
          <cell r="PY24">
            <v>79390.204878048768</v>
          </cell>
          <cell r="PZ24">
            <v>281285.28130081296</v>
          </cell>
          <cell r="QA24">
            <v>18970.837886178862</v>
          </cell>
          <cell r="QB24">
            <v>22292.188048780488</v>
          </cell>
          <cell r="QC24">
            <v>19273.077642276425</v>
          </cell>
          <cell r="QD24">
            <v>18680.98512195122</v>
          </cell>
          <cell r="QE24">
            <v>79217.088699187007</v>
          </cell>
          <cell r="QF24">
            <v>54265.42</v>
          </cell>
          <cell r="QG24">
            <v>108400.91</v>
          </cell>
          <cell r="QH24">
            <v>99764.85</v>
          </cell>
          <cell r="QI24">
            <v>98071.189999999988</v>
          </cell>
          <cell r="QJ24">
            <v>360502.37000000005</v>
          </cell>
          <cell r="QK24">
            <v>33732.331764705879</v>
          </cell>
          <cell r="QL24">
            <v>17144.801680672266</v>
          </cell>
          <cell r="QM24">
            <v>16253.315294117647</v>
          </cell>
          <cell r="QN24">
            <v>14251.877647058825</v>
          </cell>
          <cell r="QO24">
            <v>81382.326386554618</v>
          </cell>
          <cell r="QP24">
            <v>0</v>
          </cell>
          <cell r="QQ24">
            <v>0</v>
          </cell>
          <cell r="QR24">
            <v>0</v>
          </cell>
          <cell r="QS24">
            <v>0</v>
          </cell>
          <cell r="QT24">
            <v>0</v>
          </cell>
          <cell r="QU24">
            <v>33732.331764705879</v>
          </cell>
          <cell r="QV24">
            <v>17144.801680672266</v>
          </cell>
          <cell r="QW24">
            <v>16253.315294117647</v>
          </cell>
          <cell r="QX24">
            <v>14251.877647058825</v>
          </cell>
          <cell r="QY24">
            <v>81382.326386554618</v>
          </cell>
          <cell r="QZ24">
            <v>33732.331764705887</v>
          </cell>
          <cell r="RA24">
            <v>17144.801680672266</v>
          </cell>
          <cell r="RB24">
            <v>16253.315294117645</v>
          </cell>
          <cell r="RC24">
            <v>14251.877647058824</v>
          </cell>
          <cell r="RD24">
            <v>81382.326386554618</v>
          </cell>
          <cell r="RE24">
            <v>19085.398235294117</v>
          </cell>
          <cell r="RF24">
            <v>17356.598319327732</v>
          </cell>
          <cell r="RG24">
            <v>16852.204705882355</v>
          </cell>
          <cell r="RH24">
            <v>15719.812352941179</v>
          </cell>
          <cell r="RI24">
            <v>69014.013613445379</v>
          </cell>
          <cell r="RJ24">
            <v>52817.73</v>
          </cell>
          <cell r="RK24">
            <v>34501.399999999994</v>
          </cell>
          <cell r="RL24">
            <v>33105.520000000004</v>
          </cell>
          <cell r="RM24">
            <v>29971.690000000002</v>
          </cell>
          <cell r="RN24">
            <v>150396.34000000003</v>
          </cell>
          <cell r="RO24">
            <v>23644.010292397659</v>
          </cell>
          <cell r="RP24">
            <v>22833.479999999996</v>
          </cell>
          <cell r="RQ24">
            <v>95490.310877192998</v>
          </cell>
          <cell r="RR24">
            <v>94921.384561403524</v>
          </cell>
          <cell r="RS24">
            <v>236889.18573099416</v>
          </cell>
          <cell r="RT24">
            <v>0</v>
          </cell>
          <cell r="RU24">
            <v>0</v>
          </cell>
          <cell r="RV24">
            <v>0</v>
          </cell>
          <cell r="RW24">
            <v>0</v>
          </cell>
          <cell r="RX24">
            <v>0</v>
          </cell>
          <cell r="RY24">
            <v>23644.010292397659</v>
          </cell>
          <cell r="RZ24">
            <v>22833.479999999996</v>
          </cell>
          <cell r="SA24">
            <v>95490.310877192998</v>
          </cell>
          <cell r="SB24">
            <v>94921.384561403524</v>
          </cell>
          <cell r="SC24">
            <v>236889.18573099416</v>
          </cell>
          <cell r="SD24">
            <v>23644.010292397663</v>
          </cell>
          <cell r="SE24">
            <v>22833.480000000003</v>
          </cell>
          <cell r="SF24">
            <v>95490.310877192998</v>
          </cell>
          <cell r="SG24">
            <v>94921.384561403509</v>
          </cell>
          <cell r="SH24">
            <v>236889.18573099418</v>
          </cell>
          <cell r="SI24">
            <v>7942.909707602339</v>
          </cell>
          <cell r="SJ24">
            <v>15622.379999999997</v>
          </cell>
          <cell r="SK24">
            <v>15439.909122807017</v>
          </cell>
          <cell r="SL24">
            <v>15248.785438596491</v>
          </cell>
          <cell r="SM24">
            <v>54253.984269005843</v>
          </cell>
          <cell r="SN24">
            <v>31586.920000000002</v>
          </cell>
          <cell r="SO24">
            <v>38455.86</v>
          </cell>
          <cell r="SP24">
            <v>110930.22000000002</v>
          </cell>
          <cell r="SQ24">
            <v>110170.17</v>
          </cell>
          <cell r="SR24">
            <v>291143.17</v>
          </cell>
          <cell r="SS24">
            <v>34024.537599999996</v>
          </cell>
          <cell r="ST24">
            <v>51954.611200000007</v>
          </cell>
          <cell r="SU24">
            <v>51371.743999999999</v>
          </cell>
          <cell r="SV24">
            <v>49505.760000000002</v>
          </cell>
          <cell r="SW24">
            <v>186856.65280000001</v>
          </cell>
          <cell r="SX24">
            <v>0</v>
          </cell>
          <cell r="SY24">
            <v>0</v>
          </cell>
          <cell r="SZ24">
            <v>0</v>
          </cell>
          <cell r="TA24">
            <v>0</v>
          </cell>
          <cell r="TB24">
            <v>0</v>
          </cell>
          <cell r="TC24">
            <v>34024.537599999996</v>
          </cell>
          <cell r="TD24">
            <v>51954.611200000007</v>
          </cell>
          <cell r="TE24">
            <v>51371.743999999999</v>
          </cell>
          <cell r="TF24">
            <v>49505.760000000002</v>
          </cell>
          <cell r="TG24">
            <v>186856.65280000001</v>
          </cell>
          <cell r="TH24">
            <v>34024.537599999996</v>
          </cell>
          <cell r="TI24">
            <v>51954.611200000007</v>
          </cell>
          <cell r="TJ24">
            <v>51371.743999999999</v>
          </cell>
          <cell r="TK24">
            <v>49505.760000000002</v>
          </cell>
          <cell r="TL24">
            <v>186856.65280000001</v>
          </cell>
          <cell r="TM24">
            <v>19138.8024</v>
          </cell>
          <cell r="TN24">
            <v>28641.968800000002</v>
          </cell>
          <cell r="TO24">
            <v>28314.106000000003</v>
          </cell>
          <cell r="TP24">
            <v>27264.49</v>
          </cell>
          <cell r="TQ24">
            <v>103359.36720000001</v>
          </cell>
          <cell r="TR24">
            <v>53163.34</v>
          </cell>
          <cell r="TS24">
            <v>80596.580000000016</v>
          </cell>
          <cell r="TT24">
            <v>79685.850000000006</v>
          </cell>
          <cell r="TU24">
            <v>76770.25</v>
          </cell>
          <cell r="TV24">
            <v>290216.02</v>
          </cell>
          <cell r="TW24">
            <v>13741</v>
          </cell>
          <cell r="TX24">
            <v>49758</v>
          </cell>
          <cell r="TY24">
            <v>49355</v>
          </cell>
          <cell r="TZ24">
            <v>48543</v>
          </cell>
          <cell r="UA24">
            <v>161397</v>
          </cell>
          <cell r="UB24">
            <v>0</v>
          </cell>
          <cell r="UC24">
            <v>0</v>
          </cell>
          <cell r="UD24">
            <v>0</v>
          </cell>
          <cell r="UE24">
            <v>0</v>
          </cell>
          <cell r="UF24">
            <v>0</v>
          </cell>
          <cell r="UG24">
            <v>13741</v>
          </cell>
          <cell r="UH24">
            <v>49758</v>
          </cell>
          <cell r="UI24">
            <v>49355</v>
          </cell>
          <cell r="UJ24">
            <v>48543</v>
          </cell>
          <cell r="UK24">
            <v>161397</v>
          </cell>
          <cell r="UL24">
            <v>13740.871249999998</v>
          </cell>
          <cell r="UM24">
            <v>49758.255416666667</v>
          </cell>
          <cell r="UN24">
            <v>49354.996250000004</v>
          </cell>
          <cell r="UO24">
            <v>48542.936249999992</v>
          </cell>
          <cell r="UP24">
            <v>161397.05916666667</v>
          </cell>
          <cell r="UQ24">
            <v>3616.0187500000002</v>
          </cell>
          <cell r="UR24">
            <v>10582.764583333334</v>
          </cell>
          <cell r="US24">
            <v>10476.643749999999</v>
          </cell>
          <cell r="UT24">
            <v>10262.943749999999</v>
          </cell>
          <cell r="UU24">
            <v>34938.370833333334</v>
          </cell>
          <cell r="UV24">
            <v>17356.89</v>
          </cell>
          <cell r="UW24">
            <v>60341.020000000004</v>
          </cell>
          <cell r="UX24">
            <v>59831.64</v>
          </cell>
          <cell r="UY24">
            <v>58805.87999999999</v>
          </cell>
          <cell r="UZ24">
            <v>196335.43</v>
          </cell>
          <cell r="VA24">
            <v>3547</v>
          </cell>
          <cell r="VB24">
            <v>32323</v>
          </cell>
          <cell r="VC24">
            <v>32030</v>
          </cell>
          <cell r="VD24">
            <v>31739</v>
          </cell>
          <cell r="VE24">
            <v>99639</v>
          </cell>
          <cell r="VF24">
            <v>0</v>
          </cell>
          <cell r="VG24">
            <v>0</v>
          </cell>
          <cell r="VH24">
            <v>0</v>
          </cell>
          <cell r="VI24">
            <v>0</v>
          </cell>
          <cell r="VJ24">
            <v>0</v>
          </cell>
          <cell r="VK24">
            <v>3547</v>
          </cell>
          <cell r="VL24">
            <v>32323</v>
          </cell>
          <cell r="VM24">
            <v>32030</v>
          </cell>
          <cell r="VN24">
            <v>31739</v>
          </cell>
          <cell r="VO24">
            <v>99639</v>
          </cell>
          <cell r="VP24">
            <v>3547.3773913043478</v>
          </cell>
          <cell r="VQ24">
            <v>32322.566956521739</v>
          </cell>
          <cell r="VR24">
            <v>32030.05913043478</v>
          </cell>
          <cell r="VS24">
            <v>31738.537391304344</v>
          </cell>
          <cell r="VT24">
            <v>99638.540869565215</v>
          </cell>
          <cell r="VU24">
            <v>985.38260869565215</v>
          </cell>
          <cell r="VV24">
            <v>4144.4630434782612</v>
          </cell>
          <cell r="VW24">
            <v>4063.2108695652178</v>
          </cell>
          <cell r="VX24">
            <v>3982.2326086956523</v>
          </cell>
          <cell r="VY24">
            <v>13175.289130434783</v>
          </cell>
          <cell r="VZ24">
            <v>4532.76</v>
          </cell>
          <cell r="WA24">
            <v>36467.03</v>
          </cell>
          <cell r="WB24">
            <v>36093.269999999997</v>
          </cell>
          <cell r="WC24">
            <v>35720.769999999997</v>
          </cell>
          <cell r="WD24">
            <v>112813.82999999999</v>
          </cell>
          <cell r="WE24">
            <v>31743.233103448274</v>
          </cell>
          <cell r="WF24">
            <v>30325.372873563221</v>
          </cell>
          <cell r="WG24">
            <v>30150.640000000003</v>
          </cell>
          <cell r="WH24">
            <v>29889.943908045978</v>
          </cell>
          <cell r="WI24">
            <v>122109.18988505748</v>
          </cell>
          <cell r="WJ24">
            <v>0</v>
          </cell>
          <cell r="WK24">
            <v>0</v>
          </cell>
          <cell r="WL24">
            <v>0</v>
          </cell>
          <cell r="WM24">
            <v>0</v>
          </cell>
          <cell r="WN24">
            <v>0</v>
          </cell>
          <cell r="WO24">
            <v>31743.233103448274</v>
          </cell>
          <cell r="WP24">
            <v>30325.372873563221</v>
          </cell>
          <cell r="WQ24">
            <v>30150.640000000003</v>
          </cell>
          <cell r="WR24">
            <v>29889.943908045978</v>
          </cell>
          <cell r="WS24">
            <v>122109.18988505748</v>
          </cell>
          <cell r="WT24">
            <v>31743.233103448274</v>
          </cell>
          <cell r="WU24">
            <v>30325.372873563218</v>
          </cell>
          <cell r="WV24">
            <v>30150.639999999999</v>
          </cell>
          <cell r="WW24">
            <v>29889.943908045974</v>
          </cell>
          <cell r="WX24">
            <v>122109.18988505747</v>
          </cell>
          <cell r="WY24">
            <v>17572.146896551723</v>
          </cell>
          <cell r="WZ24">
            <v>26376.36712643678</v>
          </cell>
          <cell r="XA24">
            <v>26279.64</v>
          </cell>
          <cell r="XB24">
            <v>26135.326091954023</v>
          </cell>
          <cell r="XC24">
            <v>96363.480114942518</v>
          </cell>
          <cell r="XD24">
            <v>49315.38</v>
          </cell>
          <cell r="XE24">
            <v>56701.74</v>
          </cell>
          <cell r="XF24">
            <v>56430.28</v>
          </cell>
          <cell r="XG24">
            <v>56025.27</v>
          </cell>
          <cell r="XH24">
            <v>218472.66999999998</v>
          </cell>
          <cell r="XI24">
            <v>12572.535211267606</v>
          </cell>
          <cell r="XJ24">
            <v>11642.909859154928</v>
          </cell>
          <cell r="XK24">
            <v>11087.039436619722</v>
          </cell>
          <cell r="XL24">
            <v>10740.070422535209</v>
          </cell>
          <cell r="XM24">
            <v>46042.554929577469</v>
          </cell>
          <cell r="XN24">
            <v>0</v>
          </cell>
          <cell r="XO24">
            <v>0</v>
          </cell>
          <cell r="XP24">
            <v>0</v>
          </cell>
          <cell r="XQ24">
            <v>0</v>
          </cell>
          <cell r="XR24">
            <v>0</v>
          </cell>
          <cell r="XS24">
            <v>12572.535211267606</v>
          </cell>
          <cell r="XT24">
            <v>11642.909859154928</v>
          </cell>
          <cell r="XU24">
            <v>11087.039436619722</v>
          </cell>
          <cell r="XV24">
            <v>10740.070422535209</v>
          </cell>
          <cell r="XW24">
            <v>46042.554929577469</v>
          </cell>
          <cell r="XX24">
            <v>12572.535211267605</v>
          </cell>
          <cell r="XY24">
            <v>11642.909859154926</v>
          </cell>
          <cell r="XZ24">
            <v>11087.039436619722</v>
          </cell>
          <cell r="YA24">
            <v>10740.070422535209</v>
          </cell>
          <cell r="YB24">
            <v>46042.554929577462</v>
          </cell>
          <cell r="YC24">
            <v>9743.7147887323936</v>
          </cell>
          <cell r="YD24">
            <v>11559.130140845071</v>
          </cell>
          <cell r="YE24">
            <v>11128.330563380279</v>
          </cell>
          <cell r="YF24">
            <v>10859.429577464789</v>
          </cell>
          <cell r="YG24">
            <v>43290.605070422534</v>
          </cell>
          <cell r="YH24">
            <v>22316.25</v>
          </cell>
          <cell r="YI24">
            <v>23202.039999999997</v>
          </cell>
          <cell r="YJ24">
            <v>22215.370000000003</v>
          </cell>
          <cell r="YK24">
            <v>21599.5</v>
          </cell>
          <cell r="YL24">
            <v>89333.16</v>
          </cell>
          <cell r="YM24">
            <v>19726.896000000001</v>
          </cell>
          <cell r="YN24">
            <v>19252.36</v>
          </cell>
          <cell r="YO24">
            <v>49572.327999999994</v>
          </cell>
          <cell r="YP24">
            <v>49072.311999999998</v>
          </cell>
          <cell r="YQ24">
            <v>137623.89600000001</v>
          </cell>
          <cell r="YR24">
            <v>0</v>
          </cell>
          <cell r="YS24">
            <v>0</v>
          </cell>
          <cell r="YT24">
            <v>0</v>
          </cell>
          <cell r="YU24">
            <v>0</v>
          </cell>
          <cell r="YV24">
            <v>0</v>
          </cell>
          <cell r="YW24">
            <v>19726.896000000001</v>
          </cell>
          <cell r="YX24">
            <v>19252.36</v>
          </cell>
          <cell r="YY24">
            <v>49572.327999999994</v>
          </cell>
          <cell r="YZ24">
            <v>49072.311999999998</v>
          </cell>
          <cell r="ZA24">
            <v>137623.89600000001</v>
          </cell>
          <cell r="ZB24">
            <v>19726.896000000001</v>
          </cell>
          <cell r="ZC24">
            <v>19252.359999999997</v>
          </cell>
          <cell r="ZD24">
            <v>49572.327999999994</v>
          </cell>
          <cell r="ZE24">
            <v>49072.311999999991</v>
          </cell>
          <cell r="ZF24">
            <v>137623.89599999998</v>
          </cell>
          <cell r="ZG24">
            <v>4931.7239999999993</v>
          </cell>
          <cell r="ZH24">
            <v>7731.8400000000011</v>
          </cell>
          <cell r="ZI24">
            <v>7536.8320000000003</v>
          </cell>
          <cell r="ZJ24">
            <v>7411.8280000000013</v>
          </cell>
          <cell r="ZK24">
            <v>27612.224000000002</v>
          </cell>
          <cell r="ZL24">
            <v>24658.62</v>
          </cell>
          <cell r="ZM24">
            <v>26984.199999999997</v>
          </cell>
          <cell r="ZN24">
            <v>57109.159999999996</v>
          </cell>
          <cell r="ZO24">
            <v>56484.139999999992</v>
          </cell>
          <cell r="ZP24">
            <v>165236.11999999997</v>
          </cell>
          <cell r="ZQ24">
            <v>47004.889696969694</v>
          </cell>
          <cell r="ZR24">
            <v>44727.743030303027</v>
          </cell>
          <cell r="ZS24">
            <v>41836.072727272731</v>
          </cell>
          <cell r="ZT24">
            <v>40932.113939393945</v>
          </cell>
          <cell r="ZU24">
            <v>174500.8193939394</v>
          </cell>
          <cell r="ZV24">
            <v>0</v>
          </cell>
          <cell r="ZW24">
            <v>0</v>
          </cell>
          <cell r="ZX24">
            <v>0</v>
          </cell>
          <cell r="ZY24">
            <v>0</v>
          </cell>
          <cell r="ZZ24">
            <v>0</v>
          </cell>
          <cell r="AAA24">
            <v>47004.889696969694</v>
          </cell>
          <cell r="AAB24">
            <v>44727.743030303027</v>
          </cell>
          <cell r="AAC24">
            <v>41836.072727272731</v>
          </cell>
          <cell r="AAD24">
            <v>40932.113939393945</v>
          </cell>
          <cell r="AAE24">
            <v>174500.8193939394</v>
          </cell>
          <cell r="AAF24">
            <v>47004.889696969694</v>
          </cell>
          <cell r="AAG24">
            <v>44727.743030303034</v>
          </cell>
          <cell r="AAH24">
            <v>41836.072727272731</v>
          </cell>
          <cell r="AAI24">
            <v>40932.113939393945</v>
          </cell>
          <cell r="AAJ24">
            <v>174500.8193939394</v>
          </cell>
          <cell r="AAK24">
            <v>8393.730303030301</v>
          </cell>
          <cell r="AAL24">
            <v>10830.84696969697</v>
          </cell>
          <cell r="AAM24">
            <v>10314.477272727274</v>
          </cell>
          <cell r="AAN24">
            <v>10153.056060606061</v>
          </cell>
          <cell r="AAO24">
            <v>39692.110606060603</v>
          </cell>
          <cell r="AAP24">
            <v>55398.619999999995</v>
          </cell>
          <cell r="AAQ24">
            <v>55558.590000000004</v>
          </cell>
          <cell r="AAR24">
            <v>52150.55</v>
          </cell>
          <cell r="AAS24">
            <v>51085.170000000006</v>
          </cell>
          <cell r="AAT24">
            <v>214192.93000000002</v>
          </cell>
          <cell r="AAU24">
            <v>7445.536551724138</v>
          </cell>
          <cell r="AAV24">
            <v>40623.42896551724</v>
          </cell>
          <cell r="AAW24">
            <v>39748.891724137931</v>
          </cell>
          <cell r="AAX24">
            <v>38481.382068965511</v>
          </cell>
          <cell r="AAY24">
            <v>126299.23931034481</v>
          </cell>
          <cell r="AAZ24">
            <v>0</v>
          </cell>
          <cell r="ABA24">
            <v>0</v>
          </cell>
          <cell r="ABB24">
            <v>0</v>
          </cell>
          <cell r="ABC24">
            <v>0</v>
          </cell>
          <cell r="ABD24">
            <v>0</v>
          </cell>
          <cell r="ABE24">
            <v>7445.536551724138</v>
          </cell>
          <cell r="ABF24">
            <v>40623.42896551724</v>
          </cell>
          <cell r="ABG24">
            <v>39748.891724137931</v>
          </cell>
          <cell r="ABH24">
            <v>38481.382068965511</v>
          </cell>
          <cell r="ABI24">
            <v>126299.23931034481</v>
          </cell>
          <cell r="ABJ24">
            <v>7445.536551724138</v>
          </cell>
          <cell r="ABK24">
            <v>40623.42896551724</v>
          </cell>
          <cell r="ABL24">
            <v>39748.891724137931</v>
          </cell>
          <cell r="ABM24">
            <v>38481.382068965511</v>
          </cell>
          <cell r="ABN24">
            <v>126299.23931034481</v>
          </cell>
          <cell r="ABO24">
            <v>3918.7034482758627</v>
          </cell>
          <cell r="ABP24">
            <v>6006.0810344827578</v>
          </cell>
          <cell r="ABQ24">
            <v>5545.7982758620683</v>
          </cell>
          <cell r="ABR24">
            <v>4878.687931034483</v>
          </cell>
          <cell r="ABS24">
            <v>20349.270689655168</v>
          </cell>
          <cell r="ABT24">
            <v>11364.240000000002</v>
          </cell>
          <cell r="ABU24">
            <v>46629.509999999995</v>
          </cell>
          <cell r="ABV24">
            <v>45294.69</v>
          </cell>
          <cell r="ABW24">
            <v>43360.069999999992</v>
          </cell>
          <cell r="ABX24">
            <v>146648.51</v>
          </cell>
          <cell r="ABY24">
            <v>53748.736901408447</v>
          </cell>
          <cell r="ABZ24">
            <v>150112.90253521127</v>
          </cell>
          <cell r="ACA24">
            <v>147791.80507042253</v>
          </cell>
          <cell r="ACB24">
            <v>145901.1323943662</v>
          </cell>
          <cell r="ACC24">
            <v>497554.57690140844</v>
          </cell>
          <cell r="ACD24">
            <v>0</v>
          </cell>
          <cell r="ACE24">
            <v>0</v>
          </cell>
          <cell r="ACF24">
            <v>0</v>
          </cell>
          <cell r="ACG24">
            <v>0</v>
          </cell>
          <cell r="ACH24">
            <v>0</v>
          </cell>
          <cell r="ACI24">
            <v>53748.736901408447</v>
          </cell>
          <cell r="ACJ24">
            <v>150112.90253521127</v>
          </cell>
          <cell r="ACK24">
            <v>147791.80507042253</v>
          </cell>
          <cell r="ACL24">
            <v>145901.1323943662</v>
          </cell>
          <cell r="ACM24">
            <v>497554.57690140844</v>
          </cell>
          <cell r="ACN24">
            <v>53748.73690140844</v>
          </cell>
          <cell r="ACO24">
            <v>150112.90253521127</v>
          </cell>
          <cell r="ACP24">
            <v>147791.80507042253</v>
          </cell>
          <cell r="ACQ24">
            <v>145901.1323943662</v>
          </cell>
          <cell r="ACR24">
            <v>497554.57690140844</v>
          </cell>
          <cell r="ACS24">
            <v>25754.603098591549</v>
          </cell>
          <cell r="ACT24">
            <v>22648.05746478873</v>
          </cell>
          <cell r="ACU24">
            <v>21535.864929577463</v>
          </cell>
          <cell r="ACV24">
            <v>20629.917605633804</v>
          </cell>
          <cell r="ACW24">
            <v>90568.443098591553</v>
          </cell>
          <cell r="ACX24">
            <v>79503.34</v>
          </cell>
          <cell r="ACY24">
            <v>172760.95999999999</v>
          </cell>
          <cell r="ACZ24">
            <v>169327.66999999998</v>
          </cell>
          <cell r="ADA24">
            <v>166531.04999999999</v>
          </cell>
          <cell r="ADB24">
            <v>588123.02</v>
          </cell>
          <cell r="ADC24">
            <v>5861.7849999999999</v>
          </cell>
          <cell r="ADD24">
            <v>41834.614583333336</v>
          </cell>
          <cell r="ADE24">
            <v>40073.892500000002</v>
          </cell>
          <cell r="ADF24">
            <v>39486.45208333333</v>
          </cell>
          <cell r="ADG24">
            <v>127256.74416666667</v>
          </cell>
          <cell r="ADH24">
            <v>0</v>
          </cell>
          <cell r="ADI24">
            <v>0</v>
          </cell>
          <cell r="ADJ24">
            <v>0</v>
          </cell>
          <cell r="ADK24">
            <v>0</v>
          </cell>
          <cell r="ADL24">
            <v>0</v>
          </cell>
          <cell r="ADM24">
            <v>5861.7849999999999</v>
          </cell>
          <cell r="ADN24">
            <v>41834.614583333336</v>
          </cell>
          <cell r="ADO24">
            <v>40073.892500000002</v>
          </cell>
          <cell r="ADP24">
            <v>39486.45208333333</v>
          </cell>
          <cell r="ADQ24">
            <v>127256.74416666667</v>
          </cell>
          <cell r="ADR24">
            <v>5861.7849999999999</v>
          </cell>
          <cell r="ADS24">
            <v>41834.614583333336</v>
          </cell>
          <cell r="ADT24">
            <v>40073.892500000002</v>
          </cell>
          <cell r="ADU24">
            <v>39486.45208333333</v>
          </cell>
          <cell r="ADV24">
            <v>127256.74416666667</v>
          </cell>
          <cell r="ADW24">
            <v>1542.5749999999998</v>
          </cell>
          <cell r="ADX24">
            <v>5525.8854166666661</v>
          </cell>
          <cell r="ADY24">
            <v>5062.5375000000004</v>
          </cell>
          <cell r="ADZ24">
            <v>4907.947916666667</v>
          </cell>
          <cell r="AEA24">
            <v>17038.945833333335</v>
          </cell>
          <cell r="AEB24">
            <v>7404.36</v>
          </cell>
          <cell r="AEC24">
            <v>47360.5</v>
          </cell>
          <cell r="AED24">
            <v>45136.43</v>
          </cell>
          <cell r="AEE24">
            <v>44394.399999999994</v>
          </cell>
          <cell r="AEF24">
            <v>144295.69</v>
          </cell>
          <cell r="AEG24">
            <v>52801.284545454546</v>
          </cell>
          <cell r="AEH24">
            <v>48800.017499999994</v>
          </cell>
          <cell r="AEI24">
            <v>47392.897499999999</v>
          </cell>
          <cell r="AEJ24">
            <v>47208.232499999998</v>
          </cell>
          <cell r="AEK24">
            <v>196202.43204545451</v>
          </cell>
          <cell r="AEL24">
            <v>0</v>
          </cell>
          <cell r="AEM24">
            <v>0</v>
          </cell>
          <cell r="AEN24">
            <v>0</v>
          </cell>
          <cell r="AEO24">
            <v>0</v>
          </cell>
          <cell r="AEP24">
            <v>0</v>
          </cell>
          <cell r="AEQ24">
            <v>52801.284545454546</v>
          </cell>
          <cell r="AER24">
            <v>48800.017499999994</v>
          </cell>
          <cell r="AES24">
            <v>47392.897499999999</v>
          </cell>
          <cell r="AET24">
            <v>47208.232499999998</v>
          </cell>
          <cell r="AEU24">
            <v>196202.43204545451</v>
          </cell>
          <cell r="AEV24">
            <v>52801.284545454546</v>
          </cell>
          <cell r="AEW24">
            <v>48800.017499999994</v>
          </cell>
          <cell r="AEX24">
            <v>47392.897499999992</v>
          </cell>
          <cell r="AEY24">
            <v>47208.232499999998</v>
          </cell>
          <cell r="AEZ24">
            <v>196202.43204545451</v>
          </cell>
          <cell r="AFA24">
            <v>6769.3954545454544</v>
          </cell>
          <cell r="AFB24">
            <v>9318.9124999999985</v>
          </cell>
          <cell r="AFC24">
            <v>9138.5124999999971</v>
          </cell>
          <cell r="AFD24">
            <v>9114.8374999999978</v>
          </cell>
          <cell r="AFE24">
            <v>34341.657954545444</v>
          </cell>
          <cell r="AFF24">
            <v>59570.68</v>
          </cell>
          <cell r="AFG24">
            <v>58118.929999999993</v>
          </cell>
          <cell r="AFH24">
            <v>56531.409999999989</v>
          </cell>
          <cell r="AFI24">
            <v>56323.069999999992</v>
          </cell>
          <cell r="AFJ24">
            <v>230544.08999999997</v>
          </cell>
          <cell r="AFK24">
            <v>35558.222777777781</v>
          </cell>
          <cell r="AFL24">
            <v>32305.625277777777</v>
          </cell>
          <cell r="AFM24">
            <v>72701.115000000005</v>
          </cell>
          <cell r="AFN24">
            <v>72342.307222222225</v>
          </cell>
          <cell r="AFO24">
            <v>212907.2702777778</v>
          </cell>
          <cell r="AFP24">
            <v>0</v>
          </cell>
          <cell r="AFQ24">
            <v>0</v>
          </cell>
          <cell r="AFR24">
            <v>0</v>
          </cell>
          <cell r="AFS24">
            <v>0</v>
          </cell>
          <cell r="AFT24">
            <v>0</v>
          </cell>
          <cell r="AFU24">
            <v>35558.222777777781</v>
          </cell>
          <cell r="AFV24">
            <v>32305.625277777777</v>
          </cell>
          <cell r="AFW24">
            <v>72701.115000000005</v>
          </cell>
          <cell r="AFX24">
            <v>72342.307222222225</v>
          </cell>
          <cell r="AFY24">
            <v>212907.2702777778</v>
          </cell>
          <cell r="AFZ24">
            <v>35558.222777777773</v>
          </cell>
          <cell r="AGA24">
            <v>32305.625277777781</v>
          </cell>
          <cell r="AGB24">
            <v>72701.115000000005</v>
          </cell>
          <cell r="AGC24">
            <v>72342.307222222225</v>
          </cell>
          <cell r="AGD24">
            <v>212907.2702777778</v>
          </cell>
          <cell r="AGE24">
            <v>5735.1972222222221</v>
          </cell>
          <cell r="AGF24">
            <v>6085.5847222222237</v>
          </cell>
          <cell r="AGG24">
            <v>5955.8250000000007</v>
          </cell>
          <cell r="AGH24">
            <v>5897.9527777777785</v>
          </cell>
          <cell r="AGI24">
            <v>23674.559722222228</v>
          </cell>
          <cell r="AGJ24">
            <v>41293.42</v>
          </cell>
          <cell r="AGK24">
            <v>38391.210000000006</v>
          </cell>
          <cell r="AGL24">
            <v>78656.94</v>
          </cell>
          <cell r="AGM24">
            <v>78240.260000000009</v>
          </cell>
          <cell r="AGN24">
            <v>236581.83000000002</v>
          </cell>
          <cell r="AGO24">
            <v>49230.358593750003</v>
          </cell>
          <cell r="AGP24">
            <v>45897.131250000006</v>
          </cell>
          <cell r="AGQ24">
            <v>43887.69843750001</v>
          </cell>
          <cell r="AGR24">
            <v>35750.186718750003</v>
          </cell>
          <cell r="AGS24">
            <v>174765.375</v>
          </cell>
          <cell r="AGT24">
            <v>0</v>
          </cell>
          <cell r="AGU24">
            <v>0</v>
          </cell>
          <cell r="AGV24">
            <v>0</v>
          </cell>
          <cell r="AGW24">
            <v>0</v>
          </cell>
          <cell r="AGX24">
            <v>0</v>
          </cell>
          <cell r="AGY24">
            <v>49230.358593750003</v>
          </cell>
          <cell r="AGZ24">
            <v>45897.131250000006</v>
          </cell>
          <cell r="AHA24">
            <v>43887.69843750001</v>
          </cell>
          <cell r="AHB24">
            <v>35750.186718750003</v>
          </cell>
          <cell r="AHC24">
            <v>174765.375</v>
          </cell>
          <cell r="AHD24">
            <v>49230.358593750003</v>
          </cell>
          <cell r="AHE24">
            <v>45897.131249999999</v>
          </cell>
          <cell r="AHF24">
            <v>43887.698437500003</v>
          </cell>
          <cell r="AHG24">
            <v>35750.186718749996</v>
          </cell>
          <cell r="AHH24">
            <v>174765.375</v>
          </cell>
          <cell r="AHI24">
            <v>20786.151406250003</v>
          </cell>
          <cell r="AHJ24">
            <v>23972.538750000003</v>
          </cell>
          <cell r="AHK24">
            <v>23124.111562500002</v>
          </cell>
          <cell r="AHL24">
            <v>19688.273281250003</v>
          </cell>
          <cell r="AHM24">
            <v>87571.075000000012</v>
          </cell>
          <cell r="AHN24">
            <v>70016.510000000009</v>
          </cell>
          <cell r="AHO24">
            <v>69869.67</v>
          </cell>
          <cell r="AHP24">
            <v>67011.81</v>
          </cell>
          <cell r="AHQ24">
            <v>55438.46</v>
          </cell>
          <cell r="AHR24">
            <v>262336.45</v>
          </cell>
          <cell r="AHS24">
            <v>7489.3786301369873</v>
          </cell>
          <cell r="AHT24">
            <v>49250.678904109591</v>
          </cell>
          <cell r="AHU24">
            <v>48784.797260273976</v>
          </cell>
          <cell r="AHV24">
            <v>48158.122739726023</v>
          </cell>
          <cell r="AHW24">
            <v>153682.97753424657</v>
          </cell>
          <cell r="AHX24">
            <v>0</v>
          </cell>
          <cell r="AHY24">
            <v>0</v>
          </cell>
          <cell r="AHZ24">
            <v>0</v>
          </cell>
          <cell r="AIA24">
            <v>0</v>
          </cell>
          <cell r="AIB24">
            <v>0</v>
          </cell>
          <cell r="AIC24">
            <v>7489.3786301369873</v>
          </cell>
          <cell r="AID24">
            <v>49250.678904109591</v>
          </cell>
          <cell r="AIE24">
            <v>48784.797260273976</v>
          </cell>
          <cell r="AIF24">
            <v>48158.122739726023</v>
          </cell>
          <cell r="AIG24">
            <v>153682.97753424657</v>
          </cell>
          <cell r="AIH24">
            <v>7489.3786301369873</v>
          </cell>
          <cell r="AII24">
            <v>49250.678904109591</v>
          </cell>
          <cell r="AIJ24">
            <v>48784.797260273976</v>
          </cell>
          <cell r="AIK24">
            <v>48158.122739726023</v>
          </cell>
          <cell r="AIL24">
            <v>153682.97753424657</v>
          </cell>
          <cell r="AIM24">
            <v>4936.1813698630122</v>
          </cell>
          <cell r="AIN24">
            <v>11925.561095890411</v>
          </cell>
          <cell r="AIO24">
            <v>11618.502739726027</v>
          </cell>
          <cell r="AIP24">
            <v>11205.467260273972</v>
          </cell>
          <cell r="AIQ24">
            <v>39685.712465753422</v>
          </cell>
          <cell r="AIR24">
            <v>12425.56</v>
          </cell>
          <cell r="AIS24">
            <v>61176.240000000005</v>
          </cell>
          <cell r="AIT24">
            <v>60403.3</v>
          </cell>
          <cell r="AIU24">
            <v>59363.59</v>
          </cell>
          <cell r="AIV24">
            <v>193368.69</v>
          </cell>
          <cell r="AIW24">
            <v>13107.870416666667</v>
          </cell>
          <cell r="AIX24">
            <v>46632.277499999997</v>
          </cell>
          <cell r="AIY24">
            <v>46632.277499999997</v>
          </cell>
          <cell r="AIZ24">
            <v>46448.595000000001</v>
          </cell>
          <cell r="AJA24">
            <v>152821.02041666667</v>
          </cell>
          <cell r="AJB24">
            <v>0</v>
          </cell>
          <cell r="AJC24">
            <v>0</v>
          </cell>
          <cell r="AJD24">
            <v>0</v>
          </cell>
          <cell r="AJE24">
            <v>0</v>
          </cell>
          <cell r="AJF24">
            <v>0</v>
          </cell>
          <cell r="AJG24">
            <v>13107.870416666667</v>
          </cell>
          <cell r="AJH24">
            <v>46632.277499999997</v>
          </cell>
          <cell r="AJI24">
            <v>46632.277499999997</v>
          </cell>
          <cell r="AJJ24">
            <v>46448.595000000001</v>
          </cell>
          <cell r="AJK24">
            <v>152821.02041666667</v>
          </cell>
          <cell r="AJL24">
            <v>13107.870416666667</v>
          </cell>
          <cell r="AJM24">
            <v>46632.277500000004</v>
          </cell>
          <cell r="AJN24">
            <v>46632.277500000004</v>
          </cell>
          <cell r="AJO24">
            <v>46448.595000000008</v>
          </cell>
          <cell r="AJP24">
            <v>152821.02041666667</v>
          </cell>
          <cell r="AJQ24">
            <v>3449.4395833333333</v>
          </cell>
          <cell r="AJR24">
            <v>3430.8625000000002</v>
          </cell>
          <cell r="AJS24">
            <v>3430.8625000000002</v>
          </cell>
          <cell r="AJT24">
            <v>3382.5250000000001</v>
          </cell>
          <cell r="AJU24">
            <v>13693.689583333335</v>
          </cell>
          <cell r="AJV24">
            <v>16557.310000000001</v>
          </cell>
          <cell r="AJW24">
            <v>50063.140000000007</v>
          </cell>
          <cell r="AJX24">
            <v>50063.140000000007</v>
          </cell>
          <cell r="AJY24">
            <v>49831.12000000001</v>
          </cell>
          <cell r="AJZ24">
            <v>166514.71000000002</v>
          </cell>
          <cell r="AKA24">
            <v>9129.1674999999996</v>
          </cell>
          <cell r="AKB24">
            <v>41095.417500000003</v>
          </cell>
          <cell r="AKC24">
            <v>41095.417500000003</v>
          </cell>
          <cell r="AKD24">
            <v>40746.799166666671</v>
          </cell>
          <cell r="AKE24">
            <v>132066.80166666667</v>
          </cell>
          <cell r="AKF24">
            <v>0</v>
          </cell>
          <cell r="AKG24">
            <v>0</v>
          </cell>
          <cell r="AKH24">
            <v>0</v>
          </cell>
          <cell r="AKI24">
            <v>0</v>
          </cell>
          <cell r="AKJ24">
            <v>0</v>
          </cell>
          <cell r="AKK24">
            <v>9129.1674999999996</v>
          </cell>
          <cell r="AKL24">
            <v>41095.417500000003</v>
          </cell>
          <cell r="AKM24">
            <v>41095.417500000003</v>
          </cell>
          <cell r="AKN24">
            <v>40746.799166666671</v>
          </cell>
          <cell r="AKO24">
            <v>132066.80166666667</v>
          </cell>
          <cell r="AKP24">
            <v>9129.1674999999996</v>
          </cell>
          <cell r="AKQ24">
            <v>41095.417500000003</v>
          </cell>
          <cell r="AKR24">
            <v>41095.417500000003</v>
          </cell>
          <cell r="AKS24">
            <v>40746.799166666671</v>
          </cell>
          <cell r="AKT24">
            <v>132066.80166666667</v>
          </cell>
          <cell r="AKU24">
            <v>2402.4124999999999</v>
          </cell>
          <cell r="AKV24">
            <v>5089.9124999999995</v>
          </cell>
          <cell r="AKW24">
            <v>5089.9124999999995</v>
          </cell>
          <cell r="AKX24">
            <v>4998.1708333333327</v>
          </cell>
          <cell r="AKY24">
            <v>17580.408333333333</v>
          </cell>
          <cell r="AKZ24">
            <v>11531.58</v>
          </cell>
          <cell r="ALA24">
            <v>46185.33</v>
          </cell>
          <cell r="ALB24">
            <v>46185.33</v>
          </cell>
          <cell r="ALC24">
            <v>45744.97</v>
          </cell>
          <cell r="ALD24">
            <v>149647.21000000002</v>
          </cell>
          <cell r="ALE24">
            <v>175341</v>
          </cell>
          <cell r="ALF24">
            <v>203786.45454545453</v>
          </cell>
          <cell r="ALG24">
            <v>203786.45454545453</v>
          </cell>
          <cell r="ALH24">
            <v>203786.45454545453</v>
          </cell>
          <cell r="ALI24">
            <v>786700.36363636353</v>
          </cell>
          <cell r="ALO24">
            <v>175341</v>
          </cell>
          <cell r="ALP24">
            <v>203786.45454545453</v>
          </cell>
          <cell r="ALQ24">
            <v>203786.45454545453</v>
          </cell>
          <cell r="ALR24">
            <v>203786.45454545453</v>
          </cell>
          <cell r="ALS24">
            <v>786700.36363636353</v>
          </cell>
          <cell r="ALT24">
            <v>175341</v>
          </cell>
          <cell r="ALU24">
            <v>203786.45454545453</v>
          </cell>
          <cell r="ALV24">
            <v>203786.45454545453</v>
          </cell>
          <cell r="ALW24">
            <v>203786.45454545453</v>
          </cell>
          <cell r="ALX24">
            <v>786700.36363636353</v>
          </cell>
          <cell r="ALY24">
            <v>0</v>
          </cell>
          <cell r="ALZ24">
            <v>0</v>
          </cell>
          <cell r="AMA24">
            <v>0</v>
          </cell>
          <cell r="AMB24">
            <v>0</v>
          </cell>
          <cell r="AMC24">
            <v>0</v>
          </cell>
          <cell r="AMD24">
            <v>175341</v>
          </cell>
          <cell r="AME24">
            <v>203786.45454545453</v>
          </cell>
          <cell r="AMF24">
            <v>203786.45454545453</v>
          </cell>
          <cell r="AMG24">
            <v>203786.45454545453</v>
          </cell>
          <cell r="AMH24">
            <v>786700.36363636353</v>
          </cell>
          <cell r="AMI24">
            <v>6025.5</v>
          </cell>
          <cell r="AMJ24">
            <v>6025.5</v>
          </cell>
          <cell r="AMK24">
            <v>6025.5</v>
          </cell>
          <cell r="AML24">
            <v>6025.5</v>
          </cell>
          <cell r="AMM24">
            <v>24102</v>
          </cell>
          <cell r="AMX24">
            <v>6025.5</v>
          </cell>
          <cell r="AMY24">
            <v>6025.5</v>
          </cell>
          <cell r="AMZ24">
            <v>6025.5</v>
          </cell>
          <cell r="ANA24">
            <v>6025.5</v>
          </cell>
          <cell r="ANB24">
            <v>24102</v>
          </cell>
          <cell r="ANC24">
            <v>0</v>
          </cell>
          <cell r="AND24">
            <v>0</v>
          </cell>
          <cell r="ANE24">
            <v>0</v>
          </cell>
          <cell r="ANF24">
            <v>0</v>
          </cell>
          <cell r="ANG24">
            <v>0</v>
          </cell>
          <cell r="ANH24">
            <v>6025.5</v>
          </cell>
          <cell r="ANI24">
            <v>6025.5</v>
          </cell>
          <cell r="ANJ24">
            <v>6025.5</v>
          </cell>
          <cell r="ANK24">
            <v>6025.5</v>
          </cell>
          <cell r="ANL24">
            <v>24102</v>
          </cell>
          <cell r="ANM24">
            <v>3233.34</v>
          </cell>
          <cell r="ANN24">
            <v>3233.34</v>
          </cell>
          <cell r="ANO24">
            <v>3233.34</v>
          </cell>
          <cell r="ANP24">
            <v>3233.34</v>
          </cell>
          <cell r="ANQ24">
            <v>12933.36</v>
          </cell>
          <cell r="AOB24">
            <v>3233.34</v>
          </cell>
          <cell r="AOC24">
            <v>3233.34</v>
          </cell>
          <cell r="AOD24">
            <v>3233.34</v>
          </cell>
          <cell r="AOE24">
            <v>3233.34</v>
          </cell>
          <cell r="AOF24">
            <v>12933.36</v>
          </cell>
          <cell r="AOG24">
            <v>0</v>
          </cell>
          <cell r="AOH24">
            <v>0</v>
          </cell>
          <cell r="AOI24">
            <v>0</v>
          </cell>
          <cell r="AOJ24">
            <v>0</v>
          </cell>
          <cell r="AOK24">
            <v>0</v>
          </cell>
          <cell r="AOL24">
            <v>3233.34</v>
          </cell>
          <cell r="AOM24">
            <v>3233.34</v>
          </cell>
          <cell r="AON24">
            <v>3233.34</v>
          </cell>
          <cell r="AOO24">
            <v>3233.34</v>
          </cell>
          <cell r="AOP24">
            <v>12933.36</v>
          </cell>
          <cell r="AOQ24">
            <v>28167.510000000002</v>
          </cell>
          <cell r="AOR24">
            <v>28167.510000000002</v>
          </cell>
          <cell r="AOS24">
            <v>28167.510000000002</v>
          </cell>
          <cell r="AOT24">
            <v>9389.17</v>
          </cell>
          <cell r="AOU24">
            <v>93891.7</v>
          </cell>
          <cell r="APF24">
            <v>28167.510000000002</v>
          </cell>
          <cell r="APG24">
            <v>28167.510000000002</v>
          </cell>
          <cell r="APH24">
            <v>28167.510000000002</v>
          </cell>
          <cell r="API24">
            <v>9389.17</v>
          </cell>
          <cell r="APJ24">
            <v>93891.7</v>
          </cell>
          <cell r="APK24">
            <v>0</v>
          </cell>
          <cell r="APL24">
            <v>0</v>
          </cell>
          <cell r="APM24">
            <v>0</v>
          </cell>
          <cell r="APN24">
            <v>0</v>
          </cell>
          <cell r="APO24">
            <v>0</v>
          </cell>
          <cell r="APP24">
            <v>28167.510000000002</v>
          </cell>
          <cell r="APQ24">
            <v>28167.510000000002</v>
          </cell>
          <cell r="APR24">
            <v>28167.510000000002</v>
          </cell>
          <cell r="APS24">
            <v>9389.17</v>
          </cell>
          <cell r="APT24">
            <v>93891.7</v>
          </cell>
          <cell r="AQJ24">
            <v>0</v>
          </cell>
          <cell r="AQK24">
            <v>0</v>
          </cell>
          <cell r="AQL24">
            <v>0</v>
          </cell>
          <cell r="AQM24">
            <v>0</v>
          </cell>
          <cell r="AQN24">
            <v>0</v>
          </cell>
          <cell r="AQO24">
            <v>0</v>
          </cell>
          <cell r="AQP24">
            <v>0</v>
          </cell>
          <cell r="AQQ24">
            <v>0</v>
          </cell>
          <cell r="AQR24">
            <v>0</v>
          </cell>
          <cell r="AQS24">
            <v>0</v>
          </cell>
          <cell r="AQT24">
            <v>0</v>
          </cell>
          <cell r="AQU24">
            <v>0</v>
          </cell>
          <cell r="AQV24">
            <v>0</v>
          </cell>
          <cell r="AQW24">
            <v>0</v>
          </cell>
          <cell r="AQX24">
            <v>0</v>
          </cell>
          <cell r="ARN24">
            <v>0</v>
          </cell>
          <cell r="ARO24">
            <v>0</v>
          </cell>
          <cell r="ARP24">
            <v>0</v>
          </cell>
          <cell r="ARQ24">
            <v>0</v>
          </cell>
          <cell r="ARR24">
            <v>0</v>
          </cell>
          <cell r="ARS24">
            <v>0</v>
          </cell>
          <cell r="ART24">
            <v>0</v>
          </cell>
          <cell r="ARU24">
            <v>0</v>
          </cell>
          <cell r="ARV24">
            <v>0</v>
          </cell>
          <cell r="ARW24">
            <v>0</v>
          </cell>
          <cell r="ARX24">
            <v>0</v>
          </cell>
          <cell r="ARY24">
            <v>0</v>
          </cell>
          <cell r="ARZ24">
            <v>0</v>
          </cell>
          <cell r="ASA24">
            <v>0</v>
          </cell>
          <cell r="ASB24">
            <v>0</v>
          </cell>
          <cell r="ASR24">
            <v>0</v>
          </cell>
          <cell r="ASS24">
            <v>0</v>
          </cell>
          <cell r="AST24">
            <v>0</v>
          </cell>
          <cell r="ASU24">
            <v>0</v>
          </cell>
          <cell r="ASV24">
            <v>0</v>
          </cell>
          <cell r="ASW24">
            <v>0</v>
          </cell>
          <cell r="ASX24">
            <v>0</v>
          </cell>
          <cell r="ASY24">
            <v>0</v>
          </cell>
          <cell r="ASZ24">
            <v>0</v>
          </cell>
          <cell r="ATA24">
            <v>0</v>
          </cell>
          <cell r="ATB24">
            <v>0</v>
          </cell>
          <cell r="ATC24">
            <v>0</v>
          </cell>
          <cell r="ATD24">
            <v>0</v>
          </cell>
          <cell r="ATE24">
            <v>0</v>
          </cell>
          <cell r="ATF24">
            <v>0</v>
          </cell>
          <cell r="ATV24">
            <v>0</v>
          </cell>
          <cell r="ATW24">
            <v>0</v>
          </cell>
          <cell r="ATX24">
            <v>0</v>
          </cell>
          <cell r="ATY24">
            <v>0</v>
          </cell>
          <cell r="ATZ24">
            <v>0</v>
          </cell>
          <cell r="AUA24">
            <v>0</v>
          </cell>
          <cell r="AUB24">
            <v>0</v>
          </cell>
          <cell r="AUC24">
            <v>0</v>
          </cell>
          <cell r="AUD24">
            <v>0</v>
          </cell>
          <cell r="AUE24">
            <v>0</v>
          </cell>
          <cell r="AUF24">
            <v>0</v>
          </cell>
          <cell r="AUG24">
            <v>0</v>
          </cell>
          <cell r="AUH24">
            <v>0</v>
          </cell>
          <cell r="AUI24">
            <v>0</v>
          </cell>
          <cell r="AUJ24">
            <v>0</v>
          </cell>
          <cell r="AUZ24">
            <v>0</v>
          </cell>
          <cell r="AVA24">
            <v>0</v>
          </cell>
          <cell r="AVB24">
            <v>0</v>
          </cell>
          <cell r="AVC24">
            <v>0</v>
          </cell>
          <cell r="AVD24">
            <v>0</v>
          </cell>
          <cell r="AVE24">
            <v>0</v>
          </cell>
          <cell r="AVF24">
            <v>0</v>
          </cell>
          <cell r="AVG24">
            <v>0</v>
          </cell>
          <cell r="AVH24">
            <v>0</v>
          </cell>
          <cell r="AVI24">
            <v>0</v>
          </cell>
          <cell r="AVJ24">
            <v>0</v>
          </cell>
          <cell r="AVK24">
            <v>0</v>
          </cell>
          <cell r="AVL24">
            <v>0</v>
          </cell>
          <cell r="AVM24">
            <v>0</v>
          </cell>
          <cell r="AVN24">
            <v>0</v>
          </cell>
          <cell r="AWH24">
            <v>0</v>
          </cell>
          <cell r="AWM24">
            <v>0</v>
          </cell>
          <cell r="AWN24">
            <v>0</v>
          </cell>
          <cell r="AWO24">
            <v>0</v>
          </cell>
          <cell r="AWP24">
            <v>0</v>
          </cell>
          <cell r="AWQ24">
            <v>0</v>
          </cell>
          <cell r="AWR24">
            <v>0</v>
          </cell>
          <cell r="AXL24">
            <v>0</v>
          </cell>
          <cell r="AXQ24">
            <v>0</v>
          </cell>
          <cell r="AXR24">
            <v>0</v>
          </cell>
          <cell r="AXS24">
            <v>0</v>
          </cell>
          <cell r="AXT24">
            <v>0</v>
          </cell>
          <cell r="AXU24">
            <v>0</v>
          </cell>
          <cell r="AXV24">
            <v>0</v>
          </cell>
          <cell r="AXW24">
            <v>2100032.5669808597</v>
          </cell>
          <cell r="AXX24">
            <v>2242260.5304353382</v>
          </cell>
          <cell r="AXY24">
            <v>2463496.8081963896</v>
          </cell>
          <cell r="AXZ24">
            <v>2331435.639175551</v>
          </cell>
          <cell r="AYA24">
            <v>9137225.5447881389</v>
          </cell>
          <cell r="AYB24">
            <v>0</v>
          </cell>
          <cell r="AYC24">
            <v>0</v>
          </cell>
          <cell r="AYD24">
            <v>0</v>
          </cell>
          <cell r="AYE24">
            <v>0</v>
          </cell>
          <cell r="AYF24">
            <v>0</v>
          </cell>
          <cell r="AYG24">
            <v>2062606.2169808594</v>
          </cell>
          <cell r="AYH24">
            <v>2204834.1804353385</v>
          </cell>
          <cell r="AYI24">
            <v>2426070.45819639</v>
          </cell>
          <cell r="AYJ24">
            <v>2312787.6291755512</v>
          </cell>
          <cell r="AYK24">
            <v>9006298.4847881384</v>
          </cell>
          <cell r="AYL24">
            <v>2100032.8156221639</v>
          </cell>
          <cell r="AYM24">
            <v>2242260.3528085263</v>
          </cell>
          <cell r="AYN24">
            <v>2463496.8635768243</v>
          </cell>
          <cell r="AYO24">
            <v>2331435.1128168553</v>
          </cell>
          <cell r="AYP24">
            <v>9137225.1448243689</v>
          </cell>
          <cell r="AYQ24">
            <v>520045.58437783632</v>
          </cell>
          <cell r="AYR24">
            <v>668140.26173692744</v>
          </cell>
          <cell r="AYS24">
            <v>635468.26096863009</v>
          </cell>
          <cell r="AYT24">
            <v>591504.34172859904</v>
          </cell>
          <cell r="AYU24">
            <v>2415158.448811993</v>
          </cell>
          <cell r="AYV24">
            <v>2620078.3999999994</v>
          </cell>
          <cell r="AYW24">
            <v>2910400.6145454552</v>
          </cell>
          <cell r="AYX24">
            <v>3098965.1245454545</v>
          </cell>
          <cell r="AYY24">
            <v>2922939.4545454537</v>
          </cell>
          <cell r="AYZ24">
            <v>11552383.593636358</v>
          </cell>
          <cell r="AZA24">
            <v>3333.51</v>
          </cell>
          <cell r="AZB24">
            <v>2926.32</v>
          </cell>
          <cell r="AZC24">
            <v>2926.32</v>
          </cell>
          <cell r="AZD24">
            <v>2926.32</v>
          </cell>
          <cell r="AZE24">
            <v>12112.47</v>
          </cell>
          <cell r="AZG24">
            <v>0</v>
          </cell>
          <cell r="AZH24">
            <v>0</v>
          </cell>
          <cell r="AZI24">
            <v>0</v>
          </cell>
          <cell r="AZJ24">
            <v>0</v>
          </cell>
          <cell r="AZK24">
            <v>3333.51</v>
          </cell>
          <cell r="AZL24">
            <v>2926.32</v>
          </cell>
          <cell r="AZM24">
            <v>2926.32</v>
          </cell>
          <cell r="AZN24">
            <v>2926.32</v>
          </cell>
          <cell r="AZO24">
            <v>12112.47</v>
          </cell>
          <cell r="AZP24">
            <v>3333.51</v>
          </cell>
          <cell r="AZQ24">
            <v>2926.32</v>
          </cell>
          <cell r="AZR24">
            <v>2926.32</v>
          </cell>
          <cell r="AZS24">
            <v>2926.32</v>
          </cell>
          <cell r="AZT24">
            <v>12112.47</v>
          </cell>
          <cell r="AZU24">
            <v>0</v>
          </cell>
          <cell r="AZV24">
            <v>0</v>
          </cell>
          <cell r="AZW24">
            <v>0</v>
          </cell>
          <cell r="AZX24">
            <v>0</v>
          </cell>
          <cell r="AZY24">
            <v>0</v>
          </cell>
          <cell r="AZZ24">
            <v>3333.51</v>
          </cell>
          <cell r="BAA24">
            <v>2926.32</v>
          </cell>
          <cell r="BAB24">
            <v>2926.32</v>
          </cell>
          <cell r="BAC24">
            <v>2926.32</v>
          </cell>
          <cell r="BAD24">
            <v>12112.47</v>
          </cell>
          <cell r="BAE24">
            <v>83542.31</v>
          </cell>
          <cell r="BAF24">
            <v>89169.37999999999</v>
          </cell>
          <cell r="BAG24">
            <v>86442.9</v>
          </cell>
          <cell r="BAH24">
            <v>85229.89</v>
          </cell>
          <cell r="BAI24">
            <v>344384.48</v>
          </cell>
          <cell r="BAK24">
            <v>0</v>
          </cell>
          <cell r="BAL24">
            <v>0</v>
          </cell>
          <cell r="BAM24">
            <v>0</v>
          </cell>
          <cell r="BAN24">
            <v>0</v>
          </cell>
          <cell r="BAO24">
            <v>83542.31</v>
          </cell>
          <cell r="BAP24">
            <v>89169.37999999999</v>
          </cell>
          <cell r="BAQ24">
            <v>86442.9</v>
          </cell>
          <cell r="BAR24">
            <v>85229.89</v>
          </cell>
          <cell r="BAS24">
            <v>344384.48</v>
          </cell>
          <cell r="BAT24">
            <v>83542.31</v>
          </cell>
          <cell r="BAU24">
            <v>89169.37999999999</v>
          </cell>
          <cell r="BAV24">
            <v>86442.9</v>
          </cell>
          <cell r="BAW24">
            <v>85229.89</v>
          </cell>
          <cell r="BAX24">
            <v>344384.48</v>
          </cell>
          <cell r="BAY24">
            <v>0</v>
          </cell>
          <cell r="BAZ24">
            <v>0</v>
          </cell>
          <cell r="BBA24">
            <v>0</v>
          </cell>
          <cell r="BBB24">
            <v>0</v>
          </cell>
          <cell r="BBC24">
            <v>0</v>
          </cell>
          <cell r="BBD24">
            <v>83542.31</v>
          </cell>
          <cell r="BBE24">
            <v>89169.37999999999</v>
          </cell>
          <cell r="BBF24">
            <v>86442.9</v>
          </cell>
          <cell r="BBG24">
            <v>85229.89</v>
          </cell>
          <cell r="BBH24">
            <v>344384.48</v>
          </cell>
          <cell r="BBI24">
            <v>41777.160000000003</v>
          </cell>
          <cell r="BBJ24">
            <v>41777.160000000003</v>
          </cell>
          <cell r="BBK24">
            <v>41777.160000000003</v>
          </cell>
          <cell r="BBL24">
            <v>41318.120000000003</v>
          </cell>
          <cell r="BBM24">
            <v>166649.60000000001</v>
          </cell>
          <cell r="BBO24">
            <v>0</v>
          </cell>
          <cell r="BBP24">
            <v>0</v>
          </cell>
          <cell r="BBQ24">
            <v>0</v>
          </cell>
          <cell r="BBR24">
            <v>0</v>
          </cell>
          <cell r="BBS24">
            <v>41777.160000000003</v>
          </cell>
          <cell r="BBT24">
            <v>41777.160000000003</v>
          </cell>
          <cell r="BBU24">
            <v>41777.160000000003</v>
          </cell>
          <cell r="BBV24">
            <v>41318.120000000003</v>
          </cell>
          <cell r="BBW24">
            <v>166649.60000000001</v>
          </cell>
          <cell r="BBX24">
            <v>41777.160000000003</v>
          </cell>
          <cell r="BBY24">
            <v>41777.160000000003</v>
          </cell>
          <cell r="BBZ24">
            <v>41777.160000000003</v>
          </cell>
          <cell r="BCA24">
            <v>41318.120000000003</v>
          </cell>
          <cell r="BCB24">
            <v>166649.60000000001</v>
          </cell>
          <cell r="BCC24">
            <v>0</v>
          </cell>
          <cell r="BCD24">
            <v>0</v>
          </cell>
          <cell r="BCE24">
            <v>0</v>
          </cell>
          <cell r="BCF24">
            <v>0</v>
          </cell>
          <cell r="BCG24">
            <v>0</v>
          </cell>
          <cell r="BCH24">
            <v>41777.160000000003</v>
          </cell>
          <cell r="BCI24">
            <v>41777.160000000003</v>
          </cell>
          <cell r="BCJ24">
            <v>41777.160000000003</v>
          </cell>
          <cell r="BCK24">
            <v>41318.120000000003</v>
          </cell>
          <cell r="BCL24">
            <v>166649.60000000001</v>
          </cell>
          <cell r="BCM24">
            <v>26347.32</v>
          </cell>
          <cell r="BCN24">
            <v>25206.04</v>
          </cell>
          <cell r="BCO24">
            <v>22160.22</v>
          </cell>
          <cell r="BCP24">
            <v>20250.78</v>
          </cell>
          <cell r="BCQ24">
            <v>93964.36</v>
          </cell>
          <cell r="BCS24">
            <v>0</v>
          </cell>
          <cell r="BCT24">
            <v>0</v>
          </cell>
          <cell r="BCU24">
            <v>0</v>
          </cell>
          <cell r="BCV24">
            <v>0</v>
          </cell>
          <cell r="BCW24">
            <v>26347.32</v>
          </cell>
          <cell r="BCX24">
            <v>25206.04</v>
          </cell>
          <cell r="BCY24">
            <v>22160.22</v>
          </cell>
          <cell r="BCZ24">
            <v>20250.78</v>
          </cell>
          <cell r="BDA24">
            <v>93964.36</v>
          </cell>
          <cell r="BDB24">
            <v>26347.32</v>
          </cell>
          <cell r="BDC24">
            <v>25206.04</v>
          </cell>
          <cell r="BDD24">
            <v>22160.22</v>
          </cell>
          <cell r="BDE24">
            <v>20250.78</v>
          </cell>
          <cell r="BDF24">
            <v>93964.36</v>
          </cell>
          <cell r="BDG24">
            <v>0</v>
          </cell>
          <cell r="BDH24">
            <v>0</v>
          </cell>
          <cell r="BDI24">
            <v>0</v>
          </cell>
          <cell r="BDJ24">
            <v>0</v>
          </cell>
          <cell r="BDK24">
            <v>0</v>
          </cell>
          <cell r="BDL24">
            <v>26347.32</v>
          </cell>
          <cell r="BDM24">
            <v>25206.04</v>
          </cell>
          <cell r="BDN24">
            <v>22160.22</v>
          </cell>
          <cell r="BDO24">
            <v>20250.78</v>
          </cell>
          <cell r="BDP24">
            <v>93964.36</v>
          </cell>
          <cell r="BDQ24">
            <v>757254.17999999993</v>
          </cell>
          <cell r="BDR24">
            <v>989106.21625000006</v>
          </cell>
          <cell r="BDS24">
            <v>986945.62812499993</v>
          </cell>
          <cell r="BDT24">
            <v>987632.40125</v>
          </cell>
          <cell r="BDU24">
            <v>3720938.4256250001</v>
          </cell>
          <cell r="BDW24">
            <v>0</v>
          </cell>
          <cell r="BDX24">
            <v>0</v>
          </cell>
          <cell r="BDY24">
            <v>0</v>
          </cell>
          <cell r="BDZ24">
            <v>0</v>
          </cell>
          <cell r="BEA24">
            <v>757254.17999999993</v>
          </cell>
          <cell r="BEB24">
            <v>989106.21625000006</v>
          </cell>
          <cell r="BEC24">
            <v>986945.62812499993</v>
          </cell>
          <cell r="BED24">
            <v>987632.40125</v>
          </cell>
          <cell r="BEE24">
            <v>3720938.4256250001</v>
          </cell>
          <cell r="BEF24">
            <v>757254.17999999993</v>
          </cell>
          <cell r="BEG24">
            <v>989106.21625000006</v>
          </cell>
          <cell r="BEH24">
            <v>986945.62812499993</v>
          </cell>
          <cell r="BEI24">
            <v>987632.40125</v>
          </cell>
          <cell r="BEJ24">
            <v>3720938.4256250001</v>
          </cell>
          <cell r="BEK24">
            <v>0</v>
          </cell>
          <cell r="BEL24">
            <v>300</v>
          </cell>
          <cell r="BEM24">
            <v>300</v>
          </cell>
          <cell r="BEN24">
            <v>300</v>
          </cell>
          <cell r="BEO24">
            <v>900</v>
          </cell>
          <cell r="BEP24">
            <v>757254.17999999993</v>
          </cell>
          <cell r="BEQ24">
            <v>989406.21625000006</v>
          </cell>
          <cell r="BER24">
            <v>987245.62812499993</v>
          </cell>
          <cell r="BES24">
            <v>987932.40125</v>
          </cell>
          <cell r="BET24">
            <v>3721838.4256250001</v>
          </cell>
          <cell r="BEU24">
            <v>3012287.0469808597</v>
          </cell>
          <cell r="BEV24">
            <v>3390445.6466853381</v>
          </cell>
          <cell r="BEW24">
            <v>3603749.0363213895</v>
          </cell>
          <cell r="BEX24">
            <v>3468793.150425551</v>
          </cell>
          <cell r="BEY24">
            <v>13475274.880413139</v>
          </cell>
          <cell r="BEZ24">
            <v>0</v>
          </cell>
          <cell r="BFA24">
            <v>0</v>
          </cell>
          <cell r="BFB24">
            <v>0</v>
          </cell>
          <cell r="BFC24">
            <v>0</v>
          </cell>
          <cell r="BFD24">
            <v>0</v>
          </cell>
          <cell r="BFE24">
            <v>3012287.0469808597</v>
          </cell>
          <cell r="BFF24">
            <v>3390445.6466853381</v>
          </cell>
          <cell r="BFG24">
            <v>3603749.0363213895</v>
          </cell>
          <cell r="BFH24">
            <v>3468793.150425551</v>
          </cell>
          <cell r="BFI24">
            <v>13475274.880413139</v>
          </cell>
          <cell r="BFJ24">
            <v>3012287.2956221635</v>
          </cell>
          <cell r="BFK24">
            <v>3390445.4690585262</v>
          </cell>
          <cell r="BFL24">
            <v>3603749.0917018242</v>
          </cell>
          <cell r="BFM24">
            <v>3468792.6240668553</v>
          </cell>
          <cell r="BFN24">
            <v>13475274.480449369</v>
          </cell>
          <cell r="BFO24">
            <v>520045.58437783632</v>
          </cell>
          <cell r="BFP24">
            <v>668440.26173692744</v>
          </cell>
          <cell r="BFQ24">
            <v>635768.26096863009</v>
          </cell>
          <cell r="BFR24">
            <v>591804.34172859904</v>
          </cell>
          <cell r="BFS24">
            <v>2416058.448811993</v>
          </cell>
          <cell r="BFT24">
            <v>3532332.88</v>
          </cell>
          <cell r="BFU24">
            <v>4058885.7307954538</v>
          </cell>
          <cell r="BFV24">
            <v>4239517.3526704544</v>
          </cell>
          <cell r="BFW24">
            <v>4060596.9657954546</v>
          </cell>
          <cell r="BFX24">
            <v>15891332.92926136</v>
          </cell>
          <cell r="BFY24">
            <v>0</v>
          </cell>
          <cell r="BFZ24">
            <v>0.39996377006173134</v>
          </cell>
        </row>
        <row r="25">
          <cell r="B25" t="str">
            <v>通信及带宽费</v>
          </cell>
          <cell r="C25">
            <v>120000</v>
          </cell>
          <cell r="D25">
            <v>180000</v>
          </cell>
          <cell r="E25">
            <v>180000</v>
          </cell>
          <cell r="F25">
            <v>200000</v>
          </cell>
          <cell r="G25">
            <v>680000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120000</v>
          </cell>
          <cell r="N25">
            <v>180000</v>
          </cell>
          <cell r="O25">
            <v>180000</v>
          </cell>
          <cell r="P25">
            <v>200000</v>
          </cell>
          <cell r="Q25">
            <v>680000</v>
          </cell>
          <cell r="R25">
            <v>120000</v>
          </cell>
          <cell r="S25">
            <v>180000</v>
          </cell>
          <cell r="T25">
            <v>180000</v>
          </cell>
          <cell r="U25">
            <v>200000</v>
          </cell>
          <cell r="V25">
            <v>680000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120000</v>
          </cell>
          <cell r="AC25">
            <v>180000</v>
          </cell>
          <cell r="AD25">
            <v>180000</v>
          </cell>
          <cell r="AE25">
            <v>200000</v>
          </cell>
          <cell r="AF25">
            <v>680000</v>
          </cell>
          <cell r="AG25">
            <v>30000</v>
          </cell>
          <cell r="AH25">
            <v>30000</v>
          </cell>
          <cell r="AI25">
            <v>30000</v>
          </cell>
          <cell r="AJ25">
            <v>30000</v>
          </cell>
          <cell r="AK25">
            <v>120000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30000</v>
          </cell>
          <cell r="AR25">
            <v>30000</v>
          </cell>
          <cell r="AS25">
            <v>30000</v>
          </cell>
          <cell r="AT25">
            <v>30000</v>
          </cell>
          <cell r="AU25">
            <v>120000</v>
          </cell>
          <cell r="AV25">
            <v>30000</v>
          </cell>
          <cell r="AW25">
            <v>30000</v>
          </cell>
          <cell r="AX25">
            <v>30000</v>
          </cell>
          <cell r="AY25">
            <v>30000</v>
          </cell>
          <cell r="AZ25">
            <v>120000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30000</v>
          </cell>
          <cell r="BG25">
            <v>30000</v>
          </cell>
          <cell r="BH25">
            <v>30000</v>
          </cell>
          <cell r="BI25">
            <v>30000</v>
          </cell>
          <cell r="BJ25">
            <v>120000</v>
          </cell>
          <cell r="BK25">
            <v>45000</v>
          </cell>
          <cell r="BL25">
            <v>45000</v>
          </cell>
          <cell r="BM25">
            <v>45000</v>
          </cell>
          <cell r="BN25">
            <v>45000</v>
          </cell>
          <cell r="BO25">
            <v>180000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45000</v>
          </cell>
          <cell r="BV25">
            <v>45000</v>
          </cell>
          <cell r="BW25">
            <v>45000</v>
          </cell>
          <cell r="BX25">
            <v>45000</v>
          </cell>
          <cell r="BY25">
            <v>180000</v>
          </cell>
          <cell r="BZ25">
            <v>45000</v>
          </cell>
          <cell r="CA25">
            <v>45000</v>
          </cell>
          <cell r="CB25">
            <v>45000</v>
          </cell>
          <cell r="CC25">
            <v>45000</v>
          </cell>
          <cell r="CD25">
            <v>180000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45000</v>
          </cell>
          <cell r="CK25">
            <v>45000</v>
          </cell>
          <cell r="CL25">
            <v>45000</v>
          </cell>
          <cell r="CM25">
            <v>45000</v>
          </cell>
          <cell r="CN25">
            <v>180000</v>
          </cell>
          <cell r="CO25">
            <v>38600</v>
          </cell>
          <cell r="CP25">
            <v>36000</v>
          </cell>
          <cell r="CQ25">
            <v>36000</v>
          </cell>
          <cell r="CR25">
            <v>36000</v>
          </cell>
          <cell r="CS25">
            <v>146600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38600</v>
          </cell>
          <cell r="CZ25">
            <v>36000</v>
          </cell>
          <cell r="DA25">
            <v>36000</v>
          </cell>
          <cell r="DB25">
            <v>36000</v>
          </cell>
          <cell r="DC25">
            <v>146600</v>
          </cell>
          <cell r="DD25">
            <v>38600</v>
          </cell>
          <cell r="DE25">
            <v>36000</v>
          </cell>
          <cell r="DF25">
            <v>36000</v>
          </cell>
          <cell r="DG25">
            <v>36000</v>
          </cell>
          <cell r="DH25">
            <v>146600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38600</v>
          </cell>
          <cell r="DO25">
            <v>36000</v>
          </cell>
          <cell r="DP25">
            <v>36000</v>
          </cell>
          <cell r="DQ25">
            <v>36000</v>
          </cell>
          <cell r="DR25">
            <v>146600</v>
          </cell>
          <cell r="DS25">
            <v>17000</v>
          </cell>
          <cell r="DT25">
            <v>22000</v>
          </cell>
          <cell r="DU25">
            <v>24000</v>
          </cell>
          <cell r="DV25">
            <v>24000</v>
          </cell>
          <cell r="DW25">
            <v>87000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17000</v>
          </cell>
          <cell r="ED25">
            <v>22000</v>
          </cell>
          <cell r="EE25">
            <v>24000</v>
          </cell>
          <cell r="EF25">
            <v>24000</v>
          </cell>
          <cell r="EG25">
            <v>87000</v>
          </cell>
          <cell r="EH25">
            <v>17000</v>
          </cell>
          <cell r="EI25">
            <v>22000</v>
          </cell>
          <cell r="EJ25">
            <v>24000</v>
          </cell>
          <cell r="EK25">
            <v>24000</v>
          </cell>
          <cell r="EL25">
            <v>87000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17000</v>
          </cell>
          <cell r="ES25">
            <v>22000</v>
          </cell>
          <cell r="ET25">
            <v>24000</v>
          </cell>
          <cell r="EU25">
            <v>24000</v>
          </cell>
          <cell r="EV25">
            <v>87000</v>
          </cell>
          <cell r="EW25">
            <v>10000</v>
          </cell>
          <cell r="EX25">
            <v>10000</v>
          </cell>
          <cell r="EY25">
            <v>10000</v>
          </cell>
          <cell r="EZ25">
            <v>10000</v>
          </cell>
          <cell r="FA25">
            <v>40000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10000</v>
          </cell>
          <cell r="FH25">
            <v>10000</v>
          </cell>
          <cell r="FI25">
            <v>10000</v>
          </cell>
          <cell r="FJ25">
            <v>10000</v>
          </cell>
          <cell r="FK25">
            <v>40000</v>
          </cell>
          <cell r="FL25">
            <v>10000</v>
          </cell>
          <cell r="FM25">
            <v>10000</v>
          </cell>
          <cell r="FN25">
            <v>10000</v>
          </cell>
          <cell r="FO25">
            <v>10000</v>
          </cell>
          <cell r="FP25">
            <v>40000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10000</v>
          </cell>
          <cell r="FW25">
            <v>10000</v>
          </cell>
          <cell r="FX25">
            <v>10000</v>
          </cell>
          <cell r="FY25">
            <v>10000</v>
          </cell>
          <cell r="FZ25">
            <v>40000</v>
          </cell>
          <cell r="GA25">
            <v>20000</v>
          </cell>
          <cell r="GB25">
            <v>20000</v>
          </cell>
          <cell r="GC25">
            <v>20000</v>
          </cell>
          <cell r="GD25">
            <v>20000</v>
          </cell>
          <cell r="GE25">
            <v>80000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20000</v>
          </cell>
          <cell r="GL25">
            <v>20000</v>
          </cell>
          <cell r="GM25">
            <v>20000</v>
          </cell>
          <cell r="GN25">
            <v>20000</v>
          </cell>
          <cell r="GO25">
            <v>80000</v>
          </cell>
          <cell r="GP25">
            <v>20000</v>
          </cell>
          <cell r="GQ25">
            <v>20000</v>
          </cell>
          <cell r="GR25">
            <v>20000</v>
          </cell>
          <cell r="GS25">
            <v>20000</v>
          </cell>
          <cell r="GT25">
            <v>80000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20000</v>
          </cell>
          <cell r="HA25">
            <v>20000</v>
          </cell>
          <cell r="HB25">
            <v>20000</v>
          </cell>
          <cell r="HC25">
            <v>20000</v>
          </cell>
          <cell r="HD25">
            <v>80000</v>
          </cell>
          <cell r="HE25">
            <v>60000</v>
          </cell>
          <cell r="HF25">
            <v>60000</v>
          </cell>
          <cell r="HG25">
            <v>60000</v>
          </cell>
          <cell r="HH25">
            <v>60000</v>
          </cell>
          <cell r="HI25">
            <v>240000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60000</v>
          </cell>
          <cell r="HP25">
            <v>60000</v>
          </cell>
          <cell r="HQ25">
            <v>60000</v>
          </cell>
          <cell r="HR25">
            <v>60000</v>
          </cell>
          <cell r="HS25">
            <v>240000</v>
          </cell>
          <cell r="HT25">
            <v>60000</v>
          </cell>
          <cell r="HU25">
            <v>60000</v>
          </cell>
          <cell r="HV25">
            <v>60000</v>
          </cell>
          <cell r="HW25">
            <v>60000</v>
          </cell>
          <cell r="HX25">
            <v>240000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IC25">
            <v>0</v>
          </cell>
          <cell r="ID25">
            <v>60000</v>
          </cell>
          <cell r="IE25">
            <v>60000</v>
          </cell>
          <cell r="IF25">
            <v>60000</v>
          </cell>
          <cell r="IG25">
            <v>60000</v>
          </cell>
          <cell r="IH25">
            <v>240000</v>
          </cell>
          <cell r="II25">
            <v>45000</v>
          </cell>
          <cell r="IJ25">
            <v>45000</v>
          </cell>
          <cell r="IK25">
            <v>45000</v>
          </cell>
          <cell r="IL25">
            <v>45000</v>
          </cell>
          <cell r="IM25">
            <v>180000</v>
          </cell>
          <cell r="IN25">
            <v>0</v>
          </cell>
          <cell r="IO25">
            <v>0</v>
          </cell>
          <cell r="IP25">
            <v>0</v>
          </cell>
          <cell r="IQ25">
            <v>0</v>
          </cell>
          <cell r="IR25">
            <v>0</v>
          </cell>
          <cell r="IS25">
            <v>45000</v>
          </cell>
          <cell r="IT25">
            <v>45000</v>
          </cell>
          <cell r="IU25">
            <v>45000</v>
          </cell>
          <cell r="IV25">
            <v>45000</v>
          </cell>
          <cell r="IW25">
            <v>180000</v>
          </cell>
          <cell r="IX25">
            <v>45000</v>
          </cell>
          <cell r="IY25">
            <v>45000</v>
          </cell>
          <cell r="IZ25">
            <v>45000</v>
          </cell>
          <cell r="JA25">
            <v>45000</v>
          </cell>
          <cell r="JB25">
            <v>180000</v>
          </cell>
          <cell r="JC25">
            <v>0</v>
          </cell>
          <cell r="JD25">
            <v>0</v>
          </cell>
          <cell r="JE25">
            <v>0</v>
          </cell>
          <cell r="JF25">
            <v>0</v>
          </cell>
          <cell r="JG25">
            <v>0</v>
          </cell>
          <cell r="JH25">
            <v>45000</v>
          </cell>
          <cell r="JI25">
            <v>45000</v>
          </cell>
          <cell r="JJ25">
            <v>45000</v>
          </cell>
          <cell r="JK25">
            <v>45000</v>
          </cell>
          <cell r="JL25">
            <v>180000</v>
          </cell>
          <cell r="JM25">
            <v>70000</v>
          </cell>
          <cell r="JN25">
            <v>70000</v>
          </cell>
          <cell r="JO25">
            <v>70000</v>
          </cell>
          <cell r="JP25">
            <v>70000</v>
          </cell>
          <cell r="JQ25">
            <v>280000</v>
          </cell>
          <cell r="JR25">
            <v>0</v>
          </cell>
          <cell r="JS25">
            <v>0</v>
          </cell>
          <cell r="JT25">
            <v>0</v>
          </cell>
          <cell r="JU25">
            <v>0</v>
          </cell>
          <cell r="JV25">
            <v>0</v>
          </cell>
          <cell r="JW25">
            <v>70000</v>
          </cell>
          <cell r="JX25">
            <v>70000</v>
          </cell>
          <cell r="JY25">
            <v>70000</v>
          </cell>
          <cell r="JZ25">
            <v>70000</v>
          </cell>
          <cell r="KA25">
            <v>280000</v>
          </cell>
          <cell r="KB25">
            <v>70000</v>
          </cell>
          <cell r="KC25">
            <v>70000</v>
          </cell>
          <cell r="KD25">
            <v>70000</v>
          </cell>
          <cell r="KE25">
            <v>70000</v>
          </cell>
          <cell r="KF25">
            <v>280000</v>
          </cell>
          <cell r="KG25">
            <v>0</v>
          </cell>
          <cell r="KH25">
            <v>0</v>
          </cell>
          <cell r="KI25">
            <v>0</v>
          </cell>
          <cell r="KJ25">
            <v>0</v>
          </cell>
          <cell r="KK25">
            <v>0</v>
          </cell>
          <cell r="KL25">
            <v>70000</v>
          </cell>
          <cell r="KM25">
            <v>70000</v>
          </cell>
          <cell r="KN25">
            <v>70000</v>
          </cell>
          <cell r="KO25">
            <v>70000</v>
          </cell>
          <cell r="KP25">
            <v>280000</v>
          </cell>
          <cell r="KQ25">
            <v>25000</v>
          </cell>
          <cell r="KR25">
            <v>25000</v>
          </cell>
          <cell r="KS25">
            <v>25000</v>
          </cell>
          <cell r="KT25">
            <v>25000</v>
          </cell>
          <cell r="KU25">
            <v>100000</v>
          </cell>
          <cell r="KV25">
            <v>0</v>
          </cell>
          <cell r="KW25">
            <v>0</v>
          </cell>
          <cell r="KX25">
            <v>0</v>
          </cell>
          <cell r="KY25">
            <v>0</v>
          </cell>
          <cell r="KZ25">
            <v>0</v>
          </cell>
          <cell r="LA25">
            <v>25000</v>
          </cell>
          <cell r="LB25">
            <v>25000</v>
          </cell>
          <cell r="LC25">
            <v>25000</v>
          </cell>
          <cell r="LD25">
            <v>25000</v>
          </cell>
          <cell r="LE25">
            <v>100000</v>
          </cell>
          <cell r="LF25">
            <v>25000</v>
          </cell>
          <cell r="LG25">
            <v>25000</v>
          </cell>
          <cell r="LH25">
            <v>25000</v>
          </cell>
          <cell r="LI25">
            <v>25000</v>
          </cell>
          <cell r="LJ25">
            <v>100000</v>
          </cell>
          <cell r="LK25">
            <v>0</v>
          </cell>
          <cell r="LL25">
            <v>0</v>
          </cell>
          <cell r="LM25">
            <v>0</v>
          </cell>
          <cell r="LN25">
            <v>0</v>
          </cell>
          <cell r="LO25">
            <v>0</v>
          </cell>
          <cell r="LP25">
            <v>25000</v>
          </cell>
          <cell r="LQ25">
            <v>25000</v>
          </cell>
          <cell r="LR25">
            <v>25000</v>
          </cell>
          <cell r="LS25">
            <v>25000</v>
          </cell>
          <cell r="LT25">
            <v>100000</v>
          </cell>
          <cell r="LU25">
            <v>42000</v>
          </cell>
          <cell r="LV25">
            <v>42000</v>
          </cell>
          <cell r="LW25">
            <v>42000</v>
          </cell>
          <cell r="LX25">
            <v>42000</v>
          </cell>
          <cell r="LY25">
            <v>168000</v>
          </cell>
          <cell r="LZ25">
            <v>0</v>
          </cell>
          <cell r="MA25">
            <v>0</v>
          </cell>
          <cell r="MB25">
            <v>0</v>
          </cell>
          <cell r="MC25">
            <v>0</v>
          </cell>
          <cell r="MD25">
            <v>0</v>
          </cell>
          <cell r="ME25">
            <v>42000</v>
          </cell>
          <cell r="MF25">
            <v>42000</v>
          </cell>
          <cell r="MG25">
            <v>42000</v>
          </cell>
          <cell r="MH25">
            <v>42000</v>
          </cell>
          <cell r="MI25">
            <v>168000</v>
          </cell>
          <cell r="MJ25">
            <v>42000</v>
          </cell>
          <cell r="MK25">
            <v>42000</v>
          </cell>
          <cell r="ML25">
            <v>42000</v>
          </cell>
          <cell r="MM25">
            <v>42000</v>
          </cell>
          <cell r="MN25">
            <v>168000</v>
          </cell>
          <cell r="MO25">
            <v>0</v>
          </cell>
          <cell r="MP25">
            <v>0</v>
          </cell>
          <cell r="MQ25">
            <v>0</v>
          </cell>
          <cell r="MR25">
            <v>0</v>
          </cell>
          <cell r="MS25">
            <v>0</v>
          </cell>
          <cell r="MT25">
            <v>42000</v>
          </cell>
          <cell r="MU25">
            <v>42000</v>
          </cell>
          <cell r="MV25">
            <v>42000</v>
          </cell>
          <cell r="MW25">
            <v>42000</v>
          </cell>
          <cell r="MX25">
            <v>168000</v>
          </cell>
          <cell r="MY25">
            <v>100000</v>
          </cell>
          <cell r="MZ25">
            <v>100000</v>
          </cell>
          <cell r="NA25">
            <v>100000</v>
          </cell>
          <cell r="NB25">
            <v>100000</v>
          </cell>
          <cell r="NC25">
            <v>400000</v>
          </cell>
          <cell r="ND25">
            <v>0</v>
          </cell>
          <cell r="NE25">
            <v>0</v>
          </cell>
          <cell r="NF25">
            <v>0</v>
          </cell>
          <cell r="NG25">
            <v>0</v>
          </cell>
          <cell r="NH25">
            <v>0</v>
          </cell>
          <cell r="NI25">
            <v>100000</v>
          </cell>
          <cell r="NJ25">
            <v>100000</v>
          </cell>
          <cell r="NK25">
            <v>100000</v>
          </cell>
          <cell r="NL25">
            <v>100000</v>
          </cell>
          <cell r="NM25">
            <v>400000</v>
          </cell>
          <cell r="NN25">
            <v>100000</v>
          </cell>
          <cell r="NO25">
            <v>100000</v>
          </cell>
          <cell r="NP25">
            <v>100000</v>
          </cell>
          <cell r="NQ25">
            <v>100000</v>
          </cell>
          <cell r="NR25">
            <v>400000</v>
          </cell>
          <cell r="NS25">
            <v>0</v>
          </cell>
          <cell r="NT25">
            <v>0</v>
          </cell>
          <cell r="NU25">
            <v>0</v>
          </cell>
          <cell r="NV25">
            <v>0</v>
          </cell>
          <cell r="NW25">
            <v>0</v>
          </cell>
          <cell r="NX25">
            <v>100000</v>
          </cell>
          <cell r="NY25">
            <v>100000</v>
          </cell>
          <cell r="NZ25">
            <v>100000</v>
          </cell>
          <cell r="OA25">
            <v>100000</v>
          </cell>
          <cell r="OB25">
            <v>400000</v>
          </cell>
          <cell r="OC25">
            <v>45000</v>
          </cell>
          <cell r="OD25">
            <v>45000</v>
          </cell>
          <cell r="OE25">
            <v>45000</v>
          </cell>
          <cell r="OF25">
            <v>45000</v>
          </cell>
          <cell r="OG25">
            <v>180000</v>
          </cell>
          <cell r="OH25">
            <v>0</v>
          </cell>
          <cell r="OI25">
            <v>0</v>
          </cell>
          <cell r="OJ25">
            <v>0</v>
          </cell>
          <cell r="OK25">
            <v>0</v>
          </cell>
          <cell r="OL25">
            <v>0</v>
          </cell>
          <cell r="OM25">
            <v>45000</v>
          </cell>
          <cell r="ON25">
            <v>45000</v>
          </cell>
          <cell r="OO25">
            <v>45000</v>
          </cell>
          <cell r="OP25">
            <v>45000</v>
          </cell>
          <cell r="OQ25">
            <v>180000</v>
          </cell>
          <cell r="OR25">
            <v>45000</v>
          </cell>
          <cell r="OS25">
            <v>45000</v>
          </cell>
          <cell r="OT25">
            <v>45000</v>
          </cell>
          <cell r="OU25">
            <v>45000</v>
          </cell>
          <cell r="OV25">
            <v>180000</v>
          </cell>
          <cell r="OW25">
            <v>0</v>
          </cell>
          <cell r="OX25">
            <v>0</v>
          </cell>
          <cell r="OY25">
            <v>0</v>
          </cell>
          <cell r="OZ25">
            <v>0</v>
          </cell>
          <cell r="PA25">
            <v>0</v>
          </cell>
          <cell r="PB25">
            <v>45000</v>
          </cell>
          <cell r="PC25">
            <v>45000</v>
          </cell>
          <cell r="PD25">
            <v>45000</v>
          </cell>
          <cell r="PE25">
            <v>45000</v>
          </cell>
          <cell r="PF25">
            <v>180000</v>
          </cell>
          <cell r="PG25">
            <v>28000</v>
          </cell>
          <cell r="PH25">
            <v>28000</v>
          </cell>
          <cell r="PI25">
            <v>28000</v>
          </cell>
          <cell r="PJ25">
            <v>28000</v>
          </cell>
          <cell r="PK25">
            <v>112000</v>
          </cell>
          <cell r="PL25">
            <v>0</v>
          </cell>
          <cell r="PM25">
            <v>0</v>
          </cell>
          <cell r="PN25">
            <v>0</v>
          </cell>
          <cell r="PO25">
            <v>0</v>
          </cell>
          <cell r="PP25">
            <v>0</v>
          </cell>
          <cell r="PQ25">
            <v>28000</v>
          </cell>
          <cell r="PR25">
            <v>28000</v>
          </cell>
          <cell r="PS25">
            <v>28000</v>
          </cell>
          <cell r="PT25">
            <v>28000</v>
          </cell>
          <cell r="PU25">
            <v>112000</v>
          </cell>
          <cell r="PV25">
            <v>28000</v>
          </cell>
          <cell r="PW25">
            <v>28000</v>
          </cell>
          <cell r="PX25">
            <v>28000</v>
          </cell>
          <cell r="PY25">
            <v>28000</v>
          </cell>
          <cell r="PZ25">
            <v>112000</v>
          </cell>
          <cell r="QA25">
            <v>0</v>
          </cell>
          <cell r="QB25">
            <v>0</v>
          </cell>
          <cell r="QC25">
            <v>0</v>
          </cell>
          <cell r="QD25">
            <v>0</v>
          </cell>
          <cell r="QE25">
            <v>0</v>
          </cell>
          <cell r="QF25">
            <v>28000</v>
          </cell>
          <cell r="QG25">
            <v>28000</v>
          </cell>
          <cell r="QH25">
            <v>28000</v>
          </cell>
          <cell r="QI25">
            <v>28000</v>
          </cell>
          <cell r="QJ25">
            <v>112000</v>
          </cell>
          <cell r="QK25">
            <v>30000</v>
          </cell>
          <cell r="QL25">
            <v>41000</v>
          </cell>
          <cell r="QM25">
            <v>41000</v>
          </cell>
          <cell r="QN25">
            <v>41000</v>
          </cell>
          <cell r="QO25">
            <v>153000</v>
          </cell>
          <cell r="QP25">
            <v>0</v>
          </cell>
          <cell r="QQ25">
            <v>0</v>
          </cell>
          <cell r="QR25">
            <v>0</v>
          </cell>
          <cell r="QS25">
            <v>0</v>
          </cell>
          <cell r="QT25">
            <v>0</v>
          </cell>
          <cell r="QU25">
            <v>30000</v>
          </cell>
          <cell r="QV25">
            <v>41000</v>
          </cell>
          <cell r="QW25">
            <v>41000</v>
          </cell>
          <cell r="QX25">
            <v>41000</v>
          </cell>
          <cell r="QY25">
            <v>153000</v>
          </cell>
          <cell r="QZ25">
            <v>30000</v>
          </cell>
          <cell r="RA25">
            <v>41000</v>
          </cell>
          <cell r="RB25">
            <v>41000</v>
          </cell>
          <cell r="RC25">
            <v>41000</v>
          </cell>
          <cell r="RD25">
            <v>153000</v>
          </cell>
          <cell r="RE25">
            <v>0</v>
          </cell>
          <cell r="RF25">
            <v>0</v>
          </cell>
          <cell r="RG25">
            <v>0</v>
          </cell>
          <cell r="RH25">
            <v>0</v>
          </cell>
          <cell r="RI25">
            <v>0</v>
          </cell>
          <cell r="RJ25">
            <v>30000</v>
          </cell>
          <cell r="RK25">
            <v>41000</v>
          </cell>
          <cell r="RL25">
            <v>41000</v>
          </cell>
          <cell r="RM25">
            <v>41000</v>
          </cell>
          <cell r="RN25">
            <v>153000</v>
          </cell>
          <cell r="RO25">
            <v>30000</v>
          </cell>
          <cell r="RP25">
            <v>30000</v>
          </cell>
          <cell r="RQ25">
            <v>30000</v>
          </cell>
          <cell r="RR25">
            <v>30000</v>
          </cell>
          <cell r="RS25">
            <v>120000</v>
          </cell>
          <cell r="RT25">
            <v>0</v>
          </cell>
          <cell r="RU25">
            <v>0</v>
          </cell>
          <cell r="RV25">
            <v>0</v>
          </cell>
          <cell r="RW25">
            <v>0</v>
          </cell>
          <cell r="RX25">
            <v>0</v>
          </cell>
          <cell r="RY25">
            <v>30000</v>
          </cell>
          <cell r="RZ25">
            <v>30000</v>
          </cell>
          <cell r="SA25">
            <v>30000</v>
          </cell>
          <cell r="SB25">
            <v>30000</v>
          </cell>
          <cell r="SC25">
            <v>120000</v>
          </cell>
          <cell r="SD25">
            <v>30000</v>
          </cell>
          <cell r="SE25">
            <v>30000</v>
          </cell>
          <cell r="SF25">
            <v>30000</v>
          </cell>
          <cell r="SG25">
            <v>30000</v>
          </cell>
          <cell r="SH25">
            <v>120000</v>
          </cell>
          <cell r="SI25">
            <v>0</v>
          </cell>
          <cell r="SJ25">
            <v>0</v>
          </cell>
          <cell r="SK25">
            <v>0</v>
          </cell>
          <cell r="SL25">
            <v>0</v>
          </cell>
          <cell r="SM25">
            <v>0</v>
          </cell>
          <cell r="SN25">
            <v>30000</v>
          </cell>
          <cell r="SO25">
            <v>30000</v>
          </cell>
          <cell r="SP25">
            <v>30000</v>
          </cell>
          <cell r="SQ25">
            <v>30000</v>
          </cell>
          <cell r="SR25">
            <v>120000</v>
          </cell>
          <cell r="SS25">
            <v>29000</v>
          </cell>
          <cell r="ST25">
            <v>29000</v>
          </cell>
          <cell r="SU25">
            <v>29000</v>
          </cell>
          <cell r="SV25">
            <v>29000</v>
          </cell>
          <cell r="SW25">
            <v>116000</v>
          </cell>
          <cell r="SX25">
            <v>0</v>
          </cell>
          <cell r="SY25">
            <v>0</v>
          </cell>
          <cell r="SZ25">
            <v>0</v>
          </cell>
          <cell r="TA25">
            <v>0</v>
          </cell>
          <cell r="TB25">
            <v>0</v>
          </cell>
          <cell r="TC25">
            <v>29000</v>
          </cell>
          <cell r="TD25">
            <v>29000</v>
          </cell>
          <cell r="TE25">
            <v>29000</v>
          </cell>
          <cell r="TF25">
            <v>29000</v>
          </cell>
          <cell r="TG25">
            <v>116000</v>
          </cell>
          <cell r="TH25">
            <v>29000</v>
          </cell>
          <cell r="TI25">
            <v>29000</v>
          </cell>
          <cell r="TJ25">
            <v>29000</v>
          </cell>
          <cell r="TK25">
            <v>29000</v>
          </cell>
          <cell r="TL25">
            <v>116000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0</v>
          </cell>
          <cell r="TR25">
            <v>29000</v>
          </cell>
          <cell r="TS25">
            <v>29000</v>
          </cell>
          <cell r="TT25">
            <v>29000</v>
          </cell>
          <cell r="TU25">
            <v>29000</v>
          </cell>
          <cell r="TV25">
            <v>116000</v>
          </cell>
          <cell r="TW25">
            <v>18000</v>
          </cell>
          <cell r="TX25">
            <v>18000</v>
          </cell>
          <cell r="TY25">
            <v>18000</v>
          </cell>
          <cell r="TZ25">
            <v>18000</v>
          </cell>
          <cell r="UA25">
            <v>72000</v>
          </cell>
          <cell r="UB25">
            <v>0</v>
          </cell>
          <cell r="UC25">
            <v>0</v>
          </cell>
          <cell r="UD25">
            <v>0</v>
          </cell>
          <cell r="UE25">
            <v>0</v>
          </cell>
          <cell r="UF25">
            <v>0</v>
          </cell>
          <cell r="UG25">
            <v>18000</v>
          </cell>
          <cell r="UH25">
            <v>18000</v>
          </cell>
          <cell r="UI25">
            <v>18000</v>
          </cell>
          <cell r="UJ25">
            <v>18000</v>
          </cell>
          <cell r="UK25">
            <v>72000</v>
          </cell>
          <cell r="UL25">
            <v>18000</v>
          </cell>
          <cell r="UM25">
            <v>18000</v>
          </cell>
          <cell r="UN25">
            <v>18000</v>
          </cell>
          <cell r="UO25">
            <v>18000</v>
          </cell>
          <cell r="UP25">
            <v>72000</v>
          </cell>
          <cell r="UQ25">
            <v>0</v>
          </cell>
          <cell r="UR25">
            <v>0</v>
          </cell>
          <cell r="US25">
            <v>0</v>
          </cell>
          <cell r="UT25">
            <v>0</v>
          </cell>
          <cell r="UU25">
            <v>0</v>
          </cell>
          <cell r="UV25">
            <v>18000</v>
          </cell>
          <cell r="UW25">
            <v>18000</v>
          </cell>
          <cell r="UX25">
            <v>18000</v>
          </cell>
          <cell r="UY25">
            <v>18000</v>
          </cell>
          <cell r="UZ25">
            <v>72000</v>
          </cell>
          <cell r="VA25">
            <v>15000</v>
          </cell>
          <cell r="VB25">
            <v>15000</v>
          </cell>
          <cell r="VC25">
            <v>15000</v>
          </cell>
          <cell r="VD25">
            <v>15000</v>
          </cell>
          <cell r="VE25">
            <v>60000</v>
          </cell>
          <cell r="VF25">
            <v>0</v>
          </cell>
          <cell r="VG25">
            <v>0</v>
          </cell>
          <cell r="VH25">
            <v>0</v>
          </cell>
          <cell r="VI25">
            <v>0</v>
          </cell>
          <cell r="VJ25">
            <v>0</v>
          </cell>
          <cell r="VK25">
            <v>15000</v>
          </cell>
          <cell r="VL25">
            <v>15000</v>
          </cell>
          <cell r="VM25">
            <v>15000</v>
          </cell>
          <cell r="VN25">
            <v>15000</v>
          </cell>
          <cell r="VO25">
            <v>60000</v>
          </cell>
          <cell r="VP25">
            <v>15000</v>
          </cell>
          <cell r="VQ25">
            <v>15000</v>
          </cell>
          <cell r="VR25">
            <v>15000</v>
          </cell>
          <cell r="VS25">
            <v>15000</v>
          </cell>
          <cell r="VT25">
            <v>60000</v>
          </cell>
          <cell r="VU25">
            <v>0</v>
          </cell>
          <cell r="VV25">
            <v>0</v>
          </cell>
          <cell r="VW25">
            <v>0</v>
          </cell>
          <cell r="VX25">
            <v>0</v>
          </cell>
          <cell r="VY25">
            <v>0</v>
          </cell>
          <cell r="VZ25">
            <v>15000</v>
          </cell>
          <cell r="WA25">
            <v>15000</v>
          </cell>
          <cell r="WB25">
            <v>15000</v>
          </cell>
          <cell r="WC25">
            <v>15000</v>
          </cell>
          <cell r="WD25">
            <v>60000</v>
          </cell>
          <cell r="WE25">
            <v>20000</v>
          </cell>
          <cell r="WF25">
            <v>20000</v>
          </cell>
          <cell r="WG25">
            <v>20000</v>
          </cell>
          <cell r="WH25">
            <v>20000</v>
          </cell>
          <cell r="WI25">
            <v>80000</v>
          </cell>
          <cell r="WJ25">
            <v>0</v>
          </cell>
          <cell r="WK25">
            <v>0</v>
          </cell>
          <cell r="WL25">
            <v>0</v>
          </cell>
          <cell r="WM25">
            <v>0</v>
          </cell>
          <cell r="WN25">
            <v>0</v>
          </cell>
          <cell r="WO25">
            <v>20000</v>
          </cell>
          <cell r="WP25">
            <v>20000</v>
          </cell>
          <cell r="WQ25">
            <v>20000</v>
          </cell>
          <cell r="WR25">
            <v>20000</v>
          </cell>
          <cell r="WS25">
            <v>80000</v>
          </cell>
          <cell r="WT25">
            <v>20000</v>
          </cell>
          <cell r="WU25">
            <v>20000</v>
          </cell>
          <cell r="WV25">
            <v>20000</v>
          </cell>
          <cell r="WW25">
            <v>20000</v>
          </cell>
          <cell r="WX25">
            <v>80000</v>
          </cell>
          <cell r="WY25">
            <v>0</v>
          </cell>
          <cell r="WZ25">
            <v>0</v>
          </cell>
          <cell r="XA25">
            <v>0</v>
          </cell>
          <cell r="XB25">
            <v>0</v>
          </cell>
          <cell r="XC25">
            <v>0</v>
          </cell>
          <cell r="XD25">
            <v>20000</v>
          </cell>
          <cell r="XE25">
            <v>20000</v>
          </cell>
          <cell r="XF25">
            <v>20000</v>
          </cell>
          <cell r="XG25">
            <v>20000</v>
          </cell>
          <cell r="XH25">
            <v>80000</v>
          </cell>
          <cell r="XI25">
            <v>48000</v>
          </cell>
          <cell r="XJ25">
            <v>48000</v>
          </cell>
          <cell r="XK25">
            <v>48000</v>
          </cell>
          <cell r="XL25">
            <v>48000</v>
          </cell>
          <cell r="XM25">
            <v>192000</v>
          </cell>
          <cell r="XN25">
            <v>0</v>
          </cell>
          <cell r="XO25">
            <v>0</v>
          </cell>
          <cell r="XP25">
            <v>0</v>
          </cell>
          <cell r="XQ25">
            <v>0</v>
          </cell>
          <cell r="XR25">
            <v>0</v>
          </cell>
          <cell r="XS25">
            <v>48000</v>
          </cell>
          <cell r="XT25">
            <v>48000</v>
          </cell>
          <cell r="XU25">
            <v>48000</v>
          </cell>
          <cell r="XV25">
            <v>48000</v>
          </cell>
          <cell r="XW25">
            <v>192000</v>
          </cell>
          <cell r="XX25">
            <v>48000</v>
          </cell>
          <cell r="XY25">
            <v>48000</v>
          </cell>
          <cell r="XZ25">
            <v>48000</v>
          </cell>
          <cell r="YA25">
            <v>48000</v>
          </cell>
          <cell r="YB25">
            <v>192000</v>
          </cell>
          <cell r="YC25">
            <v>0</v>
          </cell>
          <cell r="YD25">
            <v>0</v>
          </cell>
          <cell r="YE25">
            <v>0</v>
          </cell>
          <cell r="YF25">
            <v>0</v>
          </cell>
          <cell r="YG25">
            <v>0</v>
          </cell>
          <cell r="YH25">
            <v>48000</v>
          </cell>
          <cell r="YI25">
            <v>48000</v>
          </cell>
          <cell r="YJ25">
            <v>48000</v>
          </cell>
          <cell r="YK25">
            <v>48000</v>
          </cell>
          <cell r="YL25">
            <v>192000</v>
          </cell>
          <cell r="YM25">
            <v>10000</v>
          </cell>
          <cell r="YN25">
            <v>10000</v>
          </cell>
          <cell r="YO25">
            <v>10000</v>
          </cell>
          <cell r="YP25">
            <v>10000</v>
          </cell>
          <cell r="YQ25">
            <v>40000</v>
          </cell>
          <cell r="YR25">
            <v>0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10000</v>
          </cell>
          <cell r="YX25">
            <v>10000</v>
          </cell>
          <cell r="YY25">
            <v>10000</v>
          </cell>
          <cell r="YZ25">
            <v>10000</v>
          </cell>
          <cell r="ZA25">
            <v>40000</v>
          </cell>
          <cell r="ZB25">
            <v>10000</v>
          </cell>
          <cell r="ZC25">
            <v>10000</v>
          </cell>
          <cell r="ZD25">
            <v>10000</v>
          </cell>
          <cell r="ZE25">
            <v>10000</v>
          </cell>
          <cell r="ZF25">
            <v>40000</v>
          </cell>
          <cell r="ZG25">
            <v>0</v>
          </cell>
          <cell r="ZH25">
            <v>0</v>
          </cell>
          <cell r="ZI25">
            <v>0</v>
          </cell>
          <cell r="ZJ25">
            <v>0</v>
          </cell>
          <cell r="ZK25">
            <v>0</v>
          </cell>
          <cell r="ZL25">
            <v>10000</v>
          </cell>
          <cell r="ZM25">
            <v>10000</v>
          </cell>
          <cell r="ZN25">
            <v>10000</v>
          </cell>
          <cell r="ZO25">
            <v>10000</v>
          </cell>
          <cell r="ZP25">
            <v>40000</v>
          </cell>
          <cell r="ZQ25">
            <v>25000</v>
          </cell>
          <cell r="ZR25">
            <v>25000</v>
          </cell>
          <cell r="ZS25">
            <v>25000</v>
          </cell>
          <cell r="ZT25">
            <v>25000</v>
          </cell>
          <cell r="ZU25">
            <v>100000</v>
          </cell>
          <cell r="ZV25">
            <v>0</v>
          </cell>
          <cell r="ZW25">
            <v>0</v>
          </cell>
          <cell r="ZX25">
            <v>0</v>
          </cell>
          <cell r="ZY25">
            <v>0</v>
          </cell>
          <cell r="ZZ25">
            <v>0</v>
          </cell>
          <cell r="AAA25">
            <v>25000</v>
          </cell>
          <cell r="AAB25">
            <v>25000</v>
          </cell>
          <cell r="AAC25">
            <v>25000</v>
          </cell>
          <cell r="AAD25">
            <v>25000</v>
          </cell>
          <cell r="AAE25">
            <v>100000</v>
          </cell>
          <cell r="AAF25">
            <v>25000</v>
          </cell>
          <cell r="AAG25">
            <v>25000</v>
          </cell>
          <cell r="AAH25">
            <v>25000</v>
          </cell>
          <cell r="AAI25">
            <v>25000</v>
          </cell>
          <cell r="AAJ25">
            <v>100000</v>
          </cell>
          <cell r="AAK25">
            <v>0</v>
          </cell>
          <cell r="AAL25">
            <v>0</v>
          </cell>
          <cell r="AAM25">
            <v>0</v>
          </cell>
          <cell r="AAN25">
            <v>0</v>
          </cell>
          <cell r="AAO25">
            <v>0</v>
          </cell>
          <cell r="AAP25">
            <v>25000</v>
          </cell>
          <cell r="AAQ25">
            <v>25000</v>
          </cell>
          <cell r="AAR25">
            <v>25000</v>
          </cell>
          <cell r="AAS25">
            <v>25000</v>
          </cell>
          <cell r="AAT25">
            <v>100000</v>
          </cell>
          <cell r="AAU25">
            <v>10000</v>
          </cell>
          <cell r="AAV25">
            <v>10000</v>
          </cell>
          <cell r="AAW25">
            <v>10000</v>
          </cell>
          <cell r="AAX25">
            <v>10000</v>
          </cell>
          <cell r="AAY25">
            <v>40000</v>
          </cell>
          <cell r="AAZ25">
            <v>0</v>
          </cell>
          <cell r="ABA25">
            <v>0</v>
          </cell>
          <cell r="ABB25">
            <v>0</v>
          </cell>
          <cell r="ABC25">
            <v>0</v>
          </cell>
          <cell r="ABD25">
            <v>0</v>
          </cell>
          <cell r="ABE25">
            <v>10000</v>
          </cell>
          <cell r="ABF25">
            <v>10000</v>
          </cell>
          <cell r="ABG25">
            <v>10000</v>
          </cell>
          <cell r="ABH25">
            <v>10000</v>
          </cell>
          <cell r="ABI25">
            <v>40000</v>
          </cell>
          <cell r="ABJ25">
            <v>10000</v>
          </cell>
          <cell r="ABK25">
            <v>10000</v>
          </cell>
          <cell r="ABL25">
            <v>10000</v>
          </cell>
          <cell r="ABM25">
            <v>10000</v>
          </cell>
          <cell r="ABN25">
            <v>40000</v>
          </cell>
          <cell r="ABO25">
            <v>0</v>
          </cell>
          <cell r="ABP25">
            <v>0</v>
          </cell>
          <cell r="ABQ25">
            <v>0</v>
          </cell>
          <cell r="ABR25">
            <v>0</v>
          </cell>
          <cell r="ABS25">
            <v>0</v>
          </cell>
          <cell r="ABT25">
            <v>10000</v>
          </cell>
          <cell r="ABU25">
            <v>10000</v>
          </cell>
          <cell r="ABV25">
            <v>10000</v>
          </cell>
          <cell r="ABW25">
            <v>10000</v>
          </cell>
          <cell r="ABX25">
            <v>40000</v>
          </cell>
          <cell r="ABY25">
            <v>60000</v>
          </cell>
          <cell r="ABZ25">
            <v>60000</v>
          </cell>
          <cell r="ACA25">
            <v>60000</v>
          </cell>
          <cell r="ACB25">
            <v>60000</v>
          </cell>
          <cell r="ACC25">
            <v>240000</v>
          </cell>
          <cell r="ACD25">
            <v>0</v>
          </cell>
          <cell r="ACE25">
            <v>0</v>
          </cell>
          <cell r="ACF25">
            <v>0</v>
          </cell>
          <cell r="ACG25">
            <v>0</v>
          </cell>
          <cell r="ACH25">
            <v>0</v>
          </cell>
          <cell r="ACI25">
            <v>60000</v>
          </cell>
          <cell r="ACJ25">
            <v>60000</v>
          </cell>
          <cell r="ACK25">
            <v>60000</v>
          </cell>
          <cell r="ACL25">
            <v>60000</v>
          </cell>
          <cell r="ACM25">
            <v>240000</v>
          </cell>
          <cell r="ACN25">
            <v>60000</v>
          </cell>
          <cell r="ACO25">
            <v>60000</v>
          </cell>
          <cell r="ACP25">
            <v>60000</v>
          </cell>
          <cell r="ACQ25">
            <v>60000</v>
          </cell>
          <cell r="ACR25">
            <v>240000</v>
          </cell>
          <cell r="ACS25">
            <v>0</v>
          </cell>
          <cell r="ACT25">
            <v>0</v>
          </cell>
          <cell r="ACU25">
            <v>0</v>
          </cell>
          <cell r="ACV25">
            <v>0</v>
          </cell>
          <cell r="ACW25">
            <v>0</v>
          </cell>
          <cell r="ACX25">
            <v>60000</v>
          </cell>
          <cell r="ACY25">
            <v>60000</v>
          </cell>
          <cell r="ACZ25">
            <v>60000</v>
          </cell>
          <cell r="ADA25">
            <v>60000</v>
          </cell>
          <cell r="ADB25">
            <v>240000</v>
          </cell>
          <cell r="ADC25">
            <v>22000</v>
          </cell>
          <cell r="ADD25">
            <v>22000</v>
          </cell>
          <cell r="ADE25">
            <v>22000</v>
          </cell>
          <cell r="ADF25">
            <v>22000</v>
          </cell>
          <cell r="ADG25">
            <v>88000</v>
          </cell>
          <cell r="ADH25">
            <v>0</v>
          </cell>
          <cell r="ADI25">
            <v>0</v>
          </cell>
          <cell r="ADJ25">
            <v>0</v>
          </cell>
          <cell r="ADK25">
            <v>0</v>
          </cell>
          <cell r="ADL25">
            <v>0</v>
          </cell>
          <cell r="ADM25">
            <v>22000</v>
          </cell>
          <cell r="ADN25">
            <v>22000</v>
          </cell>
          <cell r="ADO25">
            <v>22000</v>
          </cell>
          <cell r="ADP25">
            <v>22000</v>
          </cell>
          <cell r="ADQ25">
            <v>88000</v>
          </cell>
          <cell r="ADR25">
            <v>22000</v>
          </cell>
          <cell r="ADS25">
            <v>22000</v>
          </cell>
          <cell r="ADT25">
            <v>22000</v>
          </cell>
          <cell r="ADU25">
            <v>22000</v>
          </cell>
          <cell r="ADV25">
            <v>88000</v>
          </cell>
          <cell r="ADW25">
            <v>0</v>
          </cell>
          <cell r="ADX25">
            <v>0</v>
          </cell>
          <cell r="ADY25">
            <v>0</v>
          </cell>
          <cell r="ADZ25">
            <v>0</v>
          </cell>
          <cell r="AEA25">
            <v>0</v>
          </cell>
          <cell r="AEB25">
            <v>22000</v>
          </cell>
          <cell r="AEC25">
            <v>22000</v>
          </cell>
          <cell r="AED25">
            <v>22000</v>
          </cell>
          <cell r="AEE25">
            <v>22000</v>
          </cell>
          <cell r="AEF25">
            <v>88000</v>
          </cell>
          <cell r="AEG25">
            <v>51000</v>
          </cell>
          <cell r="AEH25">
            <v>50000</v>
          </cell>
          <cell r="AEI25">
            <v>50000</v>
          </cell>
          <cell r="AEJ25">
            <v>50000</v>
          </cell>
          <cell r="AEK25">
            <v>201000</v>
          </cell>
          <cell r="AEL25">
            <v>0</v>
          </cell>
          <cell r="AEM25">
            <v>0</v>
          </cell>
          <cell r="AEN25">
            <v>0</v>
          </cell>
          <cell r="AEO25">
            <v>0</v>
          </cell>
          <cell r="AEP25">
            <v>0</v>
          </cell>
          <cell r="AEQ25">
            <v>51000</v>
          </cell>
          <cell r="AER25">
            <v>50000</v>
          </cell>
          <cell r="AES25">
            <v>50000</v>
          </cell>
          <cell r="AET25">
            <v>50000</v>
          </cell>
          <cell r="AEU25">
            <v>201000</v>
          </cell>
          <cell r="AEV25">
            <v>51000</v>
          </cell>
          <cell r="AEW25">
            <v>50000</v>
          </cell>
          <cell r="AEX25">
            <v>50000</v>
          </cell>
          <cell r="AEY25">
            <v>50000</v>
          </cell>
          <cell r="AEZ25">
            <v>201000</v>
          </cell>
          <cell r="AFA25">
            <v>0</v>
          </cell>
          <cell r="AFB25">
            <v>0</v>
          </cell>
          <cell r="AFC25">
            <v>0</v>
          </cell>
          <cell r="AFD25">
            <v>0</v>
          </cell>
          <cell r="AFE25">
            <v>0</v>
          </cell>
          <cell r="AFF25">
            <v>51000</v>
          </cell>
          <cell r="AFG25">
            <v>50000</v>
          </cell>
          <cell r="AFH25">
            <v>50000</v>
          </cell>
          <cell r="AFI25">
            <v>50000</v>
          </cell>
          <cell r="AFJ25">
            <v>201000</v>
          </cell>
          <cell r="AFK25">
            <v>35000</v>
          </cell>
          <cell r="AFL25">
            <v>35000</v>
          </cell>
          <cell r="AFM25">
            <v>35000</v>
          </cell>
          <cell r="AFN25">
            <v>35000</v>
          </cell>
          <cell r="AFO25">
            <v>140000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35000</v>
          </cell>
          <cell r="AFV25">
            <v>35000</v>
          </cell>
          <cell r="AFW25">
            <v>35000</v>
          </cell>
          <cell r="AFX25">
            <v>35000</v>
          </cell>
          <cell r="AFY25">
            <v>140000</v>
          </cell>
          <cell r="AFZ25">
            <v>35000</v>
          </cell>
          <cell r="AGA25">
            <v>35000</v>
          </cell>
          <cell r="AGB25">
            <v>35000</v>
          </cell>
          <cell r="AGC25">
            <v>35000</v>
          </cell>
          <cell r="AGD25">
            <v>140000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35000</v>
          </cell>
          <cell r="AGK25">
            <v>35000</v>
          </cell>
          <cell r="AGL25">
            <v>35000</v>
          </cell>
          <cell r="AGM25">
            <v>35000</v>
          </cell>
          <cell r="AGN25">
            <v>140000</v>
          </cell>
          <cell r="AGO25">
            <v>30000</v>
          </cell>
          <cell r="AGP25">
            <v>30000</v>
          </cell>
          <cell r="AGQ25">
            <v>30000</v>
          </cell>
          <cell r="AGR25">
            <v>30000</v>
          </cell>
          <cell r="AGS25">
            <v>120000</v>
          </cell>
          <cell r="AGT25">
            <v>0</v>
          </cell>
          <cell r="AGU25">
            <v>0</v>
          </cell>
          <cell r="AGV25">
            <v>0</v>
          </cell>
          <cell r="AGW25">
            <v>0</v>
          </cell>
          <cell r="AGX25">
            <v>0</v>
          </cell>
          <cell r="AGY25">
            <v>30000</v>
          </cell>
          <cell r="AGZ25">
            <v>30000</v>
          </cell>
          <cell r="AHA25">
            <v>30000</v>
          </cell>
          <cell r="AHB25">
            <v>30000</v>
          </cell>
          <cell r="AHC25">
            <v>120000</v>
          </cell>
          <cell r="AHD25">
            <v>30000</v>
          </cell>
          <cell r="AHE25">
            <v>30000</v>
          </cell>
          <cell r="AHF25">
            <v>30000</v>
          </cell>
          <cell r="AHG25">
            <v>30000</v>
          </cell>
          <cell r="AHH25">
            <v>120000</v>
          </cell>
          <cell r="AHI25">
            <v>0</v>
          </cell>
          <cell r="AHJ25">
            <v>0</v>
          </cell>
          <cell r="AHK25">
            <v>0</v>
          </cell>
          <cell r="AHL25">
            <v>0</v>
          </cell>
          <cell r="AHM25">
            <v>0</v>
          </cell>
          <cell r="AHN25">
            <v>30000</v>
          </cell>
          <cell r="AHO25">
            <v>30000</v>
          </cell>
          <cell r="AHP25">
            <v>30000</v>
          </cell>
          <cell r="AHQ25">
            <v>30000</v>
          </cell>
          <cell r="AHR25">
            <v>120000</v>
          </cell>
          <cell r="AHS25">
            <v>25000</v>
          </cell>
          <cell r="AHT25">
            <v>25000</v>
          </cell>
          <cell r="AHU25">
            <v>25000</v>
          </cell>
          <cell r="AHV25">
            <v>25000</v>
          </cell>
          <cell r="AHW25">
            <v>100000</v>
          </cell>
          <cell r="AHX25">
            <v>0</v>
          </cell>
          <cell r="AHY25">
            <v>0</v>
          </cell>
          <cell r="AHZ25">
            <v>0</v>
          </cell>
          <cell r="AIA25">
            <v>0</v>
          </cell>
          <cell r="AIB25">
            <v>0</v>
          </cell>
          <cell r="AIC25">
            <v>25000</v>
          </cell>
          <cell r="AID25">
            <v>25000</v>
          </cell>
          <cell r="AIE25">
            <v>25000</v>
          </cell>
          <cell r="AIF25">
            <v>25000</v>
          </cell>
          <cell r="AIG25">
            <v>100000</v>
          </cell>
          <cell r="AIH25">
            <v>25000</v>
          </cell>
          <cell r="AII25">
            <v>25000</v>
          </cell>
          <cell r="AIJ25">
            <v>25000</v>
          </cell>
          <cell r="AIK25">
            <v>25000</v>
          </cell>
          <cell r="AIL25">
            <v>100000</v>
          </cell>
          <cell r="AIM25">
            <v>0</v>
          </cell>
          <cell r="AIN25">
            <v>0</v>
          </cell>
          <cell r="AIO25">
            <v>0</v>
          </cell>
          <cell r="AIP25">
            <v>0</v>
          </cell>
          <cell r="AIQ25">
            <v>0</v>
          </cell>
          <cell r="AIR25">
            <v>25000</v>
          </cell>
          <cell r="AIS25">
            <v>25000</v>
          </cell>
          <cell r="AIT25">
            <v>25000</v>
          </cell>
          <cell r="AIU25">
            <v>25000</v>
          </cell>
          <cell r="AIV25">
            <v>100000</v>
          </cell>
          <cell r="AIW25">
            <v>15000</v>
          </cell>
          <cell r="AIX25">
            <v>15000</v>
          </cell>
          <cell r="AIY25">
            <v>15000</v>
          </cell>
          <cell r="AIZ25">
            <v>15000</v>
          </cell>
          <cell r="AJA25">
            <v>60000</v>
          </cell>
          <cell r="AJB25">
            <v>0</v>
          </cell>
          <cell r="AJC25">
            <v>0</v>
          </cell>
          <cell r="AJD25">
            <v>0</v>
          </cell>
          <cell r="AJE25">
            <v>0</v>
          </cell>
          <cell r="AJF25">
            <v>0</v>
          </cell>
          <cell r="AJG25">
            <v>15000</v>
          </cell>
          <cell r="AJH25">
            <v>15000</v>
          </cell>
          <cell r="AJI25">
            <v>15000</v>
          </cell>
          <cell r="AJJ25">
            <v>15000</v>
          </cell>
          <cell r="AJK25">
            <v>60000</v>
          </cell>
          <cell r="AJL25">
            <v>15000</v>
          </cell>
          <cell r="AJM25">
            <v>15000</v>
          </cell>
          <cell r="AJN25">
            <v>15000</v>
          </cell>
          <cell r="AJO25">
            <v>15000</v>
          </cell>
          <cell r="AJP25">
            <v>60000</v>
          </cell>
          <cell r="AJQ25">
            <v>0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15000</v>
          </cell>
          <cell r="AJW25">
            <v>15000</v>
          </cell>
          <cell r="AJX25">
            <v>15000</v>
          </cell>
          <cell r="AJY25">
            <v>15000</v>
          </cell>
          <cell r="AJZ25">
            <v>60000</v>
          </cell>
          <cell r="AKA25">
            <v>10000</v>
          </cell>
          <cell r="AKB25">
            <v>10000</v>
          </cell>
          <cell r="AKC25">
            <v>10000</v>
          </cell>
          <cell r="AKD25">
            <v>10000</v>
          </cell>
          <cell r="AKE25">
            <v>40000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10000</v>
          </cell>
          <cell r="AKL25">
            <v>10000</v>
          </cell>
          <cell r="AKM25">
            <v>10000</v>
          </cell>
          <cell r="AKN25">
            <v>10000</v>
          </cell>
          <cell r="AKO25">
            <v>40000</v>
          </cell>
          <cell r="AKP25">
            <v>10000</v>
          </cell>
          <cell r="AKQ25">
            <v>10000</v>
          </cell>
          <cell r="AKR25">
            <v>10000</v>
          </cell>
          <cell r="AKS25">
            <v>10000</v>
          </cell>
          <cell r="AKT25">
            <v>40000</v>
          </cell>
          <cell r="AKU25">
            <v>0</v>
          </cell>
          <cell r="AKV25">
            <v>0</v>
          </cell>
          <cell r="AKW25">
            <v>0</v>
          </cell>
          <cell r="AKX25">
            <v>0</v>
          </cell>
          <cell r="AKY25">
            <v>0</v>
          </cell>
          <cell r="AKZ25">
            <v>10000</v>
          </cell>
          <cell r="ALA25">
            <v>10000</v>
          </cell>
          <cell r="ALB25">
            <v>10000</v>
          </cell>
          <cell r="ALC25">
            <v>10000</v>
          </cell>
          <cell r="ALD25">
            <v>40000</v>
          </cell>
          <cell r="ALE25">
            <v>5100</v>
          </cell>
          <cell r="ALF25">
            <v>5400</v>
          </cell>
          <cell r="ALG25">
            <v>5400</v>
          </cell>
          <cell r="ALH25">
            <v>5400</v>
          </cell>
          <cell r="ALI25">
            <v>21300</v>
          </cell>
          <cell r="ALO25">
            <v>5100</v>
          </cell>
          <cell r="ALP25">
            <v>5400</v>
          </cell>
          <cell r="ALQ25">
            <v>5400</v>
          </cell>
          <cell r="ALR25">
            <v>5400</v>
          </cell>
          <cell r="ALS25">
            <v>21300</v>
          </cell>
          <cell r="ALT25">
            <v>5100</v>
          </cell>
          <cell r="ALU25">
            <v>5400</v>
          </cell>
          <cell r="ALV25">
            <v>5400</v>
          </cell>
          <cell r="ALW25">
            <v>5400</v>
          </cell>
          <cell r="ALX25">
            <v>21300</v>
          </cell>
          <cell r="ALY25">
            <v>0</v>
          </cell>
          <cell r="ALZ25">
            <v>0</v>
          </cell>
          <cell r="AMA25">
            <v>0</v>
          </cell>
          <cell r="AMB25">
            <v>0</v>
          </cell>
          <cell r="AMC25">
            <v>0</v>
          </cell>
          <cell r="AMD25">
            <v>5100</v>
          </cell>
          <cell r="AME25">
            <v>5400</v>
          </cell>
          <cell r="AMF25">
            <v>5400</v>
          </cell>
          <cell r="AMG25">
            <v>5400</v>
          </cell>
          <cell r="AMH25">
            <v>21300</v>
          </cell>
          <cell r="AMX25">
            <v>0</v>
          </cell>
          <cell r="AMY25">
            <v>0</v>
          </cell>
          <cell r="AMZ25">
            <v>0</v>
          </cell>
          <cell r="ANA25">
            <v>0</v>
          </cell>
          <cell r="ANB25">
            <v>0</v>
          </cell>
          <cell r="ANC25">
            <v>0</v>
          </cell>
          <cell r="AND25">
            <v>0</v>
          </cell>
          <cell r="ANE25">
            <v>0</v>
          </cell>
          <cell r="ANF25">
            <v>0</v>
          </cell>
          <cell r="ANG25">
            <v>0</v>
          </cell>
          <cell r="ANH25">
            <v>0</v>
          </cell>
          <cell r="ANI25">
            <v>0</v>
          </cell>
          <cell r="ANJ25">
            <v>0</v>
          </cell>
          <cell r="ANK25">
            <v>0</v>
          </cell>
          <cell r="ANL25">
            <v>0</v>
          </cell>
          <cell r="AOB25">
            <v>0</v>
          </cell>
          <cell r="AOC25">
            <v>0</v>
          </cell>
          <cell r="AOD25">
            <v>0</v>
          </cell>
          <cell r="AOE25">
            <v>0</v>
          </cell>
          <cell r="AOF25">
            <v>0</v>
          </cell>
          <cell r="AOG25">
            <v>0</v>
          </cell>
          <cell r="AOH25">
            <v>0</v>
          </cell>
          <cell r="AOI25">
            <v>0</v>
          </cell>
          <cell r="AOJ25">
            <v>0</v>
          </cell>
          <cell r="AOK25">
            <v>0</v>
          </cell>
          <cell r="AOL25">
            <v>0</v>
          </cell>
          <cell r="AOM25">
            <v>0</v>
          </cell>
          <cell r="AON25">
            <v>0</v>
          </cell>
          <cell r="AOO25">
            <v>0</v>
          </cell>
          <cell r="AOP25">
            <v>0</v>
          </cell>
          <cell r="APF25">
            <v>0</v>
          </cell>
          <cell r="APG25">
            <v>0</v>
          </cell>
          <cell r="APH25">
            <v>0</v>
          </cell>
          <cell r="API25">
            <v>0</v>
          </cell>
          <cell r="APJ25">
            <v>0</v>
          </cell>
          <cell r="APK25">
            <v>0</v>
          </cell>
          <cell r="APL25">
            <v>0</v>
          </cell>
          <cell r="APM25">
            <v>0</v>
          </cell>
          <cell r="APN25">
            <v>0</v>
          </cell>
          <cell r="APO25">
            <v>0</v>
          </cell>
          <cell r="APP25">
            <v>0</v>
          </cell>
          <cell r="APQ25">
            <v>0</v>
          </cell>
          <cell r="APR25">
            <v>0</v>
          </cell>
          <cell r="APS25">
            <v>0</v>
          </cell>
          <cell r="APT25">
            <v>0</v>
          </cell>
          <cell r="AQJ25">
            <v>0</v>
          </cell>
          <cell r="AQK25">
            <v>0</v>
          </cell>
          <cell r="AQL25">
            <v>0</v>
          </cell>
          <cell r="AQM25">
            <v>0</v>
          </cell>
          <cell r="AQN25">
            <v>0</v>
          </cell>
          <cell r="AQO25">
            <v>0</v>
          </cell>
          <cell r="AQP25">
            <v>0</v>
          </cell>
          <cell r="AQQ25">
            <v>0</v>
          </cell>
          <cell r="AQR25">
            <v>0</v>
          </cell>
          <cell r="AQS25">
            <v>0</v>
          </cell>
          <cell r="AQT25">
            <v>0</v>
          </cell>
          <cell r="AQU25">
            <v>0</v>
          </cell>
          <cell r="AQV25">
            <v>0</v>
          </cell>
          <cell r="AQW25">
            <v>0</v>
          </cell>
          <cell r="AQX25">
            <v>0</v>
          </cell>
          <cell r="ARN25">
            <v>0</v>
          </cell>
          <cell r="ARO25">
            <v>0</v>
          </cell>
          <cell r="ARP25">
            <v>0</v>
          </cell>
          <cell r="ARQ25">
            <v>0</v>
          </cell>
          <cell r="ARR25">
            <v>0</v>
          </cell>
          <cell r="ARS25">
            <v>0</v>
          </cell>
          <cell r="ART25">
            <v>0</v>
          </cell>
          <cell r="ARU25">
            <v>0</v>
          </cell>
          <cell r="ARV25">
            <v>0</v>
          </cell>
          <cell r="ARW25">
            <v>0</v>
          </cell>
          <cell r="ARX25">
            <v>0</v>
          </cell>
          <cell r="ARY25">
            <v>0</v>
          </cell>
          <cell r="ARZ25">
            <v>0</v>
          </cell>
          <cell r="ASA25">
            <v>0</v>
          </cell>
          <cell r="ASB25">
            <v>0</v>
          </cell>
          <cell r="ASR25">
            <v>0</v>
          </cell>
          <cell r="ASS25">
            <v>0</v>
          </cell>
          <cell r="AST25">
            <v>0</v>
          </cell>
          <cell r="ASU25">
            <v>0</v>
          </cell>
          <cell r="ASV25">
            <v>0</v>
          </cell>
          <cell r="ASW25">
            <v>0</v>
          </cell>
          <cell r="ASX25">
            <v>0</v>
          </cell>
          <cell r="ASY25">
            <v>0</v>
          </cell>
          <cell r="ASZ25">
            <v>0</v>
          </cell>
          <cell r="ATA25">
            <v>0</v>
          </cell>
          <cell r="ATB25">
            <v>0</v>
          </cell>
          <cell r="ATC25">
            <v>0</v>
          </cell>
          <cell r="ATD25">
            <v>0</v>
          </cell>
          <cell r="ATE25">
            <v>0</v>
          </cell>
          <cell r="ATF25">
            <v>0</v>
          </cell>
          <cell r="ATV25">
            <v>0</v>
          </cell>
          <cell r="ATW25">
            <v>0</v>
          </cell>
          <cell r="ATX25">
            <v>0</v>
          </cell>
          <cell r="ATY25">
            <v>0</v>
          </cell>
          <cell r="ATZ25">
            <v>0</v>
          </cell>
          <cell r="AUA25">
            <v>0</v>
          </cell>
          <cell r="AUB25">
            <v>0</v>
          </cell>
          <cell r="AUC25">
            <v>0</v>
          </cell>
          <cell r="AUD25">
            <v>0</v>
          </cell>
          <cell r="AUE25">
            <v>0</v>
          </cell>
          <cell r="AUF25">
            <v>0</v>
          </cell>
          <cell r="AUG25">
            <v>0</v>
          </cell>
          <cell r="AUH25">
            <v>0</v>
          </cell>
          <cell r="AUI25">
            <v>0</v>
          </cell>
          <cell r="AUJ25">
            <v>0</v>
          </cell>
          <cell r="AUZ25">
            <v>0</v>
          </cell>
          <cell r="AVA25">
            <v>0</v>
          </cell>
          <cell r="AVB25">
            <v>0</v>
          </cell>
          <cell r="AVC25">
            <v>0</v>
          </cell>
          <cell r="AVD25">
            <v>0</v>
          </cell>
          <cell r="AVE25">
            <v>0</v>
          </cell>
          <cell r="AVF25">
            <v>0</v>
          </cell>
          <cell r="AVG25">
            <v>0</v>
          </cell>
          <cell r="AVH25">
            <v>0</v>
          </cell>
          <cell r="AVI25">
            <v>0</v>
          </cell>
          <cell r="AVJ25">
            <v>0</v>
          </cell>
          <cell r="AVK25">
            <v>0</v>
          </cell>
          <cell r="AVL25">
            <v>0</v>
          </cell>
          <cell r="AVM25">
            <v>0</v>
          </cell>
          <cell r="AVN25">
            <v>0</v>
          </cell>
          <cell r="AWH25">
            <v>0</v>
          </cell>
          <cell r="AWM25">
            <v>0</v>
          </cell>
          <cell r="AWN25">
            <v>0</v>
          </cell>
          <cell r="AWO25">
            <v>0</v>
          </cell>
          <cell r="AWP25">
            <v>0</v>
          </cell>
          <cell r="AWQ25">
            <v>0</v>
          </cell>
          <cell r="AWR25">
            <v>0</v>
          </cell>
          <cell r="AXL25">
            <v>0</v>
          </cell>
          <cell r="AXQ25">
            <v>0</v>
          </cell>
          <cell r="AXR25">
            <v>0</v>
          </cell>
          <cell r="AXS25">
            <v>0</v>
          </cell>
          <cell r="AXT25">
            <v>0</v>
          </cell>
          <cell r="AXU25">
            <v>0</v>
          </cell>
          <cell r="AXV25">
            <v>0</v>
          </cell>
          <cell r="AXW25">
            <v>1183700</v>
          </cell>
          <cell r="AXX25">
            <v>1256400</v>
          </cell>
          <cell r="AXY25">
            <v>1258400</v>
          </cell>
          <cell r="AXZ25">
            <v>1278400</v>
          </cell>
          <cell r="AYA25">
            <v>4976900</v>
          </cell>
          <cell r="AYB25">
            <v>0</v>
          </cell>
          <cell r="AYC25">
            <v>0</v>
          </cell>
          <cell r="AYD25">
            <v>0</v>
          </cell>
          <cell r="AYE25">
            <v>0</v>
          </cell>
          <cell r="AYF25">
            <v>0</v>
          </cell>
          <cell r="AYG25">
            <v>1183700</v>
          </cell>
          <cell r="AYH25">
            <v>1256400</v>
          </cell>
          <cell r="AYI25">
            <v>1258400</v>
          </cell>
          <cell r="AYJ25">
            <v>1278400</v>
          </cell>
          <cell r="AYK25">
            <v>4976900</v>
          </cell>
          <cell r="AYL25">
            <v>1183700</v>
          </cell>
          <cell r="AYM25">
            <v>1256400</v>
          </cell>
          <cell r="AYN25">
            <v>1258400</v>
          </cell>
          <cell r="AYO25">
            <v>1278400</v>
          </cell>
          <cell r="AYP25">
            <v>4976900</v>
          </cell>
          <cell r="AYQ25">
            <v>0</v>
          </cell>
          <cell r="AYR25">
            <v>0</v>
          </cell>
          <cell r="AYS25">
            <v>0</v>
          </cell>
          <cell r="AYT25">
            <v>0</v>
          </cell>
          <cell r="AYU25">
            <v>0</v>
          </cell>
          <cell r="AYV25">
            <v>1183700</v>
          </cell>
          <cell r="AYW25">
            <v>1256400</v>
          </cell>
          <cell r="AYX25">
            <v>1258400</v>
          </cell>
          <cell r="AYY25">
            <v>1278400</v>
          </cell>
          <cell r="AYZ25">
            <v>4976900</v>
          </cell>
          <cell r="AZA25">
            <v>30000</v>
          </cell>
          <cell r="AZB25">
            <v>30000</v>
          </cell>
          <cell r="AZC25">
            <v>30000</v>
          </cell>
          <cell r="AZD25">
            <v>30000</v>
          </cell>
          <cell r="AZE25">
            <v>120000</v>
          </cell>
          <cell r="AZG25">
            <v>0</v>
          </cell>
          <cell r="AZH25">
            <v>0</v>
          </cell>
          <cell r="AZI25">
            <v>0</v>
          </cell>
          <cell r="AZJ25">
            <v>0</v>
          </cell>
          <cell r="AZK25">
            <v>30000</v>
          </cell>
          <cell r="AZL25">
            <v>30000</v>
          </cell>
          <cell r="AZM25">
            <v>30000</v>
          </cell>
          <cell r="AZN25">
            <v>30000</v>
          </cell>
          <cell r="AZO25">
            <v>120000</v>
          </cell>
          <cell r="AZP25">
            <v>30000</v>
          </cell>
          <cell r="AZQ25">
            <v>30000</v>
          </cell>
          <cell r="AZR25">
            <v>30000</v>
          </cell>
          <cell r="AZS25">
            <v>30000</v>
          </cell>
          <cell r="AZT25">
            <v>120000</v>
          </cell>
          <cell r="AZU25">
            <v>0</v>
          </cell>
          <cell r="AZV25">
            <v>0</v>
          </cell>
          <cell r="AZW25">
            <v>0</v>
          </cell>
          <cell r="AZX25">
            <v>0</v>
          </cell>
          <cell r="AZY25">
            <v>0</v>
          </cell>
          <cell r="AZZ25">
            <v>30000</v>
          </cell>
          <cell r="BAA25">
            <v>30000</v>
          </cell>
          <cell r="BAB25">
            <v>30000</v>
          </cell>
          <cell r="BAC25">
            <v>30000</v>
          </cell>
          <cell r="BAD25">
            <v>120000</v>
          </cell>
          <cell r="BAE25">
            <v>117000</v>
          </cell>
          <cell r="BAF25">
            <v>117000</v>
          </cell>
          <cell r="BAG25">
            <v>117000</v>
          </cell>
          <cell r="BAH25">
            <v>117000</v>
          </cell>
          <cell r="BAI25">
            <v>468000</v>
          </cell>
          <cell r="BAK25">
            <v>0</v>
          </cell>
          <cell r="BAL25">
            <v>0</v>
          </cell>
          <cell r="BAM25">
            <v>0</v>
          </cell>
          <cell r="BAN25">
            <v>0</v>
          </cell>
          <cell r="BAO25">
            <v>117000</v>
          </cell>
          <cell r="BAP25">
            <v>117000</v>
          </cell>
          <cell r="BAQ25">
            <v>117000</v>
          </cell>
          <cell r="BAR25">
            <v>117000</v>
          </cell>
          <cell r="BAS25">
            <v>468000</v>
          </cell>
          <cell r="BAT25">
            <v>117000</v>
          </cell>
          <cell r="BAU25">
            <v>117000</v>
          </cell>
          <cell r="BAV25">
            <v>117000</v>
          </cell>
          <cell r="BAW25">
            <v>117000</v>
          </cell>
          <cell r="BAX25">
            <v>468000</v>
          </cell>
          <cell r="BAY25">
            <v>0</v>
          </cell>
          <cell r="BAZ25">
            <v>0</v>
          </cell>
          <cell r="BBA25">
            <v>0</v>
          </cell>
          <cell r="BBB25">
            <v>0</v>
          </cell>
          <cell r="BBC25">
            <v>0</v>
          </cell>
          <cell r="BBD25">
            <v>117000</v>
          </cell>
          <cell r="BBE25">
            <v>117000</v>
          </cell>
          <cell r="BBF25">
            <v>117000</v>
          </cell>
          <cell r="BBG25">
            <v>117000</v>
          </cell>
          <cell r="BBH25">
            <v>468000</v>
          </cell>
          <cell r="BBI25">
            <v>0</v>
          </cell>
          <cell r="BBJ25">
            <v>0</v>
          </cell>
          <cell r="BBK25">
            <v>0</v>
          </cell>
          <cell r="BBL25">
            <v>0</v>
          </cell>
          <cell r="BBM25">
            <v>0</v>
          </cell>
          <cell r="BBO25">
            <v>0</v>
          </cell>
          <cell r="BBP25">
            <v>0</v>
          </cell>
          <cell r="BBQ25">
            <v>0</v>
          </cell>
          <cell r="BBR25">
            <v>0</v>
          </cell>
          <cell r="BBS25">
            <v>0</v>
          </cell>
          <cell r="BBT25">
            <v>0</v>
          </cell>
          <cell r="BBU25">
            <v>0</v>
          </cell>
          <cell r="BBV25">
            <v>0</v>
          </cell>
          <cell r="BBW25">
            <v>0</v>
          </cell>
          <cell r="BBX25">
            <v>0</v>
          </cell>
          <cell r="BBY25">
            <v>0</v>
          </cell>
          <cell r="BBZ25">
            <v>0</v>
          </cell>
          <cell r="BCA25">
            <v>0</v>
          </cell>
          <cell r="BCB25">
            <v>0</v>
          </cell>
          <cell r="BCC25">
            <v>0</v>
          </cell>
          <cell r="BCD25">
            <v>0</v>
          </cell>
          <cell r="BCE25">
            <v>0</v>
          </cell>
          <cell r="BCF25">
            <v>0</v>
          </cell>
          <cell r="BCG25">
            <v>0</v>
          </cell>
          <cell r="BCH25">
            <v>0</v>
          </cell>
          <cell r="BCI25">
            <v>0</v>
          </cell>
          <cell r="BCJ25">
            <v>0</v>
          </cell>
          <cell r="BCK25">
            <v>0</v>
          </cell>
          <cell r="BCL25">
            <v>0</v>
          </cell>
          <cell r="BCM25">
            <v>55000</v>
          </cell>
          <cell r="BCN25">
            <v>27000</v>
          </cell>
          <cell r="BCO25">
            <v>25000</v>
          </cell>
          <cell r="BCP25">
            <v>25000</v>
          </cell>
          <cell r="BCQ25">
            <v>132000</v>
          </cell>
          <cell r="BCS25">
            <v>0</v>
          </cell>
          <cell r="BCT25">
            <v>0</v>
          </cell>
          <cell r="BCU25">
            <v>0</v>
          </cell>
          <cell r="BCV25">
            <v>0</v>
          </cell>
          <cell r="BCW25">
            <v>55000</v>
          </cell>
          <cell r="BCX25">
            <v>27000</v>
          </cell>
          <cell r="BCY25">
            <v>25000</v>
          </cell>
          <cell r="BCZ25">
            <v>25000</v>
          </cell>
          <cell r="BDA25">
            <v>132000</v>
          </cell>
          <cell r="BDB25">
            <v>55000</v>
          </cell>
          <cell r="BDC25">
            <v>27000</v>
          </cell>
          <cell r="BDD25">
            <v>25000</v>
          </cell>
          <cell r="BDE25">
            <v>25000</v>
          </cell>
          <cell r="BDF25">
            <v>132000</v>
          </cell>
          <cell r="BDG25">
            <v>0</v>
          </cell>
          <cell r="BDH25">
            <v>0</v>
          </cell>
          <cell r="BDI25">
            <v>0</v>
          </cell>
          <cell r="BDJ25">
            <v>0</v>
          </cell>
          <cell r="BDK25">
            <v>0</v>
          </cell>
          <cell r="BDL25">
            <v>55000</v>
          </cell>
          <cell r="BDM25">
            <v>27000</v>
          </cell>
          <cell r="BDN25">
            <v>25000</v>
          </cell>
          <cell r="BDO25">
            <v>25000</v>
          </cell>
          <cell r="BDP25">
            <v>132000</v>
          </cell>
          <cell r="BDQ25">
            <v>459000</v>
          </cell>
          <cell r="BDR25">
            <v>458300</v>
          </cell>
          <cell r="BDS25">
            <v>458300</v>
          </cell>
          <cell r="BDT25">
            <v>458300</v>
          </cell>
          <cell r="BDU25">
            <v>1833900</v>
          </cell>
          <cell r="BDW25">
            <v>0</v>
          </cell>
          <cell r="BDX25">
            <v>0</v>
          </cell>
          <cell r="BDY25">
            <v>0</v>
          </cell>
          <cell r="BDZ25">
            <v>0</v>
          </cell>
          <cell r="BEA25">
            <v>459000</v>
          </cell>
          <cell r="BEB25">
            <v>458300</v>
          </cell>
          <cell r="BEC25">
            <v>458300</v>
          </cell>
          <cell r="BED25">
            <v>458300</v>
          </cell>
          <cell r="BEE25">
            <v>1833900</v>
          </cell>
          <cell r="BEF25">
            <v>459000</v>
          </cell>
          <cell r="BEG25">
            <v>458300</v>
          </cell>
          <cell r="BEH25">
            <v>458300</v>
          </cell>
          <cell r="BEI25">
            <v>458300</v>
          </cell>
          <cell r="BEJ25">
            <v>1833900</v>
          </cell>
          <cell r="BEK25">
            <v>0</v>
          </cell>
          <cell r="BEL25">
            <v>0</v>
          </cell>
          <cell r="BEM25">
            <v>0</v>
          </cell>
          <cell r="BEN25">
            <v>0</v>
          </cell>
          <cell r="BEO25">
            <v>0</v>
          </cell>
          <cell r="BEP25">
            <v>459000</v>
          </cell>
          <cell r="BEQ25">
            <v>458300</v>
          </cell>
          <cell r="BER25">
            <v>458300</v>
          </cell>
          <cell r="BES25">
            <v>458300</v>
          </cell>
          <cell r="BET25">
            <v>1833900</v>
          </cell>
          <cell r="BEU25">
            <v>1844700</v>
          </cell>
          <cell r="BEV25">
            <v>1888700</v>
          </cell>
          <cell r="BEW25">
            <v>1888700</v>
          </cell>
          <cell r="BEX25">
            <v>1908700</v>
          </cell>
          <cell r="BEY25">
            <v>7530800</v>
          </cell>
          <cell r="BEZ25">
            <v>0</v>
          </cell>
          <cell r="BFA25">
            <v>0</v>
          </cell>
          <cell r="BFB25">
            <v>0</v>
          </cell>
          <cell r="BFC25">
            <v>0</v>
          </cell>
          <cell r="BFD25">
            <v>0</v>
          </cell>
          <cell r="BFE25">
            <v>1844700</v>
          </cell>
          <cell r="BFF25">
            <v>1888700</v>
          </cell>
          <cell r="BFG25">
            <v>1888700</v>
          </cell>
          <cell r="BFH25">
            <v>1908700</v>
          </cell>
          <cell r="BFI25">
            <v>7530800</v>
          </cell>
          <cell r="BFJ25">
            <v>1844700</v>
          </cell>
          <cell r="BFK25">
            <v>1888700</v>
          </cell>
          <cell r="BFL25">
            <v>1888700</v>
          </cell>
          <cell r="BFM25">
            <v>1908700</v>
          </cell>
          <cell r="BFN25">
            <v>7530800</v>
          </cell>
          <cell r="BFO25">
            <v>0</v>
          </cell>
          <cell r="BFP25">
            <v>0</v>
          </cell>
          <cell r="BFQ25">
            <v>0</v>
          </cell>
          <cell r="BFR25">
            <v>0</v>
          </cell>
          <cell r="BFS25">
            <v>0</v>
          </cell>
          <cell r="BFT25">
            <v>1844700</v>
          </cell>
          <cell r="BFU25">
            <v>1888700</v>
          </cell>
          <cell r="BFV25">
            <v>1888700</v>
          </cell>
          <cell r="BFW25">
            <v>1908700</v>
          </cell>
          <cell r="BFX25">
            <v>7530800</v>
          </cell>
          <cell r="BFY25">
            <v>0</v>
          </cell>
          <cell r="BFZ25">
            <v>0</v>
          </cell>
        </row>
        <row r="26">
          <cell r="B26" t="str">
            <v>办公费</v>
          </cell>
          <cell r="C26">
            <v>687630.38</v>
          </cell>
          <cell r="D26">
            <v>1289306.96</v>
          </cell>
          <cell r="E26">
            <v>1289306.96</v>
          </cell>
          <cell r="F26">
            <v>1289306.96</v>
          </cell>
          <cell r="G26">
            <v>4555551.26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687630.38</v>
          </cell>
          <cell r="N26">
            <v>1289306.96</v>
          </cell>
          <cell r="O26">
            <v>1289306.96</v>
          </cell>
          <cell r="P26">
            <v>1289306.96</v>
          </cell>
          <cell r="Q26">
            <v>4555551.26</v>
          </cell>
          <cell r="R26">
            <v>687630.38</v>
          </cell>
          <cell r="S26">
            <v>1289306.96</v>
          </cell>
          <cell r="T26">
            <v>1289306.96</v>
          </cell>
          <cell r="U26">
            <v>1289306.96</v>
          </cell>
          <cell r="V26">
            <v>4555551.26</v>
          </cell>
          <cell r="W26">
            <v>112369.62</v>
          </cell>
          <cell r="X26">
            <v>210693.04</v>
          </cell>
          <cell r="Y26">
            <v>210693.04</v>
          </cell>
          <cell r="Z26">
            <v>210693.04</v>
          </cell>
          <cell r="AA26">
            <v>744448.74000000011</v>
          </cell>
          <cell r="AB26">
            <v>800000</v>
          </cell>
          <cell r="AC26">
            <v>1500000</v>
          </cell>
          <cell r="AD26">
            <v>1500000</v>
          </cell>
          <cell r="AE26">
            <v>1500000</v>
          </cell>
          <cell r="AF26">
            <v>5300000</v>
          </cell>
          <cell r="AG26">
            <v>75649.3</v>
          </cell>
          <cell r="AH26">
            <v>113473.95</v>
          </cell>
          <cell r="AI26">
            <v>113473.95</v>
          </cell>
          <cell r="AJ26">
            <v>90779.16</v>
          </cell>
          <cell r="AK26">
            <v>393376.36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75649.3</v>
          </cell>
          <cell r="AR26">
            <v>113473.95</v>
          </cell>
          <cell r="AS26">
            <v>113473.95</v>
          </cell>
          <cell r="AT26">
            <v>90779.16</v>
          </cell>
          <cell r="AU26">
            <v>393376.36</v>
          </cell>
          <cell r="AV26">
            <v>75649.3</v>
          </cell>
          <cell r="AW26">
            <v>113473.95</v>
          </cell>
          <cell r="AX26">
            <v>113473.95</v>
          </cell>
          <cell r="AY26">
            <v>90779.16</v>
          </cell>
          <cell r="AZ26">
            <v>393376.36</v>
          </cell>
          <cell r="BA26">
            <v>24350.7</v>
          </cell>
          <cell r="BB26">
            <v>36526.050000000003</v>
          </cell>
          <cell r="BC26">
            <v>36526.050000000003</v>
          </cell>
          <cell r="BD26">
            <v>29220.84</v>
          </cell>
          <cell r="BE26">
            <v>126623.64</v>
          </cell>
          <cell r="BF26">
            <v>100000</v>
          </cell>
          <cell r="BG26">
            <v>150000</v>
          </cell>
          <cell r="BH26">
            <v>150000</v>
          </cell>
          <cell r="BI26">
            <v>120000</v>
          </cell>
          <cell r="BJ26">
            <v>520000</v>
          </cell>
          <cell r="BK26">
            <v>55958.07</v>
          </cell>
          <cell r="BL26">
            <v>104921.37</v>
          </cell>
          <cell r="BM26">
            <v>139895.16</v>
          </cell>
          <cell r="BN26">
            <v>104921.37</v>
          </cell>
          <cell r="BO26">
            <v>405695.97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55958.07</v>
          </cell>
          <cell r="BV26">
            <v>104921.37</v>
          </cell>
          <cell r="BW26">
            <v>139895.16</v>
          </cell>
          <cell r="BX26">
            <v>104921.37</v>
          </cell>
          <cell r="BY26">
            <v>405695.97</v>
          </cell>
          <cell r="BZ26">
            <v>55958.07</v>
          </cell>
          <cell r="CA26">
            <v>104921.37</v>
          </cell>
          <cell r="CB26">
            <v>139895.16</v>
          </cell>
          <cell r="CC26">
            <v>104921.37</v>
          </cell>
          <cell r="CD26">
            <v>405695.97</v>
          </cell>
          <cell r="CE26">
            <v>24041.93</v>
          </cell>
          <cell r="CF26">
            <v>45078.63</v>
          </cell>
          <cell r="CG26">
            <v>60104.84</v>
          </cell>
          <cell r="CH26">
            <v>45078.63</v>
          </cell>
          <cell r="CI26">
            <v>174304.03</v>
          </cell>
          <cell r="CJ26">
            <v>80000</v>
          </cell>
          <cell r="CK26">
            <v>150000</v>
          </cell>
          <cell r="CL26">
            <v>200000</v>
          </cell>
          <cell r="CM26">
            <v>150000</v>
          </cell>
          <cell r="CN26">
            <v>580000</v>
          </cell>
          <cell r="CO26">
            <v>37407.86</v>
          </cell>
          <cell r="CP26">
            <v>59852.57</v>
          </cell>
          <cell r="CQ26">
            <v>59852.57</v>
          </cell>
          <cell r="CR26">
            <v>67334.14</v>
          </cell>
          <cell r="CS26">
            <v>224447.14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37407.86</v>
          </cell>
          <cell r="CZ26">
            <v>59852.57</v>
          </cell>
          <cell r="DA26">
            <v>59852.57</v>
          </cell>
          <cell r="DB26">
            <v>67334.14</v>
          </cell>
          <cell r="DC26">
            <v>224447.14</v>
          </cell>
          <cell r="DD26">
            <v>37407.86</v>
          </cell>
          <cell r="DE26">
            <v>59852.57</v>
          </cell>
          <cell r="DF26">
            <v>59852.57</v>
          </cell>
          <cell r="DG26">
            <v>67334.14</v>
          </cell>
          <cell r="DH26">
            <v>224447.14</v>
          </cell>
          <cell r="DI26">
            <v>12592.14</v>
          </cell>
          <cell r="DJ26">
            <v>20147.43</v>
          </cell>
          <cell r="DK26">
            <v>20147.43</v>
          </cell>
          <cell r="DL26">
            <v>22665.86</v>
          </cell>
          <cell r="DM26">
            <v>75552.86</v>
          </cell>
          <cell r="DN26">
            <v>50000</v>
          </cell>
          <cell r="DO26">
            <v>80000</v>
          </cell>
          <cell r="DP26">
            <v>80000</v>
          </cell>
          <cell r="DQ26">
            <v>90000</v>
          </cell>
          <cell r="DR26">
            <v>300000</v>
          </cell>
          <cell r="DS26">
            <v>107924.33</v>
          </cell>
          <cell r="DT26">
            <v>143899.1</v>
          </cell>
          <cell r="DU26">
            <v>143899.1</v>
          </cell>
          <cell r="DV26">
            <v>136704.15</v>
          </cell>
          <cell r="DW26">
            <v>532426.68000000005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107924.33</v>
          </cell>
          <cell r="ED26">
            <v>143899.1</v>
          </cell>
          <cell r="EE26">
            <v>143899.1</v>
          </cell>
          <cell r="EF26">
            <v>136704.15</v>
          </cell>
          <cell r="EG26">
            <v>532426.68000000005</v>
          </cell>
          <cell r="EH26">
            <v>107924.33</v>
          </cell>
          <cell r="EI26">
            <v>143899.1</v>
          </cell>
          <cell r="EJ26">
            <v>143899.1</v>
          </cell>
          <cell r="EK26">
            <v>136704.15</v>
          </cell>
          <cell r="EL26">
            <v>532426.68000000005</v>
          </cell>
          <cell r="EM26">
            <v>42075.67</v>
          </cell>
          <cell r="EN26">
            <v>56100.9</v>
          </cell>
          <cell r="EO26">
            <v>56100.9</v>
          </cell>
          <cell r="EP26">
            <v>53295.85</v>
          </cell>
          <cell r="EQ26">
            <v>207573.32</v>
          </cell>
          <cell r="ER26">
            <v>150000</v>
          </cell>
          <cell r="ES26">
            <v>200000</v>
          </cell>
          <cell r="ET26">
            <v>200000</v>
          </cell>
          <cell r="EU26">
            <v>190000</v>
          </cell>
          <cell r="EV26">
            <v>740000</v>
          </cell>
          <cell r="EW26">
            <v>32263.82</v>
          </cell>
          <cell r="EX26">
            <v>96791.46</v>
          </cell>
          <cell r="EY26">
            <v>96791.46</v>
          </cell>
          <cell r="EZ26">
            <v>96791.46</v>
          </cell>
          <cell r="FA26">
            <v>322638.2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32263.82</v>
          </cell>
          <cell r="FH26">
            <v>96791.46</v>
          </cell>
          <cell r="FI26">
            <v>96791.46</v>
          </cell>
          <cell r="FJ26">
            <v>96791.46</v>
          </cell>
          <cell r="FK26">
            <v>322638.2</v>
          </cell>
          <cell r="FL26">
            <v>32263.82</v>
          </cell>
          <cell r="FM26">
            <v>96791.46</v>
          </cell>
          <cell r="FN26">
            <v>96791.46</v>
          </cell>
          <cell r="FO26">
            <v>96791.46</v>
          </cell>
          <cell r="FP26">
            <v>322638.2</v>
          </cell>
          <cell r="FQ26">
            <v>7736.18</v>
          </cell>
          <cell r="FR26">
            <v>23208.54</v>
          </cell>
          <cell r="FS26">
            <v>23208.54</v>
          </cell>
          <cell r="FT26">
            <v>23208.54</v>
          </cell>
          <cell r="FU26">
            <v>77361.8</v>
          </cell>
          <cell r="FV26">
            <v>40000</v>
          </cell>
          <cell r="FW26">
            <v>120000</v>
          </cell>
          <cell r="FX26">
            <v>120000</v>
          </cell>
          <cell r="FY26">
            <v>120000</v>
          </cell>
          <cell r="FZ26">
            <v>400000</v>
          </cell>
          <cell r="GA26">
            <v>470.92</v>
          </cell>
          <cell r="GB26">
            <v>470.92</v>
          </cell>
          <cell r="GC26">
            <v>470.92</v>
          </cell>
          <cell r="GD26">
            <v>470.92</v>
          </cell>
          <cell r="GE26">
            <v>1883.68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470.92</v>
          </cell>
          <cell r="GL26">
            <v>470.92</v>
          </cell>
          <cell r="GM26">
            <v>470.92</v>
          </cell>
          <cell r="GN26">
            <v>470.92</v>
          </cell>
          <cell r="GO26">
            <v>1883.68</v>
          </cell>
          <cell r="GP26">
            <v>470.92</v>
          </cell>
          <cell r="GQ26">
            <v>470.92</v>
          </cell>
          <cell r="GR26">
            <v>470.92</v>
          </cell>
          <cell r="GS26">
            <v>470.92</v>
          </cell>
          <cell r="GT26">
            <v>1883.68</v>
          </cell>
          <cell r="GU26">
            <v>9529.08</v>
          </cell>
          <cell r="GV26">
            <v>9529.08</v>
          </cell>
          <cell r="GW26">
            <v>9529.08</v>
          </cell>
          <cell r="GX26">
            <v>9529.08</v>
          </cell>
          <cell r="GY26">
            <v>38116.32</v>
          </cell>
          <cell r="GZ26">
            <v>10000</v>
          </cell>
          <cell r="HA26">
            <v>10000</v>
          </cell>
          <cell r="HB26">
            <v>10000</v>
          </cell>
          <cell r="HC26">
            <v>10000</v>
          </cell>
          <cell r="HD26">
            <v>40000</v>
          </cell>
          <cell r="HE26">
            <v>50013.77</v>
          </cell>
          <cell r="HF26">
            <v>62517.21</v>
          </cell>
          <cell r="HG26">
            <v>62517.21</v>
          </cell>
          <cell r="HH26">
            <v>62517.21</v>
          </cell>
          <cell r="HI26">
            <v>237565.4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50013.77</v>
          </cell>
          <cell r="HP26">
            <v>62517.21</v>
          </cell>
          <cell r="HQ26">
            <v>62517.21</v>
          </cell>
          <cell r="HR26">
            <v>62517.21</v>
          </cell>
          <cell r="HS26">
            <v>237565.4</v>
          </cell>
          <cell r="HT26">
            <v>50013.77</v>
          </cell>
          <cell r="HU26">
            <v>62517.21</v>
          </cell>
          <cell r="HV26">
            <v>62517.21</v>
          </cell>
          <cell r="HW26">
            <v>62517.21</v>
          </cell>
          <cell r="HX26">
            <v>237565.4</v>
          </cell>
          <cell r="HY26">
            <v>29986.23</v>
          </cell>
          <cell r="HZ26">
            <v>37482.79</v>
          </cell>
          <cell r="IA26">
            <v>37482.79</v>
          </cell>
          <cell r="IB26">
            <v>37482.79</v>
          </cell>
          <cell r="IC26">
            <v>142434.6</v>
          </cell>
          <cell r="ID26">
            <v>80000</v>
          </cell>
          <cell r="IE26">
            <v>100000</v>
          </cell>
          <cell r="IF26">
            <v>100000</v>
          </cell>
          <cell r="IG26">
            <v>100000</v>
          </cell>
          <cell r="IH26">
            <v>380000</v>
          </cell>
          <cell r="II26">
            <v>37601.31</v>
          </cell>
          <cell r="IJ26">
            <v>50135.08</v>
          </cell>
          <cell r="IK26">
            <v>50135.08</v>
          </cell>
          <cell r="IL26">
            <v>50135.08</v>
          </cell>
          <cell r="IM26">
            <v>188006.55</v>
          </cell>
          <cell r="IN26">
            <v>0</v>
          </cell>
          <cell r="IO26">
            <v>0</v>
          </cell>
          <cell r="IP26">
            <v>0</v>
          </cell>
          <cell r="IQ26">
            <v>0</v>
          </cell>
          <cell r="IR26">
            <v>0</v>
          </cell>
          <cell r="IS26">
            <v>37601.31</v>
          </cell>
          <cell r="IT26">
            <v>50135.08</v>
          </cell>
          <cell r="IU26">
            <v>50135.08</v>
          </cell>
          <cell r="IV26">
            <v>50135.08</v>
          </cell>
          <cell r="IW26">
            <v>188006.55</v>
          </cell>
          <cell r="IX26">
            <v>37601.31</v>
          </cell>
          <cell r="IY26">
            <v>50135.08</v>
          </cell>
          <cell r="IZ26">
            <v>50135.08</v>
          </cell>
          <cell r="JA26">
            <v>50135.08</v>
          </cell>
          <cell r="JB26">
            <v>188006.55</v>
          </cell>
          <cell r="JC26">
            <v>22398.69</v>
          </cell>
          <cell r="JD26">
            <v>29864.92</v>
          </cell>
          <cell r="JE26">
            <v>29864.92</v>
          </cell>
          <cell r="JF26">
            <v>29864.92</v>
          </cell>
          <cell r="JG26">
            <v>111993.45</v>
          </cell>
          <cell r="JH26">
            <v>60000</v>
          </cell>
          <cell r="JI26">
            <v>80000</v>
          </cell>
          <cell r="JJ26">
            <v>80000</v>
          </cell>
          <cell r="JK26">
            <v>80000</v>
          </cell>
          <cell r="JL26">
            <v>300000</v>
          </cell>
          <cell r="JM26">
            <v>28576.73</v>
          </cell>
          <cell r="JN26">
            <v>42865.1</v>
          </cell>
          <cell r="JO26">
            <v>42865.1</v>
          </cell>
          <cell r="JP26">
            <v>42865.1</v>
          </cell>
          <cell r="JQ26">
            <v>157172.03</v>
          </cell>
          <cell r="JR26">
            <v>0</v>
          </cell>
          <cell r="JS26">
            <v>0</v>
          </cell>
          <cell r="JT26">
            <v>0</v>
          </cell>
          <cell r="JU26">
            <v>0</v>
          </cell>
          <cell r="JV26">
            <v>0</v>
          </cell>
          <cell r="JW26">
            <v>28576.73</v>
          </cell>
          <cell r="JX26">
            <v>42865.1</v>
          </cell>
          <cell r="JY26">
            <v>42865.1</v>
          </cell>
          <cell r="JZ26">
            <v>42865.1</v>
          </cell>
          <cell r="KA26">
            <v>157172.03</v>
          </cell>
          <cell r="KB26">
            <v>28576.73</v>
          </cell>
          <cell r="KC26">
            <v>42865.1</v>
          </cell>
          <cell r="KD26">
            <v>42865.1</v>
          </cell>
          <cell r="KE26">
            <v>42865.1</v>
          </cell>
          <cell r="KF26">
            <v>157172.03</v>
          </cell>
          <cell r="KG26">
            <v>11423.27</v>
          </cell>
          <cell r="KH26">
            <v>17134.900000000001</v>
          </cell>
          <cell r="KI26">
            <v>17134.900000000001</v>
          </cell>
          <cell r="KJ26">
            <v>17134.900000000001</v>
          </cell>
          <cell r="KK26">
            <v>62827.970000000008</v>
          </cell>
          <cell r="KL26">
            <v>40000</v>
          </cell>
          <cell r="KM26">
            <v>60000</v>
          </cell>
          <cell r="KN26">
            <v>60000</v>
          </cell>
          <cell r="KO26">
            <v>60000</v>
          </cell>
          <cell r="KP26">
            <v>220000</v>
          </cell>
          <cell r="KQ26">
            <v>20000</v>
          </cell>
          <cell r="KR26">
            <v>21000</v>
          </cell>
          <cell r="KS26">
            <v>21000</v>
          </cell>
          <cell r="KT26">
            <v>20000</v>
          </cell>
          <cell r="KU26">
            <v>82000</v>
          </cell>
          <cell r="KV26">
            <v>0</v>
          </cell>
          <cell r="KW26">
            <v>0</v>
          </cell>
          <cell r="KX26">
            <v>0</v>
          </cell>
          <cell r="KY26">
            <v>0</v>
          </cell>
          <cell r="KZ26">
            <v>0</v>
          </cell>
          <cell r="LA26">
            <v>20000</v>
          </cell>
          <cell r="LB26">
            <v>21000</v>
          </cell>
          <cell r="LC26">
            <v>21000</v>
          </cell>
          <cell r="LD26">
            <v>20000</v>
          </cell>
          <cell r="LE26">
            <v>82000</v>
          </cell>
          <cell r="LF26">
            <v>20000</v>
          </cell>
          <cell r="LG26">
            <v>21000</v>
          </cell>
          <cell r="LH26">
            <v>21000</v>
          </cell>
          <cell r="LI26">
            <v>20000</v>
          </cell>
          <cell r="LJ26">
            <v>82000</v>
          </cell>
          <cell r="LK26">
            <v>0</v>
          </cell>
          <cell r="LL26">
            <v>0</v>
          </cell>
          <cell r="LM26">
            <v>0</v>
          </cell>
          <cell r="LN26">
            <v>0</v>
          </cell>
          <cell r="LO26">
            <v>0</v>
          </cell>
          <cell r="LP26">
            <v>20000</v>
          </cell>
          <cell r="LQ26">
            <v>21000</v>
          </cell>
          <cell r="LR26">
            <v>21000</v>
          </cell>
          <cell r="LS26">
            <v>20000</v>
          </cell>
          <cell r="LT26">
            <v>82000</v>
          </cell>
          <cell r="LU26">
            <v>30000</v>
          </cell>
          <cell r="LV26">
            <v>30000</v>
          </cell>
          <cell r="LW26">
            <v>30000</v>
          </cell>
          <cell r="LX26">
            <v>30000</v>
          </cell>
          <cell r="LY26">
            <v>120000</v>
          </cell>
          <cell r="LZ26">
            <v>0</v>
          </cell>
          <cell r="MA26">
            <v>0</v>
          </cell>
          <cell r="MB26">
            <v>0</v>
          </cell>
          <cell r="MC26">
            <v>0</v>
          </cell>
          <cell r="MD26">
            <v>0</v>
          </cell>
          <cell r="ME26">
            <v>30000</v>
          </cell>
          <cell r="MF26">
            <v>30000</v>
          </cell>
          <cell r="MG26">
            <v>30000</v>
          </cell>
          <cell r="MH26">
            <v>30000</v>
          </cell>
          <cell r="MI26">
            <v>120000</v>
          </cell>
          <cell r="MJ26">
            <v>30000</v>
          </cell>
          <cell r="MK26">
            <v>30000</v>
          </cell>
          <cell r="ML26">
            <v>30000</v>
          </cell>
          <cell r="MM26">
            <v>30000</v>
          </cell>
          <cell r="MN26">
            <v>120000</v>
          </cell>
          <cell r="MO26">
            <v>0</v>
          </cell>
          <cell r="MP26">
            <v>0</v>
          </cell>
          <cell r="MQ26">
            <v>0</v>
          </cell>
          <cell r="MR26">
            <v>0</v>
          </cell>
          <cell r="MS26">
            <v>0</v>
          </cell>
          <cell r="MT26">
            <v>30000</v>
          </cell>
          <cell r="MU26">
            <v>30000</v>
          </cell>
          <cell r="MV26">
            <v>30000</v>
          </cell>
          <cell r="MW26">
            <v>30000</v>
          </cell>
          <cell r="MX26">
            <v>120000</v>
          </cell>
          <cell r="MY26">
            <v>69229.070000000007</v>
          </cell>
          <cell r="MZ26">
            <v>83074.89</v>
          </cell>
          <cell r="NA26">
            <v>83074.89</v>
          </cell>
          <cell r="NB26">
            <v>103843.61</v>
          </cell>
          <cell r="NC26">
            <v>339222.46</v>
          </cell>
          <cell r="ND26">
            <v>0</v>
          </cell>
          <cell r="NE26">
            <v>0</v>
          </cell>
          <cell r="NF26">
            <v>0</v>
          </cell>
          <cell r="NG26">
            <v>0</v>
          </cell>
          <cell r="NH26">
            <v>0</v>
          </cell>
          <cell r="NI26">
            <v>69229.070000000007</v>
          </cell>
          <cell r="NJ26">
            <v>83074.89</v>
          </cell>
          <cell r="NK26">
            <v>83074.89</v>
          </cell>
          <cell r="NL26">
            <v>103843.61</v>
          </cell>
          <cell r="NM26">
            <v>339222.46</v>
          </cell>
          <cell r="NN26">
            <v>69229.070000000007</v>
          </cell>
          <cell r="NO26">
            <v>83074.89</v>
          </cell>
          <cell r="NP26">
            <v>83074.89</v>
          </cell>
          <cell r="NQ26">
            <v>103843.61</v>
          </cell>
          <cell r="NR26">
            <v>339222.46</v>
          </cell>
          <cell r="NS26">
            <v>30770.93</v>
          </cell>
          <cell r="NT26">
            <v>36925.11</v>
          </cell>
          <cell r="NU26">
            <v>36925.11</v>
          </cell>
          <cell r="NV26">
            <v>46156.39</v>
          </cell>
          <cell r="NW26">
            <v>150777.54</v>
          </cell>
          <cell r="NX26">
            <v>100000</v>
          </cell>
          <cell r="NY26">
            <v>120000</v>
          </cell>
          <cell r="NZ26">
            <v>120000</v>
          </cell>
          <cell r="OA26">
            <v>150000</v>
          </cell>
          <cell r="OB26">
            <v>490000</v>
          </cell>
          <cell r="OC26">
            <v>32948.699999999997</v>
          </cell>
          <cell r="OD26">
            <v>52717.93</v>
          </cell>
          <cell r="OE26">
            <v>52717.93</v>
          </cell>
          <cell r="OF26">
            <v>52717.93</v>
          </cell>
          <cell r="OG26">
            <v>191102.49</v>
          </cell>
          <cell r="OH26">
            <v>0</v>
          </cell>
          <cell r="OI26">
            <v>0</v>
          </cell>
          <cell r="OJ26">
            <v>0</v>
          </cell>
          <cell r="OK26">
            <v>0</v>
          </cell>
          <cell r="OL26">
            <v>0</v>
          </cell>
          <cell r="OM26">
            <v>32948.699999999997</v>
          </cell>
          <cell r="ON26">
            <v>52717.93</v>
          </cell>
          <cell r="OO26">
            <v>52717.93</v>
          </cell>
          <cell r="OP26">
            <v>52717.93</v>
          </cell>
          <cell r="OQ26">
            <v>191102.49</v>
          </cell>
          <cell r="OR26">
            <v>32948.699999999997</v>
          </cell>
          <cell r="OS26">
            <v>52717.93</v>
          </cell>
          <cell r="OT26">
            <v>52717.93</v>
          </cell>
          <cell r="OU26">
            <v>52717.93</v>
          </cell>
          <cell r="OV26">
            <v>191102.49</v>
          </cell>
          <cell r="OW26">
            <v>17051.3</v>
          </cell>
          <cell r="OX26">
            <v>27282.07</v>
          </cell>
          <cell r="OY26">
            <v>27282.07</v>
          </cell>
          <cell r="OZ26">
            <v>27282.07</v>
          </cell>
          <cell r="PA26">
            <v>98897.510000000009</v>
          </cell>
          <cell r="PB26">
            <v>50000</v>
          </cell>
          <cell r="PC26">
            <v>80000</v>
          </cell>
          <cell r="PD26">
            <v>80000</v>
          </cell>
          <cell r="PE26">
            <v>80000</v>
          </cell>
          <cell r="PF26">
            <v>290000</v>
          </cell>
          <cell r="PG26">
            <v>20815.009999999998</v>
          </cell>
          <cell r="PH26">
            <v>55506.7</v>
          </cell>
          <cell r="PI26">
            <v>55506.7</v>
          </cell>
          <cell r="PJ26">
            <v>55506.7</v>
          </cell>
          <cell r="PK26">
            <v>187335.11</v>
          </cell>
          <cell r="PL26">
            <v>0</v>
          </cell>
          <cell r="PM26">
            <v>0</v>
          </cell>
          <cell r="PN26">
            <v>0</v>
          </cell>
          <cell r="PO26">
            <v>0</v>
          </cell>
          <cell r="PP26">
            <v>0</v>
          </cell>
          <cell r="PQ26">
            <v>20815.009999999998</v>
          </cell>
          <cell r="PR26">
            <v>55506.7</v>
          </cell>
          <cell r="PS26">
            <v>55506.7</v>
          </cell>
          <cell r="PT26">
            <v>55506.7</v>
          </cell>
          <cell r="PU26">
            <v>187335.11</v>
          </cell>
          <cell r="PV26">
            <v>20815.009999999998</v>
          </cell>
          <cell r="PW26">
            <v>55506.7</v>
          </cell>
          <cell r="PX26">
            <v>55506.7</v>
          </cell>
          <cell r="PY26">
            <v>55506.7</v>
          </cell>
          <cell r="PZ26">
            <v>187335.11</v>
          </cell>
          <cell r="QA26">
            <v>9184.99</v>
          </cell>
          <cell r="QB26">
            <v>24493.3</v>
          </cell>
          <cell r="QC26">
            <v>24493.3</v>
          </cell>
          <cell r="QD26">
            <v>24493.3</v>
          </cell>
          <cell r="QE26">
            <v>82664.89</v>
          </cell>
          <cell r="QF26">
            <v>30000</v>
          </cell>
          <cell r="QG26">
            <v>80000</v>
          </cell>
          <cell r="QH26">
            <v>80000</v>
          </cell>
          <cell r="QI26">
            <v>80000</v>
          </cell>
          <cell r="QJ26">
            <v>270000</v>
          </cell>
          <cell r="QK26">
            <v>13744.16</v>
          </cell>
          <cell r="QL26">
            <v>13744.16</v>
          </cell>
          <cell r="QM26">
            <v>13744.16</v>
          </cell>
          <cell r="QN26">
            <v>23744.16</v>
          </cell>
          <cell r="QO26">
            <v>64976.639999999999</v>
          </cell>
          <cell r="QP26">
            <v>0</v>
          </cell>
          <cell r="QQ26">
            <v>0</v>
          </cell>
          <cell r="QR26">
            <v>0</v>
          </cell>
          <cell r="QS26">
            <v>0</v>
          </cell>
          <cell r="QT26">
            <v>0</v>
          </cell>
          <cell r="QU26">
            <v>13744.16</v>
          </cell>
          <cell r="QV26">
            <v>13744.16</v>
          </cell>
          <cell r="QW26">
            <v>13744.16</v>
          </cell>
          <cell r="QX26">
            <v>23744.16</v>
          </cell>
          <cell r="QY26">
            <v>64976.639999999999</v>
          </cell>
          <cell r="QZ26">
            <v>13744.16</v>
          </cell>
          <cell r="RA26">
            <v>13744.16</v>
          </cell>
          <cell r="RB26">
            <v>13744.16</v>
          </cell>
          <cell r="RC26">
            <v>23744.16</v>
          </cell>
          <cell r="RD26">
            <v>64976.639999999999</v>
          </cell>
          <cell r="RE26">
            <v>16255.84</v>
          </cell>
          <cell r="RF26">
            <v>16255.84</v>
          </cell>
          <cell r="RG26">
            <v>16255.84</v>
          </cell>
          <cell r="RH26">
            <v>16255.84</v>
          </cell>
          <cell r="RI26">
            <v>65023.360000000001</v>
          </cell>
          <cell r="RJ26">
            <v>30000</v>
          </cell>
          <cell r="RK26">
            <v>30000</v>
          </cell>
          <cell r="RL26">
            <v>30000</v>
          </cell>
          <cell r="RM26">
            <v>40000</v>
          </cell>
          <cell r="RN26">
            <v>130000</v>
          </cell>
          <cell r="RO26">
            <v>50000</v>
          </cell>
          <cell r="RP26">
            <v>200000</v>
          </cell>
          <cell r="RQ26">
            <v>200000</v>
          </cell>
          <cell r="RR26">
            <v>150000</v>
          </cell>
          <cell r="RS26">
            <v>600000</v>
          </cell>
          <cell r="RT26">
            <v>0</v>
          </cell>
          <cell r="RU26">
            <v>0</v>
          </cell>
          <cell r="RV26">
            <v>0</v>
          </cell>
          <cell r="RW26">
            <v>0</v>
          </cell>
          <cell r="RX26">
            <v>0</v>
          </cell>
          <cell r="RY26">
            <v>50000</v>
          </cell>
          <cell r="RZ26">
            <v>200000</v>
          </cell>
          <cell r="SA26">
            <v>200000</v>
          </cell>
          <cell r="SB26">
            <v>150000</v>
          </cell>
          <cell r="SC26">
            <v>600000</v>
          </cell>
          <cell r="SD26">
            <v>50000</v>
          </cell>
          <cell r="SE26">
            <v>200000</v>
          </cell>
          <cell r="SF26">
            <v>200000</v>
          </cell>
          <cell r="SG26">
            <v>150000</v>
          </cell>
          <cell r="SH26">
            <v>600000</v>
          </cell>
          <cell r="SI26">
            <v>23866</v>
          </cell>
          <cell r="SJ26">
            <v>28639.200000000001</v>
          </cell>
          <cell r="SK26">
            <v>33412.400000000001</v>
          </cell>
          <cell r="SL26">
            <v>33412.400000000001</v>
          </cell>
          <cell r="SM26">
            <v>119330</v>
          </cell>
          <cell r="SN26">
            <v>73866</v>
          </cell>
          <cell r="SO26">
            <v>228639.2</v>
          </cell>
          <cell r="SP26">
            <v>233412.4</v>
          </cell>
          <cell r="SQ26">
            <v>183412.4</v>
          </cell>
          <cell r="SR26">
            <v>719330</v>
          </cell>
          <cell r="SS26">
            <v>21932.65</v>
          </cell>
          <cell r="ST26">
            <v>58487.08</v>
          </cell>
          <cell r="SU26">
            <v>73108.84</v>
          </cell>
          <cell r="SV26">
            <v>133108.84</v>
          </cell>
          <cell r="SW26">
            <v>286637.41000000003</v>
          </cell>
          <cell r="SX26">
            <v>0</v>
          </cell>
          <cell r="SY26">
            <v>0</v>
          </cell>
          <cell r="SZ26">
            <v>0</v>
          </cell>
          <cell r="TA26">
            <v>0</v>
          </cell>
          <cell r="TB26">
            <v>0</v>
          </cell>
          <cell r="TC26">
            <v>21932.65</v>
          </cell>
          <cell r="TD26">
            <v>58487.08</v>
          </cell>
          <cell r="TE26">
            <v>73108.84</v>
          </cell>
          <cell r="TF26">
            <v>133108.84</v>
          </cell>
          <cell r="TG26">
            <v>286637.41000000003</v>
          </cell>
          <cell r="TH26">
            <v>21932.65</v>
          </cell>
          <cell r="TI26">
            <v>58487.08</v>
          </cell>
          <cell r="TJ26">
            <v>73108.84</v>
          </cell>
          <cell r="TK26">
            <v>133108.84</v>
          </cell>
          <cell r="TL26">
            <v>286637.41000000003</v>
          </cell>
          <cell r="TM26">
            <v>8067.35</v>
          </cell>
          <cell r="TN26">
            <v>21512.92</v>
          </cell>
          <cell r="TO26">
            <v>26891.16</v>
          </cell>
          <cell r="TP26">
            <v>26891.16</v>
          </cell>
          <cell r="TQ26">
            <v>83362.59</v>
          </cell>
          <cell r="TR26">
            <v>30000</v>
          </cell>
          <cell r="TS26">
            <v>80000</v>
          </cell>
          <cell r="TT26">
            <v>100000</v>
          </cell>
          <cell r="TU26">
            <v>160000</v>
          </cell>
          <cell r="TV26">
            <v>370000</v>
          </cell>
          <cell r="TW26">
            <v>20000</v>
          </cell>
          <cell r="TX26">
            <v>30000</v>
          </cell>
          <cell r="TY26">
            <v>30000</v>
          </cell>
          <cell r="TZ26">
            <v>30000</v>
          </cell>
          <cell r="UA26">
            <v>110000</v>
          </cell>
          <cell r="UB26">
            <v>0</v>
          </cell>
          <cell r="UC26">
            <v>0</v>
          </cell>
          <cell r="UD26">
            <v>0</v>
          </cell>
          <cell r="UE26">
            <v>0</v>
          </cell>
          <cell r="UF26">
            <v>0</v>
          </cell>
          <cell r="UG26">
            <v>20000</v>
          </cell>
          <cell r="UH26">
            <v>30000</v>
          </cell>
          <cell r="UI26">
            <v>30000</v>
          </cell>
          <cell r="UJ26">
            <v>30000</v>
          </cell>
          <cell r="UK26">
            <v>110000</v>
          </cell>
          <cell r="UL26">
            <v>20000</v>
          </cell>
          <cell r="UM26">
            <v>30000</v>
          </cell>
          <cell r="UN26">
            <v>30000</v>
          </cell>
          <cell r="UO26">
            <v>30000</v>
          </cell>
          <cell r="UP26">
            <v>110000</v>
          </cell>
          <cell r="UQ26">
            <v>0</v>
          </cell>
          <cell r="UR26">
            <v>0</v>
          </cell>
          <cell r="US26">
            <v>0</v>
          </cell>
          <cell r="UT26">
            <v>0</v>
          </cell>
          <cell r="UU26">
            <v>0</v>
          </cell>
          <cell r="UV26">
            <v>20000</v>
          </cell>
          <cell r="UW26">
            <v>30000</v>
          </cell>
          <cell r="UX26">
            <v>30000</v>
          </cell>
          <cell r="UY26">
            <v>30000</v>
          </cell>
          <cell r="UZ26">
            <v>110000</v>
          </cell>
          <cell r="VA26">
            <v>40000</v>
          </cell>
          <cell r="VB26">
            <v>70000</v>
          </cell>
          <cell r="VC26">
            <v>70000</v>
          </cell>
          <cell r="VD26">
            <v>70000</v>
          </cell>
          <cell r="VE26">
            <v>250000</v>
          </cell>
          <cell r="VF26">
            <v>0</v>
          </cell>
          <cell r="VG26">
            <v>0</v>
          </cell>
          <cell r="VH26">
            <v>0</v>
          </cell>
          <cell r="VI26">
            <v>0</v>
          </cell>
          <cell r="VJ26">
            <v>0</v>
          </cell>
          <cell r="VK26">
            <v>40000</v>
          </cell>
          <cell r="VL26">
            <v>70000</v>
          </cell>
          <cell r="VM26">
            <v>70000</v>
          </cell>
          <cell r="VN26">
            <v>70000</v>
          </cell>
          <cell r="VO26">
            <v>250000</v>
          </cell>
          <cell r="VP26">
            <v>40000</v>
          </cell>
          <cell r="VQ26">
            <v>70000</v>
          </cell>
          <cell r="VR26">
            <v>70000</v>
          </cell>
          <cell r="VS26">
            <v>70000</v>
          </cell>
          <cell r="VT26">
            <v>250000</v>
          </cell>
          <cell r="VU26">
            <v>0</v>
          </cell>
          <cell r="VV26">
            <v>0</v>
          </cell>
          <cell r="VW26">
            <v>0</v>
          </cell>
          <cell r="VX26">
            <v>0</v>
          </cell>
          <cell r="VY26">
            <v>0</v>
          </cell>
          <cell r="VZ26">
            <v>40000</v>
          </cell>
          <cell r="WA26">
            <v>70000</v>
          </cell>
          <cell r="WB26">
            <v>70000</v>
          </cell>
          <cell r="WC26">
            <v>70000</v>
          </cell>
          <cell r="WD26">
            <v>250000</v>
          </cell>
          <cell r="WE26">
            <v>12919.41</v>
          </cell>
          <cell r="WF26">
            <v>19379.11</v>
          </cell>
          <cell r="WG26">
            <v>19379.11</v>
          </cell>
          <cell r="WH26">
            <v>12919.41</v>
          </cell>
          <cell r="WI26">
            <v>64597.040000000008</v>
          </cell>
          <cell r="WJ26">
            <v>0</v>
          </cell>
          <cell r="WK26">
            <v>0</v>
          </cell>
          <cell r="WL26">
            <v>0</v>
          </cell>
          <cell r="WM26">
            <v>0</v>
          </cell>
          <cell r="WN26">
            <v>0</v>
          </cell>
          <cell r="WO26">
            <v>12919.41</v>
          </cell>
          <cell r="WP26">
            <v>19379.11</v>
          </cell>
          <cell r="WQ26">
            <v>19379.11</v>
          </cell>
          <cell r="WR26">
            <v>12919.41</v>
          </cell>
          <cell r="WS26">
            <v>64597.040000000008</v>
          </cell>
          <cell r="WT26">
            <v>12919.41</v>
          </cell>
          <cell r="WU26">
            <v>19379.11</v>
          </cell>
          <cell r="WV26">
            <v>19379.11</v>
          </cell>
          <cell r="WW26">
            <v>12919.41</v>
          </cell>
          <cell r="WX26">
            <v>64597.040000000008</v>
          </cell>
          <cell r="WY26">
            <v>7080.59</v>
          </cell>
          <cell r="WZ26">
            <v>10620.89</v>
          </cell>
          <cell r="XA26">
            <v>10620.89</v>
          </cell>
          <cell r="XB26">
            <v>7080.59</v>
          </cell>
          <cell r="XC26">
            <v>35402.959999999999</v>
          </cell>
          <cell r="XD26">
            <v>20000</v>
          </cell>
          <cell r="XE26">
            <v>30000</v>
          </cell>
          <cell r="XF26">
            <v>30000</v>
          </cell>
          <cell r="XG26">
            <v>20000</v>
          </cell>
          <cell r="XH26">
            <v>100000</v>
          </cell>
          <cell r="XI26">
            <v>7621.9</v>
          </cell>
          <cell r="XJ26">
            <v>7621.9</v>
          </cell>
          <cell r="XK26">
            <v>7621.9</v>
          </cell>
          <cell r="XL26">
            <v>7621.9</v>
          </cell>
          <cell r="XM26">
            <v>30487.599999999999</v>
          </cell>
          <cell r="XN26">
            <v>0</v>
          </cell>
          <cell r="XO26">
            <v>0</v>
          </cell>
          <cell r="XP26">
            <v>0</v>
          </cell>
          <cell r="XQ26">
            <v>0</v>
          </cell>
          <cell r="XR26">
            <v>0</v>
          </cell>
          <cell r="XS26">
            <v>7621.9</v>
          </cell>
          <cell r="XT26">
            <v>7621.9</v>
          </cell>
          <cell r="XU26">
            <v>7621.9</v>
          </cell>
          <cell r="XV26">
            <v>7621.9</v>
          </cell>
          <cell r="XW26">
            <v>30487.599999999999</v>
          </cell>
          <cell r="XX26">
            <v>7621.9</v>
          </cell>
          <cell r="XY26">
            <v>7621.9</v>
          </cell>
          <cell r="XZ26">
            <v>7621.9</v>
          </cell>
          <cell r="YA26">
            <v>7621.9</v>
          </cell>
          <cell r="YB26">
            <v>30487.599999999999</v>
          </cell>
          <cell r="YC26">
            <v>7378.1</v>
          </cell>
          <cell r="YD26">
            <v>7378.1</v>
          </cell>
          <cell r="YE26">
            <v>7378.1</v>
          </cell>
          <cell r="YF26">
            <v>7378.1</v>
          </cell>
          <cell r="YG26">
            <v>29512.400000000001</v>
          </cell>
          <cell r="YH26">
            <v>15000</v>
          </cell>
          <cell r="YI26">
            <v>15000</v>
          </cell>
          <cell r="YJ26">
            <v>15000</v>
          </cell>
          <cell r="YK26">
            <v>15000</v>
          </cell>
          <cell r="YL26">
            <v>60000</v>
          </cell>
          <cell r="YM26">
            <v>10000</v>
          </cell>
          <cell r="YN26">
            <v>10000</v>
          </cell>
          <cell r="YO26">
            <v>10000</v>
          </cell>
          <cell r="YP26">
            <v>10000</v>
          </cell>
          <cell r="YQ26">
            <v>40000</v>
          </cell>
          <cell r="YR26">
            <v>0</v>
          </cell>
          <cell r="YS26">
            <v>0</v>
          </cell>
          <cell r="YT26">
            <v>0</v>
          </cell>
          <cell r="YU26">
            <v>0</v>
          </cell>
          <cell r="YV26">
            <v>0</v>
          </cell>
          <cell r="YW26">
            <v>10000</v>
          </cell>
          <cell r="YX26">
            <v>10000</v>
          </cell>
          <cell r="YY26">
            <v>10000</v>
          </cell>
          <cell r="YZ26">
            <v>10000</v>
          </cell>
          <cell r="ZA26">
            <v>40000</v>
          </cell>
          <cell r="ZB26">
            <v>10000</v>
          </cell>
          <cell r="ZC26">
            <v>10000</v>
          </cell>
          <cell r="ZD26">
            <v>10000</v>
          </cell>
          <cell r="ZE26">
            <v>10000</v>
          </cell>
          <cell r="ZF26">
            <v>40000</v>
          </cell>
          <cell r="ZG26">
            <v>0</v>
          </cell>
          <cell r="ZH26">
            <v>0</v>
          </cell>
          <cell r="ZI26">
            <v>0</v>
          </cell>
          <cell r="ZJ26">
            <v>0</v>
          </cell>
          <cell r="ZK26">
            <v>0</v>
          </cell>
          <cell r="ZL26">
            <v>10000</v>
          </cell>
          <cell r="ZM26">
            <v>10000</v>
          </cell>
          <cell r="ZN26">
            <v>10000</v>
          </cell>
          <cell r="ZO26">
            <v>10000</v>
          </cell>
          <cell r="ZP26">
            <v>40000</v>
          </cell>
          <cell r="ZQ26">
            <v>20000</v>
          </cell>
          <cell r="ZR26">
            <v>20000</v>
          </cell>
          <cell r="ZS26">
            <v>20000</v>
          </cell>
          <cell r="ZT26">
            <v>20000</v>
          </cell>
          <cell r="ZU26">
            <v>80000</v>
          </cell>
          <cell r="ZV26">
            <v>0</v>
          </cell>
          <cell r="ZW26">
            <v>0</v>
          </cell>
          <cell r="ZX26">
            <v>0</v>
          </cell>
          <cell r="ZY26">
            <v>0</v>
          </cell>
          <cell r="ZZ26">
            <v>0</v>
          </cell>
          <cell r="AAA26">
            <v>20000</v>
          </cell>
          <cell r="AAB26">
            <v>20000</v>
          </cell>
          <cell r="AAC26">
            <v>20000</v>
          </cell>
          <cell r="AAD26">
            <v>20000</v>
          </cell>
          <cell r="AAE26">
            <v>80000</v>
          </cell>
          <cell r="AAF26">
            <v>20000</v>
          </cell>
          <cell r="AAG26">
            <v>20000</v>
          </cell>
          <cell r="AAH26">
            <v>20000</v>
          </cell>
          <cell r="AAI26">
            <v>20000</v>
          </cell>
          <cell r="AAJ26">
            <v>80000</v>
          </cell>
          <cell r="AAK26">
            <v>0</v>
          </cell>
          <cell r="AAL26">
            <v>0</v>
          </cell>
          <cell r="AAM26">
            <v>0</v>
          </cell>
          <cell r="AAN26">
            <v>0</v>
          </cell>
          <cell r="AAO26">
            <v>0</v>
          </cell>
          <cell r="AAP26">
            <v>20000</v>
          </cell>
          <cell r="AAQ26">
            <v>20000</v>
          </cell>
          <cell r="AAR26">
            <v>20000</v>
          </cell>
          <cell r="AAS26">
            <v>20000</v>
          </cell>
          <cell r="AAT26">
            <v>80000</v>
          </cell>
          <cell r="AAU26">
            <v>2751.62</v>
          </cell>
          <cell r="AAV26">
            <v>2751.62</v>
          </cell>
          <cell r="AAW26">
            <v>2751.62</v>
          </cell>
          <cell r="AAX26">
            <v>2751.62</v>
          </cell>
          <cell r="AAY26">
            <v>11006.48</v>
          </cell>
          <cell r="AAZ26">
            <v>0</v>
          </cell>
          <cell r="ABA26">
            <v>0</v>
          </cell>
          <cell r="ABB26">
            <v>0</v>
          </cell>
          <cell r="ABC26">
            <v>0</v>
          </cell>
          <cell r="ABD26">
            <v>0</v>
          </cell>
          <cell r="ABE26">
            <v>2751.62</v>
          </cell>
          <cell r="ABF26">
            <v>2751.62</v>
          </cell>
          <cell r="ABG26">
            <v>2751.62</v>
          </cell>
          <cell r="ABH26">
            <v>2751.62</v>
          </cell>
          <cell r="ABI26">
            <v>11006.48</v>
          </cell>
          <cell r="ABJ26">
            <v>2751.62</v>
          </cell>
          <cell r="ABK26">
            <v>2751.62</v>
          </cell>
          <cell r="ABL26">
            <v>2751.62</v>
          </cell>
          <cell r="ABM26">
            <v>2751.62</v>
          </cell>
          <cell r="ABN26">
            <v>11006.48</v>
          </cell>
          <cell r="ABO26">
            <v>7248.38</v>
          </cell>
          <cell r="ABP26">
            <v>7248.38</v>
          </cell>
          <cell r="ABQ26">
            <v>7248.38</v>
          </cell>
          <cell r="ABR26">
            <v>7248.38</v>
          </cell>
          <cell r="ABS26">
            <v>28993.52</v>
          </cell>
          <cell r="ABT26">
            <v>10000</v>
          </cell>
          <cell r="ABU26">
            <v>10000</v>
          </cell>
          <cell r="ABV26">
            <v>10000</v>
          </cell>
          <cell r="ABW26">
            <v>10000</v>
          </cell>
          <cell r="ABX26">
            <v>40000</v>
          </cell>
          <cell r="ABY26">
            <v>13091.62</v>
          </cell>
          <cell r="ABZ26">
            <v>30547.11</v>
          </cell>
          <cell r="ACA26">
            <v>30547.11</v>
          </cell>
          <cell r="ACB26">
            <v>26183.24</v>
          </cell>
          <cell r="ACC26">
            <v>100369.08</v>
          </cell>
          <cell r="ACD26">
            <v>0</v>
          </cell>
          <cell r="ACE26">
            <v>0</v>
          </cell>
          <cell r="ACF26">
            <v>0</v>
          </cell>
          <cell r="ACG26">
            <v>0</v>
          </cell>
          <cell r="ACH26">
            <v>0</v>
          </cell>
          <cell r="ACI26">
            <v>13091.62</v>
          </cell>
          <cell r="ACJ26">
            <v>30547.11</v>
          </cell>
          <cell r="ACK26">
            <v>30547.11</v>
          </cell>
          <cell r="ACL26">
            <v>26183.24</v>
          </cell>
          <cell r="ACM26">
            <v>100369.08</v>
          </cell>
          <cell r="ACN26">
            <v>13091.62</v>
          </cell>
          <cell r="ACO26">
            <v>30547.11</v>
          </cell>
          <cell r="ACP26">
            <v>30547.11</v>
          </cell>
          <cell r="ACQ26">
            <v>26183.24</v>
          </cell>
          <cell r="ACR26">
            <v>100369.08</v>
          </cell>
          <cell r="ACS26">
            <v>16908.38</v>
          </cell>
          <cell r="ACT26">
            <v>39452.89</v>
          </cell>
          <cell r="ACU26">
            <v>39452.89</v>
          </cell>
          <cell r="ACV26">
            <v>33816.76</v>
          </cell>
          <cell r="ACW26">
            <v>129630.92000000001</v>
          </cell>
          <cell r="ACX26">
            <v>30000</v>
          </cell>
          <cell r="ACY26">
            <v>70000</v>
          </cell>
          <cell r="ACZ26">
            <v>70000</v>
          </cell>
          <cell r="ADA26">
            <v>60000</v>
          </cell>
          <cell r="ADB26">
            <v>230000</v>
          </cell>
          <cell r="ADC26">
            <v>10000</v>
          </cell>
          <cell r="ADD26">
            <v>10000</v>
          </cell>
          <cell r="ADE26">
            <v>10000</v>
          </cell>
          <cell r="ADF26">
            <v>10000</v>
          </cell>
          <cell r="ADG26">
            <v>40000</v>
          </cell>
          <cell r="ADH26">
            <v>0</v>
          </cell>
          <cell r="ADI26">
            <v>0</v>
          </cell>
          <cell r="ADJ26">
            <v>0</v>
          </cell>
          <cell r="ADK26">
            <v>0</v>
          </cell>
          <cell r="ADL26">
            <v>0</v>
          </cell>
          <cell r="ADM26">
            <v>10000</v>
          </cell>
          <cell r="ADN26">
            <v>10000</v>
          </cell>
          <cell r="ADO26">
            <v>10000</v>
          </cell>
          <cell r="ADP26">
            <v>10000</v>
          </cell>
          <cell r="ADQ26">
            <v>40000</v>
          </cell>
          <cell r="ADR26">
            <v>10000</v>
          </cell>
          <cell r="ADS26">
            <v>10000</v>
          </cell>
          <cell r="ADT26">
            <v>10000</v>
          </cell>
          <cell r="ADU26">
            <v>10000</v>
          </cell>
          <cell r="ADV26">
            <v>40000</v>
          </cell>
          <cell r="ADW26">
            <v>0</v>
          </cell>
          <cell r="ADX26">
            <v>0</v>
          </cell>
          <cell r="ADY26">
            <v>0</v>
          </cell>
          <cell r="ADZ26">
            <v>0</v>
          </cell>
          <cell r="AEA26">
            <v>0</v>
          </cell>
          <cell r="AEB26">
            <v>10000</v>
          </cell>
          <cell r="AEC26">
            <v>10000</v>
          </cell>
          <cell r="AED26">
            <v>10000</v>
          </cell>
          <cell r="AEE26">
            <v>10000</v>
          </cell>
          <cell r="AEF26">
            <v>40000</v>
          </cell>
          <cell r="AEG26">
            <v>20000</v>
          </cell>
          <cell r="AEH26">
            <v>12000</v>
          </cell>
          <cell r="AEI26">
            <v>12000</v>
          </cell>
          <cell r="AEJ26">
            <v>20000</v>
          </cell>
          <cell r="AEK26">
            <v>64000</v>
          </cell>
          <cell r="AEL26">
            <v>0</v>
          </cell>
          <cell r="AEM26">
            <v>0</v>
          </cell>
          <cell r="AEN26">
            <v>0</v>
          </cell>
          <cell r="AEO26">
            <v>0</v>
          </cell>
          <cell r="AEP26">
            <v>0</v>
          </cell>
          <cell r="AEQ26">
            <v>20000</v>
          </cell>
          <cell r="AER26">
            <v>12000</v>
          </cell>
          <cell r="AES26">
            <v>12000</v>
          </cell>
          <cell r="AET26">
            <v>20000</v>
          </cell>
          <cell r="AEU26">
            <v>64000</v>
          </cell>
          <cell r="AEV26">
            <v>20000</v>
          </cell>
          <cell r="AEW26">
            <v>12000</v>
          </cell>
          <cell r="AEX26">
            <v>12000</v>
          </cell>
          <cell r="AEY26">
            <v>20000</v>
          </cell>
          <cell r="AEZ26">
            <v>64000</v>
          </cell>
          <cell r="AFA26">
            <v>0</v>
          </cell>
          <cell r="AFB26">
            <v>0</v>
          </cell>
          <cell r="AFC26">
            <v>0</v>
          </cell>
          <cell r="AFD26">
            <v>0</v>
          </cell>
          <cell r="AFE26">
            <v>0</v>
          </cell>
          <cell r="AFF26">
            <v>20000</v>
          </cell>
          <cell r="AFG26">
            <v>12000</v>
          </cell>
          <cell r="AFH26">
            <v>12000</v>
          </cell>
          <cell r="AFI26">
            <v>20000</v>
          </cell>
          <cell r="AFJ26">
            <v>64000</v>
          </cell>
          <cell r="AFK26">
            <v>20000</v>
          </cell>
          <cell r="AFL26">
            <v>12000</v>
          </cell>
          <cell r="AFM26">
            <v>12000</v>
          </cell>
          <cell r="AFN26">
            <v>20000</v>
          </cell>
          <cell r="AFO26">
            <v>64000</v>
          </cell>
          <cell r="AFP26">
            <v>0</v>
          </cell>
          <cell r="AFQ26">
            <v>0</v>
          </cell>
          <cell r="AFR26">
            <v>0</v>
          </cell>
          <cell r="AFS26">
            <v>0</v>
          </cell>
          <cell r="AFT26">
            <v>0</v>
          </cell>
          <cell r="AFU26">
            <v>20000</v>
          </cell>
          <cell r="AFV26">
            <v>12000</v>
          </cell>
          <cell r="AFW26">
            <v>12000</v>
          </cell>
          <cell r="AFX26">
            <v>20000</v>
          </cell>
          <cell r="AFY26">
            <v>64000</v>
          </cell>
          <cell r="AFZ26">
            <v>20000</v>
          </cell>
          <cell r="AGA26">
            <v>12000</v>
          </cell>
          <cell r="AGB26">
            <v>12000</v>
          </cell>
          <cell r="AGC26">
            <v>20000</v>
          </cell>
          <cell r="AGD26">
            <v>64000</v>
          </cell>
          <cell r="AGE26">
            <v>0</v>
          </cell>
          <cell r="AGF26">
            <v>0</v>
          </cell>
          <cell r="AGG26">
            <v>0</v>
          </cell>
          <cell r="AGH26">
            <v>0</v>
          </cell>
          <cell r="AGI26">
            <v>0</v>
          </cell>
          <cell r="AGJ26">
            <v>20000</v>
          </cell>
          <cell r="AGK26">
            <v>12000</v>
          </cell>
          <cell r="AGL26">
            <v>12000</v>
          </cell>
          <cell r="AGM26">
            <v>20000</v>
          </cell>
          <cell r="AGN26">
            <v>64000</v>
          </cell>
          <cell r="AGO26">
            <v>39006.75</v>
          </cell>
          <cell r="AGP26">
            <v>117020.25</v>
          </cell>
          <cell r="AGQ26">
            <v>156027</v>
          </cell>
          <cell r="AGR26">
            <v>156027</v>
          </cell>
          <cell r="AGS26">
            <v>468081</v>
          </cell>
          <cell r="AGT26">
            <v>0</v>
          </cell>
          <cell r="AGU26">
            <v>0</v>
          </cell>
          <cell r="AGV26">
            <v>0</v>
          </cell>
          <cell r="AGW26">
            <v>0</v>
          </cell>
          <cell r="AGX26">
            <v>0</v>
          </cell>
          <cell r="AGY26">
            <v>39006.75</v>
          </cell>
          <cell r="AGZ26">
            <v>117020.25</v>
          </cell>
          <cell r="AHA26">
            <v>156027</v>
          </cell>
          <cell r="AHB26">
            <v>156027</v>
          </cell>
          <cell r="AHC26">
            <v>468081</v>
          </cell>
          <cell r="AHD26">
            <v>39006.75</v>
          </cell>
          <cell r="AHE26">
            <v>117020.25</v>
          </cell>
          <cell r="AHF26">
            <v>156027</v>
          </cell>
          <cell r="AHG26">
            <v>156027</v>
          </cell>
          <cell r="AHH26">
            <v>468081</v>
          </cell>
          <cell r="AHI26">
            <v>10993.25</v>
          </cell>
          <cell r="AHJ26">
            <v>32979.75</v>
          </cell>
          <cell r="AHK26">
            <v>43973</v>
          </cell>
          <cell r="AHL26">
            <v>43973</v>
          </cell>
          <cell r="AHM26">
            <v>131919</v>
          </cell>
          <cell r="AHN26">
            <v>50000</v>
          </cell>
          <cell r="AHO26">
            <v>150000</v>
          </cell>
          <cell r="AHP26">
            <v>200000</v>
          </cell>
          <cell r="AHQ26">
            <v>200000</v>
          </cell>
          <cell r="AHR26">
            <v>600000</v>
          </cell>
          <cell r="AHS26">
            <v>3379.3</v>
          </cell>
          <cell r="AHT26">
            <v>3379.3</v>
          </cell>
          <cell r="AHU26">
            <v>3379.3</v>
          </cell>
          <cell r="AHV26">
            <v>3379.3</v>
          </cell>
          <cell r="AHW26">
            <v>13517.2</v>
          </cell>
          <cell r="AHX26">
            <v>0</v>
          </cell>
          <cell r="AHY26">
            <v>0</v>
          </cell>
          <cell r="AHZ26">
            <v>0</v>
          </cell>
          <cell r="AIA26">
            <v>0</v>
          </cell>
          <cell r="AIB26">
            <v>0</v>
          </cell>
          <cell r="AIC26">
            <v>3379.3</v>
          </cell>
          <cell r="AID26">
            <v>3379.3</v>
          </cell>
          <cell r="AIE26">
            <v>3379.3</v>
          </cell>
          <cell r="AIF26">
            <v>3379.3</v>
          </cell>
          <cell r="AIG26">
            <v>13517.2</v>
          </cell>
          <cell r="AIH26">
            <v>3379.3</v>
          </cell>
          <cell r="AII26">
            <v>3379.3</v>
          </cell>
          <cell r="AIJ26">
            <v>3379.3</v>
          </cell>
          <cell r="AIK26">
            <v>3379.3</v>
          </cell>
          <cell r="AIL26">
            <v>13517.2</v>
          </cell>
          <cell r="AIM26">
            <v>6620.7</v>
          </cell>
          <cell r="AIN26">
            <v>6620.7</v>
          </cell>
          <cell r="AIO26">
            <v>6620.7</v>
          </cell>
          <cell r="AIP26">
            <v>6620.7</v>
          </cell>
          <cell r="AIQ26">
            <v>26482.799999999999</v>
          </cell>
          <cell r="AIR26">
            <v>10000</v>
          </cell>
          <cell r="AIS26">
            <v>10000</v>
          </cell>
          <cell r="AIT26">
            <v>10000</v>
          </cell>
          <cell r="AIU26">
            <v>10000</v>
          </cell>
          <cell r="AIV26">
            <v>40000</v>
          </cell>
          <cell r="AIW26">
            <v>10000</v>
          </cell>
          <cell r="AIX26">
            <v>10000</v>
          </cell>
          <cell r="AIY26">
            <v>10000</v>
          </cell>
          <cell r="AIZ26">
            <v>10000</v>
          </cell>
          <cell r="AJA26">
            <v>40000</v>
          </cell>
          <cell r="AJB26">
            <v>0</v>
          </cell>
          <cell r="AJC26">
            <v>0</v>
          </cell>
          <cell r="AJD26">
            <v>0</v>
          </cell>
          <cell r="AJE26">
            <v>0</v>
          </cell>
          <cell r="AJF26">
            <v>0</v>
          </cell>
          <cell r="AJG26">
            <v>10000</v>
          </cell>
          <cell r="AJH26">
            <v>10000</v>
          </cell>
          <cell r="AJI26">
            <v>10000</v>
          </cell>
          <cell r="AJJ26">
            <v>10000</v>
          </cell>
          <cell r="AJK26">
            <v>40000</v>
          </cell>
          <cell r="AJL26">
            <v>10000</v>
          </cell>
          <cell r="AJM26">
            <v>10000</v>
          </cell>
          <cell r="AJN26">
            <v>10000</v>
          </cell>
          <cell r="AJO26">
            <v>10000</v>
          </cell>
          <cell r="AJP26">
            <v>40000</v>
          </cell>
          <cell r="AJQ26">
            <v>0</v>
          </cell>
          <cell r="AJR26">
            <v>0</v>
          </cell>
          <cell r="AJS26">
            <v>0</v>
          </cell>
          <cell r="AJT26">
            <v>0</v>
          </cell>
          <cell r="AJU26">
            <v>0</v>
          </cell>
          <cell r="AJV26">
            <v>10000</v>
          </cell>
          <cell r="AJW26">
            <v>10000</v>
          </cell>
          <cell r="AJX26">
            <v>10000</v>
          </cell>
          <cell r="AJY26">
            <v>10000</v>
          </cell>
          <cell r="AJZ26">
            <v>40000</v>
          </cell>
          <cell r="AKA26">
            <v>10000</v>
          </cell>
          <cell r="AKB26">
            <v>10000</v>
          </cell>
          <cell r="AKC26">
            <v>10000</v>
          </cell>
          <cell r="AKD26">
            <v>10000</v>
          </cell>
          <cell r="AKE26">
            <v>40000</v>
          </cell>
          <cell r="AKF26">
            <v>0</v>
          </cell>
          <cell r="AKG26">
            <v>0</v>
          </cell>
          <cell r="AKH26">
            <v>0</v>
          </cell>
          <cell r="AKI26">
            <v>0</v>
          </cell>
          <cell r="AKJ26">
            <v>0</v>
          </cell>
          <cell r="AKK26">
            <v>10000</v>
          </cell>
          <cell r="AKL26">
            <v>10000</v>
          </cell>
          <cell r="AKM26">
            <v>10000</v>
          </cell>
          <cell r="AKN26">
            <v>10000</v>
          </cell>
          <cell r="AKO26">
            <v>40000</v>
          </cell>
          <cell r="AKP26">
            <v>10000</v>
          </cell>
          <cell r="AKQ26">
            <v>10000</v>
          </cell>
          <cell r="AKR26">
            <v>10000</v>
          </cell>
          <cell r="AKS26">
            <v>10000</v>
          </cell>
          <cell r="AKT26">
            <v>40000</v>
          </cell>
          <cell r="AKU26">
            <v>0</v>
          </cell>
          <cell r="AKV26">
            <v>0</v>
          </cell>
          <cell r="AKW26">
            <v>0</v>
          </cell>
          <cell r="AKX26">
            <v>0</v>
          </cell>
          <cell r="AKY26">
            <v>0</v>
          </cell>
          <cell r="AKZ26">
            <v>10000</v>
          </cell>
          <cell r="ALA26">
            <v>10000</v>
          </cell>
          <cell r="ALB26">
            <v>10000</v>
          </cell>
          <cell r="ALC26">
            <v>10000</v>
          </cell>
          <cell r="ALD26">
            <v>40000</v>
          </cell>
          <cell r="ALE26">
            <v>10500</v>
          </cell>
          <cell r="ALF26">
            <v>10500</v>
          </cell>
          <cell r="ALG26">
            <v>10500</v>
          </cell>
          <cell r="ALH26">
            <v>10500</v>
          </cell>
          <cell r="ALI26">
            <v>42000</v>
          </cell>
          <cell r="ALO26">
            <v>10500</v>
          </cell>
          <cell r="ALP26">
            <v>10500</v>
          </cell>
          <cell r="ALQ26">
            <v>10500</v>
          </cell>
          <cell r="ALR26">
            <v>10500</v>
          </cell>
          <cell r="ALS26">
            <v>42000</v>
          </cell>
          <cell r="ALT26">
            <v>10500</v>
          </cell>
          <cell r="ALU26">
            <v>10500</v>
          </cell>
          <cell r="ALV26">
            <v>10500</v>
          </cell>
          <cell r="ALW26">
            <v>10500</v>
          </cell>
          <cell r="ALX26">
            <v>42000</v>
          </cell>
          <cell r="ALY26">
            <v>0</v>
          </cell>
          <cell r="ALZ26">
            <v>0</v>
          </cell>
          <cell r="AMA26">
            <v>0</v>
          </cell>
          <cell r="AMB26">
            <v>0</v>
          </cell>
          <cell r="AMC26">
            <v>0</v>
          </cell>
          <cell r="AMD26">
            <v>10500</v>
          </cell>
          <cell r="AME26">
            <v>10500</v>
          </cell>
          <cell r="AMF26">
            <v>10500</v>
          </cell>
          <cell r="AMG26">
            <v>10500</v>
          </cell>
          <cell r="AMH26">
            <v>42000</v>
          </cell>
          <cell r="AMX26">
            <v>0</v>
          </cell>
          <cell r="AMY26">
            <v>0</v>
          </cell>
          <cell r="AMZ26">
            <v>0</v>
          </cell>
          <cell r="ANA26">
            <v>0</v>
          </cell>
          <cell r="ANB26">
            <v>0</v>
          </cell>
          <cell r="ANC26">
            <v>0</v>
          </cell>
          <cell r="AND26">
            <v>0</v>
          </cell>
          <cell r="ANE26">
            <v>0</v>
          </cell>
          <cell r="ANF26">
            <v>0</v>
          </cell>
          <cell r="ANG26">
            <v>0</v>
          </cell>
          <cell r="ANH26">
            <v>0</v>
          </cell>
          <cell r="ANI26">
            <v>0</v>
          </cell>
          <cell r="ANJ26">
            <v>0</v>
          </cell>
          <cell r="ANK26">
            <v>0</v>
          </cell>
          <cell r="ANL26">
            <v>0</v>
          </cell>
          <cell r="AOB26">
            <v>0</v>
          </cell>
          <cell r="AOC26">
            <v>0</v>
          </cell>
          <cell r="AOD26">
            <v>0</v>
          </cell>
          <cell r="AOE26">
            <v>0</v>
          </cell>
          <cell r="AOF26">
            <v>0</v>
          </cell>
          <cell r="AOG26">
            <v>0</v>
          </cell>
          <cell r="AOH26">
            <v>0</v>
          </cell>
          <cell r="AOI26">
            <v>0</v>
          </cell>
          <cell r="AOJ26">
            <v>0</v>
          </cell>
          <cell r="AOK26">
            <v>0</v>
          </cell>
          <cell r="AOL26">
            <v>0</v>
          </cell>
          <cell r="AOM26">
            <v>0</v>
          </cell>
          <cell r="AON26">
            <v>0</v>
          </cell>
          <cell r="AOO26">
            <v>0</v>
          </cell>
          <cell r="AOP26">
            <v>0</v>
          </cell>
          <cell r="APF26">
            <v>0</v>
          </cell>
          <cell r="APG26">
            <v>0</v>
          </cell>
          <cell r="APH26">
            <v>0</v>
          </cell>
          <cell r="API26">
            <v>0</v>
          </cell>
          <cell r="APJ26">
            <v>0</v>
          </cell>
          <cell r="APK26">
            <v>0</v>
          </cell>
          <cell r="APL26">
            <v>0</v>
          </cell>
          <cell r="APM26">
            <v>0</v>
          </cell>
          <cell r="APN26">
            <v>0</v>
          </cell>
          <cell r="APO26">
            <v>0</v>
          </cell>
          <cell r="APP26">
            <v>0</v>
          </cell>
          <cell r="APQ26">
            <v>0</v>
          </cell>
          <cell r="APR26">
            <v>0</v>
          </cell>
          <cell r="APS26">
            <v>0</v>
          </cell>
          <cell r="APT26">
            <v>0</v>
          </cell>
          <cell r="AQJ26">
            <v>0</v>
          </cell>
          <cell r="AQK26">
            <v>0</v>
          </cell>
          <cell r="AQL26">
            <v>0</v>
          </cell>
          <cell r="AQM26">
            <v>0</v>
          </cell>
          <cell r="AQN26">
            <v>0</v>
          </cell>
          <cell r="AQO26">
            <v>0</v>
          </cell>
          <cell r="AQP26">
            <v>0</v>
          </cell>
          <cell r="AQQ26">
            <v>0</v>
          </cell>
          <cell r="AQR26">
            <v>0</v>
          </cell>
          <cell r="AQS26">
            <v>0</v>
          </cell>
          <cell r="AQT26">
            <v>0</v>
          </cell>
          <cell r="AQU26">
            <v>0</v>
          </cell>
          <cell r="AQV26">
            <v>0</v>
          </cell>
          <cell r="AQW26">
            <v>0</v>
          </cell>
          <cell r="AQX26">
            <v>0</v>
          </cell>
          <cell r="ARN26">
            <v>0</v>
          </cell>
          <cell r="ARO26">
            <v>0</v>
          </cell>
          <cell r="ARP26">
            <v>0</v>
          </cell>
          <cell r="ARQ26">
            <v>0</v>
          </cell>
          <cell r="ARR26">
            <v>0</v>
          </cell>
          <cell r="ARS26">
            <v>0</v>
          </cell>
          <cell r="ART26">
            <v>0</v>
          </cell>
          <cell r="ARU26">
            <v>0</v>
          </cell>
          <cell r="ARV26">
            <v>0</v>
          </cell>
          <cell r="ARW26">
            <v>0</v>
          </cell>
          <cell r="ARX26">
            <v>0</v>
          </cell>
          <cell r="ARY26">
            <v>0</v>
          </cell>
          <cell r="ARZ26">
            <v>0</v>
          </cell>
          <cell r="ASA26">
            <v>0</v>
          </cell>
          <cell r="ASB26">
            <v>0</v>
          </cell>
          <cell r="ASR26">
            <v>0</v>
          </cell>
          <cell r="ASS26">
            <v>0</v>
          </cell>
          <cell r="AST26">
            <v>0</v>
          </cell>
          <cell r="ASU26">
            <v>0</v>
          </cell>
          <cell r="ASV26">
            <v>0</v>
          </cell>
          <cell r="ASW26">
            <v>0</v>
          </cell>
          <cell r="ASX26">
            <v>0</v>
          </cell>
          <cell r="ASY26">
            <v>0</v>
          </cell>
          <cell r="ASZ26">
            <v>0</v>
          </cell>
          <cell r="ATA26">
            <v>0</v>
          </cell>
          <cell r="ATB26">
            <v>0</v>
          </cell>
          <cell r="ATC26">
            <v>0</v>
          </cell>
          <cell r="ATD26">
            <v>0</v>
          </cell>
          <cell r="ATE26">
            <v>0</v>
          </cell>
          <cell r="ATF26">
            <v>0</v>
          </cell>
          <cell r="ATV26">
            <v>0</v>
          </cell>
          <cell r="ATW26">
            <v>0</v>
          </cell>
          <cell r="ATX26">
            <v>0</v>
          </cell>
          <cell r="ATY26">
            <v>0</v>
          </cell>
          <cell r="ATZ26">
            <v>0</v>
          </cell>
          <cell r="AUA26">
            <v>0</v>
          </cell>
          <cell r="AUB26">
            <v>0</v>
          </cell>
          <cell r="AUC26">
            <v>0</v>
          </cell>
          <cell r="AUD26">
            <v>0</v>
          </cell>
          <cell r="AUE26">
            <v>0</v>
          </cell>
          <cell r="AUF26">
            <v>0</v>
          </cell>
          <cell r="AUG26">
            <v>0</v>
          </cell>
          <cell r="AUH26">
            <v>0</v>
          </cell>
          <cell r="AUI26">
            <v>0</v>
          </cell>
          <cell r="AUJ26">
            <v>0</v>
          </cell>
          <cell r="AUZ26">
            <v>0</v>
          </cell>
          <cell r="AVA26">
            <v>0</v>
          </cell>
          <cell r="AVB26">
            <v>0</v>
          </cell>
          <cell r="AVC26">
            <v>0</v>
          </cell>
          <cell r="AVD26">
            <v>0</v>
          </cell>
          <cell r="AVE26">
            <v>0</v>
          </cell>
          <cell r="AVF26">
            <v>0</v>
          </cell>
          <cell r="AVG26">
            <v>0</v>
          </cell>
          <cell r="AVH26">
            <v>0</v>
          </cell>
          <cell r="AVI26">
            <v>0</v>
          </cell>
          <cell r="AVJ26">
            <v>0</v>
          </cell>
          <cell r="AVK26">
            <v>0</v>
          </cell>
          <cell r="AVL26">
            <v>0</v>
          </cell>
          <cell r="AVM26">
            <v>0</v>
          </cell>
          <cell r="AVN26">
            <v>0</v>
          </cell>
          <cell r="AWH26">
            <v>0</v>
          </cell>
          <cell r="AWM26">
            <v>0</v>
          </cell>
          <cell r="AWN26">
            <v>0</v>
          </cell>
          <cell r="AWO26">
            <v>0</v>
          </cell>
          <cell r="AWP26">
            <v>0</v>
          </cell>
          <cell r="AWQ26">
            <v>0</v>
          </cell>
          <cell r="AWR26">
            <v>0</v>
          </cell>
          <cell r="AXL26">
            <v>0</v>
          </cell>
          <cell r="AXQ26">
            <v>0</v>
          </cell>
          <cell r="AXR26">
            <v>0</v>
          </cell>
          <cell r="AXS26">
            <v>0</v>
          </cell>
          <cell r="AXT26">
            <v>0</v>
          </cell>
          <cell r="AXU26">
            <v>0</v>
          </cell>
          <cell r="AXV26">
            <v>0</v>
          </cell>
          <cell r="AXW26">
            <v>1621436.68</v>
          </cell>
          <cell r="AXX26">
            <v>2853963.77</v>
          </cell>
          <cell r="AXY26">
            <v>2942566.07</v>
          </cell>
          <cell r="AXZ26">
            <v>2930129.2600000002</v>
          </cell>
          <cell r="AYA26">
            <v>10348095.779999999</v>
          </cell>
          <cell r="AYB26">
            <v>0</v>
          </cell>
          <cell r="AYC26">
            <v>0</v>
          </cell>
          <cell r="AYD26">
            <v>0</v>
          </cell>
          <cell r="AYE26">
            <v>0</v>
          </cell>
          <cell r="AYF26">
            <v>0</v>
          </cell>
          <cell r="AYG26">
            <v>1621436.68</v>
          </cell>
          <cell r="AYH26">
            <v>2853963.77</v>
          </cell>
          <cell r="AYI26">
            <v>2942566.07</v>
          </cell>
          <cell r="AYJ26">
            <v>2930129.2600000002</v>
          </cell>
          <cell r="AYK26">
            <v>10348095.779999997</v>
          </cell>
          <cell r="AYL26">
            <v>1621436.68</v>
          </cell>
          <cell r="AYM26">
            <v>2853963.77</v>
          </cell>
          <cell r="AYN26">
            <v>2942566.07</v>
          </cell>
          <cell r="AYO26">
            <v>2930129.2600000002</v>
          </cell>
          <cell r="AYP26">
            <v>10348095.779999997</v>
          </cell>
          <cell r="AYQ26">
            <v>457929.32</v>
          </cell>
          <cell r="AYR26">
            <v>745175.42999999993</v>
          </cell>
          <cell r="AYS26">
            <v>781346.33000000007</v>
          </cell>
          <cell r="AYT26">
            <v>758783.1399999999</v>
          </cell>
          <cell r="AYU26">
            <v>2743234.2199999997</v>
          </cell>
          <cell r="AYV26">
            <v>2079366</v>
          </cell>
          <cell r="AYW26">
            <v>3599139.2</v>
          </cell>
          <cell r="AYX26">
            <v>3723912.4</v>
          </cell>
          <cell r="AYY26">
            <v>3688912.4</v>
          </cell>
          <cell r="AYZ26">
            <v>13091330</v>
          </cell>
          <cell r="AZA26">
            <v>2500</v>
          </cell>
          <cell r="AZB26">
            <v>2500</v>
          </cell>
          <cell r="AZC26">
            <v>2500</v>
          </cell>
          <cell r="AZD26">
            <v>2500</v>
          </cell>
          <cell r="AZE26">
            <v>10000</v>
          </cell>
          <cell r="AZG26">
            <v>0</v>
          </cell>
          <cell r="AZH26">
            <v>0</v>
          </cell>
          <cell r="AZI26">
            <v>0</v>
          </cell>
          <cell r="AZJ26">
            <v>0</v>
          </cell>
          <cell r="AZK26">
            <v>2500</v>
          </cell>
          <cell r="AZL26">
            <v>2500</v>
          </cell>
          <cell r="AZM26">
            <v>2500</v>
          </cell>
          <cell r="AZN26">
            <v>2500</v>
          </cell>
          <cell r="AZO26">
            <v>10000</v>
          </cell>
          <cell r="AZP26">
            <v>2500</v>
          </cell>
          <cell r="AZQ26">
            <v>2500</v>
          </cell>
          <cell r="AZR26">
            <v>2500</v>
          </cell>
          <cell r="AZS26">
            <v>2500</v>
          </cell>
          <cell r="AZT26">
            <v>10000</v>
          </cell>
          <cell r="AZU26">
            <v>0</v>
          </cell>
          <cell r="AZV26">
            <v>0</v>
          </cell>
          <cell r="AZW26">
            <v>0</v>
          </cell>
          <cell r="AZX26">
            <v>0</v>
          </cell>
          <cell r="AZY26">
            <v>0</v>
          </cell>
          <cell r="AZZ26">
            <v>2500</v>
          </cell>
          <cell r="BAA26">
            <v>2500</v>
          </cell>
          <cell r="BAB26">
            <v>2500</v>
          </cell>
          <cell r="BAC26">
            <v>2500</v>
          </cell>
          <cell r="BAD26">
            <v>10000</v>
          </cell>
          <cell r="BAE26">
            <v>43000</v>
          </cell>
          <cell r="BAF26">
            <v>43000</v>
          </cell>
          <cell r="BAG26">
            <v>43000</v>
          </cell>
          <cell r="BAH26">
            <v>43000</v>
          </cell>
          <cell r="BAI26">
            <v>172000</v>
          </cell>
          <cell r="BAK26">
            <v>0</v>
          </cell>
          <cell r="BAL26">
            <v>0</v>
          </cell>
          <cell r="BAM26">
            <v>0</v>
          </cell>
          <cell r="BAN26">
            <v>0</v>
          </cell>
          <cell r="BAO26">
            <v>43000</v>
          </cell>
          <cell r="BAP26">
            <v>43000</v>
          </cell>
          <cell r="BAQ26">
            <v>43000</v>
          </cell>
          <cell r="BAR26">
            <v>43000</v>
          </cell>
          <cell r="BAS26">
            <v>172000</v>
          </cell>
          <cell r="BAT26">
            <v>43000</v>
          </cell>
          <cell r="BAU26">
            <v>43000</v>
          </cell>
          <cell r="BAV26">
            <v>43000</v>
          </cell>
          <cell r="BAW26">
            <v>43000</v>
          </cell>
          <cell r="BAX26">
            <v>172000</v>
          </cell>
          <cell r="BAY26">
            <v>0</v>
          </cell>
          <cell r="BAZ26">
            <v>0</v>
          </cell>
          <cell r="BBA26">
            <v>0</v>
          </cell>
          <cell r="BBB26">
            <v>0</v>
          </cell>
          <cell r="BBC26">
            <v>0</v>
          </cell>
          <cell r="BBD26">
            <v>43000</v>
          </cell>
          <cell r="BBE26">
            <v>43000</v>
          </cell>
          <cell r="BBF26">
            <v>43000</v>
          </cell>
          <cell r="BBG26">
            <v>43000</v>
          </cell>
          <cell r="BBH26">
            <v>172000</v>
          </cell>
          <cell r="BBI26">
            <v>0</v>
          </cell>
          <cell r="BBJ26">
            <v>0</v>
          </cell>
          <cell r="BBK26">
            <v>0</v>
          </cell>
          <cell r="BBL26">
            <v>0</v>
          </cell>
          <cell r="BBM26">
            <v>0</v>
          </cell>
          <cell r="BBO26">
            <v>0</v>
          </cell>
          <cell r="BBP26">
            <v>0</v>
          </cell>
          <cell r="BBQ26">
            <v>0</v>
          </cell>
          <cell r="BBR26">
            <v>0</v>
          </cell>
          <cell r="BBS26">
            <v>0</v>
          </cell>
          <cell r="BBT26">
            <v>0</v>
          </cell>
          <cell r="BBU26">
            <v>0</v>
          </cell>
          <cell r="BBV26">
            <v>0</v>
          </cell>
          <cell r="BBW26">
            <v>0</v>
          </cell>
          <cell r="BBX26">
            <v>0</v>
          </cell>
          <cell r="BBY26">
            <v>0</v>
          </cell>
          <cell r="BBZ26">
            <v>0</v>
          </cell>
          <cell r="BCA26">
            <v>0</v>
          </cell>
          <cell r="BCB26">
            <v>0</v>
          </cell>
          <cell r="BCC26">
            <v>0</v>
          </cell>
          <cell r="BCD26">
            <v>0</v>
          </cell>
          <cell r="BCE26">
            <v>0</v>
          </cell>
          <cell r="BCF26">
            <v>0</v>
          </cell>
          <cell r="BCG26">
            <v>0</v>
          </cell>
          <cell r="BCH26">
            <v>0</v>
          </cell>
          <cell r="BCI26">
            <v>0</v>
          </cell>
          <cell r="BCJ26">
            <v>0</v>
          </cell>
          <cell r="BCK26">
            <v>0</v>
          </cell>
          <cell r="BCL26">
            <v>0</v>
          </cell>
          <cell r="BCM26">
            <v>48000</v>
          </cell>
          <cell r="BCN26">
            <v>48000</v>
          </cell>
          <cell r="BCO26">
            <v>48000</v>
          </cell>
          <cell r="BCP26">
            <v>48000</v>
          </cell>
          <cell r="BCQ26">
            <v>192000</v>
          </cell>
          <cell r="BCS26">
            <v>0</v>
          </cell>
          <cell r="BCT26">
            <v>0</v>
          </cell>
          <cell r="BCU26">
            <v>0</v>
          </cell>
          <cell r="BCV26">
            <v>0</v>
          </cell>
          <cell r="BCW26">
            <v>48000</v>
          </cell>
          <cell r="BCX26">
            <v>48000</v>
          </cell>
          <cell r="BCY26">
            <v>48000</v>
          </cell>
          <cell r="BCZ26">
            <v>48000</v>
          </cell>
          <cell r="BDA26">
            <v>192000</v>
          </cell>
          <cell r="BDB26">
            <v>48000</v>
          </cell>
          <cell r="BDC26">
            <v>48000</v>
          </cell>
          <cell r="BDD26">
            <v>48000</v>
          </cell>
          <cell r="BDE26">
            <v>48000</v>
          </cell>
          <cell r="BDF26">
            <v>192000</v>
          </cell>
          <cell r="BDG26">
            <v>0</v>
          </cell>
          <cell r="BDH26">
            <v>0</v>
          </cell>
          <cell r="BDI26">
            <v>0</v>
          </cell>
          <cell r="BDJ26">
            <v>0</v>
          </cell>
          <cell r="BDK26">
            <v>0</v>
          </cell>
          <cell r="BDL26">
            <v>48000</v>
          </cell>
          <cell r="BDM26">
            <v>48000</v>
          </cell>
          <cell r="BDN26">
            <v>48000</v>
          </cell>
          <cell r="BDO26">
            <v>48000</v>
          </cell>
          <cell r="BDP26">
            <v>192000</v>
          </cell>
          <cell r="BDQ26">
            <v>528000</v>
          </cell>
          <cell r="BDR26">
            <v>709000</v>
          </cell>
          <cell r="BDS26">
            <v>505000</v>
          </cell>
          <cell r="BDT26">
            <v>705000</v>
          </cell>
          <cell r="BDU26">
            <v>2447000</v>
          </cell>
          <cell r="BDW26">
            <v>0</v>
          </cell>
          <cell r="BDX26">
            <v>0</v>
          </cell>
          <cell r="BDY26">
            <v>0</v>
          </cell>
          <cell r="BDZ26">
            <v>0</v>
          </cell>
          <cell r="BEA26">
            <v>528000</v>
          </cell>
          <cell r="BEB26">
            <v>709000</v>
          </cell>
          <cell r="BEC26">
            <v>505000</v>
          </cell>
          <cell r="BED26">
            <v>705000</v>
          </cell>
          <cell r="BEE26">
            <v>2447000</v>
          </cell>
          <cell r="BEF26">
            <v>528000</v>
          </cell>
          <cell r="BEG26">
            <v>709000</v>
          </cell>
          <cell r="BEH26">
            <v>505000</v>
          </cell>
          <cell r="BEI26">
            <v>705000</v>
          </cell>
          <cell r="BEJ26">
            <v>2447000</v>
          </cell>
          <cell r="BEK26">
            <v>0</v>
          </cell>
          <cell r="BEL26">
            <v>0</v>
          </cell>
          <cell r="BEM26">
            <v>0</v>
          </cell>
          <cell r="BEN26">
            <v>0</v>
          </cell>
          <cell r="BEO26">
            <v>0</v>
          </cell>
          <cell r="BEP26">
            <v>528000</v>
          </cell>
          <cell r="BEQ26">
            <v>709000</v>
          </cell>
          <cell r="BER26">
            <v>505000</v>
          </cell>
          <cell r="BES26">
            <v>705000</v>
          </cell>
          <cell r="BET26">
            <v>2447000</v>
          </cell>
          <cell r="BEU26">
            <v>2242936.6799999997</v>
          </cell>
          <cell r="BEV26">
            <v>3656463.77</v>
          </cell>
          <cell r="BEW26">
            <v>3541066.07</v>
          </cell>
          <cell r="BEX26">
            <v>3728629.2600000002</v>
          </cell>
          <cell r="BEY26">
            <v>13169095.779999999</v>
          </cell>
          <cell r="BEZ26">
            <v>0</v>
          </cell>
          <cell r="BFA26">
            <v>0</v>
          </cell>
          <cell r="BFB26">
            <v>0</v>
          </cell>
          <cell r="BFC26">
            <v>0</v>
          </cell>
          <cell r="BFD26">
            <v>0</v>
          </cell>
          <cell r="BFE26">
            <v>2242936.6799999997</v>
          </cell>
          <cell r="BFF26">
            <v>3656463.77</v>
          </cell>
          <cell r="BFG26">
            <v>3541066.07</v>
          </cell>
          <cell r="BFH26">
            <v>3728629.2600000002</v>
          </cell>
          <cell r="BFI26">
            <v>13169095.779999999</v>
          </cell>
          <cell r="BFJ26">
            <v>2242936.6799999997</v>
          </cell>
          <cell r="BFK26">
            <v>3656463.77</v>
          </cell>
          <cell r="BFL26">
            <v>3541066.07</v>
          </cell>
          <cell r="BFM26">
            <v>3728629.2600000002</v>
          </cell>
          <cell r="BFN26">
            <v>13169095.779999999</v>
          </cell>
          <cell r="BFO26">
            <v>457929.32</v>
          </cell>
          <cell r="BFP26">
            <v>745175.42999999993</v>
          </cell>
          <cell r="BFQ26">
            <v>781346.33000000007</v>
          </cell>
          <cell r="BFR26">
            <v>758783.1399999999</v>
          </cell>
          <cell r="BFS26">
            <v>2743234.2199999997</v>
          </cell>
          <cell r="BFT26">
            <v>2700865.9999999995</v>
          </cell>
          <cell r="BFU26">
            <v>4401639.2</v>
          </cell>
          <cell r="BFV26">
            <v>4322412.4000000004</v>
          </cell>
          <cell r="BFW26">
            <v>4487412.4000000004</v>
          </cell>
          <cell r="BFX26">
            <v>15912330</v>
          </cell>
          <cell r="BFY26">
            <v>0</v>
          </cell>
          <cell r="BFZ26">
            <v>0</v>
          </cell>
        </row>
        <row r="27">
          <cell r="B27" t="str">
            <v>专业服务费用</v>
          </cell>
          <cell r="C27">
            <v>100000</v>
          </cell>
          <cell r="D27">
            <v>100000</v>
          </cell>
          <cell r="E27">
            <v>100000</v>
          </cell>
          <cell r="F27">
            <v>100000</v>
          </cell>
          <cell r="G27">
            <v>400000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100000</v>
          </cell>
          <cell r="N27">
            <v>100000</v>
          </cell>
          <cell r="O27">
            <v>100000</v>
          </cell>
          <cell r="P27">
            <v>100000</v>
          </cell>
          <cell r="Q27">
            <v>400000</v>
          </cell>
          <cell r="R27">
            <v>100000</v>
          </cell>
          <cell r="S27">
            <v>100000</v>
          </cell>
          <cell r="T27">
            <v>100000</v>
          </cell>
          <cell r="U27">
            <v>100000</v>
          </cell>
          <cell r="V27">
            <v>400000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100000</v>
          </cell>
          <cell r="AC27">
            <v>100000</v>
          </cell>
          <cell r="AD27">
            <v>100000</v>
          </cell>
          <cell r="AE27">
            <v>100000</v>
          </cell>
          <cell r="AF27">
            <v>400000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0</v>
          </cell>
          <cell r="HU27">
            <v>0</v>
          </cell>
          <cell r="HV27">
            <v>0</v>
          </cell>
          <cell r="HW27">
            <v>0</v>
          </cell>
          <cell r="HX27">
            <v>0</v>
          </cell>
          <cell r="HY27">
            <v>0</v>
          </cell>
          <cell r="HZ27">
            <v>0</v>
          </cell>
          <cell r="IA27">
            <v>0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0</v>
          </cell>
          <cell r="IJ27">
            <v>0</v>
          </cell>
          <cell r="IK27">
            <v>0</v>
          </cell>
          <cell r="IL27">
            <v>0</v>
          </cell>
          <cell r="IM27">
            <v>0</v>
          </cell>
          <cell r="IN27">
            <v>0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B27">
            <v>0</v>
          </cell>
          <cell r="KC27">
            <v>0</v>
          </cell>
          <cell r="KD27">
            <v>0</v>
          </cell>
          <cell r="KE27">
            <v>0</v>
          </cell>
          <cell r="KF27">
            <v>0</v>
          </cell>
          <cell r="KG27">
            <v>0</v>
          </cell>
          <cell r="KH27">
            <v>0</v>
          </cell>
          <cell r="KI27">
            <v>0</v>
          </cell>
          <cell r="KJ27">
            <v>0</v>
          </cell>
          <cell r="KK27">
            <v>0</v>
          </cell>
          <cell r="KL27">
            <v>0</v>
          </cell>
          <cell r="KM27">
            <v>0</v>
          </cell>
          <cell r="KN27">
            <v>0</v>
          </cell>
          <cell r="KO27">
            <v>0</v>
          </cell>
          <cell r="KP27">
            <v>0</v>
          </cell>
          <cell r="KQ27">
            <v>0</v>
          </cell>
          <cell r="KR27">
            <v>0</v>
          </cell>
          <cell r="KS27">
            <v>0</v>
          </cell>
          <cell r="KT27">
            <v>0</v>
          </cell>
          <cell r="KU27">
            <v>0</v>
          </cell>
          <cell r="KV27">
            <v>0</v>
          </cell>
          <cell r="KW27">
            <v>0</v>
          </cell>
          <cell r="KX27">
            <v>0</v>
          </cell>
          <cell r="KY27">
            <v>0</v>
          </cell>
          <cell r="KZ27">
            <v>0</v>
          </cell>
          <cell r="LA27">
            <v>0</v>
          </cell>
          <cell r="LB27">
            <v>0</v>
          </cell>
          <cell r="LC27">
            <v>0</v>
          </cell>
          <cell r="LD27">
            <v>0</v>
          </cell>
          <cell r="LE27">
            <v>0</v>
          </cell>
          <cell r="LF27">
            <v>0</v>
          </cell>
          <cell r="LG27">
            <v>0</v>
          </cell>
          <cell r="LH27">
            <v>0</v>
          </cell>
          <cell r="LI27">
            <v>0</v>
          </cell>
          <cell r="LJ27">
            <v>0</v>
          </cell>
          <cell r="LK27">
            <v>0</v>
          </cell>
          <cell r="LL27">
            <v>0</v>
          </cell>
          <cell r="LM27">
            <v>0</v>
          </cell>
          <cell r="LN27">
            <v>0</v>
          </cell>
          <cell r="LO27">
            <v>0</v>
          </cell>
          <cell r="LP27">
            <v>0</v>
          </cell>
          <cell r="LQ27">
            <v>0</v>
          </cell>
          <cell r="LR27">
            <v>0</v>
          </cell>
          <cell r="LS27">
            <v>0</v>
          </cell>
          <cell r="LT27">
            <v>0</v>
          </cell>
          <cell r="LU27">
            <v>0</v>
          </cell>
          <cell r="LV27">
            <v>0</v>
          </cell>
          <cell r="LW27">
            <v>0</v>
          </cell>
          <cell r="LX27">
            <v>0</v>
          </cell>
          <cell r="LY27">
            <v>0</v>
          </cell>
          <cell r="LZ27">
            <v>0</v>
          </cell>
          <cell r="MA27">
            <v>0</v>
          </cell>
          <cell r="MB27">
            <v>0</v>
          </cell>
          <cell r="MC27">
            <v>0</v>
          </cell>
          <cell r="MD27">
            <v>0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0</v>
          </cell>
          <cell r="NJ27">
            <v>0</v>
          </cell>
          <cell r="NK27">
            <v>0</v>
          </cell>
          <cell r="NL27">
            <v>0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0</v>
          </cell>
          <cell r="NR27">
            <v>0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0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  <cell r="ON27">
            <v>0</v>
          </cell>
          <cell r="OO27">
            <v>0</v>
          </cell>
          <cell r="OP27">
            <v>0</v>
          </cell>
          <cell r="OQ27">
            <v>0</v>
          </cell>
          <cell r="OR27">
            <v>0</v>
          </cell>
          <cell r="OS27">
            <v>0</v>
          </cell>
          <cell r="OT27">
            <v>0</v>
          </cell>
          <cell r="OU27">
            <v>0</v>
          </cell>
          <cell r="OV27">
            <v>0</v>
          </cell>
          <cell r="OW27">
            <v>0</v>
          </cell>
          <cell r="OX27">
            <v>0</v>
          </cell>
          <cell r="OY27">
            <v>0</v>
          </cell>
          <cell r="OZ27">
            <v>0</v>
          </cell>
          <cell r="PA27">
            <v>0</v>
          </cell>
          <cell r="PB27">
            <v>0</v>
          </cell>
          <cell r="PC27">
            <v>0</v>
          </cell>
          <cell r="PD27">
            <v>0</v>
          </cell>
          <cell r="PE27">
            <v>0</v>
          </cell>
          <cell r="PF27">
            <v>0</v>
          </cell>
          <cell r="PG27">
            <v>0</v>
          </cell>
          <cell r="PH27">
            <v>0</v>
          </cell>
          <cell r="PI27">
            <v>0</v>
          </cell>
          <cell r="PJ27">
            <v>0</v>
          </cell>
          <cell r="PK27">
            <v>0</v>
          </cell>
          <cell r="PL27">
            <v>0</v>
          </cell>
          <cell r="PM27">
            <v>0</v>
          </cell>
          <cell r="PN27">
            <v>0</v>
          </cell>
          <cell r="PO27">
            <v>0</v>
          </cell>
          <cell r="PP27">
            <v>0</v>
          </cell>
          <cell r="PQ27">
            <v>0</v>
          </cell>
          <cell r="PR27">
            <v>0</v>
          </cell>
          <cell r="PS27">
            <v>0</v>
          </cell>
          <cell r="PT27">
            <v>0</v>
          </cell>
          <cell r="PU27">
            <v>0</v>
          </cell>
          <cell r="PV27">
            <v>0</v>
          </cell>
          <cell r="PW27">
            <v>0</v>
          </cell>
          <cell r="PX27">
            <v>0</v>
          </cell>
          <cell r="PY27">
            <v>0</v>
          </cell>
          <cell r="PZ27">
            <v>0</v>
          </cell>
          <cell r="QA27">
            <v>0</v>
          </cell>
          <cell r="QB27">
            <v>0</v>
          </cell>
          <cell r="QC27">
            <v>0</v>
          </cell>
          <cell r="QD27">
            <v>0</v>
          </cell>
          <cell r="QE27">
            <v>0</v>
          </cell>
          <cell r="QF27">
            <v>0</v>
          </cell>
          <cell r="QG27">
            <v>0</v>
          </cell>
          <cell r="QH27">
            <v>0</v>
          </cell>
          <cell r="QI27">
            <v>0</v>
          </cell>
          <cell r="QJ27">
            <v>0</v>
          </cell>
          <cell r="QK27">
            <v>0</v>
          </cell>
          <cell r="QL27">
            <v>0</v>
          </cell>
          <cell r="QM27">
            <v>0</v>
          </cell>
          <cell r="QN27">
            <v>5000</v>
          </cell>
          <cell r="QO27">
            <v>5000</v>
          </cell>
          <cell r="QP27">
            <v>0</v>
          </cell>
          <cell r="QQ27">
            <v>0</v>
          </cell>
          <cell r="QR27">
            <v>0</v>
          </cell>
          <cell r="QS27">
            <v>0</v>
          </cell>
          <cell r="QT27">
            <v>0</v>
          </cell>
          <cell r="QU27">
            <v>0</v>
          </cell>
          <cell r="QV27">
            <v>0</v>
          </cell>
          <cell r="QW27">
            <v>0</v>
          </cell>
          <cell r="QX27">
            <v>5000</v>
          </cell>
          <cell r="QY27">
            <v>5000</v>
          </cell>
          <cell r="QZ27">
            <v>0</v>
          </cell>
          <cell r="RA27">
            <v>0</v>
          </cell>
          <cell r="RB27">
            <v>0</v>
          </cell>
          <cell r="RC27">
            <v>5000</v>
          </cell>
          <cell r="RD27">
            <v>5000</v>
          </cell>
          <cell r="RE27">
            <v>0</v>
          </cell>
          <cell r="RF27">
            <v>0</v>
          </cell>
          <cell r="RG27">
            <v>0</v>
          </cell>
          <cell r="RH27">
            <v>0</v>
          </cell>
          <cell r="RI27">
            <v>0</v>
          </cell>
          <cell r="RJ27">
            <v>0</v>
          </cell>
          <cell r="RK27">
            <v>0</v>
          </cell>
          <cell r="RL27">
            <v>0</v>
          </cell>
          <cell r="RM27">
            <v>5000</v>
          </cell>
          <cell r="RN27">
            <v>5000</v>
          </cell>
          <cell r="RO27">
            <v>0</v>
          </cell>
          <cell r="RP27">
            <v>1000</v>
          </cell>
          <cell r="RQ27">
            <v>6000</v>
          </cell>
          <cell r="RR27">
            <v>6000</v>
          </cell>
          <cell r="RS27">
            <v>13000</v>
          </cell>
          <cell r="RT27">
            <v>0</v>
          </cell>
          <cell r="RU27">
            <v>0</v>
          </cell>
          <cell r="RV27">
            <v>0</v>
          </cell>
          <cell r="RW27">
            <v>0</v>
          </cell>
          <cell r="RX27">
            <v>0</v>
          </cell>
          <cell r="RY27">
            <v>0</v>
          </cell>
          <cell r="RZ27">
            <v>1000</v>
          </cell>
          <cell r="SA27">
            <v>6000</v>
          </cell>
          <cell r="SB27">
            <v>6000</v>
          </cell>
          <cell r="SC27">
            <v>13000</v>
          </cell>
          <cell r="SD27">
            <v>0</v>
          </cell>
          <cell r="SE27">
            <v>1000</v>
          </cell>
          <cell r="SF27">
            <v>6000</v>
          </cell>
          <cell r="SG27">
            <v>6000</v>
          </cell>
          <cell r="SH27">
            <v>13000</v>
          </cell>
          <cell r="SI27">
            <v>0</v>
          </cell>
          <cell r="SJ27">
            <v>0</v>
          </cell>
          <cell r="SK27">
            <v>0</v>
          </cell>
          <cell r="SL27">
            <v>0</v>
          </cell>
          <cell r="SM27">
            <v>0</v>
          </cell>
          <cell r="SN27">
            <v>0</v>
          </cell>
          <cell r="SO27">
            <v>1000</v>
          </cell>
          <cell r="SP27">
            <v>6000</v>
          </cell>
          <cell r="SQ27">
            <v>6000</v>
          </cell>
          <cell r="SR27">
            <v>13000</v>
          </cell>
          <cell r="SS27">
            <v>0</v>
          </cell>
          <cell r="ST27">
            <v>1000</v>
          </cell>
          <cell r="SU27">
            <v>3500</v>
          </cell>
          <cell r="SV27">
            <v>3500</v>
          </cell>
          <cell r="SW27">
            <v>8000</v>
          </cell>
          <cell r="SX27">
            <v>0</v>
          </cell>
          <cell r="SY27">
            <v>0</v>
          </cell>
          <cell r="SZ27">
            <v>0</v>
          </cell>
          <cell r="TA27">
            <v>0</v>
          </cell>
          <cell r="TB27">
            <v>0</v>
          </cell>
          <cell r="TC27">
            <v>0</v>
          </cell>
          <cell r="TD27">
            <v>1000</v>
          </cell>
          <cell r="TE27">
            <v>3500</v>
          </cell>
          <cell r="TF27">
            <v>3500</v>
          </cell>
          <cell r="TG27">
            <v>8000</v>
          </cell>
          <cell r="TH27">
            <v>0</v>
          </cell>
          <cell r="TI27">
            <v>1000</v>
          </cell>
          <cell r="TJ27">
            <v>3500</v>
          </cell>
          <cell r="TK27">
            <v>3500</v>
          </cell>
          <cell r="TL27">
            <v>8000</v>
          </cell>
          <cell r="TM27">
            <v>0</v>
          </cell>
          <cell r="TN27">
            <v>0</v>
          </cell>
          <cell r="TO27">
            <v>0</v>
          </cell>
          <cell r="TP27">
            <v>0</v>
          </cell>
          <cell r="TQ27">
            <v>0</v>
          </cell>
          <cell r="TR27">
            <v>0</v>
          </cell>
          <cell r="TS27">
            <v>1000</v>
          </cell>
          <cell r="TT27">
            <v>3500</v>
          </cell>
          <cell r="TU27">
            <v>3500</v>
          </cell>
          <cell r="TV27">
            <v>8000</v>
          </cell>
          <cell r="TW27">
            <v>0</v>
          </cell>
          <cell r="TX27">
            <v>0</v>
          </cell>
          <cell r="TY27">
            <v>0</v>
          </cell>
          <cell r="TZ27">
            <v>0</v>
          </cell>
          <cell r="UA27">
            <v>0</v>
          </cell>
          <cell r="UB27">
            <v>0</v>
          </cell>
          <cell r="UC27">
            <v>0</v>
          </cell>
          <cell r="UD27">
            <v>0</v>
          </cell>
          <cell r="UE27">
            <v>0</v>
          </cell>
          <cell r="UF27">
            <v>0</v>
          </cell>
          <cell r="UG27">
            <v>0</v>
          </cell>
          <cell r="UH27">
            <v>0</v>
          </cell>
          <cell r="UI27">
            <v>0</v>
          </cell>
          <cell r="UJ27">
            <v>0</v>
          </cell>
          <cell r="UK27">
            <v>0</v>
          </cell>
          <cell r="UL27">
            <v>0</v>
          </cell>
          <cell r="UM27">
            <v>0</v>
          </cell>
          <cell r="UN27">
            <v>0</v>
          </cell>
          <cell r="UO27">
            <v>0</v>
          </cell>
          <cell r="UP27">
            <v>0</v>
          </cell>
          <cell r="UQ27">
            <v>0</v>
          </cell>
          <cell r="UR27">
            <v>0</v>
          </cell>
          <cell r="US27">
            <v>0</v>
          </cell>
          <cell r="UT27">
            <v>0</v>
          </cell>
          <cell r="UU27">
            <v>0</v>
          </cell>
          <cell r="UV27">
            <v>0</v>
          </cell>
          <cell r="UW27">
            <v>0</v>
          </cell>
          <cell r="UX27">
            <v>0</v>
          </cell>
          <cell r="UY27">
            <v>0</v>
          </cell>
          <cell r="UZ27">
            <v>0</v>
          </cell>
          <cell r="VA27">
            <v>0</v>
          </cell>
          <cell r="VB27">
            <v>0</v>
          </cell>
          <cell r="VC27">
            <v>0</v>
          </cell>
          <cell r="VD27">
            <v>0</v>
          </cell>
          <cell r="VE27">
            <v>0</v>
          </cell>
          <cell r="VF27">
            <v>0</v>
          </cell>
          <cell r="VG27">
            <v>0</v>
          </cell>
          <cell r="VH27">
            <v>0</v>
          </cell>
          <cell r="VI27">
            <v>0</v>
          </cell>
          <cell r="VJ27">
            <v>0</v>
          </cell>
          <cell r="VK27">
            <v>0</v>
          </cell>
          <cell r="VL27">
            <v>0</v>
          </cell>
          <cell r="VM27">
            <v>0</v>
          </cell>
          <cell r="VN27">
            <v>0</v>
          </cell>
          <cell r="VO27">
            <v>0</v>
          </cell>
          <cell r="VP27">
            <v>0</v>
          </cell>
          <cell r="VQ27">
            <v>0</v>
          </cell>
          <cell r="VR27">
            <v>0</v>
          </cell>
          <cell r="VS27">
            <v>0</v>
          </cell>
          <cell r="VT27">
            <v>0</v>
          </cell>
          <cell r="VU27">
            <v>0</v>
          </cell>
          <cell r="VV27">
            <v>0</v>
          </cell>
          <cell r="VW27">
            <v>0</v>
          </cell>
          <cell r="VX27">
            <v>0</v>
          </cell>
          <cell r="VY27">
            <v>0</v>
          </cell>
          <cell r="VZ27">
            <v>0</v>
          </cell>
          <cell r="WA27">
            <v>0</v>
          </cell>
          <cell r="WB27">
            <v>0</v>
          </cell>
          <cell r="WC27">
            <v>0</v>
          </cell>
          <cell r="WD27">
            <v>0</v>
          </cell>
          <cell r="WE27">
            <v>0</v>
          </cell>
          <cell r="WF27">
            <v>0</v>
          </cell>
          <cell r="WG27">
            <v>0</v>
          </cell>
          <cell r="WH27">
            <v>0</v>
          </cell>
          <cell r="WI27">
            <v>0</v>
          </cell>
          <cell r="WJ27">
            <v>0</v>
          </cell>
          <cell r="WK27">
            <v>0</v>
          </cell>
          <cell r="WL27">
            <v>0</v>
          </cell>
          <cell r="WM27">
            <v>0</v>
          </cell>
          <cell r="WN27">
            <v>0</v>
          </cell>
          <cell r="WO27">
            <v>0</v>
          </cell>
          <cell r="WP27">
            <v>0</v>
          </cell>
          <cell r="WQ27">
            <v>0</v>
          </cell>
          <cell r="WR27">
            <v>0</v>
          </cell>
          <cell r="WS27">
            <v>0</v>
          </cell>
          <cell r="WT27">
            <v>0</v>
          </cell>
          <cell r="WU27">
            <v>0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0</v>
          </cell>
          <cell r="XA27">
            <v>0</v>
          </cell>
          <cell r="XB27">
            <v>0</v>
          </cell>
          <cell r="XC27">
            <v>0</v>
          </cell>
          <cell r="XD27">
            <v>0</v>
          </cell>
          <cell r="XE27">
            <v>0</v>
          </cell>
          <cell r="XF27">
            <v>0</v>
          </cell>
          <cell r="XG27">
            <v>0</v>
          </cell>
          <cell r="XH27">
            <v>0</v>
          </cell>
          <cell r="XI27">
            <v>0</v>
          </cell>
          <cell r="XJ27">
            <v>0</v>
          </cell>
          <cell r="XK27">
            <v>0</v>
          </cell>
          <cell r="XL27">
            <v>0</v>
          </cell>
          <cell r="XM27">
            <v>0</v>
          </cell>
          <cell r="XN27">
            <v>0</v>
          </cell>
          <cell r="XO27">
            <v>0</v>
          </cell>
          <cell r="XP27">
            <v>0</v>
          </cell>
          <cell r="XQ27">
            <v>0</v>
          </cell>
          <cell r="XR27">
            <v>0</v>
          </cell>
          <cell r="XS27">
            <v>0</v>
          </cell>
          <cell r="XT27">
            <v>0</v>
          </cell>
          <cell r="XU27">
            <v>0</v>
          </cell>
          <cell r="XV27">
            <v>0</v>
          </cell>
          <cell r="XW27">
            <v>0</v>
          </cell>
          <cell r="XX27">
            <v>0</v>
          </cell>
          <cell r="XY27">
            <v>0</v>
          </cell>
          <cell r="XZ27">
            <v>0</v>
          </cell>
          <cell r="YA27">
            <v>0</v>
          </cell>
          <cell r="YB27">
            <v>0</v>
          </cell>
          <cell r="YC27">
            <v>0</v>
          </cell>
          <cell r="YD27">
            <v>0</v>
          </cell>
          <cell r="YE27">
            <v>0</v>
          </cell>
          <cell r="YF27">
            <v>0</v>
          </cell>
          <cell r="YG27">
            <v>0</v>
          </cell>
          <cell r="YH27">
            <v>0</v>
          </cell>
          <cell r="YI27">
            <v>0</v>
          </cell>
          <cell r="YJ27">
            <v>0</v>
          </cell>
          <cell r="YK27">
            <v>0</v>
          </cell>
          <cell r="YL27">
            <v>0</v>
          </cell>
          <cell r="YM27">
            <v>0</v>
          </cell>
          <cell r="YN27">
            <v>0</v>
          </cell>
          <cell r="YO27">
            <v>0</v>
          </cell>
          <cell r="YP27">
            <v>0</v>
          </cell>
          <cell r="YQ27">
            <v>0</v>
          </cell>
          <cell r="YR27">
            <v>0</v>
          </cell>
          <cell r="YS27">
            <v>0</v>
          </cell>
          <cell r="YT27">
            <v>0</v>
          </cell>
          <cell r="YU27">
            <v>0</v>
          </cell>
          <cell r="YV27">
            <v>0</v>
          </cell>
          <cell r="YW27">
            <v>0</v>
          </cell>
          <cell r="YX27">
            <v>0</v>
          </cell>
          <cell r="YY27">
            <v>0</v>
          </cell>
          <cell r="YZ27">
            <v>0</v>
          </cell>
          <cell r="ZA27">
            <v>0</v>
          </cell>
          <cell r="ZB27">
            <v>0</v>
          </cell>
          <cell r="ZC27">
            <v>0</v>
          </cell>
          <cell r="ZD27">
            <v>0</v>
          </cell>
          <cell r="ZE27">
            <v>0</v>
          </cell>
          <cell r="ZF27">
            <v>0</v>
          </cell>
          <cell r="ZG27">
            <v>0</v>
          </cell>
          <cell r="ZH27">
            <v>0</v>
          </cell>
          <cell r="ZI27">
            <v>0</v>
          </cell>
          <cell r="ZJ27">
            <v>0</v>
          </cell>
          <cell r="ZK27">
            <v>0</v>
          </cell>
          <cell r="ZL27">
            <v>0</v>
          </cell>
          <cell r="ZM27">
            <v>0</v>
          </cell>
          <cell r="ZN27">
            <v>0</v>
          </cell>
          <cell r="ZO27">
            <v>0</v>
          </cell>
          <cell r="ZP27">
            <v>0</v>
          </cell>
          <cell r="ZQ27">
            <v>0</v>
          </cell>
          <cell r="ZR27">
            <v>0</v>
          </cell>
          <cell r="ZS27">
            <v>0</v>
          </cell>
          <cell r="ZT27">
            <v>0</v>
          </cell>
          <cell r="ZU27">
            <v>0</v>
          </cell>
          <cell r="ZV27">
            <v>0</v>
          </cell>
          <cell r="ZW27">
            <v>0</v>
          </cell>
          <cell r="ZX27">
            <v>0</v>
          </cell>
          <cell r="ZY27">
            <v>0</v>
          </cell>
          <cell r="ZZ27">
            <v>0</v>
          </cell>
          <cell r="AAA27">
            <v>0</v>
          </cell>
          <cell r="AAB27">
            <v>0</v>
          </cell>
          <cell r="AAC27">
            <v>0</v>
          </cell>
          <cell r="AAD27">
            <v>0</v>
          </cell>
          <cell r="AAE27">
            <v>0</v>
          </cell>
          <cell r="AAF27">
            <v>0</v>
          </cell>
          <cell r="AAG27">
            <v>0</v>
          </cell>
          <cell r="AAH27">
            <v>0</v>
          </cell>
          <cell r="AAI27">
            <v>0</v>
          </cell>
          <cell r="AAJ27">
            <v>0</v>
          </cell>
          <cell r="AAK27">
            <v>0</v>
          </cell>
          <cell r="AAL27">
            <v>0</v>
          </cell>
          <cell r="AAM27">
            <v>0</v>
          </cell>
          <cell r="AAN27">
            <v>0</v>
          </cell>
          <cell r="AAO27">
            <v>0</v>
          </cell>
          <cell r="AAP27">
            <v>0</v>
          </cell>
          <cell r="AAQ27">
            <v>0</v>
          </cell>
          <cell r="AAR27">
            <v>0</v>
          </cell>
          <cell r="AAS27">
            <v>0</v>
          </cell>
          <cell r="AAT27">
            <v>0</v>
          </cell>
          <cell r="AAU27">
            <v>0</v>
          </cell>
          <cell r="AAV27">
            <v>0</v>
          </cell>
          <cell r="AAW27">
            <v>0</v>
          </cell>
          <cell r="AAX27">
            <v>0</v>
          </cell>
          <cell r="AAY27">
            <v>0</v>
          </cell>
          <cell r="AAZ27">
            <v>0</v>
          </cell>
          <cell r="ABA27">
            <v>0</v>
          </cell>
          <cell r="ABB27">
            <v>0</v>
          </cell>
          <cell r="ABC27">
            <v>0</v>
          </cell>
          <cell r="ABD27">
            <v>0</v>
          </cell>
          <cell r="ABE27">
            <v>0</v>
          </cell>
          <cell r="ABF27">
            <v>0</v>
          </cell>
          <cell r="ABG27">
            <v>0</v>
          </cell>
          <cell r="ABH27">
            <v>0</v>
          </cell>
          <cell r="ABI27">
            <v>0</v>
          </cell>
          <cell r="ABJ27">
            <v>0</v>
          </cell>
          <cell r="ABK27">
            <v>0</v>
          </cell>
          <cell r="ABL27">
            <v>0</v>
          </cell>
          <cell r="ABM27">
            <v>0</v>
          </cell>
          <cell r="ABN27">
            <v>0</v>
          </cell>
          <cell r="ABO27">
            <v>0</v>
          </cell>
          <cell r="ABP27">
            <v>0</v>
          </cell>
          <cell r="ABQ27">
            <v>0</v>
          </cell>
          <cell r="ABR27">
            <v>0</v>
          </cell>
          <cell r="ABS27">
            <v>0</v>
          </cell>
          <cell r="ABT27">
            <v>0</v>
          </cell>
          <cell r="ABU27">
            <v>0</v>
          </cell>
          <cell r="ABV27">
            <v>0</v>
          </cell>
          <cell r="ABW27">
            <v>0</v>
          </cell>
          <cell r="ABX27">
            <v>0</v>
          </cell>
          <cell r="ABY27">
            <v>0</v>
          </cell>
          <cell r="ABZ27">
            <v>0</v>
          </cell>
          <cell r="ACA27">
            <v>0</v>
          </cell>
          <cell r="ACB27">
            <v>0</v>
          </cell>
          <cell r="ACC27">
            <v>0</v>
          </cell>
          <cell r="ACD27">
            <v>0</v>
          </cell>
          <cell r="ACE27">
            <v>0</v>
          </cell>
          <cell r="ACF27">
            <v>0</v>
          </cell>
          <cell r="ACG27">
            <v>0</v>
          </cell>
          <cell r="ACH27">
            <v>0</v>
          </cell>
          <cell r="ACI27">
            <v>0</v>
          </cell>
          <cell r="ACJ27">
            <v>0</v>
          </cell>
          <cell r="ACK27">
            <v>0</v>
          </cell>
          <cell r="ACL27">
            <v>0</v>
          </cell>
          <cell r="ACM27">
            <v>0</v>
          </cell>
          <cell r="ACN27">
            <v>0</v>
          </cell>
          <cell r="ACO27">
            <v>0</v>
          </cell>
          <cell r="ACP27">
            <v>0</v>
          </cell>
          <cell r="ACQ27">
            <v>0</v>
          </cell>
          <cell r="ACR27">
            <v>0</v>
          </cell>
          <cell r="ACS27">
            <v>0</v>
          </cell>
          <cell r="ACT27">
            <v>0</v>
          </cell>
          <cell r="ACU27">
            <v>0</v>
          </cell>
          <cell r="ACV27">
            <v>0</v>
          </cell>
          <cell r="ACW27">
            <v>0</v>
          </cell>
          <cell r="ACX27">
            <v>0</v>
          </cell>
          <cell r="ACY27">
            <v>0</v>
          </cell>
          <cell r="ACZ27">
            <v>0</v>
          </cell>
          <cell r="ADA27">
            <v>0</v>
          </cell>
          <cell r="ADB27">
            <v>0</v>
          </cell>
          <cell r="ADC27">
            <v>0</v>
          </cell>
          <cell r="ADD27">
            <v>0</v>
          </cell>
          <cell r="ADE27">
            <v>0</v>
          </cell>
          <cell r="ADF27">
            <v>0</v>
          </cell>
          <cell r="ADG27">
            <v>0</v>
          </cell>
          <cell r="ADH27">
            <v>0</v>
          </cell>
          <cell r="ADI27">
            <v>0</v>
          </cell>
          <cell r="ADJ27">
            <v>0</v>
          </cell>
          <cell r="ADK27">
            <v>0</v>
          </cell>
          <cell r="ADL27">
            <v>0</v>
          </cell>
          <cell r="ADM27">
            <v>0</v>
          </cell>
          <cell r="ADN27">
            <v>0</v>
          </cell>
          <cell r="ADO27">
            <v>0</v>
          </cell>
          <cell r="ADP27">
            <v>0</v>
          </cell>
          <cell r="ADQ27">
            <v>0</v>
          </cell>
          <cell r="ADR27">
            <v>0</v>
          </cell>
          <cell r="ADS27">
            <v>0</v>
          </cell>
          <cell r="ADT27">
            <v>0</v>
          </cell>
          <cell r="ADU27">
            <v>0</v>
          </cell>
          <cell r="ADV27">
            <v>0</v>
          </cell>
          <cell r="ADW27">
            <v>0</v>
          </cell>
          <cell r="ADX27">
            <v>0</v>
          </cell>
          <cell r="ADY27">
            <v>0</v>
          </cell>
          <cell r="ADZ27">
            <v>0</v>
          </cell>
          <cell r="AEA27">
            <v>0</v>
          </cell>
          <cell r="AEB27">
            <v>0</v>
          </cell>
          <cell r="AEC27">
            <v>0</v>
          </cell>
          <cell r="AED27">
            <v>0</v>
          </cell>
          <cell r="AEE27">
            <v>0</v>
          </cell>
          <cell r="AEF27">
            <v>0</v>
          </cell>
          <cell r="AEG27">
            <v>0</v>
          </cell>
          <cell r="AEH27">
            <v>0</v>
          </cell>
          <cell r="AEI27">
            <v>0</v>
          </cell>
          <cell r="AEJ27">
            <v>0</v>
          </cell>
          <cell r="AEK27">
            <v>0</v>
          </cell>
          <cell r="AEL27">
            <v>0</v>
          </cell>
          <cell r="AEM27">
            <v>0</v>
          </cell>
          <cell r="AEN27">
            <v>0</v>
          </cell>
          <cell r="AEO27">
            <v>0</v>
          </cell>
          <cell r="AEP27">
            <v>0</v>
          </cell>
          <cell r="AEQ27">
            <v>0</v>
          </cell>
          <cell r="AER27">
            <v>0</v>
          </cell>
          <cell r="AES27">
            <v>0</v>
          </cell>
          <cell r="AET27">
            <v>0</v>
          </cell>
          <cell r="AEU27">
            <v>0</v>
          </cell>
          <cell r="AEV27">
            <v>0</v>
          </cell>
          <cell r="AEW27">
            <v>0</v>
          </cell>
          <cell r="AEX27">
            <v>0</v>
          </cell>
          <cell r="AEY27">
            <v>0</v>
          </cell>
          <cell r="AEZ27">
            <v>0</v>
          </cell>
          <cell r="AFA27">
            <v>0</v>
          </cell>
          <cell r="AFB27">
            <v>0</v>
          </cell>
          <cell r="AFC27">
            <v>0</v>
          </cell>
          <cell r="AFD27">
            <v>0</v>
          </cell>
          <cell r="AFE27">
            <v>0</v>
          </cell>
          <cell r="AFF27">
            <v>0</v>
          </cell>
          <cell r="AFG27">
            <v>0</v>
          </cell>
          <cell r="AFH27">
            <v>0</v>
          </cell>
          <cell r="AFI27">
            <v>0</v>
          </cell>
          <cell r="AFJ27">
            <v>0</v>
          </cell>
          <cell r="AFK27">
            <v>0</v>
          </cell>
          <cell r="AFL27">
            <v>0</v>
          </cell>
          <cell r="AFM27">
            <v>0</v>
          </cell>
          <cell r="AFN27">
            <v>0</v>
          </cell>
          <cell r="AFO27">
            <v>0</v>
          </cell>
          <cell r="AFP27">
            <v>0</v>
          </cell>
          <cell r="AFQ27">
            <v>0</v>
          </cell>
          <cell r="AFR27">
            <v>0</v>
          </cell>
          <cell r="AFS27">
            <v>0</v>
          </cell>
          <cell r="AFT27">
            <v>0</v>
          </cell>
          <cell r="AFU27">
            <v>0</v>
          </cell>
          <cell r="AFV27">
            <v>0</v>
          </cell>
          <cell r="AFW27">
            <v>0</v>
          </cell>
          <cell r="AFX27">
            <v>0</v>
          </cell>
          <cell r="AFY27">
            <v>0</v>
          </cell>
          <cell r="AFZ27">
            <v>0</v>
          </cell>
          <cell r="AGA27">
            <v>0</v>
          </cell>
          <cell r="AGB27">
            <v>0</v>
          </cell>
          <cell r="AGC27">
            <v>0</v>
          </cell>
          <cell r="AGD27">
            <v>0</v>
          </cell>
          <cell r="AGE27">
            <v>0</v>
          </cell>
          <cell r="AGF27">
            <v>0</v>
          </cell>
          <cell r="AGG27">
            <v>0</v>
          </cell>
          <cell r="AGH27">
            <v>0</v>
          </cell>
          <cell r="AGI27">
            <v>0</v>
          </cell>
          <cell r="AGJ27">
            <v>0</v>
          </cell>
          <cell r="AGK27">
            <v>0</v>
          </cell>
          <cell r="AGL27">
            <v>0</v>
          </cell>
          <cell r="AGM27">
            <v>0</v>
          </cell>
          <cell r="AGN27">
            <v>0</v>
          </cell>
          <cell r="AGO27">
            <v>0</v>
          </cell>
          <cell r="AGP27">
            <v>0</v>
          </cell>
          <cell r="AGQ27">
            <v>0</v>
          </cell>
          <cell r="AGR27">
            <v>0</v>
          </cell>
          <cell r="AGS27">
            <v>0</v>
          </cell>
          <cell r="AGT27">
            <v>0</v>
          </cell>
          <cell r="AGU27">
            <v>0</v>
          </cell>
          <cell r="AGV27">
            <v>0</v>
          </cell>
          <cell r="AGW27">
            <v>0</v>
          </cell>
          <cell r="AGX27">
            <v>0</v>
          </cell>
          <cell r="AGY27">
            <v>0</v>
          </cell>
          <cell r="AGZ27">
            <v>0</v>
          </cell>
          <cell r="AHA27">
            <v>0</v>
          </cell>
          <cell r="AHB27">
            <v>0</v>
          </cell>
          <cell r="AHC27">
            <v>0</v>
          </cell>
          <cell r="AHD27">
            <v>0</v>
          </cell>
          <cell r="AHE27">
            <v>0</v>
          </cell>
          <cell r="AHF27">
            <v>0</v>
          </cell>
          <cell r="AHG27">
            <v>0</v>
          </cell>
          <cell r="AHH27">
            <v>0</v>
          </cell>
          <cell r="AHI27">
            <v>0</v>
          </cell>
          <cell r="AHJ27">
            <v>0</v>
          </cell>
          <cell r="AHK27">
            <v>0</v>
          </cell>
          <cell r="AHL27">
            <v>0</v>
          </cell>
          <cell r="AHM27">
            <v>0</v>
          </cell>
          <cell r="AHN27">
            <v>0</v>
          </cell>
          <cell r="AHO27">
            <v>0</v>
          </cell>
          <cell r="AHP27">
            <v>0</v>
          </cell>
          <cell r="AHQ27">
            <v>0</v>
          </cell>
          <cell r="AHR27">
            <v>0</v>
          </cell>
          <cell r="AHS27">
            <v>0</v>
          </cell>
          <cell r="AHT27">
            <v>0</v>
          </cell>
          <cell r="AHU27">
            <v>0</v>
          </cell>
          <cell r="AHV27">
            <v>0</v>
          </cell>
          <cell r="AHW27">
            <v>0</v>
          </cell>
          <cell r="AHX27">
            <v>0</v>
          </cell>
          <cell r="AHY27">
            <v>0</v>
          </cell>
          <cell r="AHZ27">
            <v>0</v>
          </cell>
          <cell r="AIA27">
            <v>0</v>
          </cell>
          <cell r="AIB27">
            <v>0</v>
          </cell>
          <cell r="AIC27">
            <v>0</v>
          </cell>
          <cell r="AID27">
            <v>0</v>
          </cell>
          <cell r="AIE27">
            <v>0</v>
          </cell>
          <cell r="AIF27">
            <v>0</v>
          </cell>
          <cell r="AIG27">
            <v>0</v>
          </cell>
          <cell r="AIH27">
            <v>0</v>
          </cell>
          <cell r="AII27">
            <v>0</v>
          </cell>
          <cell r="AIJ27">
            <v>0</v>
          </cell>
          <cell r="AIK27">
            <v>0</v>
          </cell>
          <cell r="AIL27">
            <v>0</v>
          </cell>
          <cell r="AIM27">
            <v>0</v>
          </cell>
          <cell r="AIN27">
            <v>0</v>
          </cell>
          <cell r="AIO27">
            <v>0</v>
          </cell>
          <cell r="AIP27">
            <v>0</v>
          </cell>
          <cell r="AIQ27">
            <v>0</v>
          </cell>
          <cell r="AIR27">
            <v>0</v>
          </cell>
          <cell r="AIS27">
            <v>0</v>
          </cell>
          <cell r="AIT27">
            <v>0</v>
          </cell>
          <cell r="AIU27">
            <v>0</v>
          </cell>
          <cell r="AIV27">
            <v>0</v>
          </cell>
          <cell r="AIW27">
            <v>0</v>
          </cell>
          <cell r="AIX27">
            <v>0</v>
          </cell>
          <cell r="AIY27">
            <v>0</v>
          </cell>
          <cell r="AIZ27">
            <v>0</v>
          </cell>
          <cell r="AJA27">
            <v>0</v>
          </cell>
          <cell r="AJB27">
            <v>0</v>
          </cell>
          <cell r="AJC27">
            <v>0</v>
          </cell>
          <cell r="AJD27">
            <v>0</v>
          </cell>
          <cell r="AJE27">
            <v>0</v>
          </cell>
          <cell r="AJF27">
            <v>0</v>
          </cell>
          <cell r="AJG27">
            <v>0</v>
          </cell>
          <cell r="AJH27">
            <v>0</v>
          </cell>
          <cell r="AJI27">
            <v>0</v>
          </cell>
          <cell r="AJJ27">
            <v>0</v>
          </cell>
          <cell r="AJK27">
            <v>0</v>
          </cell>
          <cell r="AJL27">
            <v>0</v>
          </cell>
          <cell r="AJM27">
            <v>0</v>
          </cell>
          <cell r="AJN27">
            <v>0</v>
          </cell>
          <cell r="AJO27">
            <v>0</v>
          </cell>
          <cell r="AJP27">
            <v>0</v>
          </cell>
          <cell r="AJQ27">
            <v>0</v>
          </cell>
          <cell r="AJR27">
            <v>0</v>
          </cell>
          <cell r="AJS27">
            <v>0</v>
          </cell>
          <cell r="AJT27">
            <v>0</v>
          </cell>
          <cell r="AJU27">
            <v>0</v>
          </cell>
          <cell r="AJV27">
            <v>0</v>
          </cell>
          <cell r="AJW27">
            <v>0</v>
          </cell>
          <cell r="AJX27">
            <v>0</v>
          </cell>
          <cell r="AJY27">
            <v>0</v>
          </cell>
          <cell r="AJZ27">
            <v>0</v>
          </cell>
          <cell r="AKA27">
            <v>0</v>
          </cell>
          <cell r="AKB27">
            <v>0</v>
          </cell>
          <cell r="AKC27">
            <v>0</v>
          </cell>
          <cell r="AKD27">
            <v>0</v>
          </cell>
          <cell r="AKE27">
            <v>0</v>
          </cell>
          <cell r="AKF27">
            <v>0</v>
          </cell>
          <cell r="AKG27">
            <v>0</v>
          </cell>
          <cell r="AKH27">
            <v>0</v>
          </cell>
          <cell r="AKI27">
            <v>0</v>
          </cell>
          <cell r="AKJ27">
            <v>0</v>
          </cell>
          <cell r="AKK27">
            <v>0</v>
          </cell>
          <cell r="AKL27">
            <v>0</v>
          </cell>
          <cell r="AKM27">
            <v>0</v>
          </cell>
          <cell r="AKN27">
            <v>0</v>
          </cell>
          <cell r="AKO27">
            <v>0</v>
          </cell>
          <cell r="AKP27">
            <v>0</v>
          </cell>
          <cell r="AKQ27">
            <v>0</v>
          </cell>
          <cell r="AKR27">
            <v>0</v>
          </cell>
          <cell r="AKS27">
            <v>0</v>
          </cell>
          <cell r="AKT27">
            <v>0</v>
          </cell>
          <cell r="AKU27">
            <v>0</v>
          </cell>
          <cell r="AKV27">
            <v>0</v>
          </cell>
          <cell r="AKW27">
            <v>0</v>
          </cell>
          <cell r="AKX27">
            <v>0</v>
          </cell>
          <cell r="AKY27">
            <v>0</v>
          </cell>
          <cell r="AKZ27">
            <v>0</v>
          </cell>
          <cell r="ALA27">
            <v>0</v>
          </cell>
          <cell r="ALB27">
            <v>0</v>
          </cell>
          <cell r="ALC27">
            <v>0</v>
          </cell>
          <cell r="ALD27">
            <v>0</v>
          </cell>
          <cell r="ALE27">
            <v>0</v>
          </cell>
          <cell r="ALF27">
            <v>0</v>
          </cell>
          <cell r="ALG27">
            <v>0</v>
          </cell>
          <cell r="ALH27">
            <v>0</v>
          </cell>
          <cell r="ALI27">
            <v>0</v>
          </cell>
          <cell r="ALO27">
            <v>0</v>
          </cell>
          <cell r="ALP27">
            <v>0</v>
          </cell>
          <cell r="ALQ27">
            <v>0</v>
          </cell>
          <cell r="ALR27">
            <v>0</v>
          </cell>
          <cell r="ALS27">
            <v>0</v>
          </cell>
          <cell r="ALT27">
            <v>0</v>
          </cell>
          <cell r="ALU27">
            <v>0</v>
          </cell>
          <cell r="ALV27">
            <v>0</v>
          </cell>
          <cell r="ALW27">
            <v>0</v>
          </cell>
          <cell r="ALX27">
            <v>0</v>
          </cell>
          <cell r="ALY27">
            <v>0</v>
          </cell>
          <cell r="ALZ27">
            <v>0</v>
          </cell>
          <cell r="AMA27">
            <v>0</v>
          </cell>
          <cell r="AMB27">
            <v>0</v>
          </cell>
          <cell r="AMC27">
            <v>0</v>
          </cell>
          <cell r="AMD27">
            <v>0</v>
          </cell>
          <cell r="AME27">
            <v>0</v>
          </cell>
          <cell r="AMF27">
            <v>0</v>
          </cell>
          <cell r="AMG27">
            <v>0</v>
          </cell>
          <cell r="AMH27">
            <v>0</v>
          </cell>
          <cell r="AMX27">
            <v>0</v>
          </cell>
          <cell r="AMY27">
            <v>0</v>
          </cell>
          <cell r="AMZ27">
            <v>0</v>
          </cell>
          <cell r="ANA27">
            <v>0</v>
          </cell>
          <cell r="ANB27">
            <v>0</v>
          </cell>
          <cell r="ANC27">
            <v>0</v>
          </cell>
          <cell r="AND27">
            <v>0</v>
          </cell>
          <cell r="ANE27">
            <v>0</v>
          </cell>
          <cell r="ANF27">
            <v>0</v>
          </cell>
          <cell r="ANG27">
            <v>0</v>
          </cell>
          <cell r="ANH27">
            <v>0</v>
          </cell>
          <cell r="ANI27">
            <v>0</v>
          </cell>
          <cell r="ANJ27">
            <v>0</v>
          </cell>
          <cell r="ANK27">
            <v>0</v>
          </cell>
          <cell r="ANL27">
            <v>0</v>
          </cell>
          <cell r="AOB27">
            <v>0</v>
          </cell>
          <cell r="AOC27">
            <v>0</v>
          </cell>
          <cell r="AOD27">
            <v>0</v>
          </cell>
          <cell r="AOE27">
            <v>0</v>
          </cell>
          <cell r="AOF27">
            <v>0</v>
          </cell>
          <cell r="AOG27">
            <v>0</v>
          </cell>
          <cell r="AOH27">
            <v>0</v>
          </cell>
          <cell r="AOI27">
            <v>0</v>
          </cell>
          <cell r="AOJ27">
            <v>0</v>
          </cell>
          <cell r="AOK27">
            <v>0</v>
          </cell>
          <cell r="AOL27">
            <v>0</v>
          </cell>
          <cell r="AOM27">
            <v>0</v>
          </cell>
          <cell r="AON27">
            <v>0</v>
          </cell>
          <cell r="AOO27">
            <v>0</v>
          </cell>
          <cell r="AOP27">
            <v>0</v>
          </cell>
          <cell r="APF27">
            <v>0</v>
          </cell>
          <cell r="APG27">
            <v>0</v>
          </cell>
          <cell r="APH27">
            <v>0</v>
          </cell>
          <cell r="API27">
            <v>0</v>
          </cell>
          <cell r="APJ27">
            <v>0</v>
          </cell>
          <cell r="APK27">
            <v>0</v>
          </cell>
          <cell r="APL27">
            <v>0</v>
          </cell>
          <cell r="APM27">
            <v>0</v>
          </cell>
          <cell r="APN27">
            <v>0</v>
          </cell>
          <cell r="APO27">
            <v>0</v>
          </cell>
          <cell r="APP27">
            <v>0</v>
          </cell>
          <cell r="APQ27">
            <v>0</v>
          </cell>
          <cell r="APR27">
            <v>0</v>
          </cell>
          <cell r="APS27">
            <v>0</v>
          </cell>
          <cell r="APT27">
            <v>0</v>
          </cell>
          <cell r="AQJ27">
            <v>0</v>
          </cell>
          <cell r="AQK27">
            <v>0</v>
          </cell>
          <cell r="AQL27">
            <v>0</v>
          </cell>
          <cell r="AQM27">
            <v>0</v>
          </cell>
          <cell r="AQN27">
            <v>0</v>
          </cell>
          <cell r="AQO27">
            <v>0</v>
          </cell>
          <cell r="AQP27">
            <v>0</v>
          </cell>
          <cell r="AQQ27">
            <v>0</v>
          </cell>
          <cell r="AQR27">
            <v>0</v>
          </cell>
          <cell r="AQS27">
            <v>0</v>
          </cell>
          <cell r="AQT27">
            <v>0</v>
          </cell>
          <cell r="AQU27">
            <v>0</v>
          </cell>
          <cell r="AQV27">
            <v>0</v>
          </cell>
          <cell r="AQW27">
            <v>0</v>
          </cell>
          <cell r="AQX27">
            <v>0</v>
          </cell>
          <cell r="ARN27">
            <v>0</v>
          </cell>
          <cell r="ARO27">
            <v>0</v>
          </cell>
          <cell r="ARP27">
            <v>0</v>
          </cell>
          <cell r="ARQ27">
            <v>0</v>
          </cell>
          <cell r="ARR27">
            <v>0</v>
          </cell>
          <cell r="ARS27">
            <v>0</v>
          </cell>
          <cell r="ART27">
            <v>0</v>
          </cell>
          <cell r="ARU27">
            <v>0</v>
          </cell>
          <cell r="ARV27">
            <v>0</v>
          </cell>
          <cell r="ARW27">
            <v>0</v>
          </cell>
          <cell r="ARX27">
            <v>0</v>
          </cell>
          <cell r="ARY27">
            <v>0</v>
          </cell>
          <cell r="ARZ27">
            <v>0</v>
          </cell>
          <cell r="ASA27">
            <v>0</v>
          </cell>
          <cell r="ASB27">
            <v>0</v>
          </cell>
          <cell r="ASR27">
            <v>0</v>
          </cell>
          <cell r="ASS27">
            <v>0</v>
          </cell>
          <cell r="AST27">
            <v>0</v>
          </cell>
          <cell r="ASU27">
            <v>0</v>
          </cell>
          <cell r="ASV27">
            <v>0</v>
          </cell>
          <cell r="ASW27">
            <v>0</v>
          </cell>
          <cell r="ASX27">
            <v>0</v>
          </cell>
          <cell r="ASY27">
            <v>0</v>
          </cell>
          <cell r="ASZ27">
            <v>0</v>
          </cell>
          <cell r="ATA27">
            <v>0</v>
          </cell>
          <cell r="ATB27">
            <v>0</v>
          </cell>
          <cell r="ATC27">
            <v>0</v>
          </cell>
          <cell r="ATD27">
            <v>0</v>
          </cell>
          <cell r="ATE27">
            <v>0</v>
          </cell>
          <cell r="ATF27">
            <v>0</v>
          </cell>
          <cell r="ATV27">
            <v>0</v>
          </cell>
          <cell r="ATW27">
            <v>0</v>
          </cell>
          <cell r="ATX27">
            <v>0</v>
          </cell>
          <cell r="ATY27">
            <v>0</v>
          </cell>
          <cell r="ATZ27">
            <v>0</v>
          </cell>
          <cell r="AUA27">
            <v>0</v>
          </cell>
          <cell r="AUB27">
            <v>0</v>
          </cell>
          <cell r="AUC27">
            <v>0</v>
          </cell>
          <cell r="AUD27">
            <v>0</v>
          </cell>
          <cell r="AUE27">
            <v>0</v>
          </cell>
          <cell r="AUF27">
            <v>0</v>
          </cell>
          <cell r="AUG27">
            <v>0</v>
          </cell>
          <cell r="AUH27">
            <v>0</v>
          </cell>
          <cell r="AUI27">
            <v>0</v>
          </cell>
          <cell r="AUJ27">
            <v>0</v>
          </cell>
          <cell r="AUZ27">
            <v>0</v>
          </cell>
          <cell r="AVA27">
            <v>0</v>
          </cell>
          <cell r="AVB27">
            <v>0</v>
          </cell>
          <cell r="AVC27">
            <v>0</v>
          </cell>
          <cell r="AVD27">
            <v>0</v>
          </cell>
          <cell r="AVE27">
            <v>0</v>
          </cell>
          <cell r="AVF27">
            <v>0</v>
          </cell>
          <cell r="AVG27">
            <v>0</v>
          </cell>
          <cell r="AVH27">
            <v>0</v>
          </cell>
          <cell r="AVI27">
            <v>0</v>
          </cell>
          <cell r="AVJ27">
            <v>0</v>
          </cell>
          <cell r="AVK27">
            <v>0</v>
          </cell>
          <cell r="AVL27">
            <v>0</v>
          </cell>
          <cell r="AVM27">
            <v>0</v>
          </cell>
          <cell r="AVN27">
            <v>0</v>
          </cell>
          <cell r="AWH27">
            <v>0</v>
          </cell>
          <cell r="AWM27">
            <v>0</v>
          </cell>
          <cell r="AWN27">
            <v>0</v>
          </cell>
          <cell r="AWO27">
            <v>0</v>
          </cell>
          <cell r="AWP27">
            <v>0</v>
          </cell>
          <cell r="AWQ27">
            <v>0</v>
          </cell>
          <cell r="AWR27">
            <v>0</v>
          </cell>
          <cell r="AXL27">
            <v>0</v>
          </cell>
          <cell r="AXQ27">
            <v>0</v>
          </cell>
          <cell r="AXR27">
            <v>0</v>
          </cell>
          <cell r="AXS27">
            <v>0</v>
          </cell>
          <cell r="AXT27">
            <v>0</v>
          </cell>
          <cell r="AXU27">
            <v>0</v>
          </cell>
          <cell r="AXV27">
            <v>0</v>
          </cell>
          <cell r="AXW27">
            <v>100000</v>
          </cell>
          <cell r="AXX27">
            <v>102000</v>
          </cell>
          <cell r="AXY27">
            <v>109500</v>
          </cell>
          <cell r="AXZ27">
            <v>114500</v>
          </cell>
          <cell r="AYA27">
            <v>426000</v>
          </cell>
          <cell r="AYB27">
            <v>0</v>
          </cell>
          <cell r="AYC27">
            <v>0</v>
          </cell>
          <cell r="AYD27">
            <v>0</v>
          </cell>
          <cell r="AYE27">
            <v>0</v>
          </cell>
          <cell r="AYF27">
            <v>0</v>
          </cell>
          <cell r="AYG27">
            <v>100000</v>
          </cell>
          <cell r="AYH27">
            <v>102000</v>
          </cell>
          <cell r="AYI27">
            <v>109500</v>
          </cell>
          <cell r="AYJ27">
            <v>114500</v>
          </cell>
          <cell r="AYK27">
            <v>426000</v>
          </cell>
          <cell r="AYL27">
            <v>100000</v>
          </cell>
          <cell r="AYM27">
            <v>102000</v>
          </cell>
          <cell r="AYN27">
            <v>109500</v>
          </cell>
          <cell r="AYO27">
            <v>114500</v>
          </cell>
          <cell r="AYP27">
            <v>426000</v>
          </cell>
          <cell r="AYQ27">
            <v>0</v>
          </cell>
          <cell r="AYR27">
            <v>0</v>
          </cell>
          <cell r="AYS27">
            <v>0</v>
          </cell>
          <cell r="AYT27">
            <v>0</v>
          </cell>
          <cell r="AYU27">
            <v>0</v>
          </cell>
          <cell r="AYV27">
            <v>100000</v>
          </cell>
          <cell r="AYW27">
            <v>102000</v>
          </cell>
          <cell r="AYX27">
            <v>109500</v>
          </cell>
          <cell r="AYY27">
            <v>114500</v>
          </cell>
          <cell r="AYZ27">
            <v>426000</v>
          </cell>
          <cell r="AZA27">
            <v>0</v>
          </cell>
          <cell r="AZB27">
            <v>0</v>
          </cell>
          <cell r="AZC27">
            <v>0</v>
          </cell>
          <cell r="AZD27">
            <v>0</v>
          </cell>
          <cell r="AZE27">
            <v>0</v>
          </cell>
          <cell r="AZG27">
            <v>0</v>
          </cell>
          <cell r="AZH27">
            <v>0</v>
          </cell>
          <cell r="AZI27">
            <v>0</v>
          </cell>
          <cell r="AZJ27">
            <v>0</v>
          </cell>
          <cell r="AZK27">
            <v>0</v>
          </cell>
          <cell r="AZL27">
            <v>0</v>
          </cell>
          <cell r="AZM27">
            <v>0</v>
          </cell>
          <cell r="AZN27">
            <v>0</v>
          </cell>
          <cell r="AZO27">
            <v>0</v>
          </cell>
          <cell r="AZP27">
            <v>0</v>
          </cell>
          <cell r="AZQ27">
            <v>0</v>
          </cell>
          <cell r="AZR27">
            <v>0</v>
          </cell>
          <cell r="AZS27">
            <v>0</v>
          </cell>
          <cell r="AZT27">
            <v>0</v>
          </cell>
          <cell r="AZU27">
            <v>0</v>
          </cell>
          <cell r="AZV27">
            <v>0</v>
          </cell>
          <cell r="AZW27">
            <v>0</v>
          </cell>
          <cell r="AZX27">
            <v>0</v>
          </cell>
          <cell r="AZY27">
            <v>0</v>
          </cell>
          <cell r="AZZ27">
            <v>0</v>
          </cell>
          <cell r="BAA27">
            <v>0</v>
          </cell>
          <cell r="BAB27">
            <v>0</v>
          </cell>
          <cell r="BAC27">
            <v>0</v>
          </cell>
          <cell r="BAD27">
            <v>0</v>
          </cell>
          <cell r="BAE27">
            <v>0</v>
          </cell>
          <cell r="BAF27">
            <v>0</v>
          </cell>
          <cell r="BAG27">
            <v>0</v>
          </cell>
          <cell r="BAH27">
            <v>0</v>
          </cell>
          <cell r="BAI27">
            <v>0</v>
          </cell>
          <cell r="BAK27">
            <v>0</v>
          </cell>
          <cell r="BAL27">
            <v>0</v>
          </cell>
          <cell r="BAM27">
            <v>0</v>
          </cell>
          <cell r="BAN27">
            <v>0</v>
          </cell>
          <cell r="BAO27">
            <v>0</v>
          </cell>
          <cell r="BAP27">
            <v>0</v>
          </cell>
          <cell r="BAQ27">
            <v>0</v>
          </cell>
          <cell r="BAR27">
            <v>0</v>
          </cell>
          <cell r="BAS27">
            <v>0</v>
          </cell>
          <cell r="BAT27">
            <v>0</v>
          </cell>
          <cell r="BAU27">
            <v>0</v>
          </cell>
          <cell r="BAV27">
            <v>0</v>
          </cell>
          <cell r="BAW27">
            <v>0</v>
          </cell>
          <cell r="BAX27">
            <v>0</v>
          </cell>
          <cell r="BAY27">
            <v>0</v>
          </cell>
          <cell r="BAZ27">
            <v>0</v>
          </cell>
          <cell r="BBA27">
            <v>0</v>
          </cell>
          <cell r="BBB27">
            <v>0</v>
          </cell>
          <cell r="BBC27">
            <v>0</v>
          </cell>
          <cell r="BBD27">
            <v>0</v>
          </cell>
          <cell r="BBE27">
            <v>0</v>
          </cell>
          <cell r="BBF27">
            <v>0</v>
          </cell>
          <cell r="BBG27">
            <v>0</v>
          </cell>
          <cell r="BBH27">
            <v>0</v>
          </cell>
          <cell r="BBI27">
            <v>0</v>
          </cell>
          <cell r="BBJ27">
            <v>0</v>
          </cell>
          <cell r="BBK27">
            <v>0</v>
          </cell>
          <cell r="BBL27">
            <v>0</v>
          </cell>
          <cell r="BBM27">
            <v>0</v>
          </cell>
          <cell r="BBO27">
            <v>0</v>
          </cell>
          <cell r="BBP27">
            <v>0</v>
          </cell>
          <cell r="BBQ27">
            <v>0</v>
          </cell>
          <cell r="BBR27">
            <v>0</v>
          </cell>
          <cell r="BBS27">
            <v>0</v>
          </cell>
          <cell r="BBT27">
            <v>0</v>
          </cell>
          <cell r="BBU27">
            <v>0</v>
          </cell>
          <cell r="BBV27">
            <v>0</v>
          </cell>
          <cell r="BBW27">
            <v>0</v>
          </cell>
          <cell r="BBX27">
            <v>0</v>
          </cell>
          <cell r="BBY27">
            <v>0</v>
          </cell>
          <cell r="BBZ27">
            <v>0</v>
          </cell>
          <cell r="BCA27">
            <v>0</v>
          </cell>
          <cell r="BCB27">
            <v>0</v>
          </cell>
          <cell r="BCC27">
            <v>0</v>
          </cell>
          <cell r="BCD27">
            <v>0</v>
          </cell>
          <cell r="BCE27">
            <v>0</v>
          </cell>
          <cell r="BCF27">
            <v>0</v>
          </cell>
          <cell r="BCG27">
            <v>0</v>
          </cell>
          <cell r="BCH27">
            <v>0</v>
          </cell>
          <cell r="BCI27">
            <v>0</v>
          </cell>
          <cell r="BCJ27">
            <v>0</v>
          </cell>
          <cell r="BCK27">
            <v>0</v>
          </cell>
          <cell r="BCL27">
            <v>0</v>
          </cell>
          <cell r="BCM27">
            <v>0</v>
          </cell>
          <cell r="BCN27">
            <v>0</v>
          </cell>
          <cell r="BCO27">
            <v>0</v>
          </cell>
          <cell r="BCP27">
            <v>0</v>
          </cell>
          <cell r="BCQ27">
            <v>0</v>
          </cell>
          <cell r="BCS27">
            <v>0</v>
          </cell>
          <cell r="BCT27">
            <v>0</v>
          </cell>
          <cell r="BCU27">
            <v>0</v>
          </cell>
          <cell r="BCV27">
            <v>0</v>
          </cell>
          <cell r="BCW27">
            <v>0</v>
          </cell>
          <cell r="BCX27">
            <v>0</v>
          </cell>
          <cell r="BCY27">
            <v>0</v>
          </cell>
          <cell r="BCZ27">
            <v>0</v>
          </cell>
          <cell r="BDA27">
            <v>0</v>
          </cell>
          <cell r="BDB27">
            <v>0</v>
          </cell>
          <cell r="BDC27">
            <v>0</v>
          </cell>
          <cell r="BDD27">
            <v>0</v>
          </cell>
          <cell r="BDE27">
            <v>0</v>
          </cell>
          <cell r="BDF27">
            <v>0</v>
          </cell>
          <cell r="BDG27">
            <v>0</v>
          </cell>
          <cell r="BDH27">
            <v>0</v>
          </cell>
          <cell r="BDI27">
            <v>0</v>
          </cell>
          <cell r="BDJ27">
            <v>0</v>
          </cell>
          <cell r="BDK27">
            <v>0</v>
          </cell>
          <cell r="BDL27">
            <v>0</v>
          </cell>
          <cell r="BDM27">
            <v>0</v>
          </cell>
          <cell r="BDN27">
            <v>0</v>
          </cell>
          <cell r="BDO27">
            <v>0</v>
          </cell>
          <cell r="BDP27">
            <v>0</v>
          </cell>
          <cell r="BDQ27">
            <v>1030965</v>
          </cell>
          <cell r="BDR27">
            <v>1207460</v>
          </cell>
          <cell r="BDS27">
            <v>973460</v>
          </cell>
          <cell r="BDT27">
            <v>778460</v>
          </cell>
          <cell r="BDU27">
            <v>3990345</v>
          </cell>
          <cell r="BDW27">
            <v>0</v>
          </cell>
          <cell r="BDX27">
            <v>0</v>
          </cell>
          <cell r="BDY27">
            <v>0</v>
          </cell>
          <cell r="BDZ27">
            <v>0</v>
          </cell>
          <cell r="BEA27">
            <v>1030965</v>
          </cell>
          <cell r="BEB27">
            <v>1207460</v>
          </cell>
          <cell r="BEC27">
            <v>973460</v>
          </cell>
          <cell r="BED27">
            <v>778460</v>
          </cell>
          <cell r="BEE27">
            <v>3990345</v>
          </cell>
          <cell r="BEF27">
            <v>1030965</v>
          </cell>
          <cell r="BEG27">
            <v>1207460</v>
          </cell>
          <cell r="BEH27">
            <v>973460</v>
          </cell>
          <cell r="BEI27">
            <v>778460</v>
          </cell>
          <cell r="BEJ27">
            <v>3990345</v>
          </cell>
          <cell r="BEK27">
            <v>0</v>
          </cell>
          <cell r="BEL27">
            <v>0</v>
          </cell>
          <cell r="BEM27">
            <v>0</v>
          </cell>
          <cell r="BEN27">
            <v>0</v>
          </cell>
          <cell r="BEO27">
            <v>0</v>
          </cell>
          <cell r="BEP27">
            <v>1030965</v>
          </cell>
          <cell r="BEQ27">
            <v>1207460</v>
          </cell>
          <cell r="BER27">
            <v>973460</v>
          </cell>
          <cell r="BES27">
            <v>778460</v>
          </cell>
          <cell r="BET27">
            <v>3990345</v>
          </cell>
          <cell r="BEU27">
            <v>1130965</v>
          </cell>
          <cell r="BEV27">
            <v>1309460</v>
          </cell>
          <cell r="BEW27">
            <v>1082960</v>
          </cell>
          <cell r="BEX27">
            <v>892960</v>
          </cell>
          <cell r="BEY27">
            <v>4416345</v>
          </cell>
          <cell r="BEZ27">
            <v>0</v>
          </cell>
          <cell r="BFA27">
            <v>0</v>
          </cell>
          <cell r="BFB27">
            <v>0</v>
          </cell>
          <cell r="BFC27">
            <v>0</v>
          </cell>
          <cell r="BFD27">
            <v>0</v>
          </cell>
          <cell r="BFE27">
            <v>1130965</v>
          </cell>
          <cell r="BFF27">
            <v>1309460</v>
          </cell>
          <cell r="BFG27">
            <v>1082960</v>
          </cell>
          <cell r="BFH27">
            <v>892960</v>
          </cell>
          <cell r="BFI27">
            <v>4416345</v>
          </cell>
          <cell r="BFJ27">
            <v>1130965</v>
          </cell>
          <cell r="BFK27">
            <v>1309460</v>
          </cell>
          <cell r="BFL27">
            <v>1082960</v>
          </cell>
          <cell r="BFM27">
            <v>892960</v>
          </cell>
          <cell r="BFN27">
            <v>4416345</v>
          </cell>
          <cell r="BFO27">
            <v>0</v>
          </cell>
          <cell r="BFP27">
            <v>0</v>
          </cell>
          <cell r="BFQ27">
            <v>0</v>
          </cell>
          <cell r="BFR27">
            <v>0</v>
          </cell>
          <cell r="BFS27">
            <v>0</v>
          </cell>
          <cell r="BFT27">
            <v>1130965</v>
          </cell>
          <cell r="BFU27">
            <v>1309460</v>
          </cell>
          <cell r="BFV27">
            <v>1082960</v>
          </cell>
          <cell r="BFW27">
            <v>892960</v>
          </cell>
          <cell r="BFX27">
            <v>4416345</v>
          </cell>
          <cell r="BFY27">
            <v>0</v>
          </cell>
          <cell r="BFZ27">
            <v>0</v>
          </cell>
        </row>
        <row r="28">
          <cell r="B28" t="str">
            <v>内容及信息采购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0</v>
          </cell>
          <cell r="IJ28">
            <v>0</v>
          </cell>
          <cell r="IK28">
            <v>0</v>
          </cell>
          <cell r="IL28">
            <v>0</v>
          </cell>
          <cell r="IM28">
            <v>0</v>
          </cell>
          <cell r="IN28">
            <v>0</v>
          </cell>
          <cell r="IO28">
            <v>0</v>
          </cell>
          <cell r="IP28">
            <v>0</v>
          </cell>
          <cell r="IQ28">
            <v>0</v>
          </cell>
          <cell r="IR28">
            <v>0</v>
          </cell>
          <cell r="IS28">
            <v>0</v>
          </cell>
          <cell r="IT28">
            <v>0</v>
          </cell>
          <cell r="IU28">
            <v>0</v>
          </cell>
          <cell r="IV28">
            <v>0</v>
          </cell>
          <cell r="IW28">
            <v>0</v>
          </cell>
          <cell r="IX28">
            <v>0</v>
          </cell>
          <cell r="IY28">
            <v>0</v>
          </cell>
          <cell r="IZ28">
            <v>0</v>
          </cell>
          <cell r="JA28">
            <v>0</v>
          </cell>
          <cell r="JB28">
            <v>0</v>
          </cell>
          <cell r="JC28">
            <v>0</v>
          </cell>
          <cell r="JD28">
            <v>0</v>
          </cell>
          <cell r="JE28">
            <v>0</v>
          </cell>
          <cell r="JF28">
            <v>0</v>
          </cell>
          <cell r="JH28">
            <v>0</v>
          </cell>
          <cell r="JI28">
            <v>0</v>
          </cell>
          <cell r="JJ28">
            <v>0</v>
          </cell>
          <cell r="JK28">
            <v>0</v>
          </cell>
          <cell r="JL28">
            <v>0</v>
          </cell>
          <cell r="JM28">
            <v>0</v>
          </cell>
          <cell r="JN28">
            <v>0</v>
          </cell>
          <cell r="JO28">
            <v>0</v>
          </cell>
          <cell r="JP28">
            <v>0</v>
          </cell>
          <cell r="JQ28">
            <v>0</v>
          </cell>
          <cell r="JR28">
            <v>0</v>
          </cell>
          <cell r="JS28">
            <v>0</v>
          </cell>
          <cell r="JT28">
            <v>0</v>
          </cell>
          <cell r="JU28">
            <v>0</v>
          </cell>
          <cell r="JV28">
            <v>0</v>
          </cell>
          <cell r="JW28">
            <v>0</v>
          </cell>
          <cell r="JX28">
            <v>0</v>
          </cell>
          <cell r="JY28">
            <v>0</v>
          </cell>
          <cell r="JZ28">
            <v>0</v>
          </cell>
          <cell r="KA28">
            <v>0</v>
          </cell>
          <cell r="KB28">
            <v>0</v>
          </cell>
          <cell r="KC28">
            <v>0</v>
          </cell>
          <cell r="KD28">
            <v>0</v>
          </cell>
          <cell r="KE28">
            <v>0</v>
          </cell>
          <cell r="KF28">
            <v>0</v>
          </cell>
          <cell r="KG28">
            <v>0</v>
          </cell>
          <cell r="KH28">
            <v>0</v>
          </cell>
          <cell r="KI28">
            <v>0</v>
          </cell>
          <cell r="KJ28">
            <v>0</v>
          </cell>
          <cell r="KL28">
            <v>0</v>
          </cell>
          <cell r="KM28">
            <v>0</v>
          </cell>
          <cell r="KN28">
            <v>0</v>
          </cell>
          <cell r="KO28">
            <v>0</v>
          </cell>
          <cell r="KP28">
            <v>0</v>
          </cell>
          <cell r="KQ28">
            <v>0</v>
          </cell>
          <cell r="KR28">
            <v>0</v>
          </cell>
          <cell r="KS28">
            <v>0</v>
          </cell>
          <cell r="KT28">
            <v>0</v>
          </cell>
          <cell r="KU28">
            <v>0</v>
          </cell>
          <cell r="KV28">
            <v>0</v>
          </cell>
          <cell r="KW28">
            <v>0</v>
          </cell>
          <cell r="KX28">
            <v>0</v>
          </cell>
          <cell r="KY28">
            <v>0</v>
          </cell>
          <cell r="KZ28">
            <v>0</v>
          </cell>
          <cell r="LA28">
            <v>0</v>
          </cell>
          <cell r="LB28">
            <v>0</v>
          </cell>
          <cell r="LC28">
            <v>0</v>
          </cell>
          <cell r="LD28">
            <v>0</v>
          </cell>
          <cell r="LE28">
            <v>0</v>
          </cell>
          <cell r="LF28">
            <v>0</v>
          </cell>
          <cell r="LG28">
            <v>0</v>
          </cell>
          <cell r="LH28">
            <v>0</v>
          </cell>
          <cell r="LI28">
            <v>0</v>
          </cell>
          <cell r="LJ28">
            <v>0</v>
          </cell>
          <cell r="LK28">
            <v>0</v>
          </cell>
          <cell r="LL28">
            <v>0</v>
          </cell>
          <cell r="LM28">
            <v>0</v>
          </cell>
          <cell r="LN28">
            <v>0</v>
          </cell>
          <cell r="LP28">
            <v>0</v>
          </cell>
          <cell r="LQ28">
            <v>0</v>
          </cell>
          <cell r="LR28">
            <v>0</v>
          </cell>
          <cell r="LS28">
            <v>0</v>
          </cell>
          <cell r="LT28">
            <v>0</v>
          </cell>
          <cell r="LU28">
            <v>0</v>
          </cell>
          <cell r="LV28">
            <v>0</v>
          </cell>
          <cell r="LW28">
            <v>0</v>
          </cell>
          <cell r="LX28">
            <v>0</v>
          </cell>
          <cell r="LY28">
            <v>0</v>
          </cell>
          <cell r="LZ28">
            <v>0</v>
          </cell>
          <cell r="MA28">
            <v>0</v>
          </cell>
          <cell r="MB28">
            <v>0</v>
          </cell>
          <cell r="MC28">
            <v>0</v>
          </cell>
          <cell r="MD28">
            <v>0</v>
          </cell>
          <cell r="ME28">
            <v>0</v>
          </cell>
          <cell r="MF28">
            <v>0</v>
          </cell>
          <cell r="MG28">
            <v>0</v>
          </cell>
          <cell r="MH28">
            <v>0</v>
          </cell>
          <cell r="MI28">
            <v>0</v>
          </cell>
          <cell r="MJ28">
            <v>0</v>
          </cell>
          <cell r="MK28">
            <v>0</v>
          </cell>
          <cell r="ML28">
            <v>0</v>
          </cell>
          <cell r="MM28">
            <v>0</v>
          </cell>
          <cell r="MN28">
            <v>0</v>
          </cell>
          <cell r="MO28">
            <v>0</v>
          </cell>
          <cell r="MP28">
            <v>0</v>
          </cell>
          <cell r="MQ28">
            <v>0</v>
          </cell>
          <cell r="MR28">
            <v>0</v>
          </cell>
          <cell r="MT28">
            <v>0</v>
          </cell>
          <cell r="MU28">
            <v>0</v>
          </cell>
          <cell r="MV28">
            <v>0</v>
          </cell>
          <cell r="MW28">
            <v>0</v>
          </cell>
          <cell r="MX28">
            <v>0</v>
          </cell>
          <cell r="MY28">
            <v>0</v>
          </cell>
          <cell r="MZ28">
            <v>0</v>
          </cell>
          <cell r="NA28">
            <v>0</v>
          </cell>
          <cell r="NB28">
            <v>0</v>
          </cell>
          <cell r="NC28">
            <v>0</v>
          </cell>
          <cell r="ND28">
            <v>0</v>
          </cell>
          <cell r="NE28">
            <v>0</v>
          </cell>
          <cell r="NF28">
            <v>0</v>
          </cell>
          <cell r="NG28">
            <v>0</v>
          </cell>
          <cell r="NH28">
            <v>0</v>
          </cell>
          <cell r="NI28">
            <v>0</v>
          </cell>
          <cell r="NJ28">
            <v>0</v>
          </cell>
          <cell r="NK28">
            <v>0</v>
          </cell>
          <cell r="NL28">
            <v>0</v>
          </cell>
          <cell r="NM28">
            <v>0</v>
          </cell>
          <cell r="NN28">
            <v>0</v>
          </cell>
          <cell r="NO28">
            <v>0</v>
          </cell>
          <cell r="NP28">
            <v>0</v>
          </cell>
          <cell r="NQ28">
            <v>0</v>
          </cell>
          <cell r="NR28">
            <v>0</v>
          </cell>
          <cell r="NS28">
            <v>0</v>
          </cell>
          <cell r="NT28">
            <v>0</v>
          </cell>
          <cell r="NU28">
            <v>0</v>
          </cell>
          <cell r="NV28">
            <v>0</v>
          </cell>
          <cell r="NX28">
            <v>0</v>
          </cell>
          <cell r="NY28">
            <v>0</v>
          </cell>
          <cell r="NZ28">
            <v>0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  <cell r="ON28">
            <v>0</v>
          </cell>
          <cell r="OO28">
            <v>0</v>
          </cell>
          <cell r="OP28">
            <v>0</v>
          </cell>
          <cell r="OQ28">
            <v>0</v>
          </cell>
          <cell r="OR28">
            <v>0</v>
          </cell>
          <cell r="OS28">
            <v>0</v>
          </cell>
          <cell r="OT28">
            <v>0</v>
          </cell>
          <cell r="OU28">
            <v>0</v>
          </cell>
          <cell r="OV28">
            <v>0</v>
          </cell>
          <cell r="OW28">
            <v>0</v>
          </cell>
          <cell r="OX28">
            <v>0</v>
          </cell>
          <cell r="OY28">
            <v>0</v>
          </cell>
          <cell r="OZ28">
            <v>0</v>
          </cell>
          <cell r="PB28">
            <v>0</v>
          </cell>
          <cell r="PC28">
            <v>0</v>
          </cell>
          <cell r="PD28">
            <v>0</v>
          </cell>
          <cell r="PE28">
            <v>0</v>
          </cell>
          <cell r="PF28">
            <v>0</v>
          </cell>
          <cell r="PG28">
            <v>0</v>
          </cell>
          <cell r="PH28">
            <v>0</v>
          </cell>
          <cell r="PI28">
            <v>0</v>
          </cell>
          <cell r="PJ28">
            <v>0</v>
          </cell>
          <cell r="PK28">
            <v>0</v>
          </cell>
          <cell r="PL28">
            <v>0</v>
          </cell>
          <cell r="PM28">
            <v>0</v>
          </cell>
          <cell r="PN28">
            <v>0</v>
          </cell>
          <cell r="PO28">
            <v>0</v>
          </cell>
          <cell r="PP28">
            <v>0</v>
          </cell>
          <cell r="PQ28">
            <v>0</v>
          </cell>
          <cell r="PR28">
            <v>0</v>
          </cell>
          <cell r="PS28">
            <v>0</v>
          </cell>
          <cell r="PT28">
            <v>0</v>
          </cell>
          <cell r="PU28">
            <v>0</v>
          </cell>
          <cell r="PV28">
            <v>0</v>
          </cell>
          <cell r="PW28">
            <v>0</v>
          </cell>
          <cell r="PX28">
            <v>0</v>
          </cell>
          <cell r="PY28">
            <v>0</v>
          </cell>
          <cell r="PZ28">
            <v>0</v>
          </cell>
          <cell r="QA28">
            <v>0</v>
          </cell>
          <cell r="QB28">
            <v>0</v>
          </cell>
          <cell r="QC28">
            <v>0</v>
          </cell>
          <cell r="QD28">
            <v>0</v>
          </cell>
          <cell r="QF28">
            <v>0</v>
          </cell>
          <cell r="QG28">
            <v>0</v>
          </cell>
          <cell r="QH28">
            <v>0</v>
          </cell>
          <cell r="QI28">
            <v>0</v>
          </cell>
          <cell r="QJ28">
            <v>0</v>
          </cell>
          <cell r="QK28">
            <v>0</v>
          </cell>
          <cell r="QL28">
            <v>0</v>
          </cell>
          <cell r="QM28">
            <v>0</v>
          </cell>
          <cell r="QN28">
            <v>0</v>
          </cell>
          <cell r="QO28">
            <v>0</v>
          </cell>
          <cell r="QP28">
            <v>0</v>
          </cell>
          <cell r="QQ28">
            <v>0</v>
          </cell>
          <cell r="QR28">
            <v>0</v>
          </cell>
          <cell r="QS28">
            <v>0</v>
          </cell>
          <cell r="QT28">
            <v>0</v>
          </cell>
          <cell r="QU28">
            <v>0</v>
          </cell>
          <cell r="QV28">
            <v>0</v>
          </cell>
          <cell r="QW28">
            <v>0</v>
          </cell>
          <cell r="QX28">
            <v>0</v>
          </cell>
          <cell r="QY28">
            <v>0</v>
          </cell>
          <cell r="QZ28">
            <v>0</v>
          </cell>
          <cell r="RA28">
            <v>0</v>
          </cell>
          <cell r="RB28">
            <v>0</v>
          </cell>
          <cell r="RC28">
            <v>0</v>
          </cell>
          <cell r="RD28">
            <v>0</v>
          </cell>
          <cell r="RE28">
            <v>0</v>
          </cell>
          <cell r="RF28">
            <v>0</v>
          </cell>
          <cell r="RG28">
            <v>0</v>
          </cell>
          <cell r="RH28">
            <v>0</v>
          </cell>
          <cell r="RJ28">
            <v>0</v>
          </cell>
          <cell r="RK28">
            <v>0</v>
          </cell>
          <cell r="RL28">
            <v>0</v>
          </cell>
          <cell r="RM28">
            <v>0</v>
          </cell>
          <cell r="RN28">
            <v>0</v>
          </cell>
          <cell r="RO28">
            <v>0</v>
          </cell>
          <cell r="RP28">
            <v>0</v>
          </cell>
          <cell r="RQ28">
            <v>0</v>
          </cell>
          <cell r="RR28">
            <v>0</v>
          </cell>
          <cell r="RS28">
            <v>0</v>
          </cell>
          <cell r="RT28">
            <v>0</v>
          </cell>
          <cell r="RU28">
            <v>0</v>
          </cell>
          <cell r="RV28">
            <v>0</v>
          </cell>
          <cell r="RW28">
            <v>0</v>
          </cell>
          <cell r="RX28">
            <v>0</v>
          </cell>
          <cell r="RY28">
            <v>0</v>
          </cell>
          <cell r="RZ28">
            <v>0</v>
          </cell>
          <cell r="SA28">
            <v>0</v>
          </cell>
          <cell r="SB28">
            <v>0</v>
          </cell>
          <cell r="SC28">
            <v>0</v>
          </cell>
          <cell r="SD28">
            <v>0</v>
          </cell>
          <cell r="SE28">
            <v>0</v>
          </cell>
          <cell r="SF28">
            <v>0</v>
          </cell>
          <cell r="SG28">
            <v>0</v>
          </cell>
          <cell r="SH28">
            <v>0</v>
          </cell>
          <cell r="SI28">
            <v>0</v>
          </cell>
          <cell r="SJ28">
            <v>0</v>
          </cell>
          <cell r="SK28">
            <v>0</v>
          </cell>
          <cell r="SL28">
            <v>0</v>
          </cell>
          <cell r="SN28">
            <v>0</v>
          </cell>
          <cell r="SO28">
            <v>0</v>
          </cell>
          <cell r="SP28">
            <v>0</v>
          </cell>
          <cell r="SQ28">
            <v>0</v>
          </cell>
          <cell r="SR28">
            <v>0</v>
          </cell>
          <cell r="SS28">
            <v>0</v>
          </cell>
          <cell r="ST28">
            <v>0</v>
          </cell>
          <cell r="SU28">
            <v>0</v>
          </cell>
          <cell r="SV28">
            <v>0</v>
          </cell>
          <cell r="SW28">
            <v>0</v>
          </cell>
          <cell r="SX28">
            <v>0</v>
          </cell>
          <cell r="SY28">
            <v>0</v>
          </cell>
          <cell r="SZ28">
            <v>0</v>
          </cell>
          <cell r="TA28">
            <v>0</v>
          </cell>
          <cell r="TB28">
            <v>0</v>
          </cell>
          <cell r="TC28">
            <v>0</v>
          </cell>
          <cell r="TD28">
            <v>0</v>
          </cell>
          <cell r="TE28">
            <v>0</v>
          </cell>
          <cell r="TF28">
            <v>0</v>
          </cell>
          <cell r="TG28">
            <v>0</v>
          </cell>
          <cell r="TH28">
            <v>0</v>
          </cell>
          <cell r="TI28">
            <v>0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R28">
            <v>0</v>
          </cell>
          <cell r="TS28">
            <v>0</v>
          </cell>
          <cell r="TT28">
            <v>0</v>
          </cell>
          <cell r="TU28">
            <v>0</v>
          </cell>
          <cell r="TV28">
            <v>0</v>
          </cell>
          <cell r="TW28">
            <v>0</v>
          </cell>
          <cell r="TX28">
            <v>0</v>
          </cell>
          <cell r="TY28">
            <v>0</v>
          </cell>
          <cell r="TZ28">
            <v>0</v>
          </cell>
          <cell r="UA28">
            <v>0</v>
          </cell>
          <cell r="UB28">
            <v>0</v>
          </cell>
          <cell r="UC28">
            <v>0</v>
          </cell>
          <cell r="UD28">
            <v>0</v>
          </cell>
          <cell r="UE28">
            <v>0</v>
          </cell>
          <cell r="UF28">
            <v>0</v>
          </cell>
          <cell r="UG28">
            <v>0</v>
          </cell>
          <cell r="UH28">
            <v>0</v>
          </cell>
          <cell r="UI28">
            <v>0</v>
          </cell>
          <cell r="UJ28">
            <v>0</v>
          </cell>
          <cell r="UK28">
            <v>0</v>
          </cell>
          <cell r="UL28">
            <v>0</v>
          </cell>
          <cell r="UM28">
            <v>0</v>
          </cell>
          <cell r="UN28">
            <v>0</v>
          </cell>
          <cell r="UO28">
            <v>0</v>
          </cell>
          <cell r="UP28">
            <v>0</v>
          </cell>
          <cell r="UQ28">
            <v>0</v>
          </cell>
          <cell r="UR28">
            <v>0</v>
          </cell>
          <cell r="US28">
            <v>0</v>
          </cell>
          <cell r="UT28">
            <v>0</v>
          </cell>
          <cell r="UV28">
            <v>0</v>
          </cell>
          <cell r="UW28">
            <v>0</v>
          </cell>
          <cell r="UX28">
            <v>0</v>
          </cell>
          <cell r="UY28">
            <v>0</v>
          </cell>
          <cell r="UZ28">
            <v>0</v>
          </cell>
          <cell r="VA28">
            <v>0</v>
          </cell>
          <cell r="VB28">
            <v>0</v>
          </cell>
          <cell r="VC28">
            <v>0</v>
          </cell>
          <cell r="VD28">
            <v>0</v>
          </cell>
          <cell r="VE28">
            <v>0</v>
          </cell>
          <cell r="VF28">
            <v>0</v>
          </cell>
          <cell r="VG28">
            <v>0</v>
          </cell>
          <cell r="VH28">
            <v>0</v>
          </cell>
          <cell r="VI28">
            <v>0</v>
          </cell>
          <cell r="VJ28">
            <v>0</v>
          </cell>
          <cell r="VK28">
            <v>0</v>
          </cell>
          <cell r="VL28">
            <v>0</v>
          </cell>
          <cell r="VM28">
            <v>0</v>
          </cell>
          <cell r="VN28">
            <v>0</v>
          </cell>
          <cell r="VO28">
            <v>0</v>
          </cell>
          <cell r="VP28">
            <v>0</v>
          </cell>
          <cell r="VQ28">
            <v>0</v>
          </cell>
          <cell r="VR28">
            <v>0</v>
          </cell>
          <cell r="VS28">
            <v>0</v>
          </cell>
          <cell r="VT28">
            <v>0</v>
          </cell>
          <cell r="VU28">
            <v>0</v>
          </cell>
          <cell r="VV28">
            <v>0</v>
          </cell>
          <cell r="VW28">
            <v>0</v>
          </cell>
          <cell r="VX28">
            <v>0</v>
          </cell>
          <cell r="VZ28">
            <v>0</v>
          </cell>
          <cell r="WA28">
            <v>0</v>
          </cell>
          <cell r="WB28">
            <v>0</v>
          </cell>
          <cell r="WC28">
            <v>0</v>
          </cell>
          <cell r="WD28">
            <v>0</v>
          </cell>
          <cell r="WE28">
            <v>0</v>
          </cell>
          <cell r="WF28">
            <v>0</v>
          </cell>
          <cell r="WG28">
            <v>0</v>
          </cell>
          <cell r="WH28">
            <v>0</v>
          </cell>
          <cell r="WI28">
            <v>0</v>
          </cell>
          <cell r="WJ28">
            <v>0</v>
          </cell>
          <cell r="WK28">
            <v>0</v>
          </cell>
          <cell r="WL28">
            <v>0</v>
          </cell>
          <cell r="WM28">
            <v>0</v>
          </cell>
          <cell r="WN28">
            <v>0</v>
          </cell>
          <cell r="WO28">
            <v>0</v>
          </cell>
          <cell r="WP28">
            <v>0</v>
          </cell>
          <cell r="WQ28">
            <v>0</v>
          </cell>
          <cell r="WR28">
            <v>0</v>
          </cell>
          <cell r="WS28">
            <v>0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0</v>
          </cell>
          <cell r="XA28">
            <v>0</v>
          </cell>
          <cell r="XB28">
            <v>0</v>
          </cell>
          <cell r="XD28">
            <v>0</v>
          </cell>
          <cell r="XE28">
            <v>0</v>
          </cell>
          <cell r="XF28">
            <v>0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0</v>
          </cell>
          <cell r="XO28">
            <v>0</v>
          </cell>
          <cell r="XP28">
            <v>0</v>
          </cell>
          <cell r="XQ28">
            <v>0</v>
          </cell>
          <cell r="XR28">
            <v>0</v>
          </cell>
          <cell r="XS28">
            <v>0</v>
          </cell>
          <cell r="XT28">
            <v>0</v>
          </cell>
          <cell r="XU28">
            <v>0</v>
          </cell>
          <cell r="XV28">
            <v>0</v>
          </cell>
          <cell r="XW28">
            <v>0</v>
          </cell>
          <cell r="XX28">
            <v>0</v>
          </cell>
          <cell r="XY28">
            <v>0</v>
          </cell>
          <cell r="XZ28">
            <v>0</v>
          </cell>
          <cell r="YA28">
            <v>0</v>
          </cell>
          <cell r="YB28">
            <v>0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H28">
            <v>0</v>
          </cell>
          <cell r="YI28">
            <v>0</v>
          </cell>
          <cell r="YJ28">
            <v>0</v>
          </cell>
          <cell r="YK28">
            <v>0</v>
          </cell>
          <cell r="YL28">
            <v>0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0</v>
          </cell>
          <cell r="YR28">
            <v>0</v>
          </cell>
          <cell r="YS28">
            <v>0</v>
          </cell>
          <cell r="YT28">
            <v>0</v>
          </cell>
          <cell r="YU28">
            <v>0</v>
          </cell>
          <cell r="YV28">
            <v>0</v>
          </cell>
          <cell r="YW28">
            <v>0</v>
          </cell>
          <cell r="YX28">
            <v>0</v>
          </cell>
          <cell r="YY28">
            <v>0</v>
          </cell>
          <cell r="YZ28">
            <v>0</v>
          </cell>
          <cell r="ZA28">
            <v>0</v>
          </cell>
          <cell r="ZB28">
            <v>0</v>
          </cell>
          <cell r="ZC28">
            <v>0</v>
          </cell>
          <cell r="ZD28">
            <v>0</v>
          </cell>
          <cell r="ZE28">
            <v>0</v>
          </cell>
          <cell r="ZF28">
            <v>0</v>
          </cell>
          <cell r="ZG28">
            <v>0</v>
          </cell>
          <cell r="ZH28">
            <v>0</v>
          </cell>
          <cell r="ZI28">
            <v>0</v>
          </cell>
          <cell r="ZJ28">
            <v>0</v>
          </cell>
          <cell r="ZL28">
            <v>0</v>
          </cell>
          <cell r="ZM28">
            <v>0</v>
          </cell>
          <cell r="ZN28">
            <v>0</v>
          </cell>
          <cell r="ZO28">
            <v>0</v>
          </cell>
          <cell r="ZP28">
            <v>0</v>
          </cell>
          <cell r="ZQ28">
            <v>0</v>
          </cell>
          <cell r="ZR28">
            <v>0</v>
          </cell>
          <cell r="ZS28">
            <v>0</v>
          </cell>
          <cell r="ZT28">
            <v>0</v>
          </cell>
          <cell r="ZU28">
            <v>0</v>
          </cell>
          <cell r="ZV28">
            <v>0</v>
          </cell>
          <cell r="ZW28">
            <v>0</v>
          </cell>
          <cell r="ZX28">
            <v>0</v>
          </cell>
          <cell r="ZY28">
            <v>0</v>
          </cell>
          <cell r="ZZ28">
            <v>0</v>
          </cell>
          <cell r="AAA28">
            <v>0</v>
          </cell>
          <cell r="AAB28">
            <v>0</v>
          </cell>
          <cell r="AAC28">
            <v>0</v>
          </cell>
          <cell r="AAD28">
            <v>0</v>
          </cell>
          <cell r="AAE28">
            <v>0</v>
          </cell>
          <cell r="AAF28">
            <v>0</v>
          </cell>
          <cell r="AAG28">
            <v>0</v>
          </cell>
          <cell r="AAH28">
            <v>0</v>
          </cell>
          <cell r="AAI28">
            <v>0</v>
          </cell>
          <cell r="AAJ28">
            <v>0</v>
          </cell>
          <cell r="AAK28">
            <v>0</v>
          </cell>
          <cell r="AAL28">
            <v>0</v>
          </cell>
          <cell r="AAM28">
            <v>0</v>
          </cell>
          <cell r="AAN28">
            <v>0</v>
          </cell>
          <cell r="AAP28">
            <v>0</v>
          </cell>
          <cell r="AAQ28">
            <v>0</v>
          </cell>
          <cell r="AAR28">
            <v>0</v>
          </cell>
          <cell r="AAS28">
            <v>0</v>
          </cell>
          <cell r="AAT28">
            <v>0</v>
          </cell>
          <cell r="AAU28">
            <v>0</v>
          </cell>
          <cell r="AAV28">
            <v>0</v>
          </cell>
          <cell r="AAW28">
            <v>0</v>
          </cell>
          <cell r="AAX28">
            <v>0</v>
          </cell>
          <cell r="AAY28">
            <v>0</v>
          </cell>
          <cell r="AAZ28">
            <v>0</v>
          </cell>
          <cell r="ABA28">
            <v>0</v>
          </cell>
          <cell r="ABB28">
            <v>0</v>
          </cell>
          <cell r="ABC28">
            <v>0</v>
          </cell>
          <cell r="ABD28">
            <v>0</v>
          </cell>
          <cell r="ABE28">
            <v>0</v>
          </cell>
          <cell r="ABF28">
            <v>0</v>
          </cell>
          <cell r="ABG28">
            <v>0</v>
          </cell>
          <cell r="ABH28">
            <v>0</v>
          </cell>
          <cell r="ABI28">
            <v>0</v>
          </cell>
          <cell r="ABJ28">
            <v>0</v>
          </cell>
          <cell r="ABK28">
            <v>0</v>
          </cell>
          <cell r="ABL28">
            <v>0</v>
          </cell>
          <cell r="ABM28">
            <v>0</v>
          </cell>
          <cell r="ABN28">
            <v>0</v>
          </cell>
          <cell r="ABO28">
            <v>0</v>
          </cell>
          <cell r="ABP28">
            <v>0</v>
          </cell>
          <cell r="ABQ28">
            <v>0</v>
          </cell>
          <cell r="ABR28">
            <v>0</v>
          </cell>
          <cell r="ABT28">
            <v>0</v>
          </cell>
          <cell r="ABU28">
            <v>0</v>
          </cell>
          <cell r="ABV28">
            <v>0</v>
          </cell>
          <cell r="ABW28">
            <v>0</v>
          </cell>
          <cell r="ABX28">
            <v>0</v>
          </cell>
          <cell r="ABY28">
            <v>0</v>
          </cell>
          <cell r="ABZ28">
            <v>0</v>
          </cell>
          <cell r="ACA28">
            <v>0</v>
          </cell>
          <cell r="ACB28">
            <v>0</v>
          </cell>
          <cell r="ACC28">
            <v>0</v>
          </cell>
          <cell r="ACD28">
            <v>0</v>
          </cell>
          <cell r="ACE28">
            <v>0</v>
          </cell>
          <cell r="ACF28">
            <v>0</v>
          </cell>
          <cell r="ACG28">
            <v>0</v>
          </cell>
          <cell r="ACH28">
            <v>0</v>
          </cell>
          <cell r="ACI28">
            <v>0</v>
          </cell>
          <cell r="ACJ28">
            <v>0</v>
          </cell>
          <cell r="ACK28">
            <v>0</v>
          </cell>
          <cell r="ACL28">
            <v>0</v>
          </cell>
          <cell r="ACM28">
            <v>0</v>
          </cell>
          <cell r="ACN28">
            <v>0</v>
          </cell>
          <cell r="ACO28">
            <v>0</v>
          </cell>
          <cell r="ACP28">
            <v>0</v>
          </cell>
          <cell r="ACQ28">
            <v>0</v>
          </cell>
          <cell r="ACR28">
            <v>0</v>
          </cell>
          <cell r="ACS28">
            <v>0</v>
          </cell>
          <cell r="ACT28">
            <v>0</v>
          </cell>
          <cell r="ACU28">
            <v>0</v>
          </cell>
          <cell r="ACV28">
            <v>0</v>
          </cell>
          <cell r="ACX28">
            <v>0</v>
          </cell>
          <cell r="ACY28">
            <v>0</v>
          </cell>
          <cell r="ACZ28">
            <v>0</v>
          </cell>
          <cell r="ADA28">
            <v>0</v>
          </cell>
          <cell r="ADB28">
            <v>0</v>
          </cell>
          <cell r="ADC28">
            <v>0</v>
          </cell>
          <cell r="ADD28">
            <v>0</v>
          </cell>
          <cell r="ADE28">
            <v>0</v>
          </cell>
          <cell r="ADF28">
            <v>0</v>
          </cell>
          <cell r="ADG28">
            <v>0</v>
          </cell>
          <cell r="ADH28">
            <v>0</v>
          </cell>
          <cell r="ADI28">
            <v>0</v>
          </cell>
          <cell r="ADJ28">
            <v>0</v>
          </cell>
          <cell r="ADK28">
            <v>0</v>
          </cell>
          <cell r="ADL28">
            <v>0</v>
          </cell>
          <cell r="ADM28">
            <v>0</v>
          </cell>
          <cell r="ADN28">
            <v>0</v>
          </cell>
          <cell r="ADO28">
            <v>0</v>
          </cell>
          <cell r="ADP28">
            <v>0</v>
          </cell>
          <cell r="ADQ28">
            <v>0</v>
          </cell>
          <cell r="ADR28">
            <v>0</v>
          </cell>
          <cell r="ADS28">
            <v>0</v>
          </cell>
          <cell r="ADT28">
            <v>0</v>
          </cell>
          <cell r="ADU28">
            <v>0</v>
          </cell>
          <cell r="ADV28">
            <v>0</v>
          </cell>
          <cell r="ADW28">
            <v>0</v>
          </cell>
          <cell r="ADX28">
            <v>0</v>
          </cell>
          <cell r="ADY28">
            <v>0</v>
          </cell>
          <cell r="ADZ28">
            <v>0</v>
          </cell>
          <cell r="AEB28">
            <v>0</v>
          </cell>
          <cell r="AEC28">
            <v>0</v>
          </cell>
          <cell r="AED28">
            <v>0</v>
          </cell>
          <cell r="AEE28">
            <v>0</v>
          </cell>
          <cell r="AEF28">
            <v>0</v>
          </cell>
          <cell r="AEG28">
            <v>0</v>
          </cell>
          <cell r="AEH28">
            <v>0</v>
          </cell>
          <cell r="AEI28">
            <v>0</v>
          </cell>
          <cell r="AEJ28">
            <v>0</v>
          </cell>
          <cell r="AEK28">
            <v>0</v>
          </cell>
          <cell r="AEL28">
            <v>0</v>
          </cell>
          <cell r="AEM28">
            <v>0</v>
          </cell>
          <cell r="AEN28">
            <v>0</v>
          </cell>
          <cell r="AEO28">
            <v>0</v>
          </cell>
          <cell r="AEP28">
            <v>0</v>
          </cell>
          <cell r="AEQ28">
            <v>0</v>
          </cell>
          <cell r="AER28">
            <v>0</v>
          </cell>
          <cell r="AES28">
            <v>0</v>
          </cell>
          <cell r="AET28">
            <v>0</v>
          </cell>
          <cell r="AEU28">
            <v>0</v>
          </cell>
          <cell r="AEV28">
            <v>0</v>
          </cell>
          <cell r="AEW28">
            <v>0</v>
          </cell>
          <cell r="AEX28">
            <v>0</v>
          </cell>
          <cell r="AEY28">
            <v>0</v>
          </cell>
          <cell r="AEZ28">
            <v>0</v>
          </cell>
          <cell r="AFA28">
            <v>0</v>
          </cell>
          <cell r="AFB28">
            <v>0</v>
          </cell>
          <cell r="AFC28">
            <v>0</v>
          </cell>
          <cell r="AFD28">
            <v>0</v>
          </cell>
          <cell r="AFF28">
            <v>0</v>
          </cell>
          <cell r="AFG28">
            <v>0</v>
          </cell>
          <cell r="AFH28">
            <v>0</v>
          </cell>
          <cell r="AFI28">
            <v>0</v>
          </cell>
          <cell r="AFJ28">
            <v>0</v>
          </cell>
          <cell r="AFK28">
            <v>0</v>
          </cell>
          <cell r="AFL28">
            <v>0</v>
          </cell>
          <cell r="AFM28">
            <v>0</v>
          </cell>
          <cell r="AFN28">
            <v>0</v>
          </cell>
          <cell r="AFO28">
            <v>0</v>
          </cell>
          <cell r="AFP28">
            <v>0</v>
          </cell>
          <cell r="AFQ28">
            <v>0</v>
          </cell>
          <cell r="AFR28">
            <v>0</v>
          </cell>
          <cell r="AFS28">
            <v>0</v>
          </cell>
          <cell r="AFT28">
            <v>0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0</v>
          </cell>
          <cell r="AGJ28">
            <v>0</v>
          </cell>
          <cell r="AGK28">
            <v>0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0</v>
          </cell>
          <cell r="AHJ28">
            <v>0</v>
          </cell>
          <cell r="AHK28">
            <v>0</v>
          </cell>
          <cell r="AHL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0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0</v>
          </cell>
          <cell r="AIL28">
            <v>0</v>
          </cell>
          <cell r="AIM28">
            <v>0</v>
          </cell>
          <cell r="AIN28">
            <v>0</v>
          </cell>
          <cell r="AIO28">
            <v>0</v>
          </cell>
          <cell r="AIP28">
            <v>0</v>
          </cell>
          <cell r="AIR28">
            <v>0</v>
          </cell>
          <cell r="AIS28">
            <v>0</v>
          </cell>
          <cell r="AIT28">
            <v>0</v>
          </cell>
          <cell r="AIU28">
            <v>0</v>
          </cell>
          <cell r="AIV28">
            <v>0</v>
          </cell>
          <cell r="AIW28">
            <v>0</v>
          </cell>
          <cell r="AIX28">
            <v>0</v>
          </cell>
          <cell r="AIY28">
            <v>0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0</v>
          </cell>
          <cell r="AJG28">
            <v>0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0</v>
          </cell>
          <cell r="AJM28">
            <v>0</v>
          </cell>
          <cell r="AJN28">
            <v>0</v>
          </cell>
          <cell r="AJO28">
            <v>0</v>
          </cell>
          <cell r="AJP28">
            <v>0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0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0</v>
          </cell>
          <cell r="AKS28">
            <v>0</v>
          </cell>
          <cell r="AKT28">
            <v>0</v>
          </cell>
          <cell r="AKU28">
            <v>0</v>
          </cell>
          <cell r="AKV28">
            <v>0</v>
          </cell>
          <cell r="AKW28">
            <v>0</v>
          </cell>
          <cell r="AKX28">
            <v>0</v>
          </cell>
          <cell r="AKZ28">
            <v>0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0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O28">
            <v>0</v>
          </cell>
          <cell r="ALP28">
            <v>0</v>
          </cell>
          <cell r="ALQ28">
            <v>0</v>
          </cell>
          <cell r="ALR28">
            <v>0</v>
          </cell>
          <cell r="ALS28">
            <v>0</v>
          </cell>
          <cell r="ALT28">
            <v>0</v>
          </cell>
          <cell r="ALU28">
            <v>0</v>
          </cell>
          <cell r="ALV28">
            <v>0</v>
          </cell>
          <cell r="ALW28">
            <v>0</v>
          </cell>
          <cell r="ALX28">
            <v>0</v>
          </cell>
          <cell r="ALY28">
            <v>0</v>
          </cell>
          <cell r="ALZ28">
            <v>0</v>
          </cell>
          <cell r="AMA28">
            <v>0</v>
          </cell>
          <cell r="AMB28">
            <v>0</v>
          </cell>
          <cell r="AMD28">
            <v>0</v>
          </cell>
          <cell r="AME28">
            <v>0</v>
          </cell>
          <cell r="AMF28">
            <v>0</v>
          </cell>
          <cell r="AMG28">
            <v>0</v>
          </cell>
          <cell r="AMH28">
            <v>0</v>
          </cell>
          <cell r="AMX28">
            <v>0</v>
          </cell>
          <cell r="AMY28">
            <v>0</v>
          </cell>
          <cell r="AMZ28">
            <v>0</v>
          </cell>
          <cell r="ANA28">
            <v>0</v>
          </cell>
          <cell r="ANB28">
            <v>0</v>
          </cell>
          <cell r="ANC28">
            <v>0</v>
          </cell>
          <cell r="AND28">
            <v>0</v>
          </cell>
          <cell r="ANE28">
            <v>0</v>
          </cell>
          <cell r="ANF28">
            <v>0</v>
          </cell>
          <cell r="ANH28">
            <v>0</v>
          </cell>
          <cell r="ANI28">
            <v>0</v>
          </cell>
          <cell r="ANJ28">
            <v>0</v>
          </cell>
          <cell r="ANK28">
            <v>0</v>
          </cell>
          <cell r="ANL28">
            <v>0</v>
          </cell>
          <cell r="AOB28">
            <v>0</v>
          </cell>
          <cell r="AOC28">
            <v>0</v>
          </cell>
          <cell r="AOD28">
            <v>0</v>
          </cell>
          <cell r="AOE28">
            <v>0</v>
          </cell>
          <cell r="AOF28">
            <v>0</v>
          </cell>
          <cell r="AOG28">
            <v>0</v>
          </cell>
          <cell r="AOH28">
            <v>0</v>
          </cell>
          <cell r="AOI28">
            <v>0</v>
          </cell>
          <cell r="AOJ28">
            <v>0</v>
          </cell>
          <cell r="AOL28">
            <v>0</v>
          </cell>
          <cell r="AOM28">
            <v>0</v>
          </cell>
          <cell r="AON28">
            <v>0</v>
          </cell>
          <cell r="AOO28">
            <v>0</v>
          </cell>
          <cell r="AOP28">
            <v>0</v>
          </cell>
          <cell r="APF28">
            <v>0</v>
          </cell>
          <cell r="APG28">
            <v>0</v>
          </cell>
          <cell r="APH28">
            <v>0</v>
          </cell>
          <cell r="API28">
            <v>0</v>
          </cell>
          <cell r="APJ28">
            <v>0</v>
          </cell>
          <cell r="APK28">
            <v>0</v>
          </cell>
          <cell r="APL28">
            <v>0</v>
          </cell>
          <cell r="APM28">
            <v>0</v>
          </cell>
          <cell r="APN28">
            <v>0</v>
          </cell>
          <cell r="APP28">
            <v>0</v>
          </cell>
          <cell r="APQ28">
            <v>0</v>
          </cell>
          <cell r="APR28">
            <v>0</v>
          </cell>
          <cell r="APS28">
            <v>0</v>
          </cell>
          <cell r="APT28">
            <v>0</v>
          </cell>
          <cell r="AQJ28">
            <v>0</v>
          </cell>
          <cell r="AQK28">
            <v>0</v>
          </cell>
          <cell r="AQL28">
            <v>0</v>
          </cell>
          <cell r="AQM28">
            <v>0</v>
          </cell>
          <cell r="AQN28">
            <v>0</v>
          </cell>
          <cell r="AQO28">
            <v>0</v>
          </cell>
          <cell r="AQP28">
            <v>0</v>
          </cell>
          <cell r="AQQ28">
            <v>0</v>
          </cell>
          <cell r="AQR28">
            <v>0</v>
          </cell>
          <cell r="AQT28">
            <v>0</v>
          </cell>
          <cell r="AQU28">
            <v>0</v>
          </cell>
          <cell r="AQV28">
            <v>0</v>
          </cell>
          <cell r="AQW28">
            <v>0</v>
          </cell>
          <cell r="AQX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X28">
            <v>0</v>
          </cell>
          <cell r="ARY28">
            <v>0</v>
          </cell>
          <cell r="ARZ28">
            <v>0</v>
          </cell>
          <cell r="ASA28">
            <v>0</v>
          </cell>
          <cell r="ASB28">
            <v>0</v>
          </cell>
          <cell r="ASR28">
            <v>0</v>
          </cell>
          <cell r="ASS28">
            <v>0</v>
          </cell>
          <cell r="AST28">
            <v>0</v>
          </cell>
          <cell r="ASU28">
            <v>0</v>
          </cell>
          <cell r="ASV28">
            <v>0</v>
          </cell>
          <cell r="ASW28">
            <v>0</v>
          </cell>
          <cell r="ASX28">
            <v>0</v>
          </cell>
          <cell r="ASY28">
            <v>0</v>
          </cell>
          <cell r="ASZ28">
            <v>0</v>
          </cell>
          <cell r="ATB28">
            <v>0</v>
          </cell>
          <cell r="ATC28">
            <v>0</v>
          </cell>
          <cell r="ATD28">
            <v>0</v>
          </cell>
          <cell r="ATE28">
            <v>0</v>
          </cell>
          <cell r="ATF28">
            <v>0</v>
          </cell>
          <cell r="ATV28">
            <v>0</v>
          </cell>
          <cell r="ATW28">
            <v>0</v>
          </cell>
          <cell r="ATX28">
            <v>0</v>
          </cell>
          <cell r="ATY28">
            <v>0</v>
          </cell>
          <cell r="ATZ28">
            <v>0</v>
          </cell>
          <cell r="AUA28">
            <v>0</v>
          </cell>
          <cell r="AUB28">
            <v>0</v>
          </cell>
          <cell r="AUC28">
            <v>0</v>
          </cell>
          <cell r="AUD28">
            <v>0</v>
          </cell>
          <cell r="AUF28">
            <v>0</v>
          </cell>
          <cell r="AUG28">
            <v>0</v>
          </cell>
          <cell r="AUH28">
            <v>0</v>
          </cell>
          <cell r="AUI28">
            <v>0</v>
          </cell>
          <cell r="AUJ28">
            <v>0</v>
          </cell>
          <cell r="AUZ28">
            <v>0</v>
          </cell>
          <cell r="AVA28">
            <v>0</v>
          </cell>
          <cell r="AVB28">
            <v>0</v>
          </cell>
          <cell r="AVC28">
            <v>0</v>
          </cell>
          <cell r="AVD28">
            <v>0</v>
          </cell>
          <cell r="AVE28">
            <v>0</v>
          </cell>
          <cell r="AVF28">
            <v>0</v>
          </cell>
          <cell r="AVG28">
            <v>0</v>
          </cell>
          <cell r="AVH28">
            <v>0</v>
          </cell>
          <cell r="AVJ28">
            <v>0</v>
          </cell>
          <cell r="AVK28">
            <v>0</v>
          </cell>
          <cell r="AVL28">
            <v>0</v>
          </cell>
          <cell r="AVM28">
            <v>0</v>
          </cell>
          <cell r="AVN28">
            <v>0</v>
          </cell>
          <cell r="AWH28">
            <v>0</v>
          </cell>
          <cell r="AWN28">
            <v>0</v>
          </cell>
          <cell r="AWO28">
            <v>0</v>
          </cell>
          <cell r="AWP28">
            <v>0</v>
          </cell>
          <cell r="AWQ28">
            <v>0</v>
          </cell>
          <cell r="AWR28">
            <v>0</v>
          </cell>
          <cell r="AXL28">
            <v>0</v>
          </cell>
          <cell r="AXR28">
            <v>0</v>
          </cell>
          <cell r="AXS28">
            <v>0</v>
          </cell>
          <cell r="AXT28">
            <v>0</v>
          </cell>
          <cell r="AXU28">
            <v>0</v>
          </cell>
          <cell r="AXV28">
            <v>0</v>
          </cell>
          <cell r="AXW28">
            <v>0</v>
          </cell>
          <cell r="AXX28">
            <v>0</v>
          </cell>
          <cell r="AXY28">
            <v>0</v>
          </cell>
          <cell r="AXZ28">
            <v>0</v>
          </cell>
          <cell r="AYA28">
            <v>0</v>
          </cell>
          <cell r="AYB28">
            <v>0</v>
          </cell>
          <cell r="AYC28">
            <v>0</v>
          </cell>
          <cell r="AYD28">
            <v>0</v>
          </cell>
          <cell r="AYE28">
            <v>0</v>
          </cell>
          <cell r="AYF28">
            <v>0</v>
          </cell>
          <cell r="AYG28">
            <v>0</v>
          </cell>
          <cell r="AYH28">
            <v>0</v>
          </cell>
          <cell r="AYI28">
            <v>0</v>
          </cell>
          <cell r="AYJ28">
            <v>0</v>
          </cell>
          <cell r="AYK28">
            <v>0</v>
          </cell>
          <cell r="AYL28">
            <v>0</v>
          </cell>
          <cell r="AYM28">
            <v>0</v>
          </cell>
          <cell r="AYN28">
            <v>0</v>
          </cell>
          <cell r="AYO28">
            <v>0</v>
          </cell>
          <cell r="AYP28">
            <v>0</v>
          </cell>
          <cell r="AYQ28">
            <v>0</v>
          </cell>
          <cell r="AYR28">
            <v>0</v>
          </cell>
          <cell r="AYS28">
            <v>0</v>
          </cell>
          <cell r="AYT28">
            <v>0</v>
          </cell>
          <cell r="AYU28">
            <v>0</v>
          </cell>
          <cell r="AYV28">
            <v>0</v>
          </cell>
          <cell r="AYW28">
            <v>0</v>
          </cell>
          <cell r="AYX28">
            <v>0</v>
          </cell>
          <cell r="AYY28">
            <v>0</v>
          </cell>
          <cell r="AYZ28">
            <v>0</v>
          </cell>
          <cell r="AZA28">
            <v>0</v>
          </cell>
          <cell r="AZB28">
            <v>0</v>
          </cell>
          <cell r="AZC28">
            <v>0</v>
          </cell>
          <cell r="AZD28">
            <v>0</v>
          </cell>
          <cell r="AZE28">
            <v>0</v>
          </cell>
          <cell r="AZG28">
            <v>0</v>
          </cell>
          <cell r="AZH28">
            <v>0</v>
          </cell>
          <cell r="AZI28">
            <v>0</v>
          </cell>
          <cell r="AZJ28">
            <v>0</v>
          </cell>
          <cell r="AZK28">
            <v>0</v>
          </cell>
          <cell r="AZL28">
            <v>0</v>
          </cell>
          <cell r="AZM28">
            <v>0</v>
          </cell>
          <cell r="AZN28">
            <v>0</v>
          </cell>
          <cell r="AZO28">
            <v>0</v>
          </cell>
          <cell r="AZP28">
            <v>0</v>
          </cell>
          <cell r="AZQ28">
            <v>0</v>
          </cell>
          <cell r="AZR28">
            <v>0</v>
          </cell>
          <cell r="AZS28">
            <v>0</v>
          </cell>
          <cell r="AZT28">
            <v>0</v>
          </cell>
          <cell r="AZU28">
            <v>0</v>
          </cell>
          <cell r="AZV28">
            <v>0</v>
          </cell>
          <cell r="AZW28">
            <v>0</v>
          </cell>
          <cell r="AZX28">
            <v>0</v>
          </cell>
          <cell r="AZZ28">
            <v>0</v>
          </cell>
          <cell r="BAA28">
            <v>0</v>
          </cell>
          <cell r="BAB28">
            <v>0</v>
          </cell>
          <cell r="BAC28">
            <v>0</v>
          </cell>
          <cell r="BAD28">
            <v>0</v>
          </cell>
          <cell r="BAE28">
            <v>0</v>
          </cell>
          <cell r="BAF28">
            <v>0</v>
          </cell>
          <cell r="BAG28">
            <v>0</v>
          </cell>
          <cell r="BAH28">
            <v>0</v>
          </cell>
          <cell r="BAI28">
            <v>0</v>
          </cell>
          <cell r="BAK28">
            <v>0</v>
          </cell>
          <cell r="BAL28">
            <v>0</v>
          </cell>
          <cell r="BAM28">
            <v>0</v>
          </cell>
          <cell r="BAN28">
            <v>0</v>
          </cell>
          <cell r="BAO28">
            <v>0</v>
          </cell>
          <cell r="BAP28">
            <v>0</v>
          </cell>
          <cell r="BAQ28">
            <v>0</v>
          </cell>
          <cell r="BAR28">
            <v>0</v>
          </cell>
          <cell r="BAS28">
            <v>0</v>
          </cell>
          <cell r="BAT28">
            <v>0</v>
          </cell>
          <cell r="BAU28">
            <v>0</v>
          </cell>
          <cell r="BAV28">
            <v>0</v>
          </cell>
          <cell r="BAW28">
            <v>0</v>
          </cell>
          <cell r="BAX28">
            <v>0</v>
          </cell>
          <cell r="BAY28">
            <v>0</v>
          </cell>
          <cell r="BAZ28">
            <v>0</v>
          </cell>
          <cell r="BBA28">
            <v>0</v>
          </cell>
          <cell r="BBB28">
            <v>0</v>
          </cell>
          <cell r="BBD28">
            <v>0</v>
          </cell>
          <cell r="BBE28">
            <v>0</v>
          </cell>
          <cell r="BBF28">
            <v>0</v>
          </cell>
          <cell r="BBG28">
            <v>0</v>
          </cell>
          <cell r="BBH28">
            <v>0</v>
          </cell>
          <cell r="BBI28">
            <v>0</v>
          </cell>
          <cell r="BBJ28">
            <v>0</v>
          </cell>
          <cell r="BBK28">
            <v>0</v>
          </cell>
          <cell r="BBL28">
            <v>0</v>
          </cell>
          <cell r="BBM28">
            <v>0</v>
          </cell>
          <cell r="BBO28">
            <v>0</v>
          </cell>
          <cell r="BBP28">
            <v>0</v>
          </cell>
          <cell r="BBQ28">
            <v>0</v>
          </cell>
          <cell r="BBR28">
            <v>0</v>
          </cell>
          <cell r="BBS28">
            <v>0</v>
          </cell>
          <cell r="BBT28">
            <v>0</v>
          </cell>
          <cell r="BBU28">
            <v>0</v>
          </cell>
          <cell r="BBV28">
            <v>0</v>
          </cell>
          <cell r="BBW28">
            <v>0</v>
          </cell>
          <cell r="BBX28">
            <v>0</v>
          </cell>
          <cell r="BBY28">
            <v>0</v>
          </cell>
          <cell r="BBZ28">
            <v>0</v>
          </cell>
          <cell r="BCA28">
            <v>0</v>
          </cell>
          <cell r="BCB28">
            <v>0</v>
          </cell>
          <cell r="BCC28">
            <v>0</v>
          </cell>
          <cell r="BCD28">
            <v>0</v>
          </cell>
          <cell r="BCE28">
            <v>0</v>
          </cell>
          <cell r="BCF28">
            <v>0</v>
          </cell>
          <cell r="BCH28">
            <v>0</v>
          </cell>
          <cell r="BCI28">
            <v>0</v>
          </cell>
          <cell r="BCJ28">
            <v>0</v>
          </cell>
          <cell r="BCK28">
            <v>0</v>
          </cell>
          <cell r="BCL28">
            <v>0</v>
          </cell>
          <cell r="BCM28">
            <v>0</v>
          </cell>
          <cell r="BCN28">
            <v>0</v>
          </cell>
          <cell r="BCO28">
            <v>0</v>
          </cell>
          <cell r="BCP28">
            <v>0</v>
          </cell>
          <cell r="BCQ28">
            <v>0</v>
          </cell>
          <cell r="BCS28">
            <v>0</v>
          </cell>
          <cell r="BCT28">
            <v>0</v>
          </cell>
          <cell r="BCU28">
            <v>0</v>
          </cell>
          <cell r="BCV28">
            <v>0</v>
          </cell>
          <cell r="BCW28">
            <v>0</v>
          </cell>
          <cell r="BCX28">
            <v>0</v>
          </cell>
          <cell r="BCY28">
            <v>0</v>
          </cell>
          <cell r="BCZ28">
            <v>0</v>
          </cell>
          <cell r="BDA28">
            <v>0</v>
          </cell>
          <cell r="BDB28">
            <v>0</v>
          </cell>
          <cell r="BDC28">
            <v>0</v>
          </cell>
          <cell r="BDD28">
            <v>0</v>
          </cell>
          <cell r="BDE28">
            <v>0</v>
          </cell>
          <cell r="BDF28">
            <v>0</v>
          </cell>
          <cell r="BDG28">
            <v>0</v>
          </cell>
          <cell r="BDH28">
            <v>0</v>
          </cell>
          <cell r="BDI28">
            <v>0</v>
          </cell>
          <cell r="BDJ28">
            <v>0</v>
          </cell>
          <cell r="BDL28">
            <v>0</v>
          </cell>
          <cell r="BDM28">
            <v>0</v>
          </cell>
          <cell r="BDN28">
            <v>0</v>
          </cell>
          <cell r="BDO28">
            <v>0</v>
          </cell>
          <cell r="BDP28">
            <v>0</v>
          </cell>
          <cell r="BDQ28">
            <v>0</v>
          </cell>
          <cell r="BDR28">
            <v>0</v>
          </cell>
          <cell r="BDS28">
            <v>0</v>
          </cell>
          <cell r="BDT28">
            <v>0</v>
          </cell>
          <cell r="BDU28">
            <v>0</v>
          </cell>
          <cell r="BDW28">
            <v>0</v>
          </cell>
          <cell r="BDX28">
            <v>0</v>
          </cell>
          <cell r="BDY28">
            <v>0</v>
          </cell>
          <cell r="BDZ28">
            <v>0</v>
          </cell>
          <cell r="BEA28">
            <v>0</v>
          </cell>
          <cell r="BEB28">
            <v>0</v>
          </cell>
          <cell r="BEC28">
            <v>0</v>
          </cell>
          <cell r="BED28">
            <v>0</v>
          </cell>
          <cell r="BEE28">
            <v>0</v>
          </cell>
          <cell r="BEF28">
            <v>0</v>
          </cell>
          <cell r="BEG28">
            <v>0</v>
          </cell>
          <cell r="BEH28">
            <v>0</v>
          </cell>
          <cell r="BEI28">
            <v>0</v>
          </cell>
          <cell r="BEJ28">
            <v>0</v>
          </cell>
          <cell r="BEK28">
            <v>0</v>
          </cell>
          <cell r="BEL28">
            <v>0</v>
          </cell>
          <cell r="BEM28">
            <v>0</v>
          </cell>
          <cell r="BEN28">
            <v>0</v>
          </cell>
          <cell r="BEP28">
            <v>0</v>
          </cell>
          <cell r="BEQ28">
            <v>0</v>
          </cell>
          <cell r="BER28">
            <v>0</v>
          </cell>
          <cell r="BES28">
            <v>0</v>
          </cell>
          <cell r="BET28">
            <v>0</v>
          </cell>
          <cell r="BEU28">
            <v>0</v>
          </cell>
          <cell r="BEV28">
            <v>0</v>
          </cell>
          <cell r="BEW28">
            <v>0</v>
          </cell>
          <cell r="BEX28">
            <v>0</v>
          </cell>
          <cell r="BEY28">
            <v>0</v>
          </cell>
          <cell r="BEZ28">
            <v>0</v>
          </cell>
          <cell r="BFA28">
            <v>0</v>
          </cell>
          <cell r="BFB28">
            <v>0</v>
          </cell>
          <cell r="BFC28">
            <v>0</v>
          </cell>
          <cell r="BFD28">
            <v>0</v>
          </cell>
          <cell r="BFE28">
            <v>0</v>
          </cell>
          <cell r="BFF28">
            <v>0</v>
          </cell>
          <cell r="BFG28">
            <v>0</v>
          </cell>
          <cell r="BFH28">
            <v>0</v>
          </cell>
          <cell r="BFI28">
            <v>0</v>
          </cell>
          <cell r="BFJ28">
            <v>0</v>
          </cell>
          <cell r="BFK28">
            <v>0</v>
          </cell>
          <cell r="BFL28">
            <v>0</v>
          </cell>
          <cell r="BFM28">
            <v>0</v>
          </cell>
          <cell r="BFN28">
            <v>0</v>
          </cell>
          <cell r="BFO28">
            <v>0</v>
          </cell>
          <cell r="BFP28">
            <v>0</v>
          </cell>
          <cell r="BFQ28">
            <v>0</v>
          </cell>
          <cell r="BFR28">
            <v>0</v>
          </cell>
          <cell r="BFS28">
            <v>0</v>
          </cell>
          <cell r="BFT28">
            <v>0</v>
          </cell>
          <cell r="BFU28">
            <v>0</v>
          </cell>
          <cell r="BFV28">
            <v>0</v>
          </cell>
          <cell r="BFW28">
            <v>0</v>
          </cell>
          <cell r="BFX28">
            <v>0</v>
          </cell>
          <cell r="BFY28">
            <v>0</v>
          </cell>
          <cell r="BFZ28">
            <v>0</v>
          </cell>
        </row>
        <row r="29">
          <cell r="B29" t="str">
            <v>坏账准备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0</v>
          </cell>
          <cell r="IJ29">
            <v>0</v>
          </cell>
          <cell r="IK29">
            <v>0</v>
          </cell>
          <cell r="IL29">
            <v>0</v>
          </cell>
          <cell r="IM29">
            <v>0</v>
          </cell>
          <cell r="IN29">
            <v>0</v>
          </cell>
          <cell r="IO29">
            <v>0</v>
          </cell>
          <cell r="IP29">
            <v>0</v>
          </cell>
          <cell r="IQ29">
            <v>0</v>
          </cell>
          <cell r="IR29">
            <v>0</v>
          </cell>
          <cell r="IS29">
            <v>0</v>
          </cell>
          <cell r="IT29">
            <v>0</v>
          </cell>
          <cell r="IU29">
            <v>0</v>
          </cell>
          <cell r="IV29">
            <v>0</v>
          </cell>
          <cell r="IW29">
            <v>0</v>
          </cell>
          <cell r="IX29">
            <v>0</v>
          </cell>
          <cell r="IY29">
            <v>0</v>
          </cell>
          <cell r="IZ29">
            <v>0</v>
          </cell>
          <cell r="JA29">
            <v>0</v>
          </cell>
          <cell r="JB29">
            <v>0</v>
          </cell>
          <cell r="JC29">
            <v>0</v>
          </cell>
          <cell r="JD29">
            <v>0</v>
          </cell>
          <cell r="JE29">
            <v>0</v>
          </cell>
          <cell r="JF29">
            <v>0</v>
          </cell>
          <cell r="JG29">
            <v>0</v>
          </cell>
          <cell r="JH29">
            <v>0</v>
          </cell>
          <cell r="JI29">
            <v>0</v>
          </cell>
          <cell r="JJ29">
            <v>0</v>
          </cell>
          <cell r="JK29">
            <v>0</v>
          </cell>
          <cell r="JL29">
            <v>0</v>
          </cell>
          <cell r="JM29">
            <v>0</v>
          </cell>
          <cell r="JN29">
            <v>0</v>
          </cell>
          <cell r="JO29">
            <v>0</v>
          </cell>
          <cell r="JP29">
            <v>0</v>
          </cell>
          <cell r="JQ29">
            <v>0</v>
          </cell>
          <cell r="JR29">
            <v>0</v>
          </cell>
          <cell r="JS29">
            <v>0</v>
          </cell>
          <cell r="JT29">
            <v>0</v>
          </cell>
          <cell r="JU29">
            <v>0</v>
          </cell>
          <cell r="JV29">
            <v>0</v>
          </cell>
          <cell r="JW29">
            <v>0</v>
          </cell>
          <cell r="JX29">
            <v>0</v>
          </cell>
          <cell r="JY29">
            <v>0</v>
          </cell>
          <cell r="JZ29">
            <v>0</v>
          </cell>
          <cell r="KA29">
            <v>0</v>
          </cell>
          <cell r="KB29">
            <v>0</v>
          </cell>
          <cell r="KC29">
            <v>0</v>
          </cell>
          <cell r="KD29">
            <v>0</v>
          </cell>
          <cell r="KE29">
            <v>0</v>
          </cell>
          <cell r="KF29">
            <v>0</v>
          </cell>
          <cell r="KG29">
            <v>0</v>
          </cell>
          <cell r="KH29">
            <v>0</v>
          </cell>
          <cell r="KI29">
            <v>0</v>
          </cell>
          <cell r="KJ29">
            <v>0</v>
          </cell>
          <cell r="KK29">
            <v>0</v>
          </cell>
          <cell r="KL29">
            <v>0</v>
          </cell>
          <cell r="KM29">
            <v>0</v>
          </cell>
          <cell r="KN29">
            <v>0</v>
          </cell>
          <cell r="KO29">
            <v>0</v>
          </cell>
          <cell r="KP29">
            <v>0</v>
          </cell>
          <cell r="KQ29">
            <v>0</v>
          </cell>
          <cell r="KR29">
            <v>0</v>
          </cell>
          <cell r="KS29">
            <v>0</v>
          </cell>
          <cell r="KT29">
            <v>0</v>
          </cell>
          <cell r="KU29">
            <v>0</v>
          </cell>
          <cell r="KV29">
            <v>0</v>
          </cell>
          <cell r="KW29">
            <v>0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0</v>
          </cell>
          <cell r="LM29">
            <v>0</v>
          </cell>
          <cell r="LN29">
            <v>0</v>
          </cell>
          <cell r="LO29">
            <v>0</v>
          </cell>
          <cell r="LP29">
            <v>0</v>
          </cell>
          <cell r="LQ29">
            <v>0</v>
          </cell>
          <cell r="LR29">
            <v>0</v>
          </cell>
          <cell r="LS29">
            <v>0</v>
          </cell>
          <cell r="LT29">
            <v>0</v>
          </cell>
          <cell r="LU29">
            <v>0</v>
          </cell>
          <cell r="LV29">
            <v>0</v>
          </cell>
          <cell r="LW29">
            <v>0</v>
          </cell>
          <cell r="LX29">
            <v>0</v>
          </cell>
          <cell r="LY29">
            <v>0</v>
          </cell>
          <cell r="LZ29">
            <v>0</v>
          </cell>
          <cell r="MA29">
            <v>0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  <cell r="NH29">
            <v>0</v>
          </cell>
          <cell r="NI29">
            <v>0</v>
          </cell>
          <cell r="NJ29">
            <v>0</v>
          </cell>
          <cell r="NK29">
            <v>0</v>
          </cell>
          <cell r="NL29">
            <v>0</v>
          </cell>
          <cell r="NM29">
            <v>0</v>
          </cell>
          <cell r="NN29">
            <v>0</v>
          </cell>
          <cell r="NO29">
            <v>0</v>
          </cell>
          <cell r="NP29">
            <v>0</v>
          </cell>
          <cell r="NQ29">
            <v>0</v>
          </cell>
          <cell r="NR29">
            <v>0</v>
          </cell>
          <cell r="NS29">
            <v>0</v>
          </cell>
          <cell r="NT29">
            <v>0</v>
          </cell>
          <cell r="NU29">
            <v>0</v>
          </cell>
          <cell r="NV29">
            <v>0</v>
          </cell>
          <cell r="NW29">
            <v>0</v>
          </cell>
          <cell r="NX29">
            <v>0</v>
          </cell>
          <cell r="NY29">
            <v>0</v>
          </cell>
          <cell r="NZ29">
            <v>0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0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  <cell r="ON29">
            <v>0</v>
          </cell>
          <cell r="OO29">
            <v>0</v>
          </cell>
          <cell r="OP29">
            <v>0</v>
          </cell>
          <cell r="OQ29">
            <v>0</v>
          </cell>
          <cell r="OR29">
            <v>0</v>
          </cell>
          <cell r="OS29">
            <v>0</v>
          </cell>
          <cell r="OT29">
            <v>0</v>
          </cell>
          <cell r="OU29">
            <v>0</v>
          </cell>
          <cell r="OV29">
            <v>0</v>
          </cell>
          <cell r="OW29">
            <v>0</v>
          </cell>
          <cell r="OX29">
            <v>0</v>
          </cell>
          <cell r="OY29">
            <v>0</v>
          </cell>
          <cell r="OZ29">
            <v>0</v>
          </cell>
          <cell r="PA29">
            <v>0</v>
          </cell>
          <cell r="PB29">
            <v>0</v>
          </cell>
          <cell r="PC29">
            <v>0</v>
          </cell>
          <cell r="PD29">
            <v>0</v>
          </cell>
          <cell r="PE29">
            <v>0</v>
          </cell>
          <cell r="PF29">
            <v>0</v>
          </cell>
          <cell r="PG29">
            <v>0</v>
          </cell>
          <cell r="PH29">
            <v>0</v>
          </cell>
          <cell r="PI29">
            <v>0</v>
          </cell>
          <cell r="PJ29">
            <v>0</v>
          </cell>
          <cell r="PK29">
            <v>0</v>
          </cell>
          <cell r="PL29">
            <v>0</v>
          </cell>
          <cell r="PM29">
            <v>0</v>
          </cell>
          <cell r="PN29">
            <v>0</v>
          </cell>
          <cell r="PO29">
            <v>0</v>
          </cell>
          <cell r="PP29">
            <v>0</v>
          </cell>
          <cell r="PQ29">
            <v>0</v>
          </cell>
          <cell r="PR29">
            <v>0</v>
          </cell>
          <cell r="PS29">
            <v>0</v>
          </cell>
          <cell r="PT29">
            <v>0</v>
          </cell>
          <cell r="PU29">
            <v>0</v>
          </cell>
          <cell r="PV29">
            <v>0</v>
          </cell>
          <cell r="PW29">
            <v>0</v>
          </cell>
          <cell r="PX29">
            <v>0</v>
          </cell>
          <cell r="PY29">
            <v>0</v>
          </cell>
          <cell r="PZ29">
            <v>0</v>
          </cell>
          <cell r="QA29">
            <v>0</v>
          </cell>
          <cell r="QB29">
            <v>0</v>
          </cell>
          <cell r="QC29">
            <v>0</v>
          </cell>
          <cell r="QD29">
            <v>0</v>
          </cell>
          <cell r="QE29">
            <v>0</v>
          </cell>
          <cell r="QF29">
            <v>0</v>
          </cell>
          <cell r="QG29">
            <v>0</v>
          </cell>
          <cell r="QH29">
            <v>0</v>
          </cell>
          <cell r="QI29">
            <v>0</v>
          </cell>
          <cell r="QJ29">
            <v>0</v>
          </cell>
          <cell r="QK29">
            <v>0</v>
          </cell>
          <cell r="QL29">
            <v>0</v>
          </cell>
          <cell r="QM29">
            <v>0</v>
          </cell>
          <cell r="QN29">
            <v>0</v>
          </cell>
          <cell r="QO29">
            <v>0</v>
          </cell>
          <cell r="QP29">
            <v>0</v>
          </cell>
          <cell r="QQ29">
            <v>0</v>
          </cell>
          <cell r="QR29">
            <v>0</v>
          </cell>
          <cell r="QS29">
            <v>0</v>
          </cell>
          <cell r="QT29">
            <v>0</v>
          </cell>
          <cell r="QU29">
            <v>0</v>
          </cell>
          <cell r="QV29">
            <v>0</v>
          </cell>
          <cell r="QW29">
            <v>0</v>
          </cell>
          <cell r="QX29">
            <v>0</v>
          </cell>
          <cell r="QY29">
            <v>0</v>
          </cell>
          <cell r="QZ29">
            <v>0</v>
          </cell>
          <cell r="RA29">
            <v>0</v>
          </cell>
          <cell r="RB29">
            <v>0</v>
          </cell>
          <cell r="RC29">
            <v>0</v>
          </cell>
          <cell r="RD29">
            <v>0</v>
          </cell>
          <cell r="RE29">
            <v>0</v>
          </cell>
          <cell r="RF29">
            <v>0</v>
          </cell>
          <cell r="RG29">
            <v>0</v>
          </cell>
          <cell r="RH29">
            <v>0</v>
          </cell>
          <cell r="RI29">
            <v>0</v>
          </cell>
          <cell r="RJ29">
            <v>0</v>
          </cell>
          <cell r="RK29">
            <v>0</v>
          </cell>
          <cell r="RL29">
            <v>0</v>
          </cell>
          <cell r="RM29">
            <v>0</v>
          </cell>
          <cell r="RN29">
            <v>0</v>
          </cell>
          <cell r="RO29">
            <v>0</v>
          </cell>
          <cell r="RP29">
            <v>0</v>
          </cell>
          <cell r="RQ29">
            <v>0</v>
          </cell>
          <cell r="RR29">
            <v>0</v>
          </cell>
          <cell r="RS29">
            <v>0</v>
          </cell>
          <cell r="RT29">
            <v>0</v>
          </cell>
          <cell r="RU29">
            <v>0</v>
          </cell>
          <cell r="RV29">
            <v>0</v>
          </cell>
          <cell r="RW29">
            <v>0</v>
          </cell>
          <cell r="RX29">
            <v>0</v>
          </cell>
          <cell r="RY29">
            <v>0</v>
          </cell>
          <cell r="RZ29">
            <v>0</v>
          </cell>
          <cell r="SA29">
            <v>0</v>
          </cell>
          <cell r="SB29">
            <v>0</v>
          </cell>
          <cell r="SC29">
            <v>0</v>
          </cell>
          <cell r="SD29">
            <v>0</v>
          </cell>
          <cell r="SE29">
            <v>0</v>
          </cell>
          <cell r="SF29">
            <v>0</v>
          </cell>
          <cell r="SG29">
            <v>0</v>
          </cell>
          <cell r="SH29">
            <v>0</v>
          </cell>
          <cell r="SI29">
            <v>0</v>
          </cell>
          <cell r="SJ29">
            <v>0</v>
          </cell>
          <cell r="SK29">
            <v>0</v>
          </cell>
          <cell r="SL29">
            <v>0</v>
          </cell>
          <cell r="SM29">
            <v>0</v>
          </cell>
          <cell r="SN29">
            <v>0</v>
          </cell>
          <cell r="SO29">
            <v>0</v>
          </cell>
          <cell r="SP29">
            <v>0</v>
          </cell>
          <cell r="SQ29">
            <v>0</v>
          </cell>
          <cell r="SR29">
            <v>0</v>
          </cell>
          <cell r="SS29">
            <v>0</v>
          </cell>
          <cell r="ST29">
            <v>0</v>
          </cell>
          <cell r="SU29">
            <v>0</v>
          </cell>
          <cell r="SV29">
            <v>0</v>
          </cell>
          <cell r="SW29">
            <v>0</v>
          </cell>
          <cell r="SX29">
            <v>0</v>
          </cell>
          <cell r="SY29">
            <v>0</v>
          </cell>
          <cell r="SZ29">
            <v>0</v>
          </cell>
          <cell r="TA29">
            <v>0</v>
          </cell>
          <cell r="TB29">
            <v>0</v>
          </cell>
          <cell r="TC29">
            <v>0</v>
          </cell>
          <cell r="TD29">
            <v>0</v>
          </cell>
          <cell r="TE29">
            <v>0</v>
          </cell>
          <cell r="TF29">
            <v>0</v>
          </cell>
          <cell r="TG29">
            <v>0</v>
          </cell>
          <cell r="TH29">
            <v>0</v>
          </cell>
          <cell r="TI29">
            <v>0</v>
          </cell>
          <cell r="TJ29">
            <v>0</v>
          </cell>
          <cell r="TK29">
            <v>0</v>
          </cell>
          <cell r="TL29">
            <v>0</v>
          </cell>
          <cell r="TM29">
            <v>0</v>
          </cell>
          <cell r="TN29">
            <v>0</v>
          </cell>
          <cell r="TO29">
            <v>0</v>
          </cell>
          <cell r="TP29">
            <v>0</v>
          </cell>
          <cell r="TQ29">
            <v>0</v>
          </cell>
          <cell r="TR29">
            <v>0</v>
          </cell>
          <cell r="TS29">
            <v>0</v>
          </cell>
          <cell r="TT29">
            <v>0</v>
          </cell>
          <cell r="TU29">
            <v>0</v>
          </cell>
          <cell r="TV29">
            <v>0</v>
          </cell>
          <cell r="TW29">
            <v>0</v>
          </cell>
          <cell r="TX29">
            <v>0</v>
          </cell>
          <cell r="TY29">
            <v>0</v>
          </cell>
          <cell r="TZ29">
            <v>0</v>
          </cell>
          <cell r="UA29">
            <v>0</v>
          </cell>
          <cell r="UB29">
            <v>0</v>
          </cell>
          <cell r="UC29">
            <v>0</v>
          </cell>
          <cell r="UD29">
            <v>0</v>
          </cell>
          <cell r="UE29">
            <v>0</v>
          </cell>
          <cell r="UF29">
            <v>0</v>
          </cell>
          <cell r="UG29">
            <v>0</v>
          </cell>
          <cell r="UH29">
            <v>0</v>
          </cell>
          <cell r="UI29">
            <v>0</v>
          </cell>
          <cell r="UJ29">
            <v>0</v>
          </cell>
          <cell r="UK29">
            <v>0</v>
          </cell>
          <cell r="UL29">
            <v>0</v>
          </cell>
          <cell r="UM29">
            <v>0</v>
          </cell>
          <cell r="UN29">
            <v>0</v>
          </cell>
          <cell r="UO29">
            <v>0</v>
          </cell>
          <cell r="UP29">
            <v>0</v>
          </cell>
          <cell r="UQ29">
            <v>0</v>
          </cell>
          <cell r="UR29">
            <v>0</v>
          </cell>
          <cell r="US29">
            <v>0</v>
          </cell>
          <cell r="UT29">
            <v>0</v>
          </cell>
          <cell r="UU29">
            <v>0</v>
          </cell>
          <cell r="UV29">
            <v>0</v>
          </cell>
          <cell r="UW29">
            <v>0</v>
          </cell>
          <cell r="UX29">
            <v>0</v>
          </cell>
          <cell r="UY29">
            <v>0</v>
          </cell>
          <cell r="UZ29">
            <v>0</v>
          </cell>
          <cell r="VA29">
            <v>0</v>
          </cell>
          <cell r="VB29">
            <v>0</v>
          </cell>
          <cell r="VC29">
            <v>0</v>
          </cell>
          <cell r="VD29">
            <v>0</v>
          </cell>
          <cell r="VE29">
            <v>0</v>
          </cell>
          <cell r="VF29">
            <v>0</v>
          </cell>
          <cell r="VG29">
            <v>0</v>
          </cell>
          <cell r="VH29">
            <v>0</v>
          </cell>
          <cell r="VI29">
            <v>0</v>
          </cell>
          <cell r="VJ29">
            <v>0</v>
          </cell>
          <cell r="VK29">
            <v>0</v>
          </cell>
          <cell r="VL29">
            <v>0</v>
          </cell>
          <cell r="VM29">
            <v>0</v>
          </cell>
          <cell r="VN29">
            <v>0</v>
          </cell>
          <cell r="VO29">
            <v>0</v>
          </cell>
          <cell r="VP29">
            <v>0</v>
          </cell>
          <cell r="VQ29">
            <v>0</v>
          </cell>
          <cell r="VR29">
            <v>0</v>
          </cell>
          <cell r="VS29">
            <v>0</v>
          </cell>
          <cell r="VT29">
            <v>0</v>
          </cell>
          <cell r="VU29">
            <v>0</v>
          </cell>
          <cell r="VV29">
            <v>0</v>
          </cell>
          <cell r="VW29">
            <v>0</v>
          </cell>
          <cell r="VX29">
            <v>0</v>
          </cell>
          <cell r="VY29">
            <v>0</v>
          </cell>
          <cell r="VZ29">
            <v>0</v>
          </cell>
          <cell r="WA29">
            <v>0</v>
          </cell>
          <cell r="WB29">
            <v>0</v>
          </cell>
          <cell r="WC29">
            <v>0</v>
          </cell>
          <cell r="WD29">
            <v>0</v>
          </cell>
          <cell r="WE29">
            <v>0</v>
          </cell>
          <cell r="WF29">
            <v>0</v>
          </cell>
          <cell r="WG29">
            <v>0</v>
          </cell>
          <cell r="WH29">
            <v>0</v>
          </cell>
          <cell r="WI29">
            <v>0</v>
          </cell>
          <cell r="WJ29">
            <v>0</v>
          </cell>
          <cell r="WK29">
            <v>0</v>
          </cell>
          <cell r="WL29">
            <v>0</v>
          </cell>
          <cell r="WM29">
            <v>0</v>
          </cell>
          <cell r="WN29">
            <v>0</v>
          </cell>
          <cell r="WO29">
            <v>0</v>
          </cell>
          <cell r="WP29">
            <v>0</v>
          </cell>
          <cell r="WQ29">
            <v>0</v>
          </cell>
          <cell r="WR29">
            <v>0</v>
          </cell>
          <cell r="WS29">
            <v>0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0</v>
          </cell>
          <cell r="WZ29">
            <v>0</v>
          </cell>
          <cell r="XA29">
            <v>0</v>
          </cell>
          <cell r="XB29">
            <v>0</v>
          </cell>
          <cell r="XC29">
            <v>0</v>
          </cell>
          <cell r="XD29">
            <v>0</v>
          </cell>
          <cell r="XE29">
            <v>0</v>
          </cell>
          <cell r="XF29">
            <v>0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0</v>
          </cell>
          <cell r="XO29">
            <v>0</v>
          </cell>
          <cell r="XP29">
            <v>0</v>
          </cell>
          <cell r="XQ29">
            <v>0</v>
          </cell>
          <cell r="XR29">
            <v>0</v>
          </cell>
          <cell r="XS29">
            <v>0</v>
          </cell>
          <cell r="XT29">
            <v>0</v>
          </cell>
          <cell r="XU29">
            <v>0</v>
          </cell>
          <cell r="XV29">
            <v>0</v>
          </cell>
          <cell r="XW29">
            <v>0</v>
          </cell>
          <cell r="XX29">
            <v>0</v>
          </cell>
          <cell r="XY29">
            <v>0</v>
          </cell>
          <cell r="XZ29">
            <v>0</v>
          </cell>
          <cell r="YA29">
            <v>0</v>
          </cell>
          <cell r="YB29">
            <v>0</v>
          </cell>
          <cell r="YC29">
            <v>0</v>
          </cell>
          <cell r="YD29">
            <v>0</v>
          </cell>
          <cell r="YE29">
            <v>0</v>
          </cell>
          <cell r="YF29">
            <v>0</v>
          </cell>
          <cell r="YG29">
            <v>0</v>
          </cell>
          <cell r="YH29">
            <v>0</v>
          </cell>
          <cell r="YI29">
            <v>0</v>
          </cell>
          <cell r="YJ29">
            <v>0</v>
          </cell>
          <cell r="YK29">
            <v>0</v>
          </cell>
          <cell r="YL29">
            <v>0</v>
          </cell>
          <cell r="YM29">
            <v>0</v>
          </cell>
          <cell r="YN29">
            <v>0</v>
          </cell>
          <cell r="YO29">
            <v>0</v>
          </cell>
          <cell r="YP29">
            <v>0</v>
          </cell>
          <cell r="YQ29">
            <v>0</v>
          </cell>
          <cell r="YR29">
            <v>0</v>
          </cell>
          <cell r="YS29">
            <v>0</v>
          </cell>
          <cell r="YT29">
            <v>0</v>
          </cell>
          <cell r="YU29">
            <v>0</v>
          </cell>
          <cell r="YV29">
            <v>0</v>
          </cell>
          <cell r="YW29">
            <v>0</v>
          </cell>
          <cell r="YX29">
            <v>0</v>
          </cell>
          <cell r="YY29">
            <v>0</v>
          </cell>
          <cell r="YZ29">
            <v>0</v>
          </cell>
          <cell r="ZA29">
            <v>0</v>
          </cell>
          <cell r="ZB29">
            <v>0</v>
          </cell>
          <cell r="ZC29">
            <v>0</v>
          </cell>
          <cell r="ZD29">
            <v>0</v>
          </cell>
          <cell r="ZE29">
            <v>0</v>
          </cell>
          <cell r="ZF29">
            <v>0</v>
          </cell>
          <cell r="ZG29">
            <v>0</v>
          </cell>
          <cell r="ZH29">
            <v>0</v>
          </cell>
          <cell r="ZI29">
            <v>0</v>
          </cell>
          <cell r="ZJ29">
            <v>0</v>
          </cell>
          <cell r="ZK29">
            <v>0</v>
          </cell>
          <cell r="ZL29">
            <v>0</v>
          </cell>
          <cell r="ZM29">
            <v>0</v>
          </cell>
          <cell r="ZN29">
            <v>0</v>
          </cell>
          <cell r="ZO29">
            <v>0</v>
          </cell>
          <cell r="ZP29">
            <v>0</v>
          </cell>
          <cell r="ZQ29">
            <v>0</v>
          </cell>
          <cell r="ZR29">
            <v>0</v>
          </cell>
          <cell r="ZS29">
            <v>0</v>
          </cell>
          <cell r="ZT29">
            <v>0</v>
          </cell>
          <cell r="ZU29">
            <v>0</v>
          </cell>
          <cell r="ZV29">
            <v>0</v>
          </cell>
          <cell r="ZW29">
            <v>0</v>
          </cell>
          <cell r="ZX29">
            <v>0</v>
          </cell>
          <cell r="ZY29">
            <v>0</v>
          </cell>
          <cell r="ZZ29">
            <v>0</v>
          </cell>
          <cell r="AAA29">
            <v>0</v>
          </cell>
          <cell r="AAB29">
            <v>0</v>
          </cell>
          <cell r="AAC29">
            <v>0</v>
          </cell>
          <cell r="AAD29">
            <v>0</v>
          </cell>
          <cell r="AAE29">
            <v>0</v>
          </cell>
          <cell r="AAF29">
            <v>0</v>
          </cell>
          <cell r="AAG29">
            <v>0</v>
          </cell>
          <cell r="AAH29">
            <v>0</v>
          </cell>
          <cell r="AAI29">
            <v>0</v>
          </cell>
          <cell r="AAJ29">
            <v>0</v>
          </cell>
          <cell r="AAK29">
            <v>0</v>
          </cell>
          <cell r="AAL29">
            <v>0</v>
          </cell>
          <cell r="AAM29">
            <v>0</v>
          </cell>
          <cell r="AAN29">
            <v>0</v>
          </cell>
          <cell r="AAO29">
            <v>0</v>
          </cell>
          <cell r="AAP29">
            <v>0</v>
          </cell>
          <cell r="AAQ29">
            <v>0</v>
          </cell>
          <cell r="AAR29">
            <v>0</v>
          </cell>
          <cell r="AAS29">
            <v>0</v>
          </cell>
          <cell r="AAT29">
            <v>0</v>
          </cell>
          <cell r="AAU29">
            <v>0</v>
          </cell>
          <cell r="AAV29">
            <v>0</v>
          </cell>
          <cell r="AAW29">
            <v>0</v>
          </cell>
          <cell r="AAX29">
            <v>0</v>
          </cell>
          <cell r="AAY29">
            <v>0</v>
          </cell>
          <cell r="AAZ29">
            <v>0</v>
          </cell>
          <cell r="ABA29">
            <v>0</v>
          </cell>
          <cell r="ABB29">
            <v>0</v>
          </cell>
          <cell r="ABC29">
            <v>0</v>
          </cell>
          <cell r="ABD29">
            <v>0</v>
          </cell>
          <cell r="ABE29">
            <v>0</v>
          </cell>
          <cell r="ABF29">
            <v>0</v>
          </cell>
          <cell r="ABG29">
            <v>0</v>
          </cell>
          <cell r="ABH29">
            <v>0</v>
          </cell>
          <cell r="ABI29">
            <v>0</v>
          </cell>
          <cell r="ABJ29">
            <v>0</v>
          </cell>
          <cell r="ABK29">
            <v>0</v>
          </cell>
          <cell r="ABL29">
            <v>0</v>
          </cell>
          <cell r="ABM29">
            <v>0</v>
          </cell>
          <cell r="ABN29">
            <v>0</v>
          </cell>
          <cell r="ABO29">
            <v>0</v>
          </cell>
          <cell r="ABP29">
            <v>0</v>
          </cell>
          <cell r="ABQ29">
            <v>0</v>
          </cell>
          <cell r="ABR29">
            <v>0</v>
          </cell>
          <cell r="ABS29">
            <v>0</v>
          </cell>
          <cell r="ABT29">
            <v>0</v>
          </cell>
          <cell r="ABU29">
            <v>0</v>
          </cell>
          <cell r="ABV29">
            <v>0</v>
          </cell>
          <cell r="ABW29">
            <v>0</v>
          </cell>
          <cell r="ABX29">
            <v>0</v>
          </cell>
          <cell r="ABY29">
            <v>0</v>
          </cell>
          <cell r="ABZ29">
            <v>0</v>
          </cell>
          <cell r="ACA29">
            <v>0</v>
          </cell>
          <cell r="ACB29">
            <v>0</v>
          </cell>
          <cell r="ACC29">
            <v>0</v>
          </cell>
          <cell r="ACD29">
            <v>0</v>
          </cell>
          <cell r="ACE29">
            <v>0</v>
          </cell>
          <cell r="ACF29">
            <v>0</v>
          </cell>
          <cell r="ACG29">
            <v>0</v>
          </cell>
          <cell r="ACH29">
            <v>0</v>
          </cell>
          <cell r="ACI29">
            <v>0</v>
          </cell>
          <cell r="ACJ29">
            <v>0</v>
          </cell>
          <cell r="ACK29">
            <v>0</v>
          </cell>
          <cell r="ACL29">
            <v>0</v>
          </cell>
          <cell r="ACM29">
            <v>0</v>
          </cell>
          <cell r="ACN29">
            <v>0</v>
          </cell>
          <cell r="ACO29">
            <v>0</v>
          </cell>
          <cell r="ACP29">
            <v>0</v>
          </cell>
          <cell r="ACQ29">
            <v>0</v>
          </cell>
          <cell r="ACR29">
            <v>0</v>
          </cell>
          <cell r="ACS29">
            <v>0</v>
          </cell>
          <cell r="ACT29">
            <v>0</v>
          </cell>
          <cell r="ACU29">
            <v>0</v>
          </cell>
          <cell r="ACV29">
            <v>0</v>
          </cell>
          <cell r="ACW29">
            <v>0</v>
          </cell>
          <cell r="ACX29">
            <v>0</v>
          </cell>
          <cell r="ACY29">
            <v>0</v>
          </cell>
          <cell r="ACZ29">
            <v>0</v>
          </cell>
          <cell r="ADA29">
            <v>0</v>
          </cell>
          <cell r="ADB29">
            <v>0</v>
          </cell>
          <cell r="ADC29">
            <v>0</v>
          </cell>
          <cell r="ADD29">
            <v>0</v>
          </cell>
          <cell r="ADE29">
            <v>0</v>
          </cell>
          <cell r="ADF29">
            <v>0</v>
          </cell>
          <cell r="ADG29">
            <v>0</v>
          </cell>
          <cell r="ADH29">
            <v>0</v>
          </cell>
          <cell r="ADI29">
            <v>0</v>
          </cell>
          <cell r="ADJ29">
            <v>0</v>
          </cell>
          <cell r="ADK29">
            <v>0</v>
          </cell>
          <cell r="ADL29">
            <v>0</v>
          </cell>
          <cell r="ADM29">
            <v>0</v>
          </cell>
          <cell r="ADN29">
            <v>0</v>
          </cell>
          <cell r="ADO29">
            <v>0</v>
          </cell>
          <cell r="ADP29">
            <v>0</v>
          </cell>
          <cell r="ADQ29">
            <v>0</v>
          </cell>
          <cell r="ADR29">
            <v>0</v>
          </cell>
          <cell r="ADS29">
            <v>0</v>
          </cell>
          <cell r="ADT29">
            <v>0</v>
          </cell>
          <cell r="ADU29">
            <v>0</v>
          </cell>
          <cell r="ADV29">
            <v>0</v>
          </cell>
          <cell r="ADW29">
            <v>0</v>
          </cell>
          <cell r="ADX29">
            <v>0</v>
          </cell>
          <cell r="ADY29">
            <v>0</v>
          </cell>
          <cell r="ADZ29">
            <v>0</v>
          </cell>
          <cell r="AEA29">
            <v>0</v>
          </cell>
          <cell r="AEB29">
            <v>0</v>
          </cell>
          <cell r="AEC29">
            <v>0</v>
          </cell>
          <cell r="AED29">
            <v>0</v>
          </cell>
          <cell r="AEE29">
            <v>0</v>
          </cell>
          <cell r="AEF29">
            <v>0</v>
          </cell>
          <cell r="AEG29">
            <v>0</v>
          </cell>
          <cell r="AEH29">
            <v>0</v>
          </cell>
          <cell r="AEI29">
            <v>0</v>
          </cell>
          <cell r="AEJ29">
            <v>0</v>
          </cell>
          <cell r="AEK29">
            <v>0</v>
          </cell>
          <cell r="AEL29">
            <v>0</v>
          </cell>
          <cell r="AEM29">
            <v>0</v>
          </cell>
          <cell r="AEN29">
            <v>0</v>
          </cell>
          <cell r="AEO29">
            <v>0</v>
          </cell>
          <cell r="AEP29">
            <v>0</v>
          </cell>
          <cell r="AEQ29">
            <v>0</v>
          </cell>
          <cell r="AER29">
            <v>0</v>
          </cell>
          <cell r="AES29">
            <v>0</v>
          </cell>
          <cell r="AET29">
            <v>0</v>
          </cell>
          <cell r="AEU29">
            <v>0</v>
          </cell>
          <cell r="AEV29">
            <v>0</v>
          </cell>
          <cell r="AEW29">
            <v>0</v>
          </cell>
          <cell r="AEX29">
            <v>0</v>
          </cell>
          <cell r="AEY29">
            <v>0</v>
          </cell>
          <cell r="AEZ29">
            <v>0</v>
          </cell>
          <cell r="AFA29">
            <v>0</v>
          </cell>
          <cell r="AFB29">
            <v>0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0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0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0</v>
          </cell>
          <cell r="AGH29">
            <v>0</v>
          </cell>
          <cell r="AGI29">
            <v>0</v>
          </cell>
          <cell r="AGJ29">
            <v>0</v>
          </cell>
          <cell r="AGK29">
            <v>0</v>
          </cell>
          <cell r="AGL29">
            <v>0</v>
          </cell>
          <cell r="AGM29">
            <v>0</v>
          </cell>
          <cell r="AGN29">
            <v>0</v>
          </cell>
          <cell r="AGO29">
            <v>0</v>
          </cell>
          <cell r="AGP29">
            <v>0</v>
          </cell>
          <cell r="AGQ29">
            <v>0</v>
          </cell>
          <cell r="AGR29">
            <v>0</v>
          </cell>
          <cell r="AGS29">
            <v>0</v>
          </cell>
          <cell r="AGT29">
            <v>0</v>
          </cell>
          <cell r="AGU29">
            <v>0</v>
          </cell>
          <cell r="AGV29">
            <v>0</v>
          </cell>
          <cell r="AGW29">
            <v>0</v>
          </cell>
          <cell r="AGX29">
            <v>0</v>
          </cell>
          <cell r="AGY29">
            <v>0</v>
          </cell>
          <cell r="AGZ29">
            <v>0</v>
          </cell>
          <cell r="AHA29">
            <v>0</v>
          </cell>
          <cell r="AHB29">
            <v>0</v>
          </cell>
          <cell r="AHC29">
            <v>0</v>
          </cell>
          <cell r="AHD29">
            <v>0</v>
          </cell>
          <cell r="AHE29">
            <v>0</v>
          </cell>
          <cell r="AHF29">
            <v>0</v>
          </cell>
          <cell r="AHG29">
            <v>0</v>
          </cell>
          <cell r="AHH29">
            <v>0</v>
          </cell>
          <cell r="AHI29">
            <v>0</v>
          </cell>
          <cell r="AHJ29">
            <v>0</v>
          </cell>
          <cell r="AHK29">
            <v>0</v>
          </cell>
          <cell r="AHL29">
            <v>0</v>
          </cell>
          <cell r="AHM29">
            <v>0</v>
          </cell>
          <cell r="AHN29">
            <v>0</v>
          </cell>
          <cell r="AHO29">
            <v>0</v>
          </cell>
          <cell r="AHP29">
            <v>0</v>
          </cell>
          <cell r="AHQ29">
            <v>0</v>
          </cell>
          <cell r="AHR29">
            <v>0</v>
          </cell>
          <cell r="AHS29">
            <v>0</v>
          </cell>
          <cell r="AHT29">
            <v>0</v>
          </cell>
          <cell r="AHU29">
            <v>0</v>
          </cell>
          <cell r="AHV29">
            <v>0</v>
          </cell>
          <cell r="AHW29">
            <v>0</v>
          </cell>
          <cell r="AHX29">
            <v>0</v>
          </cell>
          <cell r="AHY29">
            <v>0</v>
          </cell>
          <cell r="AHZ29">
            <v>0</v>
          </cell>
          <cell r="AIA29">
            <v>0</v>
          </cell>
          <cell r="AIB29">
            <v>0</v>
          </cell>
          <cell r="AIC29">
            <v>0</v>
          </cell>
          <cell r="AID29">
            <v>0</v>
          </cell>
          <cell r="AIE29">
            <v>0</v>
          </cell>
          <cell r="AIF29">
            <v>0</v>
          </cell>
          <cell r="AIG29">
            <v>0</v>
          </cell>
          <cell r="AIH29">
            <v>0</v>
          </cell>
          <cell r="AII29">
            <v>0</v>
          </cell>
          <cell r="AIJ29">
            <v>0</v>
          </cell>
          <cell r="AIK29">
            <v>0</v>
          </cell>
          <cell r="AIL29">
            <v>0</v>
          </cell>
          <cell r="AIM29">
            <v>0</v>
          </cell>
          <cell r="AIN29">
            <v>0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T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0</v>
          </cell>
          <cell r="AKN29">
            <v>0</v>
          </cell>
          <cell r="AKO29">
            <v>0</v>
          </cell>
          <cell r="AKP29">
            <v>0</v>
          </cell>
          <cell r="AKQ29">
            <v>0</v>
          </cell>
          <cell r="AKR29">
            <v>0</v>
          </cell>
          <cell r="AKS29">
            <v>0</v>
          </cell>
          <cell r="AKT29">
            <v>0</v>
          </cell>
          <cell r="AKU29">
            <v>0</v>
          </cell>
          <cell r="AKV29">
            <v>0</v>
          </cell>
          <cell r="AKW29">
            <v>0</v>
          </cell>
          <cell r="AKX29">
            <v>0</v>
          </cell>
          <cell r="AKY29">
            <v>0</v>
          </cell>
          <cell r="AKZ29">
            <v>0</v>
          </cell>
          <cell r="ALA29">
            <v>0</v>
          </cell>
          <cell r="ALB29">
            <v>0</v>
          </cell>
          <cell r="ALC29">
            <v>0</v>
          </cell>
          <cell r="ALD29">
            <v>0</v>
          </cell>
          <cell r="ALE29">
            <v>0</v>
          </cell>
          <cell r="ALF29">
            <v>0</v>
          </cell>
          <cell r="ALG29">
            <v>0</v>
          </cell>
          <cell r="ALH29">
            <v>0</v>
          </cell>
          <cell r="ALI29">
            <v>0</v>
          </cell>
          <cell r="ALO29">
            <v>0</v>
          </cell>
          <cell r="ALP29">
            <v>0</v>
          </cell>
          <cell r="ALQ29">
            <v>0</v>
          </cell>
          <cell r="ALR29">
            <v>0</v>
          </cell>
          <cell r="ALS29">
            <v>0</v>
          </cell>
          <cell r="ALT29">
            <v>0</v>
          </cell>
          <cell r="ALU29">
            <v>0</v>
          </cell>
          <cell r="ALV29">
            <v>0</v>
          </cell>
          <cell r="ALW29">
            <v>0</v>
          </cell>
          <cell r="ALX29">
            <v>0</v>
          </cell>
          <cell r="ALY29">
            <v>0</v>
          </cell>
          <cell r="ALZ29">
            <v>0</v>
          </cell>
          <cell r="AMA29">
            <v>0</v>
          </cell>
          <cell r="AMB29">
            <v>0</v>
          </cell>
          <cell r="AMC29">
            <v>0</v>
          </cell>
          <cell r="AMD29">
            <v>0</v>
          </cell>
          <cell r="AME29">
            <v>0</v>
          </cell>
          <cell r="AMF29">
            <v>0</v>
          </cell>
          <cell r="AMG29">
            <v>0</v>
          </cell>
          <cell r="AMH29">
            <v>0</v>
          </cell>
          <cell r="AMX29">
            <v>0</v>
          </cell>
          <cell r="AMY29">
            <v>0</v>
          </cell>
          <cell r="AMZ29">
            <v>0</v>
          </cell>
          <cell r="ANA29">
            <v>0</v>
          </cell>
          <cell r="ANB29">
            <v>0</v>
          </cell>
          <cell r="ANC29">
            <v>0</v>
          </cell>
          <cell r="AND29">
            <v>0</v>
          </cell>
          <cell r="ANE29">
            <v>0</v>
          </cell>
          <cell r="ANF29">
            <v>0</v>
          </cell>
          <cell r="ANG29">
            <v>0</v>
          </cell>
          <cell r="ANH29">
            <v>0</v>
          </cell>
          <cell r="ANI29">
            <v>0</v>
          </cell>
          <cell r="ANJ29">
            <v>0</v>
          </cell>
          <cell r="ANK29">
            <v>0</v>
          </cell>
          <cell r="ANL29">
            <v>0</v>
          </cell>
          <cell r="AOB29">
            <v>0</v>
          </cell>
          <cell r="AOC29">
            <v>0</v>
          </cell>
          <cell r="AOD29">
            <v>0</v>
          </cell>
          <cell r="AOE29">
            <v>0</v>
          </cell>
          <cell r="AOF29">
            <v>0</v>
          </cell>
          <cell r="AOG29">
            <v>0</v>
          </cell>
          <cell r="AOH29">
            <v>0</v>
          </cell>
          <cell r="AOI29">
            <v>0</v>
          </cell>
          <cell r="AOJ29">
            <v>0</v>
          </cell>
          <cell r="AOK29">
            <v>0</v>
          </cell>
          <cell r="AOL29">
            <v>0</v>
          </cell>
          <cell r="AOM29">
            <v>0</v>
          </cell>
          <cell r="AON29">
            <v>0</v>
          </cell>
          <cell r="AOO29">
            <v>0</v>
          </cell>
          <cell r="AOP29">
            <v>0</v>
          </cell>
          <cell r="APF29">
            <v>0</v>
          </cell>
          <cell r="APG29">
            <v>0</v>
          </cell>
          <cell r="APH29">
            <v>0</v>
          </cell>
          <cell r="API29">
            <v>0</v>
          </cell>
          <cell r="APJ29">
            <v>0</v>
          </cell>
          <cell r="APK29">
            <v>0</v>
          </cell>
          <cell r="APL29">
            <v>0</v>
          </cell>
          <cell r="APM29">
            <v>0</v>
          </cell>
          <cell r="APN29">
            <v>0</v>
          </cell>
          <cell r="APO29">
            <v>0</v>
          </cell>
          <cell r="APP29">
            <v>0</v>
          </cell>
          <cell r="APQ29">
            <v>0</v>
          </cell>
          <cell r="APR29">
            <v>0</v>
          </cell>
          <cell r="APS29">
            <v>0</v>
          </cell>
          <cell r="APT29">
            <v>0</v>
          </cell>
          <cell r="AQJ29">
            <v>0</v>
          </cell>
          <cell r="AQK29">
            <v>0</v>
          </cell>
          <cell r="AQL29">
            <v>0</v>
          </cell>
          <cell r="AQM29">
            <v>0</v>
          </cell>
          <cell r="AQN29">
            <v>0</v>
          </cell>
          <cell r="AQO29">
            <v>0</v>
          </cell>
          <cell r="AQP29">
            <v>0</v>
          </cell>
          <cell r="AQQ29">
            <v>0</v>
          </cell>
          <cell r="AQR29">
            <v>0</v>
          </cell>
          <cell r="AQS29">
            <v>0</v>
          </cell>
          <cell r="AQT29">
            <v>0</v>
          </cell>
          <cell r="AQU29">
            <v>0</v>
          </cell>
          <cell r="AQV29">
            <v>0</v>
          </cell>
          <cell r="AQW29">
            <v>0</v>
          </cell>
          <cell r="AQX29">
            <v>0</v>
          </cell>
          <cell r="ARN29">
            <v>0</v>
          </cell>
          <cell r="ARO29">
            <v>0</v>
          </cell>
          <cell r="ARP29">
            <v>0</v>
          </cell>
          <cell r="ARQ29">
            <v>0</v>
          </cell>
          <cell r="ARR29">
            <v>0</v>
          </cell>
          <cell r="ARS29">
            <v>0</v>
          </cell>
          <cell r="ART29">
            <v>0</v>
          </cell>
          <cell r="ARU29">
            <v>0</v>
          </cell>
          <cell r="ARV29">
            <v>0</v>
          </cell>
          <cell r="ARW29">
            <v>0</v>
          </cell>
          <cell r="ARX29">
            <v>0</v>
          </cell>
          <cell r="ARY29">
            <v>0</v>
          </cell>
          <cell r="ARZ29">
            <v>0</v>
          </cell>
          <cell r="ASA29">
            <v>0</v>
          </cell>
          <cell r="ASB29">
            <v>0</v>
          </cell>
          <cell r="ASR29">
            <v>0</v>
          </cell>
          <cell r="ASS29">
            <v>0</v>
          </cell>
          <cell r="AST29">
            <v>0</v>
          </cell>
          <cell r="ASU29">
            <v>0</v>
          </cell>
          <cell r="ASV29">
            <v>0</v>
          </cell>
          <cell r="ASW29">
            <v>0</v>
          </cell>
          <cell r="ASX29">
            <v>0</v>
          </cell>
          <cell r="ASY29">
            <v>0</v>
          </cell>
          <cell r="ASZ29">
            <v>0</v>
          </cell>
          <cell r="ATA29">
            <v>0</v>
          </cell>
          <cell r="ATB29">
            <v>0</v>
          </cell>
          <cell r="ATC29">
            <v>0</v>
          </cell>
          <cell r="ATD29">
            <v>0</v>
          </cell>
          <cell r="ATE29">
            <v>0</v>
          </cell>
          <cell r="ATF29">
            <v>0</v>
          </cell>
          <cell r="ATV29">
            <v>0</v>
          </cell>
          <cell r="ATW29">
            <v>0</v>
          </cell>
          <cell r="ATX29">
            <v>0</v>
          </cell>
          <cell r="ATY29">
            <v>0</v>
          </cell>
          <cell r="ATZ29">
            <v>0</v>
          </cell>
          <cell r="AUA29">
            <v>0</v>
          </cell>
          <cell r="AUB29">
            <v>0</v>
          </cell>
          <cell r="AUC29">
            <v>0</v>
          </cell>
          <cell r="AUD29">
            <v>0</v>
          </cell>
          <cell r="AUE29">
            <v>0</v>
          </cell>
          <cell r="AUF29">
            <v>0</v>
          </cell>
          <cell r="AUG29">
            <v>0</v>
          </cell>
          <cell r="AUH29">
            <v>0</v>
          </cell>
          <cell r="AUI29">
            <v>0</v>
          </cell>
          <cell r="AUJ29">
            <v>0</v>
          </cell>
          <cell r="AUZ29">
            <v>0</v>
          </cell>
          <cell r="AVA29">
            <v>0</v>
          </cell>
          <cell r="AVB29">
            <v>0</v>
          </cell>
          <cell r="AVC29">
            <v>0</v>
          </cell>
          <cell r="AVD29">
            <v>0</v>
          </cell>
          <cell r="AVE29">
            <v>0</v>
          </cell>
          <cell r="AVF29">
            <v>0</v>
          </cell>
          <cell r="AVG29">
            <v>0</v>
          </cell>
          <cell r="AVH29">
            <v>0</v>
          </cell>
          <cell r="AVI29">
            <v>0</v>
          </cell>
          <cell r="AVJ29">
            <v>0</v>
          </cell>
          <cell r="AVK29">
            <v>0</v>
          </cell>
          <cell r="AVL29">
            <v>0</v>
          </cell>
          <cell r="AVM29">
            <v>0</v>
          </cell>
          <cell r="AVN29">
            <v>0</v>
          </cell>
          <cell r="AWH29">
            <v>0</v>
          </cell>
          <cell r="AWM29">
            <v>0</v>
          </cell>
          <cell r="AWN29">
            <v>0</v>
          </cell>
          <cell r="AWO29">
            <v>0</v>
          </cell>
          <cell r="AWP29">
            <v>0</v>
          </cell>
          <cell r="AWQ29">
            <v>0</v>
          </cell>
          <cell r="AWR29">
            <v>0</v>
          </cell>
          <cell r="AXL29">
            <v>0</v>
          </cell>
          <cell r="AXQ29">
            <v>0</v>
          </cell>
          <cell r="AXR29">
            <v>0</v>
          </cell>
          <cell r="AXS29">
            <v>0</v>
          </cell>
          <cell r="AXT29">
            <v>0</v>
          </cell>
          <cell r="AXU29">
            <v>0</v>
          </cell>
          <cell r="AXV29">
            <v>0</v>
          </cell>
          <cell r="AXW29">
            <v>0</v>
          </cell>
          <cell r="AXX29">
            <v>0</v>
          </cell>
          <cell r="AXY29">
            <v>0</v>
          </cell>
          <cell r="AXZ29">
            <v>0</v>
          </cell>
          <cell r="AYA29">
            <v>0</v>
          </cell>
          <cell r="AYB29">
            <v>0</v>
          </cell>
          <cell r="AYC29">
            <v>0</v>
          </cell>
          <cell r="AYD29">
            <v>0</v>
          </cell>
          <cell r="AYE29">
            <v>0</v>
          </cell>
          <cell r="AYF29">
            <v>0</v>
          </cell>
          <cell r="AYG29">
            <v>0</v>
          </cell>
          <cell r="AYH29">
            <v>0</v>
          </cell>
          <cell r="AYI29">
            <v>0</v>
          </cell>
          <cell r="AYJ29">
            <v>0</v>
          </cell>
          <cell r="AYK29">
            <v>0</v>
          </cell>
          <cell r="AYL29">
            <v>0</v>
          </cell>
          <cell r="AYM29">
            <v>0</v>
          </cell>
          <cell r="AYN29">
            <v>0</v>
          </cell>
          <cell r="AYO29">
            <v>0</v>
          </cell>
          <cell r="AYP29">
            <v>0</v>
          </cell>
          <cell r="AYQ29">
            <v>0</v>
          </cell>
          <cell r="AYR29">
            <v>0</v>
          </cell>
          <cell r="AYS29">
            <v>0</v>
          </cell>
          <cell r="AYT29">
            <v>0</v>
          </cell>
          <cell r="AYU29">
            <v>0</v>
          </cell>
          <cell r="AYV29">
            <v>0</v>
          </cell>
          <cell r="AYW29">
            <v>0</v>
          </cell>
          <cell r="AYX29">
            <v>0</v>
          </cell>
          <cell r="AYY29">
            <v>0</v>
          </cell>
          <cell r="AYZ29">
            <v>0</v>
          </cell>
          <cell r="AZA29">
            <v>0</v>
          </cell>
          <cell r="AZB29">
            <v>0</v>
          </cell>
          <cell r="AZC29">
            <v>0</v>
          </cell>
          <cell r="AZD29">
            <v>0</v>
          </cell>
          <cell r="AZE29">
            <v>0</v>
          </cell>
          <cell r="AZG29">
            <v>0</v>
          </cell>
          <cell r="AZH29">
            <v>0</v>
          </cell>
          <cell r="AZI29">
            <v>0</v>
          </cell>
          <cell r="AZJ29">
            <v>0</v>
          </cell>
          <cell r="AZK29">
            <v>0</v>
          </cell>
          <cell r="AZL29">
            <v>0</v>
          </cell>
          <cell r="AZM29">
            <v>0</v>
          </cell>
          <cell r="AZN29">
            <v>0</v>
          </cell>
          <cell r="AZO29">
            <v>0</v>
          </cell>
          <cell r="AZP29">
            <v>0</v>
          </cell>
          <cell r="AZQ29">
            <v>0</v>
          </cell>
          <cell r="AZR29">
            <v>0</v>
          </cell>
          <cell r="AZS29">
            <v>0</v>
          </cell>
          <cell r="AZT29">
            <v>0</v>
          </cell>
          <cell r="AZU29">
            <v>0</v>
          </cell>
          <cell r="AZV29">
            <v>0</v>
          </cell>
          <cell r="AZW29">
            <v>0</v>
          </cell>
          <cell r="AZX29">
            <v>0</v>
          </cell>
          <cell r="AZY29">
            <v>0</v>
          </cell>
          <cell r="AZZ29">
            <v>0</v>
          </cell>
          <cell r="BAA29">
            <v>0</v>
          </cell>
          <cell r="BAB29">
            <v>0</v>
          </cell>
          <cell r="BAC29">
            <v>0</v>
          </cell>
          <cell r="BAD29">
            <v>0</v>
          </cell>
          <cell r="BAE29">
            <v>0</v>
          </cell>
          <cell r="BAF29">
            <v>0</v>
          </cell>
          <cell r="BAG29">
            <v>0</v>
          </cell>
          <cell r="BAH29">
            <v>0</v>
          </cell>
          <cell r="BAI29">
            <v>0</v>
          </cell>
          <cell r="BAK29">
            <v>0</v>
          </cell>
          <cell r="BAL29">
            <v>0</v>
          </cell>
          <cell r="BAM29">
            <v>0</v>
          </cell>
          <cell r="BAN29">
            <v>0</v>
          </cell>
          <cell r="BAO29">
            <v>0</v>
          </cell>
          <cell r="BAP29">
            <v>0</v>
          </cell>
          <cell r="BAQ29">
            <v>0</v>
          </cell>
          <cell r="BAR29">
            <v>0</v>
          </cell>
          <cell r="BAS29">
            <v>0</v>
          </cell>
          <cell r="BAT29">
            <v>0</v>
          </cell>
          <cell r="BAU29">
            <v>0</v>
          </cell>
          <cell r="BAV29">
            <v>0</v>
          </cell>
          <cell r="BAW29">
            <v>0</v>
          </cell>
          <cell r="BAX29">
            <v>0</v>
          </cell>
          <cell r="BAY29">
            <v>0</v>
          </cell>
          <cell r="BAZ29">
            <v>0</v>
          </cell>
          <cell r="BBA29">
            <v>0</v>
          </cell>
          <cell r="BBB29">
            <v>0</v>
          </cell>
          <cell r="BBC29">
            <v>0</v>
          </cell>
          <cell r="BBD29">
            <v>0</v>
          </cell>
          <cell r="BBE29">
            <v>0</v>
          </cell>
          <cell r="BBF29">
            <v>0</v>
          </cell>
          <cell r="BBG29">
            <v>0</v>
          </cell>
          <cell r="BBH29">
            <v>0</v>
          </cell>
          <cell r="BBI29">
            <v>0</v>
          </cell>
          <cell r="BBJ29">
            <v>0</v>
          </cell>
          <cell r="BBK29">
            <v>0</v>
          </cell>
          <cell r="BBL29">
            <v>0</v>
          </cell>
          <cell r="BBM29">
            <v>0</v>
          </cell>
          <cell r="BBO29">
            <v>0</v>
          </cell>
          <cell r="BBP29">
            <v>0</v>
          </cell>
          <cell r="BBQ29">
            <v>0</v>
          </cell>
          <cell r="BBR29">
            <v>0</v>
          </cell>
          <cell r="BBS29">
            <v>0</v>
          </cell>
          <cell r="BBT29">
            <v>0</v>
          </cell>
          <cell r="BBU29">
            <v>0</v>
          </cell>
          <cell r="BBV29">
            <v>0</v>
          </cell>
          <cell r="BBW29">
            <v>0</v>
          </cell>
          <cell r="BBX29">
            <v>0</v>
          </cell>
          <cell r="BBY29">
            <v>0</v>
          </cell>
          <cell r="BBZ29">
            <v>0</v>
          </cell>
          <cell r="BCA29">
            <v>0</v>
          </cell>
          <cell r="BCB29">
            <v>0</v>
          </cell>
          <cell r="BCC29">
            <v>0</v>
          </cell>
          <cell r="BCD29">
            <v>0</v>
          </cell>
          <cell r="BCE29">
            <v>0</v>
          </cell>
          <cell r="BCF29">
            <v>0</v>
          </cell>
          <cell r="BCG29">
            <v>0</v>
          </cell>
          <cell r="BCH29">
            <v>0</v>
          </cell>
          <cell r="BCI29">
            <v>0</v>
          </cell>
          <cell r="BCJ29">
            <v>0</v>
          </cell>
          <cell r="BCK29">
            <v>0</v>
          </cell>
          <cell r="BCL29">
            <v>0</v>
          </cell>
          <cell r="BCM29">
            <v>0</v>
          </cell>
          <cell r="BCN29">
            <v>0</v>
          </cell>
          <cell r="BCO29">
            <v>0</v>
          </cell>
          <cell r="BCP29">
            <v>0</v>
          </cell>
          <cell r="BCQ29">
            <v>0</v>
          </cell>
          <cell r="BCS29">
            <v>0</v>
          </cell>
          <cell r="BCT29">
            <v>0</v>
          </cell>
          <cell r="BCU29">
            <v>0</v>
          </cell>
          <cell r="BCV29">
            <v>0</v>
          </cell>
          <cell r="BCW29">
            <v>0</v>
          </cell>
          <cell r="BCX29">
            <v>0</v>
          </cell>
          <cell r="BCY29">
            <v>0</v>
          </cell>
          <cell r="BCZ29">
            <v>0</v>
          </cell>
          <cell r="BDA29">
            <v>0</v>
          </cell>
          <cell r="BDB29">
            <v>0</v>
          </cell>
          <cell r="BDC29">
            <v>0</v>
          </cell>
          <cell r="BDD29">
            <v>0</v>
          </cell>
          <cell r="BDE29">
            <v>0</v>
          </cell>
          <cell r="BDF29">
            <v>0</v>
          </cell>
          <cell r="BDG29">
            <v>0</v>
          </cell>
          <cell r="BDH29">
            <v>0</v>
          </cell>
          <cell r="BDI29">
            <v>0</v>
          </cell>
          <cell r="BDJ29">
            <v>0</v>
          </cell>
          <cell r="BDK29">
            <v>0</v>
          </cell>
          <cell r="BDL29">
            <v>0</v>
          </cell>
          <cell r="BDM29">
            <v>0</v>
          </cell>
          <cell r="BDN29">
            <v>0</v>
          </cell>
          <cell r="BDO29">
            <v>0</v>
          </cell>
          <cell r="BDP29">
            <v>0</v>
          </cell>
          <cell r="BDQ29">
            <v>0</v>
          </cell>
          <cell r="BDR29">
            <v>0</v>
          </cell>
          <cell r="BDS29">
            <v>0</v>
          </cell>
          <cell r="BDT29">
            <v>0</v>
          </cell>
          <cell r="BDU29">
            <v>0</v>
          </cell>
          <cell r="BDW29">
            <v>0</v>
          </cell>
          <cell r="BDX29">
            <v>0</v>
          </cell>
          <cell r="BDY29">
            <v>0</v>
          </cell>
          <cell r="BDZ29">
            <v>0</v>
          </cell>
          <cell r="BEA29">
            <v>0</v>
          </cell>
          <cell r="BEB29">
            <v>0</v>
          </cell>
          <cell r="BEC29">
            <v>0</v>
          </cell>
          <cell r="BED29">
            <v>0</v>
          </cell>
          <cell r="BEE29">
            <v>0</v>
          </cell>
          <cell r="BEF29">
            <v>0</v>
          </cell>
          <cell r="BEG29">
            <v>0</v>
          </cell>
          <cell r="BEH29">
            <v>0</v>
          </cell>
          <cell r="BEI29">
            <v>0</v>
          </cell>
          <cell r="BEJ29">
            <v>0</v>
          </cell>
          <cell r="BEK29">
            <v>0</v>
          </cell>
          <cell r="BEL29">
            <v>0</v>
          </cell>
          <cell r="BEM29">
            <v>0</v>
          </cell>
          <cell r="BEN29">
            <v>0</v>
          </cell>
          <cell r="BEO29">
            <v>0</v>
          </cell>
          <cell r="BEP29">
            <v>0</v>
          </cell>
          <cell r="BEQ29">
            <v>0</v>
          </cell>
          <cell r="BER29">
            <v>0</v>
          </cell>
          <cell r="BES29">
            <v>0</v>
          </cell>
          <cell r="BET29">
            <v>0</v>
          </cell>
          <cell r="BEU29">
            <v>0</v>
          </cell>
          <cell r="BEV29">
            <v>0</v>
          </cell>
          <cell r="BEW29">
            <v>0</v>
          </cell>
          <cell r="BEX29">
            <v>0</v>
          </cell>
          <cell r="BEY29">
            <v>0</v>
          </cell>
          <cell r="BEZ29">
            <v>0</v>
          </cell>
          <cell r="BFA29">
            <v>0</v>
          </cell>
          <cell r="BFB29">
            <v>0</v>
          </cell>
          <cell r="BFC29">
            <v>0</v>
          </cell>
          <cell r="BFD29">
            <v>0</v>
          </cell>
          <cell r="BFE29">
            <v>0</v>
          </cell>
          <cell r="BFF29">
            <v>0</v>
          </cell>
          <cell r="BFG29">
            <v>0</v>
          </cell>
          <cell r="BFH29">
            <v>0</v>
          </cell>
          <cell r="BFI29">
            <v>0</v>
          </cell>
          <cell r="BFJ29">
            <v>0</v>
          </cell>
          <cell r="BFK29">
            <v>0</v>
          </cell>
          <cell r="BFL29">
            <v>0</v>
          </cell>
          <cell r="BFM29">
            <v>0</v>
          </cell>
          <cell r="BFN29">
            <v>0</v>
          </cell>
          <cell r="BFO29">
            <v>0</v>
          </cell>
          <cell r="BFP29">
            <v>0</v>
          </cell>
          <cell r="BFQ29">
            <v>0</v>
          </cell>
          <cell r="BFR29">
            <v>0</v>
          </cell>
          <cell r="BFS29">
            <v>0</v>
          </cell>
          <cell r="BFT29">
            <v>0</v>
          </cell>
          <cell r="BFU29">
            <v>0</v>
          </cell>
          <cell r="BFV29">
            <v>0</v>
          </cell>
          <cell r="BFW29">
            <v>0</v>
          </cell>
          <cell r="BFX29">
            <v>0</v>
          </cell>
          <cell r="BFY29">
            <v>0</v>
          </cell>
          <cell r="BFZ29">
            <v>0</v>
          </cell>
        </row>
        <row r="30">
          <cell r="B30" t="str">
            <v>培训费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A30">
            <v>0</v>
          </cell>
          <cell r="GB30">
            <v>0</v>
          </cell>
          <cell r="GC30">
            <v>0</v>
          </cell>
          <cell r="GD30">
            <v>0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0</v>
          </cell>
          <cell r="IJ30">
            <v>0</v>
          </cell>
          <cell r="IK30">
            <v>0</v>
          </cell>
          <cell r="IL30">
            <v>0</v>
          </cell>
          <cell r="IM30">
            <v>0</v>
          </cell>
          <cell r="IN30">
            <v>0</v>
          </cell>
          <cell r="IO30">
            <v>0</v>
          </cell>
          <cell r="IP30">
            <v>0</v>
          </cell>
          <cell r="IQ30">
            <v>0</v>
          </cell>
          <cell r="IR30">
            <v>0</v>
          </cell>
          <cell r="IS30">
            <v>0</v>
          </cell>
          <cell r="IT30">
            <v>0</v>
          </cell>
          <cell r="IU30">
            <v>0</v>
          </cell>
          <cell r="IV30">
            <v>0</v>
          </cell>
          <cell r="IW30">
            <v>0</v>
          </cell>
          <cell r="IX30">
            <v>0</v>
          </cell>
          <cell r="IY30">
            <v>0</v>
          </cell>
          <cell r="IZ30">
            <v>0</v>
          </cell>
          <cell r="JA30">
            <v>0</v>
          </cell>
          <cell r="JB30">
            <v>0</v>
          </cell>
          <cell r="JC30">
            <v>0</v>
          </cell>
          <cell r="JD30">
            <v>0</v>
          </cell>
          <cell r="JE30">
            <v>0</v>
          </cell>
          <cell r="JF30">
            <v>0</v>
          </cell>
          <cell r="JG30">
            <v>0</v>
          </cell>
          <cell r="JH30">
            <v>0</v>
          </cell>
          <cell r="JI30">
            <v>0</v>
          </cell>
          <cell r="JJ30">
            <v>0</v>
          </cell>
          <cell r="JK30">
            <v>0</v>
          </cell>
          <cell r="JL30">
            <v>0</v>
          </cell>
          <cell r="JM30">
            <v>0</v>
          </cell>
          <cell r="JN30">
            <v>0</v>
          </cell>
          <cell r="JO30">
            <v>0</v>
          </cell>
          <cell r="JP30">
            <v>0</v>
          </cell>
          <cell r="JQ30">
            <v>0</v>
          </cell>
          <cell r="JR30">
            <v>0</v>
          </cell>
          <cell r="JS30">
            <v>0</v>
          </cell>
          <cell r="JT30">
            <v>0</v>
          </cell>
          <cell r="JU30">
            <v>0</v>
          </cell>
          <cell r="JV30">
            <v>0</v>
          </cell>
          <cell r="JW30">
            <v>0</v>
          </cell>
          <cell r="JX30">
            <v>0</v>
          </cell>
          <cell r="JY30">
            <v>0</v>
          </cell>
          <cell r="JZ30">
            <v>0</v>
          </cell>
          <cell r="KA30">
            <v>0</v>
          </cell>
          <cell r="KB30">
            <v>0</v>
          </cell>
          <cell r="KC30">
            <v>0</v>
          </cell>
          <cell r="KD30">
            <v>0</v>
          </cell>
          <cell r="KE30">
            <v>0</v>
          </cell>
          <cell r="KF30">
            <v>0</v>
          </cell>
          <cell r="KG30">
            <v>0</v>
          </cell>
          <cell r="KH30">
            <v>0</v>
          </cell>
          <cell r="KI30">
            <v>0</v>
          </cell>
          <cell r="KJ30">
            <v>0</v>
          </cell>
          <cell r="KK30">
            <v>0</v>
          </cell>
          <cell r="KL30">
            <v>0</v>
          </cell>
          <cell r="KM30">
            <v>0</v>
          </cell>
          <cell r="KN30">
            <v>0</v>
          </cell>
          <cell r="KO30">
            <v>0</v>
          </cell>
          <cell r="KP30">
            <v>0</v>
          </cell>
          <cell r="KQ30">
            <v>0</v>
          </cell>
          <cell r="KR30">
            <v>0</v>
          </cell>
          <cell r="KS30">
            <v>0</v>
          </cell>
          <cell r="KT30">
            <v>0</v>
          </cell>
          <cell r="KU30">
            <v>0</v>
          </cell>
          <cell r="KV30">
            <v>0</v>
          </cell>
          <cell r="KW30">
            <v>0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0</v>
          </cell>
          <cell r="LM30">
            <v>0</v>
          </cell>
          <cell r="LN30">
            <v>0</v>
          </cell>
          <cell r="LO30">
            <v>0</v>
          </cell>
          <cell r="LP30">
            <v>0</v>
          </cell>
          <cell r="LQ30">
            <v>0</v>
          </cell>
          <cell r="LR30">
            <v>0</v>
          </cell>
          <cell r="LS30">
            <v>0</v>
          </cell>
          <cell r="LT30">
            <v>0</v>
          </cell>
          <cell r="LU30">
            <v>0</v>
          </cell>
          <cell r="LV30">
            <v>0</v>
          </cell>
          <cell r="LW30">
            <v>0</v>
          </cell>
          <cell r="LX30">
            <v>0</v>
          </cell>
          <cell r="LY30">
            <v>0</v>
          </cell>
          <cell r="LZ30">
            <v>0</v>
          </cell>
          <cell r="MA30">
            <v>0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50000</v>
          </cell>
          <cell r="NA30">
            <v>0</v>
          </cell>
          <cell r="NB30">
            <v>50000</v>
          </cell>
          <cell r="NC30">
            <v>100000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  <cell r="NH30">
            <v>0</v>
          </cell>
          <cell r="NI30">
            <v>0</v>
          </cell>
          <cell r="NJ30">
            <v>50000</v>
          </cell>
          <cell r="NK30">
            <v>0</v>
          </cell>
          <cell r="NL30">
            <v>50000</v>
          </cell>
          <cell r="NM30">
            <v>100000</v>
          </cell>
          <cell r="NN30">
            <v>0</v>
          </cell>
          <cell r="NO30">
            <v>50000</v>
          </cell>
          <cell r="NP30">
            <v>0</v>
          </cell>
          <cell r="NQ30">
            <v>50000</v>
          </cell>
          <cell r="NR30">
            <v>100000</v>
          </cell>
          <cell r="NS30">
            <v>0</v>
          </cell>
          <cell r="NT30">
            <v>0</v>
          </cell>
          <cell r="NU30">
            <v>0</v>
          </cell>
          <cell r="NV30">
            <v>0</v>
          </cell>
          <cell r="NW30">
            <v>0</v>
          </cell>
          <cell r="NX30">
            <v>0</v>
          </cell>
          <cell r="NY30">
            <v>50000</v>
          </cell>
          <cell r="NZ30">
            <v>0</v>
          </cell>
          <cell r="OA30">
            <v>50000</v>
          </cell>
          <cell r="OB30">
            <v>100000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0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  <cell r="ON30">
            <v>0</v>
          </cell>
          <cell r="OO30">
            <v>0</v>
          </cell>
          <cell r="OP30">
            <v>0</v>
          </cell>
          <cell r="OQ30">
            <v>0</v>
          </cell>
          <cell r="OR30">
            <v>0</v>
          </cell>
          <cell r="OS30">
            <v>0</v>
          </cell>
          <cell r="OT30">
            <v>0</v>
          </cell>
          <cell r="OU30">
            <v>0</v>
          </cell>
          <cell r="OV30">
            <v>0</v>
          </cell>
          <cell r="OW30">
            <v>0</v>
          </cell>
          <cell r="OX30">
            <v>0</v>
          </cell>
          <cell r="OY30">
            <v>0</v>
          </cell>
          <cell r="OZ30">
            <v>0</v>
          </cell>
          <cell r="PA30">
            <v>0</v>
          </cell>
          <cell r="PB30">
            <v>0</v>
          </cell>
          <cell r="PC30">
            <v>0</v>
          </cell>
          <cell r="PD30">
            <v>0</v>
          </cell>
          <cell r="PE30">
            <v>0</v>
          </cell>
          <cell r="PF30">
            <v>0</v>
          </cell>
          <cell r="PG30">
            <v>0</v>
          </cell>
          <cell r="PH30">
            <v>0</v>
          </cell>
          <cell r="PI30">
            <v>0</v>
          </cell>
          <cell r="PJ30">
            <v>0</v>
          </cell>
          <cell r="PK30">
            <v>0</v>
          </cell>
          <cell r="PL30">
            <v>0</v>
          </cell>
          <cell r="PM30">
            <v>0</v>
          </cell>
          <cell r="PN30">
            <v>0</v>
          </cell>
          <cell r="PO30">
            <v>0</v>
          </cell>
          <cell r="PP30">
            <v>0</v>
          </cell>
          <cell r="PQ30">
            <v>0</v>
          </cell>
          <cell r="PR30">
            <v>0</v>
          </cell>
          <cell r="PS30">
            <v>0</v>
          </cell>
          <cell r="PT30">
            <v>0</v>
          </cell>
          <cell r="PU30">
            <v>0</v>
          </cell>
          <cell r="PV30">
            <v>0</v>
          </cell>
          <cell r="PW30">
            <v>0</v>
          </cell>
          <cell r="PX30">
            <v>0</v>
          </cell>
          <cell r="PY30">
            <v>0</v>
          </cell>
          <cell r="PZ30">
            <v>0</v>
          </cell>
          <cell r="QA30">
            <v>0</v>
          </cell>
          <cell r="QB30">
            <v>0</v>
          </cell>
          <cell r="QC30">
            <v>0</v>
          </cell>
          <cell r="QD30">
            <v>0</v>
          </cell>
          <cell r="QE30">
            <v>0</v>
          </cell>
          <cell r="QF30">
            <v>0</v>
          </cell>
          <cell r="QG30">
            <v>0</v>
          </cell>
          <cell r="QH30">
            <v>0</v>
          </cell>
          <cell r="QI30">
            <v>0</v>
          </cell>
          <cell r="QJ30">
            <v>0</v>
          </cell>
          <cell r="QK30">
            <v>0</v>
          </cell>
          <cell r="QL30">
            <v>0</v>
          </cell>
          <cell r="QM30">
            <v>0</v>
          </cell>
          <cell r="QN30">
            <v>0</v>
          </cell>
          <cell r="QO30">
            <v>0</v>
          </cell>
          <cell r="QP30">
            <v>0</v>
          </cell>
          <cell r="QQ30">
            <v>0</v>
          </cell>
          <cell r="QR30">
            <v>0</v>
          </cell>
          <cell r="QS30">
            <v>0</v>
          </cell>
          <cell r="QT30">
            <v>0</v>
          </cell>
          <cell r="QU30">
            <v>0</v>
          </cell>
          <cell r="QV30">
            <v>0</v>
          </cell>
          <cell r="QW30">
            <v>0</v>
          </cell>
          <cell r="QX30">
            <v>0</v>
          </cell>
          <cell r="QY30">
            <v>0</v>
          </cell>
          <cell r="QZ30">
            <v>0</v>
          </cell>
          <cell r="RA30">
            <v>0</v>
          </cell>
          <cell r="RB30">
            <v>0</v>
          </cell>
          <cell r="RC30">
            <v>0</v>
          </cell>
          <cell r="RD30">
            <v>0</v>
          </cell>
          <cell r="RE30">
            <v>0</v>
          </cell>
          <cell r="RF30">
            <v>0</v>
          </cell>
          <cell r="RG30">
            <v>0</v>
          </cell>
          <cell r="RH30">
            <v>0</v>
          </cell>
          <cell r="RI30">
            <v>0</v>
          </cell>
          <cell r="RJ30">
            <v>0</v>
          </cell>
          <cell r="RK30">
            <v>0</v>
          </cell>
          <cell r="RL30">
            <v>0</v>
          </cell>
          <cell r="RM30">
            <v>0</v>
          </cell>
          <cell r="RN30">
            <v>0</v>
          </cell>
          <cell r="RO30">
            <v>0</v>
          </cell>
          <cell r="RP30">
            <v>0</v>
          </cell>
          <cell r="RQ30">
            <v>0</v>
          </cell>
          <cell r="RR30">
            <v>0</v>
          </cell>
          <cell r="RS30">
            <v>0</v>
          </cell>
          <cell r="RT30">
            <v>0</v>
          </cell>
          <cell r="RU30">
            <v>0</v>
          </cell>
          <cell r="RV30">
            <v>0</v>
          </cell>
          <cell r="RW30">
            <v>0</v>
          </cell>
          <cell r="RX30">
            <v>0</v>
          </cell>
          <cell r="RY30">
            <v>0</v>
          </cell>
          <cell r="RZ30">
            <v>0</v>
          </cell>
          <cell r="SA30">
            <v>0</v>
          </cell>
          <cell r="SB30">
            <v>0</v>
          </cell>
          <cell r="SC30">
            <v>0</v>
          </cell>
          <cell r="SD30">
            <v>0</v>
          </cell>
          <cell r="SE30">
            <v>0</v>
          </cell>
          <cell r="SF30">
            <v>0</v>
          </cell>
          <cell r="SG30">
            <v>0</v>
          </cell>
          <cell r="SH30">
            <v>0</v>
          </cell>
          <cell r="SI30">
            <v>0</v>
          </cell>
          <cell r="SJ30">
            <v>0</v>
          </cell>
          <cell r="SK30">
            <v>0</v>
          </cell>
          <cell r="SL30">
            <v>0</v>
          </cell>
          <cell r="SM30">
            <v>0</v>
          </cell>
          <cell r="SN30">
            <v>0</v>
          </cell>
          <cell r="SO30">
            <v>0</v>
          </cell>
          <cell r="SP30">
            <v>0</v>
          </cell>
          <cell r="SQ30">
            <v>0</v>
          </cell>
          <cell r="SR30">
            <v>0</v>
          </cell>
          <cell r="SS30">
            <v>0</v>
          </cell>
          <cell r="ST30">
            <v>0</v>
          </cell>
          <cell r="SU30">
            <v>0</v>
          </cell>
          <cell r="SV30">
            <v>0</v>
          </cell>
          <cell r="SW30">
            <v>0</v>
          </cell>
          <cell r="SX30">
            <v>0</v>
          </cell>
          <cell r="SY30">
            <v>0</v>
          </cell>
          <cell r="SZ30">
            <v>0</v>
          </cell>
          <cell r="TA30">
            <v>0</v>
          </cell>
          <cell r="TB30">
            <v>0</v>
          </cell>
          <cell r="TC30">
            <v>0</v>
          </cell>
          <cell r="TD30">
            <v>0</v>
          </cell>
          <cell r="TE30">
            <v>0</v>
          </cell>
          <cell r="TF30">
            <v>0</v>
          </cell>
          <cell r="TG30">
            <v>0</v>
          </cell>
          <cell r="TH30">
            <v>0</v>
          </cell>
          <cell r="TI30">
            <v>0</v>
          </cell>
          <cell r="TJ30">
            <v>0</v>
          </cell>
          <cell r="TK30">
            <v>0</v>
          </cell>
          <cell r="TL30">
            <v>0</v>
          </cell>
          <cell r="TM30">
            <v>0</v>
          </cell>
          <cell r="TN30">
            <v>0</v>
          </cell>
          <cell r="TO30">
            <v>0</v>
          </cell>
          <cell r="TP30">
            <v>0</v>
          </cell>
          <cell r="TQ30">
            <v>0</v>
          </cell>
          <cell r="TR30">
            <v>0</v>
          </cell>
          <cell r="TS30">
            <v>0</v>
          </cell>
          <cell r="TT30">
            <v>0</v>
          </cell>
          <cell r="TU30">
            <v>0</v>
          </cell>
          <cell r="TV30">
            <v>0</v>
          </cell>
          <cell r="TW30">
            <v>0</v>
          </cell>
          <cell r="TX30">
            <v>0</v>
          </cell>
          <cell r="TY30">
            <v>0</v>
          </cell>
          <cell r="TZ30">
            <v>0</v>
          </cell>
          <cell r="UA30">
            <v>0</v>
          </cell>
          <cell r="UB30">
            <v>0</v>
          </cell>
          <cell r="UC30">
            <v>0</v>
          </cell>
          <cell r="UD30">
            <v>0</v>
          </cell>
          <cell r="UE30">
            <v>0</v>
          </cell>
          <cell r="UF30">
            <v>0</v>
          </cell>
          <cell r="UG30">
            <v>0</v>
          </cell>
          <cell r="UH30">
            <v>0</v>
          </cell>
          <cell r="UI30">
            <v>0</v>
          </cell>
          <cell r="UJ30">
            <v>0</v>
          </cell>
          <cell r="UK30">
            <v>0</v>
          </cell>
          <cell r="UL30">
            <v>0</v>
          </cell>
          <cell r="UM30">
            <v>0</v>
          </cell>
          <cell r="UN30">
            <v>0</v>
          </cell>
          <cell r="UO30">
            <v>0</v>
          </cell>
          <cell r="UP30">
            <v>0</v>
          </cell>
          <cell r="UQ30">
            <v>0</v>
          </cell>
          <cell r="UR30">
            <v>0</v>
          </cell>
          <cell r="US30">
            <v>0</v>
          </cell>
          <cell r="UT30">
            <v>0</v>
          </cell>
          <cell r="UU30">
            <v>0</v>
          </cell>
          <cell r="UV30">
            <v>0</v>
          </cell>
          <cell r="UW30">
            <v>0</v>
          </cell>
          <cell r="UX30">
            <v>0</v>
          </cell>
          <cell r="UY30">
            <v>0</v>
          </cell>
          <cell r="UZ30">
            <v>0</v>
          </cell>
          <cell r="VA30">
            <v>0</v>
          </cell>
          <cell r="VB30">
            <v>0</v>
          </cell>
          <cell r="VC30">
            <v>0</v>
          </cell>
          <cell r="VD30">
            <v>0</v>
          </cell>
          <cell r="VE30">
            <v>0</v>
          </cell>
          <cell r="VF30">
            <v>0</v>
          </cell>
          <cell r="VG30">
            <v>0</v>
          </cell>
          <cell r="VH30">
            <v>0</v>
          </cell>
          <cell r="VI30">
            <v>0</v>
          </cell>
          <cell r="VJ30">
            <v>0</v>
          </cell>
          <cell r="VK30">
            <v>0</v>
          </cell>
          <cell r="VL30">
            <v>0</v>
          </cell>
          <cell r="VM30">
            <v>0</v>
          </cell>
          <cell r="VN30">
            <v>0</v>
          </cell>
          <cell r="VO30">
            <v>0</v>
          </cell>
          <cell r="VP30">
            <v>0</v>
          </cell>
          <cell r="VQ30">
            <v>0</v>
          </cell>
          <cell r="VR30">
            <v>0</v>
          </cell>
          <cell r="VS30">
            <v>0</v>
          </cell>
          <cell r="VT30">
            <v>0</v>
          </cell>
          <cell r="VU30">
            <v>0</v>
          </cell>
          <cell r="VV30">
            <v>0</v>
          </cell>
          <cell r="VW30">
            <v>0</v>
          </cell>
          <cell r="VX30">
            <v>0</v>
          </cell>
          <cell r="VY30">
            <v>0</v>
          </cell>
          <cell r="VZ30">
            <v>0</v>
          </cell>
          <cell r="WA30">
            <v>0</v>
          </cell>
          <cell r="WB30">
            <v>0</v>
          </cell>
          <cell r="WC30">
            <v>0</v>
          </cell>
          <cell r="WD30">
            <v>0</v>
          </cell>
          <cell r="WE30">
            <v>0</v>
          </cell>
          <cell r="WF30">
            <v>0</v>
          </cell>
          <cell r="WG30">
            <v>0</v>
          </cell>
          <cell r="WH30">
            <v>0</v>
          </cell>
          <cell r="WI30">
            <v>0</v>
          </cell>
          <cell r="WJ30">
            <v>0</v>
          </cell>
          <cell r="WK30">
            <v>0</v>
          </cell>
          <cell r="WL30">
            <v>0</v>
          </cell>
          <cell r="WM30">
            <v>0</v>
          </cell>
          <cell r="WN30">
            <v>0</v>
          </cell>
          <cell r="WO30">
            <v>0</v>
          </cell>
          <cell r="WP30">
            <v>0</v>
          </cell>
          <cell r="WQ30">
            <v>0</v>
          </cell>
          <cell r="WR30">
            <v>0</v>
          </cell>
          <cell r="WS30">
            <v>0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WZ30">
            <v>0</v>
          </cell>
          <cell r="XA30">
            <v>0</v>
          </cell>
          <cell r="XB30">
            <v>0</v>
          </cell>
          <cell r="XC30">
            <v>0</v>
          </cell>
          <cell r="XD30">
            <v>0</v>
          </cell>
          <cell r="XE30">
            <v>0</v>
          </cell>
          <cell r="XF30">
            <v>0</v>
          </cell>
          <cell r="XG30">
            <v>0</v>
          </cell>
          <cell r="XH30">
            <v>0</v>
          </cell>
          <cell r="XI30">
            <v>0</v>
          </cell>
          <cell r="XJ30">
            <v>0</v>
          </cell>
          <cell r="XK30">
            <v>0</v>
          </cell>
          <cell r="XL30">
            <v>0</v>
          </cell>
          <cell r="XM30">
            <v>0</v>
          </cell>
          <cell r="XN30">
            <v>0</v>
          </cell>
          <cell r="XO30">
            <v>0</v>
          </cell>
          <cell r="XP30">
            <v>0</v>
          </cell>
          <cell r="XQ30">
            <v>0</v>
          </cell>
          <cell r="XR30">
            <v>0</v>
          </cell>
          <cell r="XS30">
            <v>0</v>
          </cell>
          <cell r="XT30">
            <v>0</v>
          </cell>
          <cell r="XU30">
            <v>0</v>
          </cell>
          <cell r="XV30">
            <v>0</v>
          </cell>
          <cell r="XW30">
            <v>0</v>
          </cell>
          <cell r="XX30">
            <v>0</v>
          </cell>
          <cell r="XY30">
            <v>0</v>
          </cell>
          <cell r="XZ30">
            <v>0</v>
          </cell>
          <cell r="YA30">
            <v>0</v>
          </cell>
          <cell r="YB30">
            <v>0</v>
          </cell>
          <cell r="YC30">
            <v>0</v>
          </cell>
          <cell r="YD30">
            <v>0</v>
          </cell>
          <cell r="YE30">
            <v>0</v>
          </cell>
          <cell r="YF30">
            <v>0</v>
          </cell>
          <cell r="YG30">
            <v>0</v>
          </cell>
          <cell r="YH30">
            <v>0</v>
          </cell>
          <cell r="YI30">
            <v>0</v>
          </cell>
          <cell r="YJ30">
            <v>0</v>
          </cell>
          <cell r="YK30">
            <v>0</v>
          </cell>
          <cell r="YL30">
            <v>0</v>
          </cell>
          <cell r="YM30">
            <v>0</v>
          </cell>
          <cell r="YN30">
            <v>0</v>
          </cell>
          <cell r="YO30">
            <v>0</v>
          </cell>
          <cell r="YP30">
            <v>0</v>
          </cell>
          <cell r="YQ30">
            <v>0</v>
          </cell>
          <cell r="YR30">
            <v>0</v>
          </cell>
          <cell r="YS30">
            <v>0</v>
          </cell>
          <cell r="YT30">
            <v>0</v>
          </cell>
          <cell r="YU30">
            <v>0</v>
          </cell>
          <cell r="YV30">
            <v>0</v>
          </cell>
          <cell r="YW30">
            <v>0</v>
          </cell>
          <cell r="YX30">
            <v>0</v>
          </cell>
          <cell r="YY30">
            <v>0</v>
          </cell>
          <cell r="YZ30">
            <v>0</v>
          </cell>
          <cell r="ZA30">
            <v>0</v>
          </cell>
          <cell r="ZB30">
            <v>0</v>
          </cell>
          <cell r="ZC30">
            <v>0</v>
          </cell>
          <cell r="ZD30">
            <v>0</v>
          </cell>
          <cell r="ZE30">
            <v>0</v>
          </cell>
          <cell r="ZF30">
            <v>0</v>
          </cell>
          <cell r="ZG30">
            <v>0</v>
          </cell>
          <cell r="ZH30">
            <v>0</v>
          </cell>
          <cell r="ZI30">
            <v>0</v>
          </cell>
          <cell r="ZJ30">
            <v>0</v>
          </cell>
          <cell r="ZK30">
            <v>0</v>
          </cell>
          <cell r="ZL30">
            <v>0</v>
          </cell>
          <cell r="ZM30">
            <v>0</v>
          </cell>
          <cell r="ZN30">
            <v>0</v>
          </cell>
          <cell r="ZO30">
            <v>0</v>
          </cell>
          <cell r="ZP30">
            <v>0</v>
          </cell>
          <cell r="ZQ30">
            <v>0</v>
          </cell>
          <cell r="ZR30">
            <v>0</v>
          </cell>
          <cell r="ZS30">
            <v>0</v>
          </cell>
          <cell r="ZT30">
            <v>0</v>
          </cell>
          <cell r="ZU30">
            <v>0</v>
          </cell>
          <cell r="ZV30">
            <v>0</v>
          </cell>
          <cell r="ZW30">
            <v>0</v>
          </cell>
          <cell r="ZX30">
            <v>0</v>
          </cell>
          <cell r="ZY30">
            <v>0</v>
          </cell>
          <cell r="ZZ30">
            <v>0</v>
          </cell>
          <cell r="AAA30">
            <v>0</v>
          </cell>
          <cell r="AAB30">
            <v>0</v>
          </cell>
          <cell r="AAC30">
            <v>0</v>
          </cell>
          <cell r="AAD30">
            <v>0</v>
          </cell>
          <cell r="AAE30">
            <v>0</v>
          </cell>
          <cell r="AAF30">
            <v>0</v>
          </cell>
          <cell r="AAG30">
            <v>0</v>
          </cell>
          <cell r="AAH30">
            <v>0</v>
          </cell>
          <cell r="AAI30">
            <v>0</v>
          </cell>
          <cell r="AAJ30">
            <v>0</v>
          </cell>
          <cell r="AAK30">
            <v>0</v>
          </cell>
          <cell r="AAL30">
            <v>0</v>
          </cell>
          <cell r="AAM30">
            <v>0</v>
          </cell>
          <cell r="AAN30">
            <v>0</v>
          </cell>
          <cell r="AAO30">
            <v>0</v>
          </cell>
          <cell r="AAP30">
            <v>0</v>
          </cell>
          <cell r="AAQ30">
            <v>0</v>
          </cell>
          <cell r="AAR30">
            <v>0</v>
          </cell>
          <cell r="AAS30">
            <v>0</v>
          </cell>
          <cell r="AAT30">
            <v>0</v>
          </cell>
          <cell r="AAU30">
            <v>0</v>
          </cell>
          <cell r="AAV30">
            <v>0</v>
          </cell>
          <cell r="AAW30">
            <v>0</v>
          </cell>
          <cell r="AAX30">
            <v>0</v>
          </cell>
          <cell r="AAY30">
            <v>0</v>
          </cell>
          <cell r="AAZ30">
            <v>0</v>
          </cell>
          <cell r="ABA30">
            <v>0</v>
          </cell>
          <cell r="ABB30">
            <v>0</v>
          </cell>
          <cell r="ABC30">
            <v>0</v>
          </cell>
          <cell r="ABD30">
            <v>0</v>
          </cell>
          <cell r="ABE30">
            <v>0</v>
          </cell>
          <cell r="ABF30">
            <v>0</v>
          </cell>
          <cell r="ABG30">
            <v>0</v>
          </cell>
          <cell r="ABH30">
            <v>0</v>
          </cell>
          <cell r="ABI30">
            <v>0</v>
          </cell>
          <cell r="ABJ30">
            <v>0</v>
          </cell>
          <cell r="ABK30">
            <v>0</v>
          </cell>
          <cell r="ABL30">
            <v>0</v>
          </cell>
          <cell r="ABM30">
            <v>0</v>
          </cell>
          <cell r="ABN30">
            <v>0</v>
          </cell>
          <cell r="ABO30">
            <v>0</v>
          </cell>
          <cell r="ABP30">
            <v>0</v>
          </cell>
          <cell r="ABQ30">
            <v>0</v>
          </cell>
          <cell r="ABR30">
            <v>0</v>
          </cell>
          <cell r="ABS30">
            <v>0</v>
          </cell>
          <cell r="ABT30">
            <v>0</v>
          </cell>
          <cell r="ABU30">
            <v>0</v>
          </cell>
          <cell r="ABV30">
            <v>0</v>
          </cell>
          <cell r="ABW30">
            <v>0</v>
          </cell>
          <cell r="ABX30">
            <v>0</v>
          </cell>
          <cell r="ABY30">
            <v>0</v>
          </cell>
          <cell r="ABZ30">
            <v>0</v>
          </cell>
          <cell r="ACA30">
            <v>0</v>
          </cell>
          <cell r="ACB30">
            <v>0</v>
          </cell>
          <cell r="ACC30">
            <v>0</v>
          </cell>
          <cell r="ACD30">
            <v>0</v>
          </cell>
          <cell r="ACE30">
            <v>0</v>
          </cell>
          <cell r="ACF30">
            <v>0</v>
          </cell>
          <cell r="ACG30">
            <v>0</v>
          </cell>
          <cell r="ACH30">
            <v>0</v>
          </cell>
          <cell r="ACI30">
            <v>0</v>
          </cell>
          <cell r="ACJ30">
            <v>0</v>
          </cell>
          <cell r="ACK30">
            <v>0</v>
          </cell>
          <cell r="ACL30">
            <v>0</v>
          </cell>
          <cell r="ACM30">
            <v>0</v>
          </cell>
          <cell r="ACN30">
            <v>0</v>
          </cell>
          <cell r="ACO30">
            <v>0</v>
          </cell>
          <cell r="ACP30">
            <v>0</v>
          </cell>
          <cell r="ACQ30">
            <v>0</v>
          </cell>
          <cell r="ACR30">
            <v>0</v>
          </cell>
          <cell r="ACS30">
            <v>0</v>
          </cell>
          <cell r="ACT30">
            <v>0</v>
          </cell>
          <cell r="ACU30">
            <v>0</v>
          </cell>
          <cell r="ACV30">
            <v>0</v>
          </cell>
          <cell r="ACW30">
            <v>0</v>
          </cell>
          <cell r="ACX30">
            <v>0</v>
          </cell>
          <cell r="ACY30">
            <v>0</v>
          </cell>
          <cell r="ACZ30">
            <v>0</v>
          </cell>
          <cell r="ADA30">
            <v>0</v>
          </cell>
          <cell r="ADB30">
            <v>0</v>
          </cell>
          <cell r="ADC30">
            <v>0</v>
          </cell>
          <cell r="ADD30">
            <v>0</v>
          </cell>
          <cell r="ADE30">
            <v>0</v>
          </cell>
          <cell r="ADF30">
            <v>0</v>
          </cell>
          <cell r="ADG30">
            <v>0</v>
          </cell>
          <cell r="ADH30">
            <v>0</v>
          </cell>
          <cell r="ADI30">
            <v>0</v>
          </cell>
          <cell r="ADJ30">
            <v>0</v>
          </cell>
          <cell r="ADK30">
            <v>0</v>
          </cell>
          <cell r="ADL30">
            <v>0</v>
          </cell>
          <cell r="ADM30">
            <v>0</v>
          </cell>
          <cell r="ADN30">
            <v>0</v>
          </cell>
          <cell r="ADO30">
            <v>0</v>
          </cell>
          <cell r="ADP30">
            <v>0</v>
          </cell>
          <cell r="ADQ30">
            <v>0</v>
          </cell>
          <cell r="ADR30">
            <v>0</v>
          </cell>
          <cell r="ADS30">
            <v>0</v>
          </cell>
          <cell r="ADT30">
            <v>0</v>
          </cell>
          <cell r="ADU30">
            <v>0</v>
          </cell>
          <cell r="ADV30">
            <v>0</v>
          </cell>
          <cell r="ADW30">
            <v>0</v>
          </cell>
          <cell r="ADX30">
            <v>0</v>
          </cell>
          <cell r="ADY30">
            <v>0</v>
          </cell>
          <cell r="ADZ30">
            <v>0</v>
          </cell>
          <cell r="AEA30">
            <v>0</v>
          </cell>
          <cell r="AEB30">
            <v>0</v>
          </cell>
          <cell r="AEC30">
            <v>0</v>
          </cell>
          <cell r="AED30">
            <v>0</v>
          </cell>
          <cell r="AEE30">
            <v>0</v>
          </cell>
          <cell r="AEF30">
            <v>0</v>
          </cell>
          <cell r="AEG30">
            <v>0</v>
          </cell>
          <cell r="AEH30">
            <v>0</v>
          </cell>
          <cell r="AEI30">
            <v>0</v>
          </cell>
          <cell r="AEJ30">
            <v>0</v>
          </cell>
          <cell r="AEK30">
            <v>0</v>
          </cell>
          <cell r="AEL30">
            <v>0</v>
          </cell>
          <cell r="AEM30">
            <v>0</v>
          </cell>
          <cell r="AEN30">
            <v>0</v>
          </cell>
          <cell r="AEO30">
            <v>0</v>
          </cell>
          <cell r="AEP30">
            <v>0</v>
          </cell>
          <cell r="AEQ30">
            <v>0</v>
          </cell>
          <cell r="AER30">
            <v>0</v>
          </cell>
          <cell r="AES30">
            <v>0</v>
          </cell>
          <cell r="AET30">
            <v>0</v>
          </cell>
          <cell r="AEU30">
            <v>0</v>
          </cell>
          <cell r="AEV30">
            <v>0</v>
          </cell>
          <cell r="AEW30">
            <v>0</v>
          </cell>
          <cell r="AEX30">
            <v>0</v>
          </cell>
          <cell r="AEY30">
            <v>0</v>
          </cell>
          <cell r="AEZ30">
            <v>0</v>
          </cell>
          <cell r="AFA30">
            <v>0</v>
          </cell>
          <cell r="AFB30">
            <v>0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0</v>
          </cell>
          <cell r="AFO30">
            <v>0</v>
          </cell>
          <cell r="AFP30">
            <v>0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0</v>
          </cell>
          <cell r="AGF30">
            <v>0</v>
          </cell>
          <cell r="AGG30">
            <v>0</v>
          </cell>
          <cell r="AGH30">
            <v>0</v>
          </cell>
          <cell r="AGI30">
            <v>0</v>
          </cell>
          <cell r="AGJ30">
            <v>0</v>
          </cell>
          <cell r="AGK30">
            <v>0</v>
          </cell>
          <cell r="AGL30">
            <v>0</v>
          </cell>
          <cell r="AGM30">
            <v>0</v>
          </cell>
          <cell r="AGN30">
            <v>0</v>
          </cell>
          <cell r="AGO30">
            <v>0</v>
          </cell>
          <cell r="AGP30">
            <v>0</v>
          </cell>
          <cell r="AGQ30">
            <v>0</v>
          </cell>
          <cell r="AGR30">
            <v>0</v>
          </cell>
          <cell r="AGS30">
            <v>0</v>
          </cell>
          <cell r="AGT30">
            <v>0</v>
          </cell>
          <cell r="AGU30">
            <v>0</v>
          </cell>
          <cell r="AGV30">
            <v>0</v>
          </cell>
          <cell r="AGW30">
            <v>0</v>
          </cell>
          <cell r="AGX30">
            <v>0</v>
          </cell>
          <cell r="AGY30">
            <v>0</v>
          </cell>
          <cell r="AGZ30">
            <v>0</v>
          </cell>
          <cell r="AHA30">
            <v>0</v>
          </cell>
          <cell r="AHB30">
            <v>0</v>
          </cell>
          <cell r="AHC30">
            <v>0</v>
          </cell>
          <cell r="AHD30">
            <v>0</v>
          </cell>
          <cell r="AHE30">
            <v>0</v>
          </cell>
          <cell r="AHF30">
            <v>0</v>
          </cell>
          <cell r="AHG30">
            <v>0</v>
          </cell>
          <cell r="AHH30">
            <v>0</v>
          </cell>
          <cell r="AHI30">
            <v>0</v>
          </cell>
          <cell r="AHJ30">
            <v>0</v>
          </cell>
          <cell r="AHK30">
            <v>0</v>
          </cell>
          <cell r="AHL30">
            <v>0</v>
          </cell>
          <cell r="AHM30">
            <v>0</v>
          </cell>
          <cell r="AHN30">
            <v>0</v>
          </cell>
          <cell r="AHO30">
            <v>0</v>
          </cell>
          <cell r="AHP30">
            <v>0</v>
          </cell>
          <cell r="AHQ30">
            <v>0</v>
          </cell>
          <cell r="AHR30">
            <v>0</v>
          </cell>
          <cell r="AHS30">
            <v>0</v>
          </cell>
          <cell r="AHT30">
            <v>0</v>
          </cell>
          <cell r="AHU30">
            <v>0</v>
          </cell>
          <cell r="AHV30">
            <v>0</v>
          </cell>
          <cell r="AHW30">
            <v>0</v>
          </cell>
          <cell r="AHX30">
            <v>0</v>
          </cell>
          <cell r="AHY30">
            <v>0</v>
          </cell>
          <cell r="AHZ30">
            <v>0</v>
          </cell>
          <cell r="AIA30">
            <v>0</v>
          </cell>
          <cell r="AIB30">
            <v>0</v>
          </cell>
          <cell r="AIC30">
            <v>0</v>
          </cell>
          <cell r="AID30">
            <v>0</v>
          </cell>
          <cell r="AIE30">
            <v>0</v>
          </cell>
          <cell r="AIF30">
            <v>0</v>
          </cell>
          <cell r="AIG30">
            <v>0</v>
          </cell>
          <cell r="AIH30">
            <v>0</v>
          </cell>
          <cell r="AII30">
            <v>0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0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T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0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0</v>
          </cell>
          <cell r="AJG30">
            <v>0</v>
          </cell>
          <cell r="AJH30">
            <v>0</v>
          </cell>
          <cell r="AJI30">
            <v>0</v>
          </cell>
          <cell r="AJJ30">
            <v>0</v>
          </cell>
          <cell r="AJK30">
            <v>0</v>
          </cell>
          <cell r="AJL30">
            <v>0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0</v>
          </cell>
          <cell r="AKN30">
            <v>0</v>
          </cell>
          <cell r="AKO30">
            <v>0</v>
          </cell>
          <cell r="AKP30">
            <v>0</v>
          </cell>
          <cell r="AKQ30">
            <v>0</v>
          </cell>
          <cell r="AKR30">
            <v>0</v>
          </cell>
          <cell r="AKS30">
            <v>0</v>
          </cell>
          <cell r="AKT30">
            <v>0</v>
          </cell>
          <cell r="AKU30">
            <v>0</v>
          </cell>
          <cell r="AKV30">
            <v>0</v>
          </cell>
          <cell r="AKW30">
            <v>0</v>
          </cell>
          <cell r="AKX30">
            <v>0</v>
          </cell>
          <cell r="AKY30">
            <v>0</v>
          </cell>
          <cell r="AKZ30">
            <v>0</v>
          </cell>
          <cell r="ALA30">
            <v>0</v>
          </cell>
          <cell r="ALB30">
            <v>0</v>
          </cell>
          <cell r="ALC30">
            <v>0</v>
          </cell>
          <cell r="ALD30">
            <v>0</v>
          </cell>
          <cell r="ALE30">
            <v>0</v>
          </cell>
          <cell r="ALF30">
            <v>0</v>
          </cell>
          <cell r="ALG30">
            <v>0</v>
          </cell>
          <cell r="ALH30">
            <v>0</v>
          </cell>
          <cell r="ALI30">
            <v>0</v>
          </cell>
          <cell r="ALO30">
            <v>0</v>
          </cell>
          <cell r="ALP30">
            <v>0</v>
          </cell>
          <cell r="ALQ30">
            <v>0</v>
          </cell>
          <cell r="ALR30">
            <v>0</v>
          </cell>
          <cell r="ALS30">
            <v>0</v>
          </cell>
          <cell r="ALT30">
            <v>0</v>
          </cell>
          <cell r="ALU30">
            <v>0</v>
          </cell>
          <cell r="ALV30">
            <v>0</v>
          </cell>
          <cell r="ALW30">
            <v>0</v>
          </cell>
          <cell r="ALX30">
            <v>0</v>
          </cell>
          <cell r="ALY30">
            <v>0</v>
          </cell>
          <cell r="ALZ30">
            <v>0</v>
          </cell>
          <cell r="AMA30">
            <v>0</v>
          </cell>
          <cell r="AMB30">
            <v>0</v>
          </cell>
          <cell r="AMC30">
            <v>0</v>
          </cell>
          <cell r="AMD30">
            <v>0</v>
          </cell>
          <cell r="AME30">
            <v>0</v>
          </cell>
          <cell r="AMF30">
            <v>0</v>
          </cell>
          <cell r="AMG30">
            <v>0</v>
          </cell>
          <cell r="AMH30">
            <v>0</v>
          </cell>
          <cell r="AMX30">
            <v>0</v>
          </cell>
          <cell r="AMY30">
            <v>0</v>
          </cell>
          <cell r="AMZ30">
            <v>0</v>
          </cell>
          <cell r="ANA30">
            <v>0</v>
          </cell>
          <cell r="ANB30">
            <v>0</v>
          </cell>
          <cell r="ANC30">
            <v>0</v>
          </cell>
          <cell r="AND30">
            <v>0</v>
          </cell>
          <cell r="ANE30">
            <v>0</v>
          </cell>
          <cell r="ANF30">
            <v>0</v>
          </cell>
          <cell r="ANG30">
            <v>0</v>
          </cell>
          <cell r="ANH30">
            <v>0</v>
          </cell>
          <cell r="ANI30">
            <v>0</v>
          </cell>
          <cell r="ANJ30">
            <v>0</v>
          </cell>
          <cell r="ANK30">
            <v>0</v>
          </cell>
          <cell r="ANL30">
            <v>0</v>
          </cell>
          <cell r="AOB30">
            <v>0</v>
          </cell>
          <cell r="AOC30">
            <v>0</v>
          </cell>
          <cell r="AOD30">
            <v>0</v>
          </cell>
          <cell r="AOE30">
            <v>0</v>
          </cell>
          <cell r="AOF30">
            <v>0</v>
          </cell>
          <cell r="AOG30">
            <v>0</v>
          </cell>
          <cell r="AOH30">
            <v>0</v>
          </cell>
          <cell r="AOI30">
            <v>0</v>
          </cell>
          <cell r="AOJ30">
            <v>0</v>
          </cell>
          <cell r="AOK30">
            <v>0</v>
          </cell>
          <cell r="AOL30">
            <v>0</v>
          </cell>
          <cell r="AOM30">
            <v>0</v>
          </cell>
          <cell r="AON30">
            <v>0</v>
          </cell>
          <cell r="AOO30">
            <v>0</v>
          </cell>
          <cell r="AOP30">
            <v>0</v>
          </cell>
          <cell r="APF30">
            <v>0</v>
          </cell>
          <cell r="APG30">
            <v>0</v>
          </cell>
          <cell r="APH30">
            <v>0</v>
          </cell>
          <cell r="API30">
            <v>0</v>
          </cell>
          <cell r="APJ30">
            <v>0</v>
          </cell>
          <cell r="APK30">
            <v>0</v>
          </cell>
          <cell r="APL30">
            <v>0</v>
          </cell>
          <cell r="APM30">
            <v>0</v>
          </cell>
          <cell r="APN30">
            <v>0</v>
          </cell>
          <cell r="APO30">
            <v>0</v>
          </cell>
          <cell r="APP30">
            <v>0</v>
          </cell>
          <cell r="APQ30">
            <v>0</v>
          </cell>
          <cell r="APR30">
            <v>0</v>
          </cell>
          <cell r="APS30">
            <v>0</v>
          </cell>
          <cell r="APT30">
            <v>0</v>
          </cell>
          <cell r="AQJ30">
            <v>0</v>
          </cell>
          <cell r="AQK30">
            <v>0</v>
          </cell>
          <cell r="AQL30">
            <v>0</v>
          </cell>
          <cell r="AQM30">
            <v>0</v>
          </cell>
          <cell r="AQN30">
            <v>0</v>
          </cell>
          <cell r="AQO30">
            <v>0</v>
          </cell>
          <cell r="AQP30">
            <v>0</v>
          </cell>
          <cell r="AQQ30">
            <v>0</v>
          </cell>
          <cell r="AQR30">
            <v>0</v>
          </cell>
          <cell r="AQS30">
            <v>0</v>
          </cell>
          <cell r="AQT30">
            <v>0</v>
          </cell>
          <cell r="AQU30">
            <v>0</v>
          </cell>
          <cell r="AQV30">
            <v>0</v>
          </cell>
          <cell r="AQW30">
            <v>0</v>
          </cell>
          <cell r="AQX30">
            <v>0</v>
          </cell>
          <cell r="ARN30">
            <v>0</v>
          </cell>
          <cell r="ARO30">
            <v>0</v>
          </cell>
          <cell r="ARP30">
            <v>0</v>
          </cell>
          <cell r="ARQ30">
            <v>0</v>
          </cell>
          <cell r="ARR30">
            <v>0</v>
          </cell>
          <cell r="ARS30">
            <v>0</v>
          </cell>
          <cell r="ART30">
            <v>0</v>
          </cell>
          <cell r="ARU30">
            <v>0</v>
          </cell>
          <cell r="ARV30">
            <v>0</v>
          </cell>
          <cell r="ARW30">
            <v>0</v>
          </cell>
          <cell r="ARX30">
            <v>0</v>
          </cell>
          <cell r="ARY30">
            <v>0</v>
          </cell>
          <cell r="ARZ30">
            <v>0</v>
          </cell>
          <cell r="ASA30">
            <v>0</v>
          </cell>
          <cell r="ASB30">
            <v>0</v>
          </cell>
          <cell r="ASR30">
            <v>0</v>
          </cell>
          <cell r="ASS30">
            <v>0</v>
          </cell>
          <cell r="AST30">
            <v>0</v>
          </cell>
          <cell r="ASU30">
            <v>0</v>
          </cell>
          <cell r="ASV30">
            <v>0</v>
          </cell>
          <cell r="ASW30">
            <v>0</v>
          </cell>
          <cell r="ASX30">
            <v>0</v>
          </cell>
          <cell r="ASY30">
            <v>0</v>
          </cell>
          <cell r="ASZ30">
            <v>0</v>
          </cell>
          <cell r="ATA30">
            <v>0</v>
          </cell>
          <cell r="ATB30">
            <v>0</v>
          </cell>
          <cell r="ATC30">
            <v>0</v>
          </cell>
          <cell r="ATD30">
            <v>0</v>
          </cell>
          <cell r="ATE30">
            <v>0</v>
          </cell>
          <cell r="ATF30">
            <v>0</v>
          </cell>
          <cell r="ATV30">
            <v>0</v>
          </cell>
          <cell r="ATW30">
            <v>0</v>
          </cell>
          <cell r="ATX30">
            <v>0</v>
          </cell>
          <cell r="ATY30">
            <v>0</v>
          </cell>
          <cell r="ATZ30">
            <v>0</v>
          </cell>
          <cell r="AUA30">
            <v>0</v>
          </cell>
          <cell r="AUB30">
            <v>0</v>
          </cell>
          <cell r="AUC30">
            <v>0</v>
          </cell>
          <cell r="AUD30">
            <v>0</v>
          </cell>
          <cell r="AUE30">
            <v>0</v>
          </cell>
          <cell r="AUF30">
            <v>0</v>
          </cell>
          <cell r="AUG30">
            <v>0</v>
          </cell>
          <cell r="AUH30">
            <v>0</v>
          </cell>
          <cell r="AUI30">
            <v>0</v>
          </cell>
          <cell r="AUJ30">
            <v>0</v>
          </cell>
          <cell r="AUZ30">
            <v>0</v>
          </cell>
          <cell r="AVA30">
            <v>0</v>
          </cell>
          <cell r="AVB30">
            <v>0</v>
          </cell>
          <cell r="AVC30">
            <v>0</v>
          </cell>
          <cell r="AVD30">
            <v>0</v>
          </cell>
          <cell r="AVE30">
            <v>0</v>
          </cell>
          <cell r="AVF30">
            <v>0</v>
          </cell>
          <cell r="AVG30">
            <v>0</v>
          </cell>
          <cell r="AVH30">
            <v>0</v>
          </cell>
          <cell r="AVI30">
            <v>0</v>
          </cell>
          <cell r="AVJ30">
            <v>0</v>
          </cell>
          <cell r="AVK30">
            <v>0</v>
          </cell>
          <cell r="AVL30">
            <v>0</v>
          </cell>
          <cell r="AVM30">
            <v>0</v>
          </cell>
          <cell r="AVN30">
            <v>0</v>
          </cell>
          <cell r="AWH30">
            <v>0</v>
          </cell>
          <cell r="AWM30">
            <v>0</v>
          </cell>
          <cell r="AWN30">
            <v>0</v>
          </cell>
          <cell r="AWO30">
            <v>0</v>
          </cell>
          <cell r="AWP30">
            <v>0</v>
          </cell>
          <cell r="AWQ30">
            <v>0</v>
          </cell>
          <cell r="AWR30">
            <v>0</v>
          </cell>
          <cell r="AXL30">
            <v>0</v>
          </cell>
          <cell r="AXQ30">
            <v>0</v>
          </cell>
          <cell r="AXR30">
            <v>0</v>
          </cell>
          <cell r="AXS30">
            <v>0</v>
          </cell>
          <cell r="AXT30">
            <v>0</v>
          </cell>
          <cell r="AXU30">
            <v>0</v>
          </cell>
          <cell r="AXV30">
            <v>0</v>
          </cell>
          <cell r="AXW30">
            <v>0</v>
          </cell>
          <cell r="AXX30">
            <v>50000</v>
          </cell>
          <cell r="AXY30">
            <v>0</v>
          </cell>
          <cell r="AXZ30">
            <v>50000</v>
          </cell>
          <cell r="AYA30">
            <v>100000</v>
          </cell>
          <cell r="AYB30">
            <v>0</v>
          </cell>
          <cell r="AYC30">
            <v>0</v>
          </cell>
          <cell r="AYD30">
            <v>0</v>
          </cell>
          <cell r="AYE30">
            <v>0</v>
          </cell>
          <cell r="AYF30">
            <v>0</v>
          </cell>
          <cell r="AYG30">
            <v>0</v>
          </cell>
          <cell r="AYH30">
            <v>50000</v>
          </cell>
          <cell r="AYI30">
            <v>0</v>
          </cell>
          <cell r="AYJ30">
            <v>50000</v>
          </cell>
          <cell r="AYK30">
            <v>100000</v>
          </cell>
          <cell r="AYL30">
            <v>0</v>
          </cell>
          <cell r="AYM30">
            <v>50000</v>
          </cell>
          <cell r="AYN30">
            <v>0</v>
          </cell>
          <cell r="AYO30">
            <v>50000</v>
          </cell>
          <cell r="AYP30">
            <v>100000</v>
          </cell>
          <cell r="AYQ30">
            <v>0</v>
          </cell>
          <cell r="AYR30">
            <v>0</v>
          </cell>
          <cell r="AYS30">
            <v>0</v>
          </cell>
          <cell r="AYT30">
            <v>0</v>
          </cell>
          <cell r="AYU30">
            <v>0</v>
          </cell>
          <cell r="AYV30">
            <v>0</v>
          </cell>
          <cell r="AYW30">
            <v>50000</v>
          </cell>
          <cell r="AYX30">
            <v>0</v>
          </cell>
          <cell r="AYY30">
            <v>50000</v>
          </cell>
          <cell r="AYZ30">
            <v>100000</v>
          </cell>
          <cell r="AZA30">
            <v>0</v>
          </cell>
          <cell r="AZB30">
            <v>0</v>
          </cell>
          <cell r="AZC30">
            <v>0</v>
          </cell>
          <cell r="AZD30">
            <v>0</v>
          </cell>
          <cell r="AZE30">
            <v>0</v>
          </cell>
          <cell r="AZG30">
            <v>0</v>
          </cell>
          <cell r="AZH30">
            <v>0</v>
          </cell>
          <cell r="AZI30">
            <v>0</v>
          </cell>
          <cell r="AZJ30">
            <v>0</v>
          </cell>
          <cell r="AZK30">
            <v>0</v>
          </cell>
          <cell r="AZL30">
            <v>0</v>
          </cell>
          <cell r="AZM30">
            <v>0</v>
          </cell>
          <cell r="AZN30">
            <v>0</v>
          </cell>
          <cell r="AZO30">
            <v>0</v>
          </cell>
          <cell r="AZP30">
            <v>0</v>
          </cell>
          <cell r="AZQ30">
            <v>0</v>
          </cell>
          <cell r="AZR30">
            <v>0</v>
          </cell>
          <cell r="AZS30">
            <v>0</v>
          </cell>
          <cell r="AZT30">
            <v>0</v>
          </cell>
          <cell r="AZU30">
            <v>0</v>
          </cell>
          <cell r="AZV30">
            <v>0</v>
          </cell>
          <cell r="AZW30">
            <v>0</v>
          </cell>
          <cell r="AZX30">
            <v>0</v>
          </cell>
          <cell r="AZY30">
            <v>0</v>
          </cell>
          <cell r="AZZ30">
            <v>0</v>
          </cell>
          <cell r="BAA30">
            <v>0</v>
          </cell>
          <cell r="BAB30">
            <v>0</v>
          </cell>
          <cell r="BAC30">
            <v>0</v>
          </cell>
          <cell r="BAD30">
            <v>0</v>
          </cell>
          <cell r="BAE30">
            <v>0</v>
          </cell>
          <cell r="BAF30">
            <v>0</v>
          </cell>
          <cell r="BAG30">
            <v>0</v>
          </cell>
          <cell r="BAH30">
            <v>0</v>
          </cell>
          <cell r="BAI30">
            <v>0</v>
          </cell>
          <cell r="BAK30">
            <v>0</v>
          </cell>
          <cell r="BAL30">
            <v>0</v>
          </cell>
          <cell r="BAM30">
            <v>0</v>
          </cell>
          <cell r="BAN30">
            <v>0</v>
          </cell>
          <cell r="BAO30">
            <v>0</v>
          </cell>
          <cell r="BAP30">
            <v>0</v>
          </cell>
          <cell r="BAQ30">
            <v>0</v>
          </cell>
          <cell r="BAR30">
            <v>0</v>
          </cell>
          <cell r="BAS30">
            <v>0</v>
          </cell>
          <cell r="BAT30">
            <v>0</v>
          </cell>
          <cell r="BAU30">
            <v>0</v>
          </cell>
          <cell r="BAV30">
            <v>0</v>
          </cell>
          <cell r="BAW30">
            <v>0</v>
          </cell>
          <cell r="BAX30">
            <v>0</v>
          </cell>
          <cell r="BAY30">
            <v>0</v>
          </cell>
          <cell r="BAZ30">
            <v>0</v>
          </cell>
          <cell r="BBA30">
            <v>0</v>
          </cell>
          <cell r="BBB30">
            <v>0</v>
          </cell>
          <cell r="BBC30">
            <v>0</v>
          </cell>
          <cell r="BBD30">
            <v>0</v>
          </cell>
          <cell r="BBE30">
            <v>0</v>
          </cell>
          <cell r="BBF30">
            <v>0</v>
          </cell>
          <cell r="BBG30">
            <v>0</v>
          </cell>
          <cell r="BBH30">
            <v>0</v>
          </cell>
          <cell r="BBI30">
            <v>0</v>
          </cell>
          <cell r="BBJ30">
            <v>0</v>
          </cell>
          <cell r="BBK30">
            <v>0</v>
          </cell>
          <cell r="BBL30">
            <v>0</v>
          </cell>
          <cell r="BBM30">
            <v>0</v>
          </cell>
          <cell r="BBO30">
            <v>0</v>
          </cell>
          <cell r="BBP30">
            <v>0</v>
          </cell>
          <cell r="BBQ30">
            <v>0</v>
          </cell>
          <cell r="BBR30">
            <v>0</v>
          </cell>
          <cell r="BBS30">
            <v>0</v>
          </cell>
          <cell r="BBT30">
            <v>0</v>
          </cell>
          <cell r="BBU30">
            <v>0</v>
          </cell>
          <cell r="BBV30">
            <v>0</v>
          </cell>
          <cell r="BBW30">
            <v>0</v>
          </cell>
          <cell r="BBX30">
            <v>0</v>
          </cell>
          <cell r="BBY30">
            <v>0</v>
          </cell>
          <cell r="BBZ30">
            <v>0</v>
          </cell>
          <cell r="BCA30">
            <v>0</v>
          </cell>
          <cell r="BCB30">
            <v>0</v>
          </cell>
          <cell r="BCC30">
            <v>0</v>
          </cell>
          <cell r="BCD30">
            <v>0</v>
          </cell>
          <cell r="BCE30">
            <v>0</v>
          </cell>
          <cell r="BCF30">
            <v>0</v>
          </cell>
          <cell r="BCG30">
            <v>0</v>
          </cell>
          <cell r="BCH30">
            <v>0</v>
          </cell>
          <cell r="BCI30">
            <v>0</v>
          </cell>
          <cell r="BCJ30">
            <v>0</v>
          </cell>
          <cell r="BCK30">
            <v>0</v>
          </cell>
          <cell r="BCL30">
            <v>0</v>
          </cell>
          <cell r="BCM30">
            <v>0</v>
          </cell>
          <cell r="BCN30">
            <v>0</v>
          </cell>
          <cell r="BCO30">
            <v>0</v>
          </cell>
          <cell r="BCP30">
            <v>0</v>
          </cell>
          <cell r="BCQ30">
            <v>0</v>
          </cell>
          <cell r="BCS30">
            <v>0</v>
          </cell>
          <cell r="BCT30">
            <v>0</v>
          </cell>
          <cell r="BCU30">
            <v>0</v>
          </cell>
          <cell r="BCV30">
            <v>0</v>
          </cell>
          <cell r="BCW30">
            <v>0</v>
          </cell>
          <cell r="BCX30">
            <v>0</v>
          </cell>
          <cell r="BCY30">
            <v>0</v>
          </cell>
          <cell r="BCZ30">
            <v>0</v>
          </cell>
          <cell r="BDA30">
            <v>0</v>
          </cell>
          <cell r="BDB30">
            <v>0</v>
          </cell>
          <cell r="BDC30">
            <v>0</v>
          </cell>
          <cell r="BDD30">
            <v>0</v>
          </cell>
          <cell r="BDE30">
            <v>0</v>
          </cell>
          <cell r="BDF30">
            <v>0</v>
          </cell>
          <cell r="BDG30">
            <v>0</v>
          </cell>
          <cell r="BDH30">
            <v>0</v>
          </cell>
          <cell r="BDI30">
            <v>0</v>
          </cell>
          <cell r="BDJ30">
            <v>0</v>
          </cell>
          <cell r="BDK30">
            <v>0</v>
          </cell>
          <cell r="BDL30">
            <v>0</v>
          </cell>
          <cell r="BDM30">
            <v>0</v>
          </cell>
          <cell r="BDN30">
            <v>0</v>
          </cell>
          <cell r="BDO30">
            <v>0</v>
          </cell>
          <cell r="BDP30">
            <v>0</v>
          </cell>
          <cell r="BDQ30">
            <v>388500</v>
          </cell>
          <cell r="BDR30">
            <v>404500</v>
          </cell>
          <cell r="BDS30">
            <v>248500</v>
          </cell>
          <cell r="BDT30">
            <v>158500</v>
          </cell>
          <cell r="BDU30">
            <v>1200000</v>
          </cell>
          <cell r="BDW30">
            <v>0</v>
          </cell>
          <cell r="BDX30">
            <v>0</v>
          </cell>
          <cell r="BDY30">
            <v>0</v>
          </cell>
          <cell r="BDZ30">
            <v>0</v>
          </cell>
          <cell r="BEA30">
            <v>388500</v>
          </cell>
          <cell r="BEB30">
            <v>404500</v>
          </cell>
          <cell r="BEC30">
            <v>248500</v>
          </cell>
          <cell r="BED30">
            <v>158500</v>
          </cell>
          <cell r="BEE30">
            <v>1200000</v>
          </cell>
          <cell r="BEF30">
            <v>388500</v>
          </cell>
          <cell r="BEG30">
            <v>404500</v>
          </cell>
          <cell r="BEH30">
            <v>248500</v>
          </cell>
          <cell r="BEI30">
            <v>158500</v>
          </cell>
          <cell r="BEJ30">
            <v>1200000</v>
          </cell>
          <cell r="BEK30">
            <v>0</v>
          </cell>
          <cell r="BEL30">
            <v>0</v>
          </cell>
          <cell r="BEM30">
            <v>0</v>
          </cell>
          <cell r="BEN30">
            <v>0</v>
          </cell>
          <cell r="BEO30">
            <v>0</v>
          </cell>
          <cell r="BEP30">
            <v>388500</v>
          </cell>
          <cell r="BEQ30">
            <v>404500</v>
          </cell>
          <cell r="BER30">
            <v>248500</v>
          </cell>
          <cell r="BES30">
            <v>158500</v>
          </cell>
          <cell r="BET30">
            <v>1200000</v>
          </cell>
          <cell r="BEU30">
            <v>388500</v>
          </cell>
          <cell r="BEV30">
            <v>454500</v>
          </cell>
          <cell r="BEW30">
            <v>248500</v>
          </cell>
          <cell r="BEX30">
            <v>208500</v>
          </cell>
          <cell r="BEY30">
            <v>1300000</v>
          </cell>
          <cell r="BEZ30">
            <v>0</v>
          </cell>
          <cell r="BFA30">
            <v>0</v>
          </cell>
          <cell r="BFB30">
            <v>0</v>
          </cell>
          <cell r="BFC30">
            <v>0</v>
          </cell>
          <cell r="BFD30">
            <v>0</v>
          </cell>
          <cell r="BFE30">
            <v>388500</v>
          </cell>
          <cell r="BFF30">
            <v>454500</v>
          </cell>
          <cell r="BFG30">
            <v>248500</v>
          </cell>
          <cell r="BFH30">
            <v>208500</v>
          </cell>
          <cell r="BFI30">
            <v>1300000</v>
          </cell>
          <cell r="BFJ30">
            <v>388500</v>
          </cell>
          <cell r="BFK30">
            <v>454500</v>
          </cell>
          <cell r="BFL30">
            <v>248500</v>
          </cell>
          <cell r="BFM30">
            <v>208500</v>
          </cell>
          <cell r="BFN30">
            <v>1300000</v>
          </cell>
          <cell r="BFO30">
            <v>0</v>
          </cell>
          <cell r="BFP30">
            <v>0</v>
          </cell>
          <cell r="BFQ30">
            <v>0</v>
          </cell>
          <cell r="BFR30">
            <v>0</v>
          </cell>
          <cell r="BFS30">
            <v>0</v>
          </cell>
          <cell r="BFT30">
            <v>388500</v>
          </cell>
          <cell r="BFU30">
            <v>454500</v>
          </cell>
          <cell r="BFV30">
            <v>248500</v>
          </cell>
          <cell r="BFW30">
            <v>208500</v>
          </cell>
          <cell r="BFX30">
            <v>1300000</v>
          </cell>
          <cell r="BFY30">
            <v>0</v>
          </cell>
          <cell r="BFZ30">
            <v>0</v>
          </cell>
        </row>
        <row r="31">
          <cell r="B31" t="str">
            <v>分摊费用</v>
          </cell>
          <cell r="C31">
            <v>0</v>
          </cell>
          <cell r="D31">
            <v>0</v>
          </cell>
          <cell r="E31">
            <v>0</v>
          </cell>
          <cell r="F31">
            <v>-10634198.671069136</v>
          </cell>
          <cell r="G31">
            <v>-10634198.671069136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-10634198.671069136</v>
          </cell>
          <cell r="Q31">
            <v>-10634198.671069136</v>
          </cell>
          <cell r="U31">
            <v>-10634198.671069136</v>
          </cell>
          <cell r="V31">
            <v>-10634198.671069136</v>
          </cell>
          <cell r="Z31">
            <v>10634198.671069136</v>
          </cell>
          <cell r="AA31">
            <v>10634198.671069136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-3312761.5079024588</v>
          </cell>
          <cell r="AK31">
            <v>-3312761.5079024588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-3312761.5079024588</v>
          </cell>
          <cell r="AU31">
            <v>-3312761.5079024588</v>
          </cell>
          <cell r="AY31">
            <v>-3312761.5079024588</v>
          </cell>
          <cell r="AZ31">
            <v>-3312761.5079024588</v>
          </cell>
          <cell r="BD31">
            <v>3312761.5079024588</v>
          </cell>
          <cell r="BE31">
            <v>3312761.5079024588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-2721778.0828032792</v>
          </cell>
          <cell r="BO31">
            <v>-2721778.0828032792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-2721778.0828032792</v>
          </cell>
          <cell r="BY31">
            <v>-2721778.0828032792</v>
          </cell>
          <cell r="CC31">
            <v>-2721778.0828032792</v>
          </cell>
          <cell r="CD31">
            <v>-2721778.0828032792</v>
          </cell>
          <cell r="CH31">
            <v>2721778.0828032792</v>
          </cell>
          <cell r="CI31">
            <v>2721778.0828032792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-1087358.6024039637</v>
          </cell>
          <cell r="CS31">
            <v>-1087358.6024039637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-1087358.6024039637</v>
          </cell>
          <cell r="DC31">
            <v>-1087358.6024039637</v>
          </cell>
          <cell r="DG31">
            <v>-1087358.6024039637</v>
          </cell>
          <cell r="DH31">
            <v>-1087358.6024039637</v>
          </cell>
          <cell r="DL31">
            <v>1087358.6024039637</v>
          </cell>
          <cell r="DM31">
            <v>1087358.6024039637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-1069207.2212413792</v>
          </cell>
          <cell r="DW31">
            <v>-1069207.2212413792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-1069207.2212413792</v>
          </cell>
          <cell r="EG31">
            <v>-1069207.2212413792</v>
          </cell>
          <cell r="EK31">
            <v>-1069207.2212413792</v>
          </cell>
          <cell r="EL31">
            <v>-1069207.2212413792</v>
          </cell>
          <cell r="EP31">
            <v>1069207.2212413792</v>
          </cell>
          <cell r="EQ31">
            <v>1069207.2212413792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-865534.68188888882</v>
          </cell>
          <cell r="FA31">
            <v>-865534.68188888882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-865534.68188888882</v>
          </cell>
          <cell r="FK31">
            <v>-865534.68188888882</v>
          </cell>
          <cell r="FO31">
            <v>-865534.68188888882</v>
          </cell>
          <cell r="FP31">
            <v>-865534.68188888882</v>
          </cell>
          <cell r="FT31">
            <v>865534.68188888882</v>
          </cell>
          <cell r="FU31">
            <v>865534.68188888882</v>
          </cell>
          <cell r="FY31">
            <v>0</v>
          </cell>
          <cell r="FZ31">
            <v>0</v>
          </cell>
          <cell r="GA31">
            <v>0</v>
          </cell>
          <cell r="GB31">
            <v>0</v>
          </cell>
          <cell r="GC31">
            <v>0</v>
          </cell>
          <cell r="GD31">
            <v>-824129.55981818191</v>
          </cell>
          <cell r="GE31">
            <v>-824129.55981818191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-824129.55981818191</v>
          </cell>
          <cell r="GO31">
            <v>-824129.55981818191</v>
          </cell>
          <cell r="GS31">
            <v>-824129.55981818191</v>
          </cell>
          <cell r="GT31">
            <v>-824129.55981818191</v>
          </cell>
          <cell r="GX31">
            <v>824129.55981818191</v>
          </cell>
          <cell r="GY31">
            <v>824129.55981818191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-1731994.2732391309</v>
          </cell>
          <cell r="HI31">
            <v>-1731994.2732391309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-1731994.2732391309</v>
          </cell>
          <cell r="HS31">
            <v>-1731994.2732391309</v>
          </cell>
          <cell r="HW31">
            <v>-1731994.2732391309</v>
          </cell>
          <cell r="HX31">
            <v>-1731994.2732391309</v>
          </cell>
          <cell r="IB31">
            <v>1731994.2732391309</v>
          </cell>
          <cell r="IC31">
            <v>1731994.2732391309</v>
          </cell>
          <cell r="IG31">
            <v>0</v>
          </cell>
          <cell r="IH31">
            <v>0</v>
          </cell>
          <cell r="II31">
            <v>0</v>
          </cell>
          <cell r="IJ31">
            <v>0</v>
          </cell>
          <cell r="IK31">
            <v>0</v>
          </cell>
          <cell r="IL31">
            <v>-1140362.7160615386</v>
          </cell>
          <cell r="IM31">
            <v>-1140362.7160615386</v>
          </cell>
          <cell r="IN31">
            <v>0</v>
          </cell>
          <cell r="IO31">
            <v>0</v>
          </cell>
          <cell r="IP31">
            <v>0</v>
          </cell>
          <cell r="IQ31">
            <v>0</v>
          </cell>
          <cell r="IR31">
            <v>0</v>
          </cell>
          <cell r="IS31">
            <v>0</v>
          </cell>
          <cell r="IT31">
            <v>0</v>
          </cell>
          <cell r="IU31">
            <v>0</v>
          </cell>
          <cell r="IV31">
            <v>-1140362.7160615386</v>
          </cell>
          <cell r="IW31">
            <v>-1140362.7160615386</v>
          </cell>
          <cell r="JA31">
            <v>-1140362.7160615386</v>
          </cell>
          <cell r="JB31">
            <v>-1140362.7160615386</v>
          </cell>
          <cell r="JF31">
            <v>1140362.7160615386</v>
          </cell>
          <cell r="JG31">
            <v>1140362.7160615386</v>
          </cell>
          <cell r="JK31">
            <v>0</v>
          </cell>
          <cell r="JL31">
            <v>0</v>
          </cell>
          <cell r="JM31">
            <v>0</v>
          </cell>
          <cell r="JN31">
            <v>0</v>
          </cell>
          <cell r="JO31">
            <v>0</v>
          </cell>
          <cell r="JP31">
            <v>-1708147.9623111109</v>
          </cell>
          <cell r="JQ31">
            <v>-1708147.9623111109</v>
          </cell>
          <cell r="JR31">
            <v>0</v>
          </cell>
          <cell r="JS31">
            <v>0</v>
          </cell>
          <cell r="JT31">
            <v>0</v>
          </cell>
          <cell r="JU31">
            <v>0</v>
          </cell>
          <cell r="JV31">
            <v>0</v>
          </cell>
          <cell r="JW31">
            <v>0</v>
          </cell>
          <cell r="JX31">
            <v>0</v>
          </cell>
          <cell r="JY31">
            <v>0</v>
          </cell>
          <cell r="JZ31">
            <v>-1708147.9623111109</v>
          </cell>
          <cell r="KA31">
            <v>-1708147.9623111109</v>
          </cell>
          <cell r="KE31">
            <v>-1708147.9623111109</v>
          </cell>
          <cell r="KF31">
            <v>-1708147.9623111109</v>
          </cell>
          <cell r="KJ31">
            <v>1708147.9623111109</v>
          </cell>
          <cell r="KK31">
            <v>1708147.9623111109</v>
          </cell>
          <cell r="KO31">
            <v>0</v>
          </cell>
          <cell r="KP31">
            <v>0</v>
          </cell>
          <cell r="KQ31">
            <v>0</v>
          </cell>
          <cell r="KR31">
            <v>0</v>
          </cell>
          <cell r="KS31">
            <v>0</v>
          </cell>
          <cell r="KT31">
            <v>0</v>
          </cell>
          <cell r="KU31">
            <v>0</v>
          </cell>
          <cell r="KV31">
            <v>0</v>
          </cell>
          <cell r="KW31">
            <v>0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I31">
            <v>0</v>
          </cell>
          <cell r="LJ31">
            <v>0</v>
          </cell>
          <cell r="LN31">
            <v>0</v>
          </cell>
          <cell r="LO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0</v>
          </cell>
          <cell r="LW31">
            <v>0</v>
          </cell>
          <cell r="LX31">
            <v>0</v>
          </cell>
          <cell r="LY31">
            <v>0</v>
          </cell>
          <cell r="LZ31">
            <v>0</v>
          </cell>
          <cell r="MA31">
            <v>0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M31">
            <v>0</v>
          </cell>
          <cell r="MN31">
            <v>0</v>
          </cell>
          <cell r="MR31">
            <v>0</v>
          </cell>
          <cell r="MS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-3269132.0265549389</v>
          </cell>
          <cell r="NC31">
            <v>-3269132.0265549389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-3269132.0265549389</v>
          </cell>
          <cell r="NM31">
            <v>-3269132.0265549389</v>
          </cell>
          <cell r="NQ31">
            <v>-3269132.0265549389</v>
          </cell>
          <cell r="NR31">
            <v>-3269132.0265549389</v>
          </cell>
          <cell r="NV31">
            <v>3269132.0265549389</v>
          </cell>
          <cell r="NW31">
            <v>3269132.0265549389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-1355034.4372527471</v>
          </cell>
          <cell r="OG31">
            <v>-1355034.4372527471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-1355034.4372527471</v>
          </cell>
          <cell r="OQ31">
            <v>-1355034.4372527471</v>
          </cell>
          <cell r="OU31">
            <v>-1355034.4372527471</v>
          </cell>
          <cell r="OV31">
            <v>-1355034.4372527471</v>
          </cell>
          <cell r="OZ31">
            <v>1355034.4372527471</v>
          </cell>
          <cell r="PA31">
            <v>1355034.4372527471</v>
          </cell>
          <cell r="PE31">
            <v>0</v>
          </cell>
          <cell r="PF31">
            <v>0</v>
          </cell>
          <cell r="PG31">
            <v>0</v>
          </cell>
          <cell r="PH31">
            <v>0</v>
          </cell>
          <cell r="PI31">
            <v>0</v>
          </cell>
          <cell r="PJ31">
            <v>-1045505.7495934959</v>
          </cell>
          <cell r="PK31">
            <v>-1045505.7495934959</v>
          </cell>
          <cell r="PL31">
            <v>0</v>
          </cell>
          <cell r="PM31">
            <v>0</v>
          </cell>
          <cell r="PN31">
            <v>0</v>
          </cell>
          <cell r="PO31">
            <v>0</v>
          </cell>
          <cell r="PP31">
            <v>0</v>
          </cell>
          <cell r="PQ31">
            <v>0</v>
          </cell>
          <cell r="PR31">
            <v>0</v>
          </cell>
          <cell r="PS31">
            <v>0</v>
          </cell>
          <cell r="PT31">
            <v>-1045505.7495934959</v>
          </cell>
          <cell r="PU31">
            <v>-1045505.7495934959</v>
          </cell>
          <cell r="PY31">
            <v>-1045505.7495934959</v>
          </cell>
          <cell r="PZ31">
            <v>-1045505.7495934959</v>
          </cell>
          <cell r="QD31">
            <v>1045505.7495934959</v>
          </cell>
          <cell r="QE31">
            <v>1045505.7495934959</v>
          </cell>
          <cell r="QI31">
            <v>0</v>
          </cell>
          <cell r="QJ31">
            <v>0</v>
          </cell>
          <cell r="QK31">
            <v>0</v>
          </cell>
          <cell r="QL31">
            <v>0</v>
          </cell>
          <cell r="QM31">
            <v>0</v>
          </cell>
          <cell r="QN31">
            <v>-1319279.3612307995</v>
          </cell>
          <cell r="QO31">
            <v>-1319279.3612307995</v>
          </cell>
          <cell r="QP31">
            <v>0</v>
          </cell>
          <cell r="QQ31">
            <v>0</v>
          </cell>
          <cell r="QR31">
            <v>0</v>
          </cell>
          <cell r="QS31">
            <v>0</v>
          </cell>
          <cell r="QT31">
            <v>0</v>
          </cell>
          <cell r="QU31">
            <v>0</v>
          </cell>
          <cell r="QV31">
            <v>0</v>
          </cell>
          <cell r="QW31">
            <v>0</v>
          </cell>
          <cell r="QX31">
            <v>-1319279.3612307995</v>
          </cell>
          <cell r="QY31">
            <v>-1319279.3612307995</v>
          </cell>
          <cell r="RC31">
            <v>-1319279.3612307995</v>
          </cell>
          <cell r="RD31">
            <v>-1319279.3612307995</v>
          </cell>
          <cell r="RH31">
            <v>1319279.3612307995</v>
          </cell>
          <cell r="RI31">
            <v>1319279.3612307995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0</v>
          </cell>
          <cell r="RR31">
            <v>-1798762.0468811388</v>
          </cell>
          <cell r="RS31">
            <v>-1798762.0468811388</v>
          </cell>
          <cell r="RT31">
            <v>0</v>
          </cell>
          <cell r="RU31">
            <v>0</v>
          </cell>
          <cell r="RV31">
            <v>0</v>
          </cell>
          <cell r="RW31">
            <v>0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-1798762.0468811388</v>
          </cell>
          <cell r="SC31">
            <v>-1798762.0468811388</v>
          </cell>
          <cell r="SG31">
            <v>-1798762.0468811388</v>
          </cell>
          <cell r="SH31">
            <v>-1798762.0468811388</v>
          </cell>
          <cell r="SL31">
            <v>1798762.0468811388</v>
          </cell>
          <cell r="SM31">
            <v>1798762.0468811388</v>
          </cell>
          <cell r="SQ31">
            <v>0</v>
          </cell>
          <cell r="SR31">
            <v>0</v>
          </cell>
          <cell r="SS31">
            <v>0</v>
          </cell>
          <cell r="ST31">
            <v>0</v>
          </cell>
          <cell r="SU31">
            <v>0</v>
          </cell>
          <cell r="SV31">
            <v>-1275199.3206638959</v>
          </cell>
          <cell r="SW31">
            <v>-1275199.3206638959</v>
          </cell>
          <cell r="SX31">
            <v>0</v>
          </cell>
          <cell r="SY31">
            <v>0</v>
          </cell>
          <cell r="SZ31">
            <v>0</v>
          </cell>
          <cell r="TA31">
            <v>0</v>
          </cell>
          <cell r="TB31">
            <v>0</v>
          </cell>
          <cell r="TC31">
            <v>0</v>
          </cell>
          <cell r="TD31">
            <v>0</v>
          </cell>
          <cell r="TE31">
            <v>0</v>
          </cell>
          <cell r="TF31">
            <v>-1275199.3206638959</v>
          </cell>
          <cell r="TG31">
            <v>-1275199.3206638959</v>
          </cell>
          <cell r="TK31">
            <v>-1275199.3206638959</v>
          </cell>
          <cell r="TL31">
            <v>-1275199.3206638959</v>
          </cell>
          <cell r="TP31">
            <v>1275199.3206638959</v>
          </cell>
          <cell r="TQ31">
            <v>1275199.3206638959</v>
          </cell>
          <cell r="TU31">
            <v>0</v>
          </cell>
          <cell r="TV31">
            <v>0</v>
          </cell>
          <cell r="TW31">
            <v>0</v>
          </cell>
          <cell r="TX31">
            <v>0</v>
          </cell>
          <cell r="TY31">
            <v>0</v>
          </cell>
          <cell r="TZ31">
            <v>0</v>
          </cell>
          <cell r="UA31">
            <v>0</v>
          </cell>
          <cell r="UB31">
            <v>0</v>
          </cell>
          <cell r="UC31">
            <v>0</v>
          </cell>
          <cell r="UD31">
            <v>0</v>
          </cell>
          <cell r="UE31">
            <v>0</v>
          </cell>
          <cell r="UF31">
            <v>0</v>
          </cell>
          <cell r="UG31">
            <v>0</v>
          </cell>
          <cell r="UH31">
            <v>0</v>
          </cell>
          <cell r="UI31">
            <v>0</v>
          </cell>
          <cell r="UJ31">
            <v>0</v>
          </cell>
          <cell r="UK31">
            <v>0</v>
          </cell>
          <cell r="UO31">
            <v>0</v>
          </cell>
          <cell r="UP31">
            <v>0</v>
          </cell>
          <cell r="UT31">
            <v>0</v>
          </cell>
          <cell r="UU31">
            <v>0</v>
          </cell>
          <cell r="UY31">
            <v>0</v>
          </cell>
          <cell r="UZ31">
            <v>0</v>
          </cell>
          <cell r="VA31">
            <v>0</v>
          </cell>
          <cell r="VB31">
            <v>0</v>
          </cell>
          <cell r="VC31">
            <v>0</v>
          </cell>
          <cell r="VD31">
            <v>0</v>
          </cell>
          <cell r="VE31">
            <v>0</v>
          </cell>
          <cell r="VF31">
            <v>0</v>
          </cell>
          <cell r="VG31">
            <v>0</v>
          </cell>
          <cell r="VH31">
            <v>0</v>
          </cell>
          <cell r="VI31">
            <v>0</v>
          </cell>
          <cell r="VJ31">
            <v>0</v>
          </cell>
          <cell r="VK31">
            <v>0</v>
          </cell>
          <cell r="VL31">
            <v>0</v>
          </cell>
          <cell r="VM31">
            <v>0</v>
          </cell>
          <cell r="VN31">
            <v>0</v>
          </cell>
          <cell r="VO31">
            <v>0</v>
          </cell>
          <cell r="VS31">
            <v>0</v>
          </cell>
          <cell r="VT31">
            <v>0</v>
          </cell>
          <cell r="VX31">
            <v>0</v>
          </cell>
          <cell r="VY31">
            <v>0</v>
          </cell>
          <cell r="WC31">
            <v>0</v>
          </cell>
          <cell r="WD31">
            <v>0</v>
          </cell>
          <cell r="WE31">
            <v>0</v>
          </cell>
          <cell r="WF31">
            <v>0</v>
          </cell>
          <cell r="WG31">
            <v>0</v>
          </cell>
          <cell r="WH31">
            <v>-646281.5107042843</v>
          </cell>
          <cell r="WI31">
            <v>-646281.5107042843</v>
          </cell>
          <cell r="WJ31">
            <v>0</v>
          </cell>
          <cell r="WK31">
            <v>0</v>
          </cell>
          <cell r="WL31">
            <v>0</v>
          </cell>
          <cell r="WM31">
            <v>0</v>
          </cell>
          <cell r="WN31">
            <v>0</v>
          </cell>
          <cell r="WO31">
            <v>0</v>
          </cell>
          <cell r="WP31">
            <v>0</v>
          </cell>
          <cell r="WQ31">
            <v>0</v>
          </cell>
          <cell r="WR31">
            <v>-646281.5107042843</v>
          </cell>
          <cell r="WS31">
            <v>-646281.5107042843</v>
          </cell>
          <cell r="WW31">
            <v>-646281.5107042843</v>
          </cell>
          <cell r="WX31">
            <v>-646281.5107042843</v>
          </cell>
          <cell r="XB31">
            <v>646281.5107042843</v>
          </cell>
          <cell r="XC31">
            <v>646281.5107042843</v>
          </cell>
          <cell r="XG31">
            <v>0</v>
          </cell>
          <cell r="XH31">
            <v>0</v>
          </cell>
          <cell r="XI31">
            <v>0</v>
          </cell>
          <cell r="XJ31">
            <v>0</v>
          </cell>
          <cell r="XK31">
            <v>0</v>
          </cell>
          <cell r="XL31">
            <v>-586637.94084507041</v>
          </cell>
          <cell r="XM31">
            <v>-586637.94084507041</v>
          </cell>
          <cell r="XN31">
            <v>0</v>
          </cell>
          <cell r="XO31">
            <v>0</v>
          </cell>
          <cell r="XP31">
            <v>0</v>
          </cell>
          <cell r="XQ31">
            <v>0</v>
          </cell>
          <cell r="XR31">
            <v>0</v>
          </cell>
          <cell r="XS31">
            <v>0</v>
          </cell>
          <cell r="XT31">
            <v>0</v>
          </cell>
          <cell r="XU31">
            <v>0</v>
          </cell>
          <cell r="XV31">
            <v>-586637.94084507041</v>
          </cell>
          <cell r="XW31">
            <v>-586637.94084507041</v>
          </cell>
          <cell r="YA31">
            <v>-586637.94084507041</v>
          </cell>
          <cell r="YB31">
            <v>-586637.94084507041</v>
          </cell>
          <cell r="YF31">
            <v>586637.94084507041</v>
          </cell>
          <cell r="YG31">
            <v>586637.94084507041</v>
          </cell>
          <cell r="YK31">
            <v>0</v>
          </cell>
          <cell r="YL31">
            <v>0</v>
          </cell>
          <cell r="YM31">
            <v>0</v>
          </cell>
          <cell r="YN31">
            <v>0</v>
          </cell>
          <cell r="YO31">
            <v>0</v>
          </cell>
          <cell r="YP31">
            <v>0</v>
          </cell>
          <cell r="YQ31">
            <v>0</v>
          </cell>
          <cell r="YR31">
            <v>0</v>
          </cell>
          <cell r="YS31">
            <v>0</v>
          </cell>
          <cell r="YT31">
            <v>0</v>
          </cell>
          <cell r="YU31">
            <v>0</v>
          </cell>
          <cell r="YV31">
            <v>0</v>
          </cell>
          <cell r="YW31">
            <v>0</v>
          </cell>
          <cell r="YX31">
            <v>0</v>
          </cell>
          <cell r="YY31">
            <v>0</v>
          </cell>
          <cell r="YZ31">
            <v>0</v>
          </cell>
          <cell r="ZA31">
            <v>0</v>
          </cell>
          <cell r="ZE31">
            <v>0</v>
          </cell>
          <cell r="ZQ31">
            <v>0</v>
          </cell>
          <cell r="ZR31">
            <v>0</v>
          </cell>
          <cell r="ZS31">
            <v>0</v>
          </cell>
          <cell r="ZT31">
            <v>0</v>
          </cell>
          <cell r="ZU31">
            <v>0</v>
          </cell>
          <cell r="ZV31">
            <v>0</v>
          </cell>
          <cell r="ZW31">
            <v>0</v>
          </cell>
          <cell r="ZX31">
            <v>0</v>
          </cell>
          <cell r="ZY31">
            <v>0</v>
          </cell>
          <cell r="ZZ31">
            <v>0</v>
          </cell>
          <cell r="AAA31">
            <v>0</v>
          </cell>
          <cell r="AAB31">
            <v>0</v>
          </cell>
          <cell r="AAC31">
            <v>0</v>
          </cell>
          <cell r="AAD31">
            <v>0</v>
          </cell>
          <cell r="AAE31">
            <v>0</v>
          </cell>
          <cell r="AAI31">
            <v>0</v>
          </cell>
          <cell r="AAU31">
            <v>0</v>
          </cell>
          <cell r="AAV31">
            <v>0</v>
          </cell>
          <cell r="AAW31">
            <v>0</v>
          </cell>
          <cell r="AAX31">
            <v>-523232.82399999991</v>
          </cell>
          <cell r="AAY31">
            <v>-523232.82399999991</v>
          </cell>
          <cell r="AAZ31">
            <v>0</v>
          </cell>
          <cell r="ABA31">
            <v>0</v>
          </cell>
          <cell r="ABB31">
            <v>0</v>
          </cell>
          <cell r="ABC31">
            <v>0</v>
          </cell>
          <cell r="ABD31">
            <v>0</v>
          </cell>
          <cell r="ABE31">
            <v>0</v>
          </cell>
          <cell r="ABF31">
            <v>0</v>
          </cell>
          <cell r="ABG31">
            <v>0</v>
          </cell>
          <cell r="ABH31">
            <v>-523232.82399999991</v>
          </cell>
          <cell r="ABI31">
            <v>-523232.82399999991</v>
          </cell>
          <cell r="ABM31">
            <v>-523232.82399999991</v>
          </cell>
          <cell r="ABN31">
            <v>-523232.82399999991</v>
          </cell>
          <cell r="ABR31">
            <v>523232.82399999991</v>
          </cell>
          <cell r="ABS31">
            <v>523232.82399999991</v>
          </cell>
          <cell r="ABW31">
            <v>0</v>
          </cell>
          <cell r="ABX31">
            <v>0</v>
          </cell>
          <cell r="ABY31">
            <v>0</v>
          </cell>
          <cell r="ABZ31">
            <v>0</v>
          </cell>
          <cell r="ACA31">
            <v>0</v>
          </cell>
          <cell r="ACB31">
            <v>-1341199.0922535211</v>
          </cell>
          <cell r="ACC31">
            <v>-1341199.0922535211</v>
          </cell>
          <cell r="ACD31">
            <v>0</v>
          </cell>
          <cell r="ACE31">
            <v>0</v>
          </cell>
          <cell r="ACF31">
            <v>0</v>
          </cell>
          <cell r="ACG31">
            <v>0</v>
          </cell>
          <cell r="ACH31">
            <v>0</v>
          </cell>
          <cell r="ACI31">
            <v>0</v>
          </cell>
          <cell r="ACJ31">
            <v>0</v>
          </cell>
          <cell r="ACK31">
            <v>0</v>
          </cell>
          <cell r="ACL31">
            <v>-1341199.0922535211</v>
          </cell>
          <cell r="ACM31">
            <v>-1341199.0922535211</v>
          </cell>
          <cell r="ACQ31">
            <v>-1341199.0922535211</v>
          </cell>
          <cell r="ACR31">
            <v>-1341199.0922535211</v>
          </cell>
          <cell r="ACV31">
            <v>1341199.0922535211</v>
          </cell>
          <cell r="ACW31">
            <v>1341199.0922535211</v>
          </cell>
          <cell r="ADA31">
            <v>0</v>
          </cell>
          <cell r="ADB31">
            <v>0</v>
          </cell>
          <cell r="ADC31">
            <v>0</v>
          </cell>
          <cell r="ADD31">
            <v>0</v>
          </cell>
          <cell r="ADE31">
            <v>0</v>
          </cell>
          <cell r="ADF31">
            <v>0</v>
          </cell>
          <cell r="ADG31">
            <v>0</v>
          </cell>
          <cell r="ADH31">
            <v>0</v>
          </cell>
          <cell r="ADI31">
            <v>0</v>
          </cell>
          <cell r="ADJ31">
            <v>0</v>
          </cell>
          <cell r="ADK31">
            <v>0</v>
          </cell>
          <cell r="ADL31">
            <v>0</v>
          </cell>
          <cell r="ADM31">
            <v>0</v>
          </cell>
          <cell r="ADN31">
            <v>0</v>
          </cell>
          <cell r="ADO31">
            <v>0</v>
          </cell>
          <cell r="ADP31">
            <v>0</v>
          </cell>
          <cell r="ADQ31">
            <v>0</v>
          </cell>
          <cell r="ADU31">
            <v>0</v>
          </cell>
          <cell r="AEG31">
            <v>0</v>
          </cell>
          <cell r="AEH31">
            <v>0</v>
          </cell>
          <cell r="AEI31">
            <v>0</v>
          </cell>
          <cell r="AEJ31">
            <v>0</v>
          </cell>
          <cell r="AEK31">
            <v>0</v>
          </cell>
          <cell r="AEL31">
            <v>0</v>
          </cell>
          <cell r="AEM31">
            <v>0</v>
          </cell>
          <cell r="AEN31">
            <v>0</v>
          </cell>
          <cell r="AEO31">
            <v>0</v>
          </cell>
          <cell r="AEP31">
            <v>0</v>
          </cell>
          <cell r="AEQ31">
            <v>0</v>
          </cell>
          <cell r="AER31">
            <v>0</v>
          </cell>
          <cell r="AES31">
            <v>0</v>
          </cell>
          <cell r="AET31">
            <v>0</v>
          </cell>
          <cell r="AEU31">
            <v>0</v>
          </cell>
          <cell r="AEY31">
            <v>0</v>
          </cell>
          <cell r="AFK31">
            <v>0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0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GC31">
            <v>0</v>
          </cell>
          <cell r="AGO31">
            <v>0</v>
          </cell>
          <cell r="AGP31">
            <v>0</v>
          </cell>
          <cell r="AGQ31">
            <v>0</v>
          </cell>
          <cell r="AGR31">
            <v>-1071696.2578125</v>
          </cell>
          <cell r="AGS31">
            <v>-1071696.2578125</v>
          </cell>
          <cell r="AGT31">
            <v>0</v>
          </cell>
          <cell r="AGU31">
            <v>0</v>
          </cell>
          <cell r="AGV31">
            <v>0</v>
          </cell>
          <cell r="AGW31">
            <v>0</v>
          </cell>
          <cell r="AGX31">
            <v>0</v>
          </cell>
          <cell r="AGY31">
            <v>0</v>
          </cell>
          <cell r="AGZ31">
            <v>0</v>
          </cell>
          <cell r="AHA31">
            <v>0</v>
          </cell>
          <cell r="AHB31">
            <v>-1071696.2578125</v>
          </cell>
          <cell r="AHC31">
            <v>-1071696.2578125</v>
          </cell>
          <cell r="AHG31">
            <v>-1071696.2578125</v>
          </cell>
          <cell r="AHH31">
            <v>-1071696.2578125</v>
          </cell>
          <cell r="AHL31">
            <v>1071696.2578125</v>
          </cell>
          <cell r="AHM31">
            <v>1071696.2578125</v>
          </cell>
          <cell r="AHQ31">
            <v>0</v>
          </cell>
          <cell r="AHR31">
            <v>0</v>
          </cell>
          <cell r="AHS31">
            <v>0</v>
          </cell>
          <cell r="AHT31">
            <v>0</v>
          </cell>
          <cell r="AHU31">
            <v>0</v>
          </cell>
          <cell r="AHV31">
            <v>-594953.58895129373</v>
          </cell>
          <cell r="AHW31">
            <v>-594953.58895129373</v>
          </cell>
          <cell r="AHX31">
            <v>0</v>
          </cell>
          <cell r="AHY31">
            <v>0</v>
          </cell>
          <cell r="AHZ31">
            <v>0</v>
          </cell>
          <cell r="AIA31">
            <v>0</v>
          </cell>
          <cell r="AIB31">
            <v>0</v>
          </cell>
          <cell r="AIC31">
            <v>0</v>
          </cell>
          <cell r="AID31">
            <v>0</v>
          </cell>
          <cell r="AIE31">
            <v>0</v>
          </cell>
          <cell r="AIF31">
            <v>-594953.58895129373</v>
          </cell>
          <cell r="AIG31">
            <v>-594953.58895129373</v>
          </cell>
          <cell r="AIK31">
            <v>-594953.58895129373</v>
          </cell>
          <cell r="AIL31">
            <v>-594953.58895129373</v>
          </cell>
          <cell r="AIP31">
            <v>594953.58895129373</v>
          </cell>
          <cell r="AIQ31">
            <v>594953.58895129373</v>
          </cell>
          <cell r="AIU31">
            <v>0</v>
          </cell>
          <cell r="AIV31">
            <v>0</v>
          </cell>
          <cell r="AIW31">
            <v>0</v>
          </cell>
          <cell r="AIX31">
            <v>0</v>
          </cell>
          <cell r="AIY31">
            <v>0</v>
          </cell>
          <cell r="AIZ31">
            <v>0</v>
          </cell>
          <cell r="AJA31">
            <v>0</v>
          </cell>
          <cell r="AJB31">
            <v>0</v>
          </cell>
          <cell r="AJC31">
            <v>0</v>
          </cell>
          <cell r="AJD31">
            <v>0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0</v>
          </cell>
          <cell r="AJK31">
            <v>0</v>
          </cell>
          <cell r="AJO31">
            <v>0</v>
          </cell>
          <cell r="AKA31">
            <v>0</v>
          </cell>
          <cell r="AKB31">
            <v>0</v>
          </cell>
          <cell r="AKC31">
            <v>0</v>
          </cell>
          <cell r="AKD31">
            <v>0</v>
          </cell>
          <cell r="AKE31">
            <v>0</v>
          </cell>
          <cell r="AKF31">
            <v>0</v>
          </cell>
          <cell r="AKG31">
            <v>0</v>
          </cell>
          <cell r="AKH31">
            <v>0</v>
          </cell>
          <cell r="AKI31">
            <v>0</v>
          </cell>
          <cell r="AKJ31">
            <v>0</v>
          </cell>
          <cell r="AKK31">
            <v>0</v>
          </cell>
          <cell r="AKL31">
            <v>0</v>
          </cell>
          <cell r="AKM31">
            <v>0</v>
          </cell>
          <cell r="AKN31">
            <v>0</v>
          </cell>
          <cell r="AKO31">
            <v>0</v>
          </cell>
          <cell r="AKS31">
            <v>0</v>
          </cell>
          <cell r="ALI31">
            <v>0</v>
          </cell>
          <cell r="ALW31">
            <v>0</v>
          </cell>
          <cell r="AXW31">
            <v>0</v>
          </cell>
          <cell r="AXX31">
            <v>0</v>
          </cell>
          <cell r="AXY31">
            <v>0</v>
          </cell>
          <cell r="AXZ31">
            <v>-39922387.435482763</v>
          </cell>
          <cell r="AYA31">
            <v>-39922387.435482763</v>
          </cell>
          <cell r="AYB31">
            <v>0</v>
          </cell>
          <cell r="AYC31">
            <v>0</v>
          </cell>
          <cell r="AYD31">
            <v>0</v>
          </cell>
          <cell r="AYE31">
            <v>0</v>
          </cell>
          <cell r="AYF31">
            <v>0</v>
          </cell>
          <cell r="AYG31">
            <v>0</v>
          </cell>
          <cell r="AYH31">
            <v>0</v>
          </cell>
          <cell r="AYI31">
            <v>0</v>
          </cell>
          <cell r="AYJ31">
            <v>-39922387.435482763</v>
          </cell>
          <cell r="AYK31">
            <v>-39922387.435482763</v>
          </cell>
          <cell r="AYL31">
            <v>0</v>
          </cell>
          <cell r="AYM31">
            <v>0</v>
          </cell>
          <cell r="AYN31">
            <v>0</v>
          </cell>
          <cell r="AYO31">
            <v>-39922387.435482763</v>
          </cell>
          <cell r="AYP31">
            <v>-39922387.435482763</v>
          </cell>
          <cell r="AYQ31">
            <v>0</v>
          </cell>
          <cell r="AYR31">
            <v>0</v>
          </cell>
          <cell r="AYS31">
            <v>0</v>
          </cell>
          <cell r="AYT31">
            <v>39922387.435482763</v>
          </cell>
          <cell r="AYU31">
            <v>39922387.435482763</v>
          </cell>
          <cell r="AYV31">
            <v>0</v>
          </cell>
          <cell r="AYW31">
            <v>0</v>
          </cell>
          <cell r="AYX31">
            <v>0</v>
          </cell>
          <cell r="AYY31">
            <v>0</v>
          </cell>
          <cell r="AYZ31">
            <v>0</v>
          </cell>
          <cell r="AZA31">
            <v>0</v>
          </cell>
          <cell r="AZB31">
            <v>0</v>
          </cell>
          <cell r="AZC31">
            <v>0</v>
          </cell>
          <cell r="AZD31">
            <v>0</v>
          </cell>
          <cell r="AZE31">
            <v>0</v>
          </cell>
          <cell r="AZK31">
            <v>0</v>
          </cell>
          <cell r="AZL31">
            <v>0</v>
          </cell>
          <cell r="AZM31">
            <v>0</v>
          </cell>
          <cell r="AZN31">
            <v>0</v>
          </cell>
          <cell r="AZP31">
            <v>0</v>
          </cell>
          <cell r="AZQ31">
            <v>0</v>
          </cell>
          <cell r="AZR31">
            <v>0</v>
          </cell>
          <cell r="AZS31">
            <v>0</v>
          </cell>
          <cell r="AZU31">
            <v>0</v>
          </cell>
          <cell r="AZV31">
            <v>0</v>
          </cell>
          <cell r="AZW31">
            <v>0</v>
          </cell>
          <cell r="AZX31">
            <v>0</v>
          </cell>
          <cell r="BAE31">
            <v>0</v>
          </cell>
          <cell r="BAF31">
            <v>0</v>
          </cell>
          <cell r="BAG31">
            <v>0</v>
          </cell>
          <cell r="BAH31">
            <v>0</v>
          </cell>
          <cell r="BAI31">
            <v>0</v>
          </cell>
          <cell r="BAO31">
            <v>0</v>
          </cell>
          <cell r="BAP31">
            <v>0</v>
          </cell>
          <cell r="BAQ31">
            <v>0</v>
          </cell>
          <cell r="BAR31">
            <v>0</v>
          </cell>
          <cell r="BAT31">
            <v>0</v>
          </cell>
          <cell r="BAU31">
            <v>0</v>
          </cell>
          <cell r="BAV31">
            <v>0</v>
          </cell>
          <cell r="BAW31">
            <v>0</v>
          </cell>
          <cell r="BAY31">
            <v>0</v>
          </cell>
          <cell r="BAZ31">
            <v>0</v>
          </cell>
          <cell r="BBA31">
            <v>0</v>
          </cell>
          <cell r="BBB31">
            <v>0</v>
          </cell>
          <cell r="BBI31">
            <v>0</v>
          </cell>
          <cell r="BBJ31">
            <v>0</v>
          </cell>
          <cell r="BBK31">
            <v>0</v>
          </cell>
          <cell r="BBL31">
            <v>0</v>
          </cell>
          <cell r="BBM31">
            <v>0</v>
          </cell>
          <cell r="BBS31">
            <v>0</v>
          </cell>
          <cell r="BBT31">
            <v>0</v>
          </cell>
          <cell r="BBU31">
            <v>0</v>
          </cell>
          <cell r="BBV31">
            <v>0</v>
          </cell>
          <cell r="BBX31">
            <v>0</v>
          </cell>
          <cell r="BBY31">
            <v>0</v>
          </cell>
          <cell r="BBZ31">
            <v>0</v>
          </cell>
          <cell r="BCA31">
            <v>0</v>
          </cell>
          <cell r="BCC31">
            <v>0</v>
          </cell>
          <cell r="BCD31">
            <v>0</v>
          </cell>
          <cell r="BCE31">
            <v>0</v>
          </cell>
          <cell r="BCF31">
            <v>0</v>
          </cell>
          <cell r="BCM31">
            <v>0</v>
          </cell>
          <cell r="BCN31">
            <v>0</v>
          </cell>
          <cell r="BCO31">
            <v>0</v>
          </cell>
          <cell r="BCP31">
            <v>0</v>
          </cell>
          <cell r="BCQ31">
            <v>0</v>
          </cell>
          <cell r="BCW31">
            <v>0</v>
          </cell>
          <cell r="BCX31">
            <v>0</v>
          </cell>
          <cell r="BCY31">
            <v>0</v>
          </cell>
          <cell r="BCZ31">
            <v>0</v>
          </cell>
          <cell r="BDB31">
            <v>0</v>
          </cell>
          <cell r="BDC31">
            <v>0</v>
          </cell>
          <cell r="BDD31">
            <v>0</v>
          </cell>
          <cell r="BDE31">
            <v>0</v>
          </cell>
          <cell r="BDG31">
            <v>0</v>
          </cell>
          <cell r="BDH31">
            <v>0</v>
          </cell>
          <cell r="BDI31">
            <v>0</v>
          </cell>
          <cell r="BDJ31">
            <v>0</v>
          </cell>
          <cell r="BDQ31">
            <v>0</v>
          </cell>
          <cell r="BDR31">
            <v>0</v>
          </cell>
          <cell r="BDS31">
            <v>0</v>
          </cell>
          <cell r="BDT31">
            <v>70000000</v>
          </cell>
          <cell r="BDU31">
            <v>70000000</v>
          </cell>
          <cell r="BEA31">
            <v>0</v>
          </cell>
          <cell r="BEB31">
            <v>0</v>
          </cell>
          <cell r="BEC31">
            <v>0</v>
          </cell>
          <cell r="BED31">
            <v>70000000</v>
          </cell>
          <cell r="BEF31">
            <v>0</v>
          </cell>
          <cell r="BEG31">
            <v>0</v>
          </cell>
          <cell r="BEH31">
            <v>0</v>
          </cell>
          <cell r="BEI31">
            <v>70000000</v>
          </cell>
          <cell r="BEJ31">
            <v>70000000</v>
          </cell>
          <cell r="BEK31">
            <v>0</v>
          </cell>
          <cell r="BEL31">
            <v>0</v>
          </cell>
          <cell r="BEM31">
            <v>0</v>
          </cell>
          <cell r="BEN31">
            <v>0</v>
          </cell>
          <cell r="BEU31">
            <v>0</v>
          </cell>
          <cell r="BEV31">
            <v>0</v>
          </cell>
          <cell r="BEW31">
            <v>0</v>
          </cell>
          <cell r="BEX31">
            <v>30077612.564517237</v>
          </cell>
          <cell r="BEY31">
            <v>30077612.564517237</v>
          </cell>
          <cell r="BEZ31">
            <v>0</v>
          </cell>
          <cell r="BFA31">
            <v>0</v>
          </cell>
          <cell r="BFB31">
            <v>0</v>
          </cell>
          <cell r="BFC31">
            <v>0</v>
          </cell>
          <cell r="BFD31">
            <v>0</v>
          </cell>
          <cell r="BFE31">
            <v>0</v>
          </cell>
          <cell r="BFF31">
            <v>0</v>
          </cell>
          <cell r="BFG31">
            <v>0</v>
          </cell>
          <cell r="BFH31">
            <v>30077612.564517237</v>
          </cell>
          <cell r="BFI31">
            <v>30077612.564517237</v>
          </cell>
          <cell r="BFJ31">
            <v>0</v>
          </cell>
          <cell r="BFK31">
            <v>0</v>
          </cell>
          <cell r="BFL31">
            <v>0</v>
          </cell>
          <cell r="BFM31">
            <v>30077612.564517237</v>
          </cell>
          <cell r="BFN31">
            <v>30077612.564517237</v>
          </cell>
          <cell r="BFO31">
            <v>0</v>
          </cell>
          <cell r="BFP31">
            <v>0</v>
          </cell>
          <cell r="BFQ31">
            <v>0</v>
          </cell>
          <cell r="BFR31">
            <v>39922387.435482763</v>
          </cell>
          <cell r="BFS31">
            <v>39922387.435482763</v>
          </cell>
          <cell r="BFT31">
            <v>0</v>
          </cell>
          <cell r="BFU31">
            <v>0</v>
          </cell>
          <cell r="BFV31">
            <v>0</v>
          </cell>
          <cell r="BFW31">
            <v>70000000</v>
          </cell>
          <cell r="BFX31">
            <v>70000000</v>
          </cell>
          <cell r="BFY31">
            <v>0</v>
          </cell>
          <cell r="BFZ31">
            <v>0</v>
          </cell>
        </row>
        <row r="32">
          <cell r="B32" t="str">
            <v>费用合计：</v>
          </cell>
          <cell r="C32">
            <v>23386813.412015803</v>
          </cell>
          <cell r="D32">
            <v>25975170.190072812</v>
          </cell>
          <cell r="E32">
            <v>24533522.160422944</v>
          </cell>
          <cell r="F32">
            <v>14293542.127262799</v>
          </cell>
          <cell r="G32">
            <v>88189047.889774352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23386813.412015803</v>
          </cell>
          <cell r="N32">
            <v>25975170.190072812</v>
          </cell>
          <cell r="O32">
            <v>24533522.160422944</v>
          </cell>
          <cell r="P32">
            <v>14293542.127262799</v>
          </cell>
          <cell r="Q32">
            <v>88189047.889774352</v>
          </cell>
          <cell r="R32">
            <v>23386813.412015803</v>
          </cell>
          <cell r="S32">
            <v>25975170.190072812</v>
          </cell>
          <cell r="T32">
            <v>24533522.160422944</v>
          </cell>
          <cell r="U32">
            <v>14293542.127262799</v>
          </cell>
          <cell r="V32">
            <v>88189047.889774352</v>
          </cell>
          <cell r="W32">
            <v>4276965.8572433963</v>
          </cell>
          <cell r="X32">
            <v>6005880.4839947568</v>
          </cell>
          <cell r="Y32">
            <v>6445452.8071808834</v>
          </cell>
          <cell r="Z32">
            <v>17205505.447959639</v>
          </cell>
          <cell r="AA32">
            <v>33933804.596378669</v>
          </cell>
          <cell r="AB32">
            <v>27663779.269259203</v>
          </cell>
          <cell r="AC32">
            <v>31981050.674067572</v>
          </cell>
          <cell r="AD32">
            <v>30978974.967603825</v>
          </cell>
          <cell r="AE32">
            <v>31499047.575222436</v>
          </cell>
          <cell r="AF32">
            <v>122122852.48615301</v>
          </cell>
          <cell r="AG32">
            <v>6803353.952578851</v>
          </cell>
          <cell r="AH32">
            <v>8045410.8775490168</v>
          </cell>
          <cell r="AI32">
            <v>8495279.8227012958</v>
          </cell>
          <cell r="AJ32">
            <v>5509880.8377938624</v>
          </cell>
          <cell r="AK32">
            <v>28853925.490623027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6803353.952578851</v>
          </cell>
          <cell r="AR32">
            <v>8045410.8775490168</v>
          </cell>
          <cell r="AS32">
            <v>8495279.8227012958</v>
          </cell>
          <cell r="AT32">
            <v>5509880.8377938624</v>
          </cell>
          <cell r="AU32">
            <v>28853925.490623027</v>
          </cell>
          <cell r="AV32">
            <v>6803353.952578851</v>
          </cell>
          <cell r="AW32">
            <v>8045410.8775490168</v>
          </cell>
          <cell r="AX32">
            <v>8495279.8227012958</v>
          </cell>
          <cell r="AY32">
            <v>5509880.8377938624</v>
          </cell>
          <cell r="AZ32">
            <v>28853925.490623027</v>
          </cell>
          <cell r="BA32">
            <v>1679043.40573022</v>
          </cell>
          <cell r="BB32">
            <v>2612049.7389213964</v>
          </cell>
          <cell r="BC32">
            <v>2691282.0566026829</v>
          </cell>
          <cell r="BD32">
            <v>6024991.3215492591</v>
          </cell>
          <cell r="BE32">
            <v>13007366.52280356</v>
          </cell>
          <cell r="BF32">
            <v>8482397.3583090715</v>
          </cell>
          <cell r="BG32">
            <v>10657460.616470413</v>
          </cell>
          <cell r="BH32">
            <v>11186561.879303981</v>
          </cell>
          <cell r="BI32">
            <v>11534872.159343122</v>
          </cell>
          <cell r="BJ32">
            <v>41861292.013426587</v>
          </cell>
          <cell r="BK32">
            <v>6197688.1289950302</v>
          </cell>
          <cell r="BL32">
            <v>7080787.7992321542</v>
          </cell>
          <cell r="BM32">
            <v>7318773.7811702034</v>
          </cell>
          <cell r="BN32">
            <v>4703359.7929128734</v>
          </cell>
          <cell r="BO32">
            <v>25300609.502310257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6197688.1289950302</v>
          </cell>
          <cell r="BV32">
            <v>7080787.7992321542</v>
          </cell>
          <cell r="BW32">
            <v>7318773.7811702034</v>
          </cell>
          <cell r="BX32">
            <v>4703359.7929128734</v>
          </cell>
          <cell r="BY32">
            <v>25300609.502310257</v>
          </cell>
          <cell r="BZ32">
            <v>6197688.1289950302</v>
          </cell>
          <cell r="CA32">
            <v>7080787.7992321542</v>
          </cell>
          <cell r="CB32">
            <v>7318773.7811702034</v>
          </cell>
          <cell r="CC32">
            <v>4703359.7929128734</v>
          </cell>
          <cell r="CD32">
            <v>25300609.502310257</v>
          </cell>
          <cell r="CE32">
            <v>1672743.1403771844</v>
          </cell>
          <cell r="CF32">
            <v>2689666.1116115144</v>
          </cell>
          <cell r="CG32">
            <v>3239620.7273377152</v>
          </cell>
          <cell r="CH32">
            <v>6111988.8524119686</v>
          </cell>
          <cell r="CI32">
            <v>13714018.831738383</v>
          </cell>
          <cell r="CJ32">
            <v>7870431.2693722146</v>
          </cell>
          <cell r="CK32">
            <v>9770453.9108436685</v>
          </cell>
          <cell r="CL32">
            <v>10558394.508507917</v>
          </cell>
          <cell r="CM32">
            <v>10815348.645324841</v>
          </cell>
          <cell r="CN32">
            <v>39014628.334048636</v>
          </cell>
          <cell r="CO32">
            <v>2962191.3113068379</v>
          </cell>
          <cell r="CP32">
            <v>3225756.7566273017</v>
          </cell>
          <cell r="CQ32">
            <v>3219683.1100196019</v>
          </cell>
          <cell r="CR32">
            <v>1640712.297695019</v>
          </cell>
          <cell r="CS32">
            <v>11048343.475648765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2962191.3113068379</v>
          </cell>
          <cell r="CZ32">
            <v>3225756.7566273017</v>
          </cell>
          <cell r="DA32">
            <v>3219683.1100196019</v>
          </cell>
          <cell r="DB32">
            <v>1640712.297695019</v>
          </cell>
          <cell r="DC32">
            <v>11048343.475648765</v>
          </cell>
          <cell r="DD32">
            <v>2962191.3113068379</v>
          </cell>
          <cell r="DE32">
            <v>3225756.7566273017</v>
          </cell>
          <cell r="DF32">
            <v>3219683.1100196019</v>
          </cell>
          <cell r="DG32">
            <v>1640712.297695019</v>
          </cell>
          <cell r="DH32">
            <v>11048343.475648765</v>
          </cell>
          <cell r="DI32">
            <v>526929.59639025619</v>
          </cell>
          <cell r="DJ32">
            <v>1035567.9731528462</v>
          </cell>
          <cell r="DK32">
            <v>1054255.4505566072</v>
          </cell>
          <cell r="DL32">
            <v>2150242.4448310747</v>
          </cell>
          <cell r="DM32">
            <v>4766995.464930784</v>
          </cell>
          <cell r="DN32">
            <v>3489120.9076970946</v>
          </cell>
          <cell r="DO32">
            <v>4261324.7297801487</v>
          </cell>
          <cell r="DP32">
            <v>4273938.5605762098</v>
          </cell>
          <cell r="DQ32">
            <v>3790954.742526094</v>
          </cell>
          <cell r="DR32">
            <v>15815338.940579548</v>
          </cell>
          <cell r="DS32">
            <v>2386768.0851952969</v>
          </cell>
          <cell r="DT32">
            <v>2738933.1434947029</v>
          </cell>
          <cell r="DU32">
            <v>2867546.0018779263</v>
          </cell>
          <cell r="DV32">
            <v>1851176.9822944598</v>
          </cell>
          <cell r="DW32">
            <v>9844424.2128623854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2386768.0851952969</v>
          </cell>
          <cell r="ED32">
            <v>2738933.1434947029</v>
          </cell>
          <cell r="EE32">
            <v>2867546.0018779263</v>
          </cell>
          <cell r="EF32">
            <v>1851176.9822944598</v>
          </cell>
          <cell r="EG32">
            <v>9844424.2128623854</v>
          </cell>
          <cell r="EH32">
            <v>2386768.0851952969</v>
          </cell>
          <cell r="EI32">
            <v>2738933.1434947029</v>
          </cell>
          <cell r="EJ32">
            <v>2867546.0018779263</v>
          </cell>
          <cell r="EK32">
            <v>1851176.9822944598</v>
          </cell>
          <cell r="EL32">
            <v>9844424.2128623854</v>
          </cell>
          <cell r="EM32">
            <v>709584.07341921399</v>
          </cell>
          <cell r="EN32">
            <v>1117394.3674557251</v>
          </cell>
          <cell r="EO32">
            <v>1310576.1688914984</v>
          </cell>
          <cell r="EP32">
            <v>2421228.3254675632</v>
          </cell>
          <cell r="EQ32">
            <v>5558782.9352340018</v>
          </cell>
          <cell r="ER32">
            <v>3096352.1586145116</v>
          </cell>
          <cell r="ES32">
            <v>3856327.510950428</v>
          </cell>
          <cell r="ET32">
            <v>4178122.1707694246</v>
          </cell>
          <cell r="EU32">
            <v>4272405.3077620231</v>
          </cell>
          <cell r="EV32">
            <v>15403207.148096384</v>
          </cell>
          <cell r="EW32">
            <v>1562102.2134481142</v>
          </cell>
          <cell r="EX32">
            <v>2519559.9880641103</v>
          </cell>
          <cell r="EY32">
            <v>2651574.8728870559</v>
          </cell>
          <cell r="EZ32">
            <v>1890427.2611172006</v>
          </cell>
          <cell r="FA32">
            <v>8623664.335516477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1562102.2134481142</v>
          </cell>
          <cell r="FH32">
            <v>2519559.9880641103</v>
          </cell>
          <cell r="FI32">
            <v>2651574.8728870559</v>
          </cell>
          <cell r="FJ32">
            <v>1890427.2611172006</v>
          </cell>
          <cell r="FK32">
            <v>8623664.335516477</v>
          </cell>
          <cell r="FL32">
            <v>1562102.2134481142</v>
          </cell>
          <cell r="FM32">
            <v>2519559.9880641103</v>
          </cell>
          <cell r="FN32">
            <v>2651574.8728870559</v>
          </cell>
          <cell r="FO32">
            <v>1890427.2611172006</v>
          </cell>
          <cell r="FP32">
            <v>8623664.335516477</v>
          </cell>
          <cell r="FQ32">
            <v>503131.4941520468</v>
          </cell>
          <cell r="FR32">
            <v>698935.20859649137</v>
          </cell>
          <cell r="FS32">
            <v>732579.539005848</v>
          </cell>
          <cell r="FT32">
            <v>1604557.9453391815</v>
          </cell>
          <cell r="FU32">
            <v>3539204.1870935671</v>
          </cell>
          <cell r="FV32">
            <v>2065233.7076001607</v>
          </cell>
          <cell r="FW32">
            <v>3218495.1966606011</v>
          </cell>
          <cell r="FX32">
            <v>3384154.411892904</v>
          </cell>
          <cell r="FY32">
            <v>3494985.2064563814</v>
          </cell>
          <cell r="FZ32">
            <v>12162868.522610048</v>
          </cell>
          <cell r="GA32">
            <v>864119.96364171163</v>
          </cell>
          <cell r="GB32">
            <v>1025819.5345955166</v>
          </cell>
          <cell r="GC32">
            <v>1005501.2316278528</v>
          </cell>
          <cell r="GD32">
            <v>186620.33919893485</v>
          </cell>
          <cell r="GE32">
            <v>3082061.0690640155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864119.96364171163</v>
          </cell>
          <cell r="GL32">
            <v>1025819.5345955166</v>
          </cell>
          <cell r="GM32">
            <v>1005501.2316278528</v>
          </cell>
          <cell r="GN32">
            <v>186620.33919893485</v>
          </cell>
          <cell r="GO32">
            <v>3082061.0690640155</v>
          </cell>
          <cell r="GP32">
            <v>864119.96364171163</v>
          </cell>
          <cell r="GQ32">
            <v>1025819.5345955166</v>
          </cell>
          <cell r="GR32">
            <v>1005501.2316278528</v>
          </cell>
          <cell r="GS32">
            <v>186620.33919893485</v>
          </cell>
          <cell r="GT32">
            <v>3082061.0690640155</v>
          </cell>
          <cell r="GU32">
            <v>594215.39192982449</v>
          </cell>
          <cell r="GV32">
            <v>1059116.1269947598</v>
          </cell>
          <cell r="GW32">
            <v>1065992.6845181135</v>
          </cell>
          <cell r="GX32">
            <v>1896601.2071934382</v>
          </cell>
          <cell r="GY32">
            <v>4615925.4106361354</v>
          </cell>
          <cell r="GZ32">
            <v>1458335.3555715359</v>
          </cell>
          <cell r="HA32">
            <v>2084935.6615902758</v>
          </cell>
          <cell r="HB32">
            <v>2071493.9161459664</v>
          </cell>
          <cell r="HC32">
            <v>2083221.5463923733</v>
          </cell>
          <cell r="HD32">
            <v>7697986.4797001518</v>
          </cell>
          <cell r="HE32">
            <v>4258519.1169410627</v>
          </cell>
          <cell r="HF32">
            <v>5192967.0531582236</v>
          </cell>
          <cell r="HG32">
            <v>5261928.7739561312</v>
          </cell>
          <cell r="HH32">
            <v>3642502.314505294</v>
          </cell>
          <cell r="HI32">
            <v>18355917.258560706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4258519.1169410627</v>
          </cell>
          <cell r="HP32">
            <v>5192967.0531582236</v>
          </cell>
          <cell r="HQ32">
            <v>5261928.7739561312</v>
          </cell>
          <cell r="HR32">
            <v>3642502.314505294</v>
          </cell>
          <cell r="HS32">
            <v>18355917.258560706</v>
          </cell>
          <cell r="HT32">
            <v>4258519.1169410627</v>
          </cell>
          <cell r="HU32">
            <v>5192967.0531582236</v>
          </cell>
          <cell r="HV32">
            <v>5261928.7739561312</v>
          </cell>
          <cell r="HW32">
            <v>3642502.314505294</v>
          </cell>
          <cell r="HX32">
            <v>18355917.258560706</v>
          </cell>
          <cell r="HY32">
            <v>1691106.1493252793</v>
          </cell>
          <cell r="HZ32">
            <v>2124409.1900030286</v>
          </cell>
          <cell r="IA32">
            <v>2251542.56278907</v>
          </cell>
          <cell r="IB32">
            <v>3995642.8212264106</v>
          </cell>
          <cell r="IC32">
            <v>10062700.723343788</v>
          </cell>
          <cell r="ID32">
            <v>5949625.2662663432</v>
          </cell>
          <cell r="IE32">
            <v>7317376.2431612508</v>
          </cell>
          <cell r="IF32">
            <v>7513471.3367452016</v>
          </cell>
          <cell r="IG32">
            <v>7638145.1357317045</v>
          </cell>
          <cell r="IH32">
            <v>28418617.981904499</v>
          </cell>
          <cell r="II32">
            <v>2600251.7581528942</v>
          </cell>
          <cell r="IJ32">
            <v>3060303.0213325475</v>
          </cell>
          <cell r="IK32">
            <v>3070928.1036480316</v>
          </cell>
          <cell r="IL32">
            <v>1978325.1712121004</v>
          </cell>
          <cell r="IM32">
            <v>10709808.054345574</v>
          </cell>
          <cell r="IN32">
            <v>0</v>
          </cell>
          <cell r="IO32">
            <v>0</v>
          </cell>
          <cell r="IP32">
            <v>0</v>
          </cell>
          <cell r="IQ32">
            <v>0</v>
          </cell>
          <cell r="IR32">
            <v>0</v>
          </cell>
          <cell r="IS32">
            <v>2600251.7581528942</v>
          </cell>
          <cell r="IT32">
            <v>3060303.0213325475</v>
          </cell>
          <cell r="IU32">
            <v>3070928.1036480316</v>
          </cell>
          <cell r="IV32">
            <v>1978325.1712121004</v>
          </cell>
          <cell r="IW32">
            <v>10709808.054345574</v>
          </cell>
          <cell r="IX32">
            <v>2600251.7581528942</v>
          </cell>
          <cell r="IY32">
            <v>3060303.0213325475</v>
          </cell>
          <cell r="IZ32">
            <v>3070928.1036480316</v>
          </cell>
          <cell r="JA32">
            <v>1978325.1712121004</v>
          </cell>
          <cell r="JB32">
            <v>10709808.054345574</v>
          </cell>
          <cell r="JC32">
            <v>765172.98373221129</v>
          </cell>
          <cell r="JD32">
            <v>1126139.9363204467</v>
          </cell>
          <cell r="JE32">
            <v>1271055.1936978647</v>
          </cell>
          <cell r="JF32">
            <v>2444867.5022028419</v>
          </cell>
          <cell r="JG32">
            <v>5607235.6159533653</v>
          </cell>
          <cell r="JH32">
            <v>3365424.7418851061</v>
          </cell>
          <cell r="JI32">
            <v>4186442.9576529944</v>
          </cell>
          <cell r="JJ32">
            <v>4341983.2973458953</v>
          </cell>
          <cell r="JK32">
            <v>4423192.6734149428</v>
          </cell>
          <cell r="JL32">
            <v>16317043.670298938</v>
          </cell>
          <cell r="JM32">
            <v>4469983.2908647768</v>
          </cell>
          <cell r="JN32">
            <v>5162150.1374110477</v>
          </cell>
          <cell r="JO32">
            <v>5158859.8660961092</v>
          </cell>
          <cell r="JP32">
            <v>3286969.573546588</v>
          </cell>
          <cell r="JQ32">
            <v>18077962.867918525</v>
          </cell>
          <cell r="JR32">
            <v>0</v>
          </cell>
          <cell r="JS32">
            <v>0</v>
          </cell>
          <cell r="JT32">
            <v>0</v>
          </cell>
          <cell r="JU32">
            <v>0</v>
          </cell>
          <cell r="JV32">
            <v>0</v>
          </cell>
          <cell r="JW32">
            <v>4469983.2908647768</v>
          </cell>
          <cell r="JX32">
            <v>5162150.1374110477</v>
          </cell>
          <cell r="JY32">
            <v>5158859.8660961092</v>
          </cell>
          <cell r="JZ32">
            <v>3286969.573546588</v>
          </cell>
          <cell r="KA32">
            <v>18077962.867918525</v>
          </cell>
          <cell r="KB32">
            <v>4469983.2908647768</v>
          </cell>
          <cell r="KC32">
            <v>5162150.1374110477</v>
          </cell>
          <cell r="KD32">
            <v>5158859.8660961092</v>
          </cell>
          <cell r="KE32">
            <v>3286969.573546588</v>
          </cell>
          <cell r="KF32">
            <v>18077962.867918525</v>
          </cell>
          <cell r="KG32">
            <v>1100308.1278176815</v>
          </cell>
          <cell r="KH32">
            <v>1370177.7984059164</v>
          </cell>
          <cell r="KI32">
            <v>1428574.1444585482</v>
          </cell>
          <cell r="KJ32">
            <v>3140788.7302729273</v>
          </cell>
          <cell r="KK32">
            <v>7039848.8009550739</v>
          </cell>
          <cell r="KL32">
            <v>5570291.4186824579</v>
          </cell>
          <cell r="KM32">
            <v>6532327.9358169651</v>
          </cell>
          <cell r="KN32">
            <v>6587434.0105546582</v>
          </cell>
          <cell r="KO32">
            <v>6427758.3038195157</v>
          </cell>
          <cell r="KP32">
            <v>25117811.668873601</v>
          </cell>
          <cell r="KQ32">
            <v>1116324.9772935237</v>
          </cell>
          <cell r="KR32">
            <v>1240575.306110065</v>
          </cell>
          <cell r="KS32">
            <v>1200233.0634683184</v>
          </cell>
          <cell r="KT32">
            <v>1213807.1518620451</v>
          </cell>
          <cell r="KU32">
            <v>4770940.4987339526</v>
          </cell>
          <cell r="KV32">
            <v>0</v>
          </cell>
          <cell r="KW32">
            <v>0</v>
          </cell>
          <cell r="KX32">
            <v>0</v>
          </cell>
          <cell r="KY32">
            <v>0</v>
          </cell>
          <cell r="KZ32">
            <v>0</v>
          </cell>
          <cell r="LA32">
            <v>1116324.9772935237</v>
          </cell>
          <cell r="LB32">
            <v>1240575.306110065</v>
          </cell>
          <cell r="LC32">
            <v>1200233.0634683184</v>
          </cell>
          <cell r="LD32">
            <v>1213807.1518620451</v>
          </cell>
          <cell r="LE32">
            <v>4770940.4987339526</v>
          </cell>
          <cell r="LF32">
            <v>1116324.9772935237</v>
          </cell>
          <cell r="LG32">
            <v>1240575.306110065</v>
          </cell>
          <cell r="LH32">
            <v>1200233.0634683184</v>
          </cell>
          <cell r="LI32">
            <v>1213807.1518620451</v>
          </cell>
          <cell r="LJ32">
            <v>4770940.4987339526</v>
          </cell>
          <cell r="LK32">
            <v>57199.299999999996</v>
          </cell>
          <cell r="LL32">
            <v>166305.10833333334</v>
          </cell>
          <cell r="LM32">
            <v>185858.44375000001</v>
          </cell>
          <cell r="LN32">
            <v>186275.10625000001</v>
          </cell>
          <cell r="LO32">
            <v>595637.95833333337</v>
          </cell>
          <cell r="LP32">
            <v>1173524.2772935235</v>
          </cell>
          <cell r="LQ32">
            <v>1406880.4144433984</v>
          </cell>
          <cell r="LR32">
            <v>1386091.5072183181</v>
          </cell>
          <cell r="LS32">
            <v>1400082.258112045</v>
          </cell>
          <cell r="LT32">
            <v>5366578.4570672847</v>
          </cell>
          <cell r="LU32">
            <v>1862357.5667862811</v>
          </cell>
          <cell r="LV32">
            <v>2175691.3164760112</v>
          </cell>
          <cell r="LW32">
            <v>2409638.7560020681</v>
          </cell>
          <cell r="LX32">
            <v>2312233.1852616211</v>
          </cell>
          <cell r="LY32">
            <v>8759920.8245259821</v>
          </cell>
          <cell r="LZ32">
            <v>0</v>
          </cell>
          <cell r="MA32">
            <v>0</v>
          </cell>
          <cell r="MB32">
            <v>0</v>
          </cell>
          <cell r="MC32">
            <v>0</v>
          </cell>
          <cell r="MD32">
            <v>0</v>
          </cell>
          <cell r="ME32">
            <v>1862357.5667862811</v>
          </cell>
          <cell r="MF32">
            <v>2175691.3164760112</v>
          </cell>
          <cell r="MG32">
            <v>2409638.7560020681</v>
          </cell>
          <cell r="MH32">
            <v>2312233.1852616211</v>
          </cell>
          <cell r="MI32">
            <v>8759920.8245259821</v>
          </cell>
          <cell r="MJ32">
            <v>1862357.5667862811</v>
          </cell>
          <cell r="MK32">
            <v>2175691.3164760112</v>
          </cell>
          <cell r="ML32">
            <v>2409638.7560020681</v>
          </cell>
          <cell r="MM32">
            <v>2312233.1852616211</v>
          </cell>
          <cell r="MN32">
            <v>8759920.8245259821</v>
          </cell>
          <cell r="MO32">
            <v>144403.94210526315</v>
          </cell>
          <cell r="MP32">
            <v>150264.42499999999</v>
          </cell>
          <cell r="MQ32">
            <v>150209.74868421053</v>
          </cell>
          <cell r="MR32">
            <v>149937.125</v>
          </cell>
          <cell r="MS32">
            <v>594815.24078947364</v>
          </cell>
          <cell r="MT32">
            <v>2006761.5088915443</v>
          </cell>
          <cell r="MU32">
            <v>2325955.7414760115</v>
          </cell>
          <cell r="MV32">
            <v>2559848.5046862783</v>
          </cell>
          <cell r="MW32">
            <v>2462170.3102616211</v>
          </cell>
          <cell r="MX32">
            <v>9354736.0653154552</v>
          </cell>
          <cell r="MY32">
            <v>6302676.7476980193</v>
          </cell>
          <cell r="MZ32">
            <v>8312320.4089864632</v>
          </cell>
          <cell r="NA32">
            <v>7743656.697046686</v>
          </cell>
          <cell r="NB32">
            <v>5049318.0189236049</v>
          </cell>
          <cell r="NC32">
            <v>27407971.872654773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  <cell r="NH32">
            <v>0</v>
          </cell>
          <cell r="NI32">
            <v>6302676.7476980193</v>
          </cell>
          <cell r="NJ32">
            <v>8312320.4089864632</v>
          </cell>
          <cell r="NK32">
            <v>7743656.697046686</v>
          </cell>
          <cell r="NL32">
            <v>5049318.0189236049</v>
          </cell>
          <cell r="NM32">
            <v>27407971.872654773</v>
          </cell>
          <cell r="NN32">
            <v>6302676.7476980193</v>
          </cell>
          <cell r="NO32">
            <v>8312320.4089864632</v>
          </cell>
          <cell r="NP32">
            <v>7743656.697046686</v>
          </cell>
          <cell r="NQ32">
            <v>5049318.0189236049</v>
          </cell>
          <cell r="NR32">
            <v>27407971.872654773</v>
          </cell>
          <cell r="NS32">
            <v>1588866.5872215994</v>
          </cell>
          <cell r="NT32">
            <v>2627333.3978351895</v>
          </cell>
          <cell r="NU32">
            <v>2859758.7812406141</v>
          </cell>
          <cell r="NV32">
            <v>6163711.3289517397</v>
          </cell>
          <cell r="NW32">
            <v>13239670.095249141</v>
          </cell>
          <cell r="NX32">
            <v>7891543.3349196184</v>
          </cell>
          <cell r="NY32">
            <v>10939653.806821655</v>
          </cell>
          <cell r="NZ32">
            <v>10603415.4782873</v>
          </cell>
          <cell r="OA32">
            <v>11213029.347875344</v>
          </cell>
          <cell r="OB32">
            <v>40647641.96790392</v>
          </cell>
          <cell r="OC32">
            <v>3453072.5787063921</v>
          </cell>
          <cell r="OD32">
            <v>4203902.8756590858</v>
          </cell>
          <cell r="OE32">
            <v>4338796.1992272967</v>
          </cell>
          <cell r="OF32">
            <v>3212120.0217987979</v>
          </cell>
          <cell r="OG32">
            <v>15207891.675391572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3453072.5787063921</v>
          </cell>
          <cell r="ON32">
            <v>4203902.8756590858</v>
          </cell>
          <cell r="OO32">
            <v>4338796.1992272967</v>
          </cell>
          <cell r="OP32">
            <v>3212120.0217987979</v>
          </cell>
          <cell r="OQ32">
            <v>15207891.675391572</v>
          </cell>
          <cell r="OR32">
            <v>3453072.5787063921</v>
          </cell>
          <cell r="OS32">
            <v>4203902.8756590858</v>
          </cell>
          <cell r="OT32">
            <v>4338796.1992272967</v>
          </cell>
          <cell r="OU32">
            <v>3212120.0217987979</v>
          </cell>
          <cell r="OV32">
            <v>15207891.675391572</v>
          </cell>
          <cell r="OW32">
            <v>1182358.5112710509</v>
          </cell>
          <cell r="OX32">
            <v>1783465.5413874052</v>
          </cell>
          <cell r="OY32">
            <v>2040003.3218096148</v>
          </cell>
          <cell r="OZ32">
            <v>3473691.6478212504</v>
          </cell>
          <cell r="PA32">
            <v>8479519.022289319</v>
          </cell>
          <cell r="PB32">
            <v>4635431.0899774432</v>
          </cell>
          <cell r="PC32">
            <v>5987368.4170464911</v>
          </cell>
          <cell r="PD32">
            <v>6378799.5210369118</v>
          </cell>
          <cell r="PE32">
            <v>6685811.6696200473</v>
          </cell>
          <cell r="PF32">
            <v>23687410.697680894</v>
          </cell>
          <cell r="PG32">
            <v>2409548.1560975453</v>
          </cell>
          <cell r="PH32">
            <v>2797479.2431419622</v>
          </cell>
          <cell r="PI32">
            <v>2977149.1327367001</v>
          </cell>
          <cell r="PJ32">
            <v>1904946.4514251193</v>
          </cell>
          <cell r="PK32">
            <v>10089122.983401325</v>
          </cell>
          <cell r="PL32">
            <v>0</v>
          </cell>
          <cell r="PM32">
            <v>0</v>
          </cell>
          <cell r="PN32">
            <v>0</v>
          </cell>
          <cell r="PO32">
            <v>0</v>
          </cell>
          <cell r="PP32">
            <v>0</v>
          </cell>
          <cell r="PQ32">
            <v>2409548.1560975453</v>
          </cell>
          <cell r="PR32">
            <v>2797479.2431419622</v>
          </cell>
          <cell r="PS32">
            <v>2977149.1327367001</v>
          </cell>
          <cell r="PT32">
            <v>1904946.4514251193</v>
          </cell>
          <cell r="PU32">
            <v>10089122.983401325</v>
          </cell>
          <cell r="PV32">
            <v>2409548.1560975453</v>
          </cell>
          <cell r="PW32">
            <v>2797479.2431419622</v>
          </cell>
          <cell r="PX32">
            <v>2977149.1327367001</v>
          </cell>
          <cell r="PY32">
            <v>1904946.4514251193</v>
          </cell>
          <cell r="PZ32">
            <v>10089122.983401325</v>
          </cell>
          <cell r="QA32">
            <v>636968.81908194686</v>
          </cell>
          <cell r="QB32">
            <v>1111295.420421019</v>
          </cell>
          <cell r="QC32">
            <v>1132705.8144717964</v>
          </cell>
          <cell r="QD32">
            <v>2186302.7656626143</v>
          </cell>
          <cell r="QE32">
            <v>5067272.8196373768</v>
          </cell>
          <cell r="QF32">
            <v>3046516.9751794925</v>
          </cell>
          <cell r="QG32">
            <v>3908774.6635629819</v>
          </cell>
          <cell r="QH32">
            <v>4109854.9472084972</v>
          </cell>
          <cell r="QI32">
            <v>4091249.2170877331</v>
          </cell>
          <cell r="QJ32">
            <v>15156395.803038703</v>
          </cell>
          <cell r="QK32">
            <v>2281580.1140505546</v>
          </cell>
          <cell r="QL32">
            <v>3050000.7393169054</v>
          </cell>
          <cell r="QM32">
            <v>3247411.2751755202</v>
          </cell>
          <cell r="QN32">
            <v>1830257.8548887996</v>
          </cell>
          <cell r="QO32">
            <v>10409249.983431777</v>
          </cell>
          <cell r="QP32">
            <v>0</v>
          </cell>
          <cell r="QQ32">
            <v>0</v>
          </cell>
          <cell r="QR32">
            <v>0</v>
          </cell>
          <cell r="QS32">
            <v>0</v>
          </cell>
          <cell r="QT32">
            <v>0</v>
          </cell>
          <cell r="QU32">
            <v>2281580.1140505546</v>
          </cell>
          <cell r="QV32">
            <v>3050000.7393169054</v>
          </cell>
          <cell r="QW32">
            <v>3247411.2751755202</v>
          </cell>
          <cell r="QX32">
            <v>1830257.8548887996</v>
          </cell>
          <cell r="QY32">
            <v>10409249.983431777</v>
          </cell>
          <cell r="QZ32">
            <v>2281580.1140505546</v>
          </cell>
          <cell r="RA32">
            <v>3050000.7393169054</v>
          </cell>
          <cell r="RB32">
            <v>3247411.2751755202</v>
          </cell>
          <cell r="RC32">
            <v>1830257.8548887996</v>
          </cell>
          <cell r="RD32">
            <v>10409249.983431777</v>
          </cell>
          <cell r="RE32">
            <v>1166208.0779743476</v>
          </cell>
          <cell r="RF32">
            <v>1809008.6898230873</v>
          </cell>
          <cell r="RG32">
            <v>1864176.6502388327</v>
          </cell>
          <cell r="RH32">
            <v>3202176.5602931613</v>
          </cell>
          <cell r="RI32">
            <v>8041569.9783294275</v>
          </cell>
          <cell r="RJ32">
            <v>3447788.1920249024</v>
          </cell>
          <cell r="RK32">
            <v>4859009.4291399932</v>
          </cell>
          <cell r="RL32">
            <v>5111587.9254143517</v>
          </cell>
          <cell r="RM32">
            <v>5032434.4151819618</v>
          </cell>
          <cell r="RN32">
            <v>18450819.961761206</v>
          </cell>
          <cell r="RO32">
            <v>3994152.124222042</v>
          </cell>
          <cell r="RP32">
            <v>4292001.4696893552</v>
          </cell>
          <cell r="RQ32">
            <v>4646657.3245139159</v>
          </cell>
          <cell r="RR32">
            <v>3302331.9518515044</v>
          </cell>
          <cell r="RS32">
            <v>16235142.870276816</v>
          </cell>
          <cell r="RT32">
            <v>0</v>
          </cell>
          <cell r="RU32">
            <v>0</v>
          </cell>
          <cell r="RV32">
            <v>0</v>
          </cell>
          <cell r="RW32">
            <v>0</v>
          </cell>
          <cell r="RX32">
            <v>0</v>
          </cell>
          <cell r="RY32">
            <v>3994152.124222042</v>
          </cell>
          <cell r="RZ32">
            <v>4292001.4696893552</v>
          </cell>
          <cell r="SA32">
            <v>4646657.3245139159</v>
          </cell>
          <cell r="SB32">
            <v>3302331.9518515044</v>
          </cell>
          <cell r="SC32">
            <v>16235142.870276816</v>
          </cell>
          <cell r="SD32">
            <v>3994152.124222042</v>
          </cell>
          <cell r="SE32">
            <v>4292001.4696893552</v>
          </cell>
          <cell r="SF32">
            <v>4646657.3245139159</v>
          </cell>
          <cell r="SG32">
            <v>3302331.9518515044</v>
          </cell>
          <cell r="SH32">
            <v>16235142.870276816</v>
          </cell>
          <cell r="SI32">
            <v>1119446.8629549362</v>
          </cell>
          <cell r="SJ32">
            <v>1969777.4156002749</v>
          </cell>
          <cell r="SK32">
            <v>2082271.4843137253</v>
          </cell>
          <cell r="SL32">
            <v>3887381.8671494564</v>
          </cell>
          <cell r="SM32">
            <v>9058877.6300183944</v>
          </cell>
          <cell r="SN32">
            <v>5113598.987176978</v>
          </cell>
          <cell r="SO32">
            <v>6261778.8852896309</v>
          </cell>
          <cell r="SP32">
            <v>6728928.8088276424</v>
          </cell>
          <cell r="SQ32">
            <v>7189713.8190009622</v>
          </cell>
          <cell r="SR32">
            <v>25294020.500295214</v>
          </cell>
          <cell r="SS32">
            <v>3059479.1102089318</v>
          </cell>
          <cell r="ST32">
            <v>3663463.139090661</v>
          </cell>
          <cell r="SU32">
            <v>3769378.9573817649</v>
          </cell>
          <cell r="SV32">
            <v>2885376.9355848674</v>
          </cell>
          <cell r="SW32">
            <v>13377698.142266227</v>
          </cell>
          <cell r="SX32">
            <v>0</v>
          </cell>
          <cell r="SY32">
            <v>0</v>
          </cell>
          <cell r="SZ32">
            <v>0</v>
          </cell>
          <cell r="TA32">
            <v>0</v>
          </cell>
          <cell r="TB32">
            <v>0</v>
          </cell>
          <cell r="TC32">
            <v>3059479.1102089318</v>
          </cell>
          <cell r="TD32">
            <v>3663463.139090661</v>
          </cell>
          <cell r="TE32">
            <v>3769378.9573817649</v>
          </cell>
          <cell r="TF32">
            <v>2885376.9355848674</v>
          </cell>
          <cell r="TG32">
            <v>13377698.142266227</v>
          </cell>
          <cell r="TH32">
            <v>3059479.1102089318</v>
          </cell>
          <cell r="TI32">
            <v>3663463.139090661</v>
          </cell>
          <cell r="TJ32">
            <v>3769378.9573817649</v>
          </cell>
          <cell r="TK32">
            <v>2885376.9355848674</v>
          </cell>
          <cell r="TL32">
            <v>13377698.142266227</v>
          </cell>
          <cell r="TM32">
            <v>1104197.7973499827</v>
          </cell>
          <cell r="TN32">
            <v>1702327.4749264533</v>
          </cell>
          <cell r="TO32">
            <v>1751229.8301779153</v>
          </cell>
          <cell r="TP32">
            <v>3040890.8289594585</v>
          </cell>
          <cell r="TQ32">
            <v>7598645.9314138107</v>
          </cell>
          <cell r="TR32">
            <v>4163676.9075589147</v>
          </cell>
          <cell r="TS32">
            <v>5365790.614017114</v>
          </cell>
          <cell r="TT32">
            <v>5520608.7875596797</v>
          </cell>
          <cell r="TU32">
            <v>5926267.7645443259</v>
          </cell>
          <cell r="TV32">
            <v>20976344.073680036</v>
          </cell>
          <cell r="TW32">
            <v>1143882.1265600484</v>
          </cell>
          <cell r="TX32">
            <v>1399382.5675976267</v>
          </cell>
          <cell r="TY32">
            <v>1489241.9458253442</v>
          </cell>
          <cell r="TZ32">
            <v>1550314.7977490637</v>
          </cell>
          <cell r="UA32">
            <v>5582821.4377320828</v>
          </cell>
          <cell r="UB32">
            <v>0</v>
          </cell>
          <cell r="UC32">
            <v>0</v>
          </cell>
          <cell r="UD32">
            <v>0</v>
          </cell>
          <cell r="UE32">
            <v>0</v>
          </cell>
          <cell r="UF32">
            <v>0</v>
          </cell>
          <cell r="UG32">
            <v>1143882.1265600484</v>
          </cell>
          <cell r="UH32">
            <v>1399382.5675976267</v>
          </cell>
          <cell r="UI32">
            <v>1489241.9458253442</v>
          </cell>
          <cell r="UJ32">
            <v>1550314.7977490637</v>
          </cell>
          <cell r="UK32">
            <v>5582821.4377320828</v>
          </cell>
          <cell r="UL32">
            <v>1143882.2453100486</v>
          </cell>
          <cell r="UM32">
            <v>1399383.0705142934</v>
          </cell>
          <cell r="UN32">
            <v>1489241.6558253441</v>
          </cell>
          <cell r="UO32">
            <v>1550314.4477490636</v>
          </cell>
          <cell r="UP32">
            <v>5582821.4193987502</v>
          </cell>
          <cell r="UQ32">
            <v>126635.03125</v>
          </cell>
          <cell r="UR32">
            <v>168601.77708333335</v>
          </cell>
          <cell r="US32">
            <v>178674.19999999998</v>
          </cell>
          <cell r="UT32">
            <v>178460.5</v>
          </cell>
          <cell r="UU32">
            <v>652371.5083333333</v>
          </cell>
          <cell r="UV32">
            <v>1270517.2765600483</v>
          </cell>
          <cell r="UW32">
            <v>1567984.8475976267</v>
          </cell>
          <cell r="UX32">
            <v>1667915.8558253441</v>
          </cell>
          <cell r="UY32">
            <v>1728774.9477490636</v>
          </cell>
          <cell r="UZ32">
            <v>6235192.9277320821</v>
          </cell>
          <cell r="VA32">
            <v>1383205.8187063655</v>
          </cell>
          <cell r="VB32">
            <v>1230542.6525650625</v>
          </cell>
          <cell r="VC32">
            <v>1233787.2029998451</v>
          </cell>
          <cell r="VD32">
            <v>1240411.0876139756</v>
          </cell>
          <cell r="VE32">
            <v>5087946.7618852491</v>
          </cell>
          <cell r="VF32">
            <v>0</v>
          </cell>
          <cell r="VG32">
            <v>0</v>
          </cell>
          <cell r="VH32">
            <v>0</v>
          </cell>
          <cell r="VI32">
            <v>0</v>
          </cell>
          <cell r="VJ32">
            <v>0</v>
          </cell>
          <cell r="VK32">
            <v>1383205.8187063655</v>
          </cell>
          <cell r="VL32">
            <v>1230542.6525650625</v>
          </cell>
          <cell r="VM32">
            <v>1233787.2029998451</v>
          </cell>
          <cell r="VN32">
            <v>1240411.0876139756</v>
          </cell>
          <cell r="VO32">
            <v>5087946.7618852491</v>
          </cell>
          <cell r="VP32">
            <v>1383205.7126539613</v>
          </cell>
          <cell r="VQ32">
            <v>1230542.3652169486</v>
          </cell>
          <cell r="VR32">
            <v>1233787.4078256444</v>
          </cell>
          <cell r="VS32">
            <v>1240410.3998397167</v>
          </cell>
          <cell r="VT32">
            <v>5087945.8855362702</v>
          </cell>
          <cell r="VU32">
            <v>42470.252173913046</v>
          </cell>
          <cell r="VV32">
            <v>150629.33260869567</v>
          </cell>
          <cell r="VW32">
            <v>170714.90000000002</v>
          </cell>
          <cell r="VX32">
            <v>170633.92173913046</v>
          </cell>
          <cell r="VY32">
            <v>534448.40652173909</v>
          </cell>
          <cell r="VZ32">
            <v>1425675.9648278742</v>
          </cell>
          <cell r="WA32">
            <v>1381171.6978256442</v>
          </cell>
          <cell r="WB32">
            <v>1404502.3078256443</v>
          </cell>
          <cell r="WC32">
            <v>1411044.3215788472</v>
          </cell>
          <cell r="WD32">
            <v>5622394.2920580106</v>
          </cell>
          <cell r="WE32">
            <v>1435406.2033615124</v>
          </cell>
          <cell r="WF32">
            <v>1612877.4454753888</v>
          </cell>
          <cell r="WG32">
            <v>1634567.3528268139</v>
          </cell>
          <cell r="WH32">
            <v>984872.77298327</v>
          </cell>
          <cell r="WI32">
            <v>5667723.7746469844</v>
          </cell>
          <cell r="WJ32">
            <v>0</v>
          </cell>
          <cell r="WK32">
            <v>0</v>
          </cell>
          <cell r="WL32">
            <v>0</v>
          </cell>
          <cell r="WM32">
            <v>0</v>
          </cell>
          <cell r="WN32">
            <v>0</v>
          </cell>
          <cell r="WO32">
            <v>1435406.2033615124</v>
          </cell>
          <cell r="WP32">
            <v>1612877.4454753888</v>
          </cell>
          <cell r="WQ32">
            <v>1634567.3528268139</v>
          </cell>
          <cell r="WR32">
            <v>984872.77298327</v>
          </cell>
          <cell r="WS32">
            <v>5667723.7746469844</v>
          </cell>
          <cell r="WT32">
            <v>1435406.2033615124</v>
          </cell>
          <cell r="WU32">
            <v>1612877.4454753888</v>
          </cell>
          <cell r="WV32">
            <v>1634567.3528268139</v>
          </cell>
          <cell r="WW32">
            <v>984872.77298327</v>
          </cell>
          <cell r="WX32">
            <v>5667723.7746469844</v>
          </cell>
          <cell r="WY32">
            <v>363867.12330913491</v>
          </cell>
          <cell r="WZ32">
            <v>845137.36767695111</v>
          </cell>
          <cell r="XA32">
            <v>871093.35754990927</v>
          </cell>
          <cell r="XB32">
            <v>1528713.6602082164</v>
          </cell>
          <cell r="XC32">
            <v>3608811.5087442119</v>
          </cell>
          <cell r="XD32">
            <v>1799273.3266706471</v>
          </cell>
          <cell r="XE32">
            <v>2458014.8131523398</v>
          </cell>
          <cell r="XF32">
            <v>2505660.7103767232</v>
          </cell>
          <cell r="XG32">
            <v>2513586.4331914871</v>
          </cell>
          <cell r="XH32">
            <v>9276535.2833911963</v>
          </cell>
          <cell r="XI32">
            <v>1068011.2174697551</v>
          </cell>
          <cell r="XJ32">
            <v>1270930.8202712885</v>
          </cell>
          <cell r="XK32">
            <v>1320158.3404419257</v>
          </cell>
          <cell r="XL32">
            <v>852922.20546439523</v>
          </cell>
          <cell r="XM32">
            <v>4512022.5836473648</v>
          </cell>
          <cell r="XN32">
            <v>0</v>
          </cell>
          <cell r="XO32">
            <v>0</v>
          </cell>
          <cell r="XP32">
            <v>0</v>
          </cell>
          <cell r="XQ32">
            <v>0</v>
          </cell>
          <cell r="XR32">
            <v>0</v>
          </cell>
          <cell r="XS32">
            <v>1068011.2174697551</v>
          </cell>
          <cell r="XT32">
            <v>1270930.8202712885</v>
          </cell>
          <cell r="XU32">
            <v>1320158.3404419257</v>
          </cell>
          <cell r="XV32">
            <v>852922.20546439523</v>
          </cell>
          <cell r="XW32">
            <v>4512022.5836473648</v>
          </cell>
          <cell r="XX32">
            <v>1068011.2174697551</v>
          </cell>
          <cell r="XY32">
            <v>1270930.8202712885</v>
          </cell>
          <cell r="XZ32">
            <v>1320158.3404419257</v>
          </cell>
          <cell r="YA32">
            <v>852922.20546439523</v>
          </cell>
          <cell r="YB32">
            <v>4512022.5836473648</v>
          </cell>
          <cell r="YC32">
            <v>779901.73486804555</v>
          </cell>
          <cell r="YD32">
            <v>1002414.0913966289</v>
          </cell>
          <cell r="YE32">
            <v>1036647.1987395165</v>
          </cell>
          <cell r="YF32">
            <v>1631699.5327163185</v>
          </cell>
          <cell r="YG32">
            <v>4450662.5577205103</v>
          </cell>
          <cell r="YH32">
            <v>1847912.9523378005</v>
          </cell>
          <cell r="YI32">
            <v>2273344.9116679174</v>
          </cell>
          <cell r="YJ32">
            <v>2356805.5391814425</v>
          </cell>
          <cell r="YK32">
            <v>2484621.7381807137</v>
          </cell>
          <cell r="YL32">
            <v>8962685.141367875</v>
          </cell>
          <cell r="YM32">
            <v>960706.81127530849</v>
          </cell>
          <cell r="YN32">
            <v>1050261.8582465111</v>
          </cell>
          <cell r="YO32">
            <v>1110652.9798687908</v>
          </cell>
          <cell r="YP32">
            <v>1098564.8849082091</v>
          </cell>
          <cell r="YQ32">
            <v>4220186.5342988204</v>
          </cell>
          <cell r="YR32">
            <v>0</v>
          </cell>
          <cell r="YS32">
            <v>0</v>
          </cell>
          <cell r="YT32">
            <v>0</v>
          </cell>
          <cell r="YU32">
            <v>0</v>
          </cell>
          <cell r="YV32">
            <v>0</v>
          </cell>
          <cell r="YW32">
            <v>960706.81127530849</v>
          </cell>
          <cell r="YX32">
            <v>1050261.8582465111</v>
          </cell>
          <cell r="YY32">
            <v>1110652.9798687908</v>
          </cell>
          <cell r="YZ32">
            <v>1098564.8849082091</v>
          </cell>
          <cell r="ZA32">
            <v>4220186.5342988204</v>
          </cell>
          <cell r="ZB32">
            <v>960706.81127530849</v>
          </cell>
          <cell r="ZC32">
            <v>1050261.8582465111</v>
          </cell>
          <cell r="ZD32">
            <v>1110652.9798687908</v>
          </cell>
          <cell r="ZE32">
            <v>1098564.8849082091</v>
          </cell>
          <cell r="ZF32">
            <v>4220186.5342988204</v>
          </cell>
          <cell r="ZG32">
            <v>70207.817999999999</v>
          </cell>
          <cell r="ZH32">
            <v>126060.924</v>
          </cell>
          <cell r="ZI32">
            <v>154889.33799999999</v>
          </cell>
          <cell r="ZJ32">
            <v>154764.334</v>
          </cell>
          <cell r="ZK32">
            <v>505922.41399999999</v>
          </cell>
          <cell r="ZL32">
            <v>1030914.6292753086</v>
          </cell>
          <cell r="ZM32">
            <v>1176322.782246511</v>
          </cell>
          <cell r="ZN32">
            <v>1265542.3178687906</v>
          </cell>
          <cell r="ZO32">
            <v>1253329.2189082091</v>
          </cell>
          <cell r="ZP32">
            <v>4726108.9482988194</v>
          </cell>
          <cell r="ZQ32">
            <v>1582539.2050622231</v>
          </cell>
          <cell r="ZR32">
            <v>2021702.8274328029</v>
          </cell>
          <cell r="ZS32">
            <v>2145718.118497388</v>
          </cell>
          <cell r="ZT32">
            <v>2022009.2001114977</v>
          </cell>
          <cell r="ZU32">
            <v>7771969.3511039121</v>
          </cell>
          <cell r="ZV32">
            <v>0</v>
          </cell>
          <cell r="ZW32">
            <v>0</v>
          </cell>
          <cell r="ZX32">
            <v>0</v>
          </cell>
          <cell r="ZY32">
            <v>0</v>
          </cell>
          <cell r="ZZ32">
            <v>0</v>
          </cell>
          <cell r="AAA32">
            <v>1582539.2050622231</v>
          </cell>
          <cell r="AAB32">
            <v>2021702.8274328029</v>
          </cell>
          <cell r="AAC32">
            <v>2145718.118497388</v>
          </cell>
          <cell r="AAD32">
            <v>2022009.2001114977</v>
          </cell>
          <cell r="AAE32">
            <v>7771969.3511039121</v>
          </cell>
          <cell r="AAF32">
            <v>1582539.2050622231</v>
          </cell>
          <cell r="AAG32">
            <v>2021702.8274328029</v>
          </cell>
          <cell r="AAH32">
            <v>2145718.118497388</v>
          </cell>
          <cell r="AAI32">
            <v>2022009.2001114977</v>
          </cell>
          <cell r="AAJ32">
            <v>7771969.3511039121</v>
          </cell>
          <cell r="AAK32">
            <v>195204.45757575758</v>
          </cell>
          <cell r="AAL32">
            <v>197641.57424242428</v>
          </cell>
          <cell r="AAM32">
            <v>197522.05909090908</v>
          </cell>
          <cell r="AAN32">
            <v>197360.63787878788</v>
          </cell>
          <cell r="AAO32">
            <v>787728.72878787876</v>
          </cell>
          <cell r="AAP32">
            <v>1777743.6626379807</v>
          </cell>
          <cell r="AAQ32">
            <v>2219344.4016752271</v>
          </cell>
          <cell r="AAR32">
            <v>2343240.1775882966</v>
          </cell>
          <cell r="AAS32">
            <v>2219369.8379902854</v>
          </cell>
          <cell r="AAT32">
            <v>8559698.0798917897</v>
          </cell>
          <cell r="AAU32">
            <v>1000262.7904888837</v>
          </cell>
          <cell r="AAV32">
            <v>1103751.1810757758</v>
          </cell>
          <cell r="AAW32">
            <v>1058521.3129122565</v>
          </cell>
          <cell r="AAX32">
            <v>592499.80110314453</v>
          </cell>
          <cell r="AAY32">
            <v>3755035.0855800603</v>
          </cell>
          <cell r="AAZ32">
            <v>0</v>
          </cell>
          <cell r="ABA32">
            <v>0</v>
          </cell>
          <cell r="ABB32">
            <v>0</v>
          </cell>
          <cell r="ABC32">
            <v>0</v>
          </cell>
          <cell r="ABD32">
            <v>0</v>
          </cell>
          <cell r="ABE32">
            <v>1000262.7904888837</v>
          </cell>
          <cell r="ABF32">
            <v>1103751.1810757758</v>
          </cell>
          <cell r="ABG32">
            <v>1058521.3129122565</v>
          </cell>
          <cell r="ABH32">
            <v>592499.80110314453</v>
          </cell>
          <cell r="ABI32">
            <v>3755035.0855800603</v>
          </cell>
          <cell r="ABJ32">
            <v>1000262.7904888837</v>
          </cell>
          <cell r="ABK32">
            <v>1103751.1810757758</v>
          </cell>
          <cell r="ABL32">
            <v>1058521.3129122565</v>
          </cell>
          <cell r="ABM32">
            <v>592499.80110314453</v>
          </cell>
          <cell r="ABN32">
            <v>3755035.0855800603</v>
          </cell>
          <cell r="ABO32">
            <v>329005.33735145844</v>
          </cell>
          <cell r="ABP32">
            <v>485033.16483624547</v>
          </cell>
          <cell r="ABQ32">
            <v>551764.86582434794</v>
          </cell>
          <cell r="ABR32">
            <v>1103672.2265383438</v>
          </cell>
          <cell r="ABS32">
            <v>2469475.5945503959</v>
          </cell>
          <cell r="ABT32">
            <v>1329268.127840342</v>
          </cell>
          <cell r="ABU32">
            <v>1588784.3459120211</v>
          </cell>
          <cell r="ABV32">
            <v>1610286.1787366043</v>
          </cell>
          <cell r="ABW32">
            <v>1696172.027641488</v>
          </cell>
          <cell r="ABX32">
            <v>6224510.6801304556</v>
          </cell>
          <cell r="ABY32">
            <v>3180343.6935949074</v>
          </cell>
          <cell r="ABZ32">
            <v>3760460.6611915808</v>
          </cell>
          <cell r="ACA32">
            <v>3679659.4124313109</v>
          </cell>
          <cell r="ACB32">
            <v>2616440.2588098822</v>
          </cell>
          <cell r="ACC32">
            <v>13236904.026027679</v>
          </cell>
          <cell r="ACD32">
            <v>0</v>
          </cell>
          <cell r="ACE32">
            <v>0</v>
          </cell>
          <cell r="ACF32">
            <v>0</v>
          </cell>
          <cell r="ACG32">
            <v>0</v>
          </cell>
          <cell r="ACH32">
            <v>0</v>
          </cell>
          <cell r="ACI32">
            <v>3180343.6935949074</v>
          </cell>
          <cell r="ACJ32">
            <v>3760460.6611915808</v>
          </cell>
          <cell r="ACK32">
            <v>3679659.4124313109</v>
          </cell>
          <cell r="ACL32">
            <v>2616440.2588098822</v>
          </cell>
          <cell r="ACM32">
            <v>13236904.026027679</v>
          </cell>
          <cell r="ACN32">
            <v>3180343.6935949074</v>
          </cell>
          <cell r="ACO32">
            <v>3760460.6611915808</v>
          </cell>
          <cell r="ACP32">
            <v>3679659.4124313109</v>
          </cell>
          <cell r="ACQ32">
            <v>2616440.2588098822</v>
          </cell>
          <cell r="ACR32">
            <v>13236904.026027679</v>
          </cell>
          <cell r="ACS32">
            <v>1421306.2535584334</v>
          </cell>
          <cell r="ACT32">
            <v>1693323.5219180025</v>
          </cell>
          <cell r="ACU32">
            <v>1757492.8993103099</v>
          </cell>
          <cell r="ACV32">
            <v>3106365.4369490836</v>
          </cell>
          <cell r="ACW32">
            <v>7978488.1117358301</v>
          </cell>
          <cell r="ACX32">
            <v>4601649.947153341</v>
          </cell>
          <cell r="ACY32">
            <v>5453784.1831095843</v>
          </cell>
          <cell r="ACZ32">
            <v>5437152.3117416203</v>
          </cell>
          <cell r="ADA32">
            <v>5722805.6957589649</v>
          </cell>
          <cell r="ADB32">
            <v>21215392.137763511</v>
          </cell>
          <cell r="ADC32">
            <v>1050937.8718383703</v>
          </cell>
          <cell r="ADD32">
            <v>1335038.1754381629</v>
          </cell>
          <cell r="ADE32">
            <v>1306761.7330914275</v>
          </cell>
          <cell r="ADF32">
            <v>1282747.4315944556</v>
          </cell>
          <cell r="ADG32">
            <v>4975485.2119624168</v>
          </cell>
          <cell r="ADH32">
            <v>0</v>
          </cell>
          <cell r="ADI32">
            <v>0</v>
          </cell>
          <cell r="ADJ32">
            <v>0</v>
          </cell>
          <cell r="ADK32">
            <v>0</v>
          </cell>
          <cell r="ADL32">
            <v>0</v>
          </cell>
          <cell r="ADM32">
            <v>1050937.8718383703</v>
          </cell>
          <cell r="ADN32">
            <v>1335038.1754381629</v>
          </cell>
          <cell r="ADO32">
            <v>1306761.7330914275</v>
          </cell>
          <cell r="ADP32">
            <v>1282747.4315944556</v>
          </cell>
          <cell r="ADQ32">
            <v>4975485.2119624168</v>
          </cell>
          <cell r="ADR32">
            <v>1050937.8718383703</v>
          </cell>
          <cell r="ADS32">
            <v>1335038.1754381629</v>
          </cell>
          <cell r="ADT32">
            <v>1306761.7330914275</v>
          </cell>
          <cell r="ADU32">
            <v>1282747.4315944556</v>
          </cell>
          <cell r="ADV32">
            <v>4975485.2119624168</v>
          </cell>
          <cell r="ADW32">
            <v>179842.53125</v>
          </cell>
          <cell r="ADX32">
            <v>180557.58541666667</v>
          </cell>
          <cell r="ADY32">
            <v>163616.74374999999</v>
          </cell>
          <cell r="ADZ32">
            <v>163462.15416666665</v>
          </cell>
          <cell r="AEA32">
            <v>687479.01458333328</v>
          </cell>
          <cell r="AEB32">
            <v>1230780.4030883706</v>
          </cell>
          <cell r="AEC32">
            <v>1515595.7608548296</v>
          </cell>
          <cell r="AED32">
            <v>1470378.4768414274</v>
          </cell>
          <cell r="AEE32">
            <v>1446209.5857611222</v>
          </cell>
          <cell r="AEF32">
            <v>5662964.2265457502</v>
          </cell>
          <cell r="AEG32">
            <v>2804500.4936851687</v>
          </cell>
          <cell r="AEH32">
            <v>2881906.833839268</v>
          </cell>
          <cell r="AEI32">
            <v>2803937.5697116577</v>
          </cell>
          <cell r="AEJ32">
            <v>2958729.2108074501</v>
          </cell>
          <cell r="AEK32">
            <v>11449074.108043544</v>
          </cell>
          <cell r="AEL32">
            <v>0</v>
          </cell>
          <cell r="AEM32">
            <v>0</v>
          </cell>
          <cell r="AEN32">
            <v>0</v>
          </cell>
          <cell r="AEO32">
            <v>0</v>
          </cell>
          <cell r="AEP32">
            <v>0</v>
          </cell>
          <cell r="AEQ32">
            <v>2804500.4936851687</v>
          </cell>
          <cell r="AER32">
            <v>2881906.833839268</v>
          </cell>
          <cell r="AES32">
            <v>2803937.5697116577</v>
          </cell>
          <cell r="AET32">
            <v>2958729.2108074501</v>
          </cell>
          <cell r="AEU32">
            <v>11449074.108043544</v>
          </cell>
          <cell r="AEV32">
            <v>2804500.4936851687</v>
          </cell>
          <cell r="AEW32">
            <v>2881906.833839268</v>
          </cell>
          <cell r="AEX32">
            <v>2803937.5697116577</v>
          </cell>
          <cell r="AEY32">
            <v>2958729.2108074501</v>
          </cell>
          <cell r="AEZ32">
            <v>11449074.108043544</v>
          </cell>
          <cell r="AFA32">
            <v>172132.75681818181</v>
          </cell>
          <cell r="AFB32">
            <v>176386.82272727272</v>
          </cell>
          <cell r="AFC32">
            <v>176351.52386363636</v>
          </cell>
          <cell r="AFD32">
            <v>175191.48295454544</v>
          </cell>
          <cell r="AFE32">
            <v>700062.58636363642</v>
          </cell>
          <cell r="AFF32">
            <v>2976633.250503351</v>
          </cell>
          <cell r="AFG32">
            <v>3058293.6565665407</v>
          </cell>
          <cell r="AFH32">
            <v>2980289.0935752941</v>
          </cell>
          <cell r="AFI32">
            <v>3133920.6937619955</v>
          </cell>
          <cell r="AFJ32">
            <v>12149136.69440718</v>
          </cell>
          <cell r="AFK32">
            <v>2083433.74196357</v>
          </cell>
          <cell r="AFL32">
            <v>2040400.9939347431</v>
          </cell>
          <cell r="AFM32">
            <v>1964580.8102773498</v>
          </cell>
          <cell r="AFN32">
            <v>2124233.2607777175</v>
          </cell>
          <cell r="AFO32">
            <v>8212648.8069533808</v>
          </cell>
          <cell r="AFP32">
            <v>0</v>
          </cell>
          <cell r="AFQ32">
            <v>0</v>
          </cell>
          <cell r="AFR32">
            <v>0</v>
          </cell>
          <cell r="AFS32">
            <v>0</v>
          </cell>
          <cell r="AFT32">
            <v>0</v>
          </cell>
          <cell r="AFU32">
            <v>2083433.74196357</v>
          </cell>
          <cell r="AFV32">
            <v>2040400.9939347431</v>
          </cell>
          <cell r="AFW32">
            <v>1964580.8102773498</v>
          </cell>
          <cell r="AFX32">
            <v>2124233.2607777175</v>
          </cell>
          <cell r="AFY32">
            <v>8212648.8069533808</v>
          </cell>
          <cell r="AFZ32">
            <v>2083433.74196357</v>
          </cell>
          <cell r="AGA32">
            <v>2040400.9939347431</v>
          </cell>
          <cell r="AGB32">
            <v>1964580.8102773498</v>
          </cell>
          <cell r="AGC32">
            <v>2124233.2607777175</v>
          </cell>
          <cell r="AGD32">
            <v>8212648.8069533808</v>
          </cell>
          <cell r="AGE32">
            <v>165756.52638888889</v>
          </cell>
          <cell r="AGF32">
            <v>168185.45138888891</v>
          </cell>
          <cell r="AGG32">
            <v>169816.95833333334</v>
          </cell>
          <cell r="AGH32">
            <v>169759.0861111111</v>
          </cell>
          <cell r="AGI32">
            <v>673518.02222222229</v>
          </cell>
          <cell r="AGJ32">
            <v>2249190.2683524587</v>
          </cell>
          <cell r="AGK32">
            <v>2208586.4453236321</v>
          </cell>
          <cell r="AGL32">
            <v>2134397.7686106833</v>
          </cell>
          <cell r="AGM32">
            <v>2293992.346888829</v>
          </cell>
          <cell r="AGN32">
            <v>8886166.8291756026</v>
          </cell>
          <cell r="AGO32">
            <v>2672283.6092934967</v>
          </cell>
          <cell r="AGP32">
            <v>3151329.649298233</v>
          </cell>
          <cell r="AGQ32">
            <v>3147027.1518550199</v>
          </cell>
          <cell r="AGR32">
            <v>2278304.6340314508</v>
          </cell>
          <cell r="AGS32">
            <v>11248945.0444782</v>
          </cell>
          <cell r="AGT32">
            <v>0</v>
          </cell>
          <cell r="AGU32">
            <v>0</v>
          </cell>
          <cell r="AGV32">
            <v>0</v>
          </cell>
          <cell r="AGW32">
            <v>0</v>
          </cell>
          <cell r="AGX32">
            <v>0</v>
          </cell>
          <cell r="AGY32">
            <v>2672283.6092934967</v>
          </cell>
          <cell r="AGZ32">
            <v>3151329.649298233</v>
          </cell>
          <cell r="AHA32">
            <v>3147027.1518550199</v>
          </cell>
          <cell r="AHB32">
            <v>2278304.6340314508</v>
          </cell>
          <cell r="AHC32">
            <v>11248945.0444782</v>
          </cell>
          <cell r="AHD32">
            <v>2672283.6092934967</v>
          </cell>
          <cell r="AHE32">
            <v>3151329.649298233</v>
          </cell>
          <cell r="AHF32">
            <v>3147027.1518550199</v>
          </cell>
          <cell r="AHG32">
            <v>2278304.6340314508</v>
          </cell>
          <cell r="AHH32">
            <v>11248945.0444782</v>
          </cell>
          <cell r="AHI32">
            <v>762471.03365765815</v>
          </cell>
          <cell r="AHJ32">
            <v>1068731.4901466288</v>
          </cell>
          <cell r="AHK32">
            <v>1153010.9997144286</v>
          </cell>
          <cell r="AHL32">
            <v>2265345.3413320752</v>
          </cell>
          <cell r="AHM32">
            <v>5249558.8648507912</v>
          </cell>
          <cell r="AHN32">
            <v>3434754.6429511551</v>
          </cell>
          <cell r="AHO32">
            <v>4220061.1394448616</v>
          </cell>
          <cell r="AHP32">
            <v>4300038.1515694484</v>
          </cell>
          <cell r="AHQ32">
            <v>4543649.9753635265</v>
          </cell>
          <cell r="AHR32">
            <v>16498503.909328992</v>
          </cell>
          <cell r="AHS32">
            <v>1011011.2213138213</v>
          </cell>
          <cell r="AHT32">
            <v>1267475.0655272296</v>
          </cell>
          <cell r="AHU32">
            <v>1311107.2401618983</v>
          </cell>
          <cell r="AHV32">
            <v>807883.05055129516</v>
          </cell>
          <cell r="AHW32">
            <v>4397476.5775542445</v>
          </cell>
          <cell r="AHX32">
            <v>0</v>
          </cell>
          <cell r="AHY32">
            <v>0</v>
          </cell>
          <cell r="AHZ32">
            <v>0</v>
          </cell>
          <cell r="AIA32">
            <v>0</v>
          </cell>
          <cell r="AIB32">
            <v>0</v>
          </cell>
          <cell r="AIC32">
            <v>1011011.2213138213</v>
          </cell>
          <cell r="AID32">
            <v>1267475.0655272296</v>
          </cell>
          <cell r="AIE32">
            <v>1311107.2401618983</v>
          </cell>
          <cell r="AIF32">
            <v>807883.05055129516</v>
          </cell>
          <cell r="AIG32">
            <v>4397476.5775542445</v>
          </cell>
          <cell r="AIH32">
            <v>1011011.2213138213</v>
          </cell>
          <cell r="AII32">
            <v>1267475.0655272296</v>
          </cell>
          <cell r="AIJ32">
            <v>1311107.2401618983</v>
          </cell>
          <cell r="AIK32">
            <v>807883.05055129516</v>
          </cell>
          <cell r="AIL32">
            <v>4397476.5775542445</v>
          </cell>
          <cell r="AIM32">
            <v>449140.16124489304</v>
          </cell>
          <cell r="AIN32">
            <v>834514.57809420803</v>
          </cell>
          <cell r="AIO32">
            <v>851482.21460706554</v>
          </cell>
          <cell r="AIP32">
            <v>1454439.817120003</v>
          </cell>
          <cell r="AIQ32">
            <v>3589576.7710661697</v>
          </cell>
          <cell r="AIR32">
            <v>1460151.3825587141</v>
          </cell>
          <cell r="AIS32">
            <v>2101989.6436214373</v>
          </cell>
          <cell r="AIT32">
            <v>2162589.4547689636</v>
          </cell>
          <cell r="AIU32">
            <v>2262322.8676712983</v>
          </cell>
          <cell r="AIV32">
            <v>7987053.3486204138</v>
          </cell>
          <cell r="AIW32">
            <v>689996.77418977232</v>
          </cell>
          <cell r="AIX32">
            <v>882019.03130121483</v>
          </cell>
          <cell r="AIY32">
            <v>927464.45634588029</v>
          </cell>
          <cell r="AIZ32">
            <v>920435.73057043308</v>
          </cell>
          <cell r="AJA32">
            <v>3419915.9924073005</v>
          </cell>
          <cell r="AJB32">
            <v>0</v>
          </cell>
          <cell r="AJC32">
            <v>0</v>
          </cell>
          <cell r="AJD32">
            <v>0</v>
          </cell>
          <cell r="AJE32">
            <v>0</v>
          </cell>
          <cell r="AJF32">
            <v>0</v>
          </cell>
          <cell r="AJG32">
            <v>689996.77418977232</v>
          </cell>
          <cell r="AJH32">
            <v>882019.03130121483</v>
          </cell>
          <cell r="AJI32">
            <v>927464.45634588029</v>
          </cell>
          <cell r="AJJ32">
            <v>920435.73057043308</v>
          </cell>
          <cell r="AJK32">
            <v>3419915.9924073005</v>
          </cell>
          <cell r="AJL32">
            <v>689996.77418977232</v>
          </cell>
          <cell r="AJM32">
            <v>882019.03130121483</v>
          </cell>
          <cell r="AJN32">
            <v>927464.45634588029</v>
          </cell>
          <cell r="AJO32">
            <v>920435.73057043308</v>
          </cell>
          <cell r="AJP32">
            <v>3419915.9924073005</v>
          </cell>
          <cell r="AJQ32">
            <v>153056.57083333333</v>
          </cell>
          <cell r="AJR32">
            <v>153037.99374999999</v>
          </cell>
          <cell r="AJS32">
            <v>153189.35624999998</v>
          </cell>
          <cell r="AJT32">
            <v>153141.01874999999</v>
          </cell>
          <cell r="AJU32">
            <v>612424.93958333333</v>
          </cell>
          <cell r="AJV32">
            <v>843053.34502310574</v>
          </cell>
          <cell r="AJW32">
            <v>1035057.0250512148</v>
          </cell>
          <cell r="AJX32">
            <v>1080653.8125958804</v>
          </cell>
          <cell r="AJY32">
            <v>1073576.7493204332</v>
          </cell>
          <cell r="AJZ32">
            <v>4032340.9319906337</v>
          </cell>
          <cell r="AKA32">
            <v>663169.55516749178</v>
          </cell>
          <cell r="AKB32">
            <v>885249.71278315841</v>
          </cell>
          <cell r="AKC32">
            <v>913599.4467157725</v>
          </cell>
          <cell r="AKD32">
            <v>854178.55979124433</v>
          </cell>
          <cell r="AKE32">
            <v>3316197.2744576675</v>
          </cell>
          <cell r="AKF32">
            <v>0</v>
          </cell>
          <cell r="AKG32">
            <v>0</v>
          </cell>
          <cell r="AKH32">
            <v>0</v>
          </cell>
          <cell r="AKI32">
            <v>0</v>
          </cell>
          <cell r="AKJ32">
            <v>0</v>
          </cell>
          <cell r="AKK32">
            <v>663169.55516749178</v>
          </cell>
          <cell r="AKL32">
            <v>885249.71278315841</v>
          </cell>
          <cell r="AKM32">
            <v>913599.4467157725</v>
          </cell>
          <cell r="AKN32">
            <v>854178.55979124433</v>
          </cell>
          <cell r="AKO32">
            <v>3316197.2744576675</v>
          </cell>
          <cell r="AKP32">
            <v>663169.55516749178</v>
          </cell>
          <cell r="AKQ32">
            <v>885249.71278315841</v>
          </cell>
          <cell r="AKR32">
            <v>913599.4467157725</v>
          </cell>
          <cell r="AKS32">
            <v>854178.55979124433</v>
          </cell>
          <cell r="AKT32">
            <v>3316197.2744576675</v>
          </cell>
          <cell r="AKU32">
            <v>150131.76875000002</v>
          </cell>
          <cell r="AKV32">
            <v>152819.26875000002</v>
          </cell>
          <cell r="AKW32">
            <v>152946.32500000001</v>
          </cell>
          <cell r="AKX32">
            <v>152854.58958333335</v>
          </cell>
          <cell r="AKY32">
            <v>608751.95208333328</v>
          </cell>
          <cell r="AKZ32">
            <v>813301.32391749194</v>
          </cell>
          <cell r="ALA32">
            <v>1038068.9815331585</v>
          </cell>
          <cell r="ALB32">
            <v>1066545.7717157723</v>
          </cell>
          <cell r="ALC32">
            <v>1007033.1493745777</v>
          </cell>
          <cell r="ALD32">
            <v>3924949.2265410009</v>
          </cell>
          <cell r="ALE32">
            <v>3543334.3818181818</v>
          </cell>
          <cell r="ALF32">
            <v>4013125.6909090909</v>
          </cell>
          <cell r="ALG32">
            <v>4363125.6909090905</v>
          </cell>
          <cell r="ALH32">
            <v>4429155.6909090905</v>
          </cell>
          <cell r="ALI32">
            <v>16348741.454545455</v>
          </cell>
          <cell r="ALO32">
            <v>3543334.3818181818</v>
          </cell>
          <cell r="ALP32">
            <v>4013125.6909090909</v>
          </cell>
          <cell r="ALQ32">
            <v>4363125.6909090905</v>
          </cell>
          <cell r="ALR32">
            <v>4429155.6909090905</v>
          </cell>
          <cell r="ALS32">
            <v>16348741.454545455</v>
          </cell>
          <cell r="ALT32">
            <v>3543334.3818181818</v>
          </cell>
          <cell r="ALU32">
            <v>4013125.6909090909</v>
          </cell>
          <cell r="ALV32">
            <v>4363125.6909090905</v>
          </cell>
          <cell r="ALW32">
            <v>4429155.6909090905</v>
          </cell>
          <cell r="ALX32">
            <v>16348741.454545455</v>
          </cell>
          <cell r="ALY32">
            <v>0</v>
          </cell>
          <cell r="ALZ32">
            <v>0</v>
          </cell>
          <cell r="AMA32">
            <v>0</v>
          </cell>
          <cell r="AMB32">
            <v>0</v>
          </cell>
          <cell r="AMC32">
            <v>0</v>
          </cell>
          <cell r="AMD32">
            <v>3543334.3818181818</v>
          </cell>
          <cell r="AME32">
            <v>4013125.6909090909</v>
          </cell>
          <cell r="AMF32">
            <v>4363125.6909090905</v>
          </cell>
          <cell r="AMG32">
            <v>4429155.6909090905</v>
          </cell>
          <cell r="AMH32">
            <v>16348741.454545455</v>
          </cell>
          <cell r="AMX32">
            <v>6025.5</v>
          </cell>
          <cell r="AMY32">
            <v>6025.5</v>
          </cell>
          <cell r="AMZ32">
            <v>6025.5</v>
          </cell>
          <cell r="ANA32">
            <v>6025.5</v>
          </cell>
          <cell r="ANB32">
            <v>24102</v>
          </cell>
          <cell r="ANC32">
            <v>0</v>
          </cell>
          <cell r="AND32">
            <v>0</v>
          </cell>
          <cell r="ANE32">
            <v>0</v>
          </cell>
          <cell r="ANF32">
            <v>0</v>
          </cell>
          <cell r="ANG32">
            <v>0</v>
          </cell>
          <cell r="ANH32">
            <v>6025.5</v>
          </cell>
          <cell r="ANI32">
            <v>6025.5</v>
          </cell>
          <cell r="ANJ32">
            <v>6025.5</v>
          </cell>
          <cell r="ANK32">
            <v>6025.5</v>
          </cell>
          <cell r="ANL32">
            <v>24102</v>
          </cell>
          <cell r="AOB32">
            <v>3233.34</v>
          </cell>
          <cell r="AOC32">
            <v>3233.34</v>
          </cell>
          <cell r="AOD32">
            <v>3233.34</v>
          </cell>
          <cell r="AOE32">
            <v>3233.34</v>
          </cell>
          <cell r="AOF32">
            <v>12933.36</v>
          </cell>
          <cell r="AOG32">
            <v>0</v>
          </cell>
          <cell r="AOH32">
            <v>0</v>
          </cell>
          <cell r="AOI32">
            <v>0</v>
          </cell>
          <cell r="AOJ32">
            <v>0</v>
          </cell>
          <cell r="AOK32">
            <v>0</v>
          </cell>
          <cell r="AOL32">
            <v>3233.34</v>
          </cell>
          <cell r="AOM32">
            <v>3233.34</v>
          </cell>
          <cell r="AON32">
            <v>3233.34</v>
          </cell>
          <cell r="AOO32">
            <v>3233.34</v>
          </cell>
          <cell r="AOP32">
            <v>12933.36</v>
          </cell>
          <cell r="APF32">
            <v>28167.510000000002</v>
          </cell>
          <cell r="APG32">
            <v>28167.510000000002</v>
          </cell>
          <cell r="APH32">
            <v>28167.510000000002</v>
          </cell>
          <cell r="API32">
            <v>9389.17</v>
          </cell>
          <cell r="APJ32">
            <v>93891.7</v>
          </cell>
          <cell r="APK32">
            <v>0</v>
          </cell>
          <cell r="APL32">
            <v>0</v>
          </cell>
          <cell r="APM32">
            <v>0</v>
          </cell>
          <cell r="APN32">
            <v>0</v>
          </cell>
          <cell r="APO32">
            <v>0</v>
          </cell>
          <cell r="APP32">
            <v>28167.510000000002</v>
          </cell>
          <cell r="APQ32">
            <v>28167.510000000002</v>
          </cell>
          <cell r="APR32">
            <v>28167.510000000002</v>
          </cell>
          <cell r="APS32">
            <v>9389.17</v>
          </cell>
          <cell r="APT32">
            <v>93891.7</v>
          </cell>
          <cell r="AQJ32">
            <v>0</v>
          </cell>
          <cell r="AQK32">
            <v>0</v>
          </cell>
          <cell r="AQL32">
            <v>0</v>
          </cell>
          <cell r="AQM32">
            <v>0</v>
          </cell>
          <cell r="AQN32">
            <v>0</v>
          </cell>
          <cell r="AQO32">
            <v>0</v>
          </cell>
          <cell r="AQP32">
            <v>0</v>
          </cell>
          <cell r="AQQ32">
            <v>0</v>
          </cell>
          <cell r="AQR32">
            <v>0</v>
          </cell>
          <cell r="AQS32">
            <v>0</v>
          </cell>
          <cell r="AQT32">
            <v>0</v>
          </cell>
          <cell r="AQU32">
            <v>0</v>
          </cell>
          <cell r="AQV32">
            <v>0</v>
          </cell>
          <cell r="AQW32">
            <v>0</v>
          </cell>
          <cell r="AQX32">
            <v>0</v>
          </cell>
          <cell r="ARN32">
            <v>0</v>
          </cell>
          <cell r="ARO32">
            <v>0</v>
          </cell>
          <cell r="ARP32">
            <v>0</v>
          </cell>
          <cell r="ARQ32">
            <v>0</v>
          </cell>
          <cell r="ARR32">
            <v>0</v>
          </cell>
          <cell r="ARS32">
            <v>0</v>
          </cell>
          <cell r="ART32">
            <v>0</v>
          </cell>
          <cell r="ARU32">
            <v>0</v>
          </cell>
          <cell r="ARV32">
            <v>0</v>
          </cell>
          <cell r="ARW32">
            <v>0</v>
          </cell>
          <cell r="ARX32">
            <v>0</v>
          </cell>
          <cell r="ARY32">
            <v>0</v>
          </cell>
          <cell r="ARZ32">
            <v>0</v>
          </cell>
          <cell r="ASA32">
            <v>0</v>
          </cell>
          <cell r="ASB32">
            <v>0</v>
          </cell>
          <cell r="ASR32">
            <v>0</v>
          </cell>
          <cell r="ASS32">
            <v>0</v>
          </cell>
          <cell r="AST32">
            <v>0</v>
          </cell>
          <cell r="ASU32">
            <v>0</v>
          </cell>
          <cell r="ASV32">
            <v>0</v>
          </cell>
          <cell r="ASW32">
            <v>0</v>
          </cell>
          <cell r="ASX32">
            <v>0</v>
          </cell>
          <cell r="ASY32">
            <v>0</v>
          </cell>
          <cell r="ASZ32">
            <v>0</v>
          </cell>
          <cell r="ATA32">
            <v>0</v>
          </cell>
          <cell r="ATB32">
            <v>0</v>
          </cell>
          <cell r="ATC32">
            <v>0</v>
          </cell>
          <cell r="ATD32">
            <v>0</v>
          </cell>
          <cell r="ATE32">
            <v>0</v>
          </cell>
          <cell r="ATF32">
            <v>0</v>
          </cell>
          <cell r="ATV32">
            <v>0</v>
          </cell>
          <cell r="ATW32">
            <v>0</v>
          </cell>
          <cell r="ATX32">
            <v>0</v>
          </cell>
          <cell r="ATY32">
            <v>0</v>
          </cell>
          <cell r="ATZ32">
            <v>0</v>
          </cell>
          <cell r="AUA32">
            <v>0</v>
          </cell>
          <cell r="AUB32">
            <v>0</v>
          </cell>
          <cell r="AUC32">
            <v>0</v>
          </cell>
          <cell r="AUD32">
            <v>0</v>
          </cell>
          <cell r="AUE32">
            <v>0</v>
          </cell>
          <cell r="AUF32">
            <v>0</v>
          </cell>
          <cell r="AUG32">
            <v>0</v>
          </cell>
          <cell r="AUH32">
            <v>0</v>
          </cell>
          <cell r="AUI32">
            <v>0</v>
          </cell>
          <cell r="AUJ32">
            <v>0</v>
          </cell>
          <cell r="AUZ32">
            <v>0</v>
          </cell>
          <cell r="AVA32">
            <v>0</v>
          </cell>
          <cell r="AVB32">
            <v>0</v>
          </cell>
          <cell r="AVC32">
            <v>0</v>
          </cell>
          <cell r="AVD32">
            <v>0</v>
          </cell>
          <cell r="AVE32">
            <v>0</v>
          </cell>
          <cell r="AVF32">
            <v>0</v>
          </cell>
          <cell r="AVG32">
            <v>0</v>
          </cell>
          <cell r="AVH32">
            <v>0</v>
          </cell>
          <cell r="AVI32">
            <v>0</v>
          </cell>
          <cell r="AVJ32">
            <v>0</v>
          </cell>
          <cell r="AVK32">
            <v>0</v>
          </cell>
          <cell r="AVL32">
            <v>0</v>
          </cell>
          <cell r="AVM32">
            <v>0</v>
          </cell>
          <cell r="AVN32">
            <v>0</v>
          </cell>
          <cell r="AWD32">
            <v>0</v>
          </cell>
          <cell r="AWE32">
            <v>0</v>
          </cell>
          <cell r="AWF32">
            <v>0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  <cell r="AWM32">
            <v>0</v>
          </cell>
          <cell r="AWN32">
            <v>0</v>
          </cell>
          <cell r="AWO32">
            <v>0</v>
          </cell>
          <cell r="AWP32">
            <v>0</v>
          </cell>
          <cell r="AWQ32">
            <v>0</v>
          </cell>
          <cell r="AWR32">
            <v>0</v>
          </cell>
          <cell r="AXH32">
            <v>0</v>
          </cell>
          <cell r="AXI32">
            <v>0</v>
          </cell>
          <cell r="AXJ32">
            <v>0</v>
          </cell>
          <cell r="AXK32">
            <v>0</v>
          </cell>
          <cell r="AXL32">
            <v>0</v>
          </cell>
          <cell r="AXM32">
            <v>0</v>
          </cell>
          <cell r="AXN32">
            <v>0</v>
          </cell>
          <cell r="AXO32">
            <v>0</v>
          </cell>
          <cell r="AXP32">
            <v>0</v>
          </cell>
          <cell r="AXQ32">
            <v>0</v>
          </cell>
          <cell r="AXR32">
            <v>0</v>
          </cell>
          <cell r="AXS32">
            <v>0</v>
          </cell>
          <cell r="AXT32">
            <v>0</v>
          </cell>
          <cell r="AXU32">
            <v>0</v>
          </cell>
          <cell r="AXV32">
            <v>0</v>
          </cell>
          <cell r="AXW32">
            <v>106281434.47399254</v>
          </cell>
          <cell r="AXX32">
            <v>123706174.51689507</v>
          </cell>
          <cell r="AXY32">
            <v>124363856.24483119</v>
          </cell>
          <cell r="AXZ32">
            <v>87326258.856912047</v>
          </cell>
          <cell r="AYA32">
            <v>441677724.09263086</v>
          </cell>
          <cell r="AYB32">
            <v>0</v>
          </cell>
          <cell r="AYC32">
            <v>0</v>
          </cell>
          <cell r="AYD32">
            <v>0</v>
          </cell>
          <cell r="AYE32">
            <v>0</v>
          </cell>
          <cell r="AYF32">
            <v>0</v>
          </cell>
          <cell r="AYG32">
            <v>106244008.12399255</v>
          </cell>
          <cell r="AYH32">
            <v>123668748.16689508</v>
          </cell>
          <cell r="AYI32">
            <v>124326429.89483118</v>
          </cell>
          <cell r="AYJ32">
            <v>87307610.846912056</v>
          </cell>
          <cell r="AYK32">
            <v>441546797.03263092</v>
          </cell>
          <cell r="AYL32">
            <v>106281434.48669015</v>
          </cell>
          <cell r="AYM32">
            <v>123706174.73246361</v>
          </cell>
          <cell r="AYN32">
            <v>124363856.15965699</v>
          </cell>
          <cell r="AYO32">
            <v>87326257.819137812</v>
          </cell>
          <cell r="AYP32">
            <v>441677723.19794858</v>
          </cell>
          <cell r="AYQ32">
            <v>25879979.475106142</v>
          </cell>
          <cell r="AYR32">
            <v>38562189.352819592</v>
          </cell>
          <cell r="AYS32">
            <v>41296358.349758998</v>
          </cell>
          <cell r="AYT32">
            <v>81892645.568589613</v>
          </cell>
          <cell r="AYU32">
            <v>187631172.74627435</v>
          </cell>
          <cell r="AYV32">
            <v>132161413.96179628</v>
          </cell>
          <cell r="AYW32">
            <v>162268364.08528322</v>
          </cell>
          <cell r="AYX32">
            <v>165660214.50941598</v>
          </cell>
          <cell r="AYY32">
            <v>169218903.38772744</v>
          </cell>
          <cell r="AYZ32">
            <v>629308895.94422293</v>
          </cell>
          <cell r="AZA32">
            <v>779465.51</v>
          </cell>
          <cell r="AZB32">
            <v>874258.32</v>
          </cell>
          <cell r="AZC32">
            <v>875404.32</v>
          </cell>
          <cell r="AZD32">
            <v>875404.32</v>
          </cell>
          <cell r="AZE32">
            <v>3404532.47</v>
          </cell>
          <cell r="AZF32">
            <v>0</v>
          </cell>
          <cell r="AZG32">
            <v>0</v>
          </cell>
          <cell r="AZH32">
            <v>0</v>
          </cell>
          <cell r="AZI32">
            <v>0</v>
          </cell>
          <cell r="AZJ32">
            <v>0</v>
          </cell>
          <cell r="AZK32">
            <v>779465.51</v>
          </cell>
          <cell r="AZL32">
            <v>874258.32</v>
          </cell>
          <cell r="AZM32">
            <v>875404.32</v>
          </cell>
          <cell r="AZN32">
            <v>875404.32</v>
          </cell>
          <cell r="AZO32">
            <v>3404532.47</v>
          </cell>
          <cell r="AZP32">
            <v>779465.51</v>
          </cell>
          <cell r="AZQ32">
            <v>874258.32</v>
          </cell>
          <cell r="AZR32">
            <v>875404.32</v>
          </cell>
          <cell r="AZS32">
            <v>875404.32</v>
          </cell>
          <cell r="AZT32">
            <v>3404532.47</v>
          </cell>
          <cell r="AZU32">
            <v>0</v>
          </cell>
          <cell r="AZV32">
            <v>0</v>
          </cell>
          <cell r="AZW32">
            <v>0</v>
          </cell>
          <cell r="AZX32">
            <v>0</v>
          </cell>
          <cell r="AZY32">
            <v>0</v>
          </cell>
          <cell r="AZZ32">
            <v>779465.51</v>
          </cell>
          <cell r="BAA32">
            <v>874258.32</v>
          </cell>
          <cell r="BAB32">
            <v>875404.32</v>
          </cell>
          <cell r="BAC32">
            <v>875404.32</v>
          </cell>
          <cell r="BAD32">
            <v>3404532.47</v>
          </cell>
          <cell r="BAE32">
            <v>14115171.66</v>
          </cell>
          <cell r="BAF32">
            <v>14282968.73</v>
          </cell>
          <cell r="BAG32">
            <v>16482460.720000001</v>
          </cell>
          <cell r="BAH32">
            <v>17687578.710000001</v>
          </cell>
          <cell r="BAI32">
            <v>62568179.82</v>
          </cell>
          <cell r="BAJ32">
            <v>0</v>
          </cell>
          <cell r="BAK32">
            <v>0</v>
          </cell>
          <cell r="BAL32">
            <v>0</v>
          </cell>
          <cell r="BAM32">
            <v>0</v>
          </cell>
          <cell r="BAN32">
            <v>0</v>
          </cell>
          <cell r="BAO32">
            <v>14115171.66</v>
          </cell>
          <cell r="BAP32">
            <v>14282968.73</v>
          </cell>
          <cell r="BAQ32">
            <v>16482460.720000001</v>
          </cell>
          <cell r="BAR32">
            <v>17687578.710000001</v>
          </cell>
          <cell r="BAS32">
            <v>62568179.82</v>
          </cell>
          <cell r="BAT32">
            <v>14115171.66</v>
          </cell>
          <cell r="BAU32">
            <v>14282968.73</v>
          </cell>
          <cell r="BAV32">
            <v>16482460.720000001</v>
          </cell>
          <cell r="BAW32">
            <v>17687578.710000001</v>
          </cell>
          <cell r="BAX32">
            <v>62568179.82</v>
          </cell>
          <cell r="BAY32">
            <v>0</v>
          </cell>
          <cell r="BAZ32">
            <v>0</v>
          </cell>
          <cell r="BBA32">
            <v>0</v>
          </cell>
          <cell r="BBB32">
            <v>0</v>
          </cell>
          <cell r="BBC32">
            <v>0</v>
          </cell>
          <cell r="BBD32">
            <v>14115171.66</v>
          </cell>
          <cell r="BBE32">
            <v>14282968.73</v>
          </cell>
          <cell r="BBF32">
            <v>16482460.720000001</v>
          </cell>
          <cell r="BBG32">
            <v>17687578.710000001</v>
          </cell>
          <cell r="BBH32">
            <v>62568179.82</v>
          </cell>
          <cell r="BBI32">
            <v>41777.160000000003</v>
          </cell>
          <cell r="BBJ32">
            <v>41777.160000000003</v>
          </cell>
          <cell r="BBK32">
            <v>41777.160000000003</v>
          </cell>
          <cell r="BBL32">
            <v>41318.120000000003</v>
          </cell>
          <cell r="BBM32">
            <v>166649.60000000001</v>
          </cell>
          <cell r="BBN32">
            <v>0</v>
          </cell>
          <cell r="BBO32">
            <v>0</v>
          </cell>
          <cell r="BBP32">
            <v>0</v>
          </cell>
          <cell r="BBQ32">
            <v>0</v>
          </cell>
          <cell r="BBR32">
            <v>0</v>
          </cell>
          <cell r="BBS32">
            <v>41777.160000000003</v>
          </cell>
          <cell r="BBT32">
            <v>41777.160000000003</v>
          </cell>
          <cell r="BBU32">
            <v>41777.160000000003</v>
          </cell>
          <cell r="BBV32">
            <v>41318.120000000003</v>
          </cell>
          <cell r="BBW32">
            <v>166649.60000000001</v>
          </cell>
          <cell r="BBX32">
            <v>41777.160000000003</v>
          </cell>
          <cell r="BBY32">
            <v>41777.160000000003</v>
          </cell>
          <cell r="BBZ32">
            <v>41777.160000000003</v>
          </cell>
          <cell r="BCA32">
            <v>41318.120000000003</v>
          </cell>
          <cell r="BCB32">
            <v>166649.60000000001</v>
          </cell>
          <cell r="BCC32">
            <v>0</v>
          </cell>
          <cell r="BCD32">
            <v>0</v>
          </cell>
          <cell r="BCE32">
            <v>0</v>
          </cell>
          <cell r="BCF32">
            <v>0</v>
          </cell>
          <cell r="BCG32">
            <v>0</v>
          </cell>
          <cell r="BCH32">
            <v>41777.160000000003</v>
          </cell>
          <cell r="BCI32">
            <v>41777.160000000003</v>
          </cell>
          <cell r="BCJ32">
            <v>41777.160000000003</v>
          </cell>
          <cell r="BCK32">
            <v>41318.120000000003</v>
          </cell>
          <cell r="BCL32">
            <v>166649.60000000001</v>
          </cell>
          <cell r="BCM32">
            <v>16068494.220000001</v>
          </cell>
          <cell r="BCN32">
            <v>17284683.18</v>
          </cell>
          <cell r="BCO32">
            <v>22466468.479999997</v>
          </cell>
          <cell r="BCP32">
            <v>21833555.080000002</v>
          </cell>
          <cell r="BCQ32">
            <v>77653200.959999993</v>
          </cell>
          <cell r="BCR32">
            <v>0</v>
          </cell>
          <cell r="BCS32">
            <v>0</v>
          </cell>
          <cell r="BCT32">
            <v>0</v>
          </cell>
          <cell r="BCU32">
            <v>0</v>
          </cell>
          <cell r="BCV32">
            <v>0</v>
          </cell>
          <cell r="BCW32">
            <v>16068494.220000001</v>
          </cell>
          <cell r="BCX32">
            <v>17284683.18</v>
          </cell>
          <cell r="BCY32">
            <v>22466468.479999997</v>
          </cell>
          <cell r="BCZ32">
            <v>21833555.080000002</v>
          </cell>
          <cell r="BDA32">
            <v>77653200.959999993</v>
          </cell>
          <cell r="BDB32">
            <v>16068494.220000001</v>
          </cell>
          <cell r="BDC32">
            <v>17284683.18</v>
          </cell>
          <cell r="BDD32">
            <v>22466468.479999997</v>
          </cell>
          <cell r="BDE32">
            <v>21833555.080000002</v>
          </cell>
          <cell r="BDF32">
            <v>77653200.959999993</v>
          </cell>
          <cell r="BDG32">
            <v>0</v>
          </cell>
          <cell r="BDH32">
            <v>0</v>
          </cell>
          <cell r="BDI32">
            <v>0</v>
          </cell>
          <cell r="BDJ32">
            <v>0</v>
          </cell>
          <cell r="BDK32">
            <v>0</v>
          </cell>
          <cell r="BDL32">
            <v>16068494.220000001</v>
          </cell>
          <cell r="BDM32">
            <v>17284683.18</v>
          </cell>
          <cell r="BDN32">
            <v>22466468.479999997</v>
          </cell>
          <cell r="BDO32">
            <v>21833555.080000002</v>
          </cell>
          <cell r="BDP32">
            <v>77653200.959999993</v>
          </cell>
          <cell r="BDQ32">
            <v>24715064.699999999</v>
          </cell>
          <cell r="BDR32">
            <v>26082910.046250001</v>
          </cell>
          <cell r="BDS32">
            <v>27688023.058125</v>
          </cell>
          <cell r="BDT32">
            <v>100188541.13124999</v>
          </cell>
          <cell r="BDU32">
            <v>178674538.93562499</v>
          </cell>
          <cell r="BDV32">
            <v>0</v>
          </cell>
          <cell r="BDW32">
            <v>0</v>
          </cell>
          <cell r="BDX32">
            <v>0</v>
          </cell>
          <cell r="BDY32">
            <v>0</v>
          </cell>
          <cell r="BDZ32">
            <v>0</v>
          </cell>
          <cell r="BEA32">
            <v>24715064.699999999</v>
          </cell>
          <cell r="BEB32">
            <v>26082910.046250001</v>
          </cell>
          <cell r="BEC32">
            <v>27688023.058125</v>
          </cell>
          <cell r="BED32">
            <v>100188541.13124999</v>
          </cell>
          <cell r="BEE32">
            <v>108674538.93562499</v>
          </cell>
          <cell r="BEF32">
            <v>24715064.699999999</v>
          </cell>
          <cell r="BEG32">
            <v>26082910.046250001</v>
          </cell>
          <cell r="BEH32">
            <v>27688023.058125</v>
          </cell>
          <cell r="BEI32">
            <v>100188541.13124999</v>
          </cell>
          <cell r="BEJ32">
            <v>178674538.93562499</v>
          </cell>
          <cell r="BEK32">
            <v>0</v>
          </cell>
          <cell r="BEL32">
            <v>300</v>
          </cell>
          <cell r="BEM32">
            <v>300</v>
          </cell>
          <cell r="BEN32">
            <v>300</v>
          </cell>
          <cell r="BEO32">
            <v>900</v>
          </cell>
          <cell r="BEP32">
            <v>24715064.699999999</v>
          </cell>
          <cell r="BEQ32">
            <v>26083210.046250001</v>
          </cell>
          <cell r="BER32">
            <v>27688323.058125</v>
          </cell>
          <cell r="BES32">
            <v>30188841.131249998</v>
          </cell>
          <cell r="BET32">
            <v>108675438.93562499</v>
          </cell>
          <cell r="BEU32">
            <v>162001407.72399253</v>
          </cell>
          <cell r="BEV32">
            <v>182272771.95314509</v>
          </cell>
          <cell r="BEW32">
            <v>191917989.98295617</v>
          </cell>
          <cell r="BEX32">
            <v>227952656.21816203</v>
          </cell>
          <cell r="BEY32">
            <v>764144825.87825584</v>
          </cell>
          <cell r="BEZ32">
            <v>0</v>
          </cell>
          <cell r="BFA32">
            <v>0</v>
          </cell>
          <cell r="BFB32">
            <v>0</v>
          </cell>
          <cell r="BFC32">
            <v>0</v>
          </cell>
          <cell r="BFD32">
            <v>0</v>
          </cell>
          <cell r="BFE32">
            <v>162001407.72399253</v>
          </cell>
          <cell r="BFF32">
            <v>182272771.95314509</v>
          </cell>
          <cell r="BFG32">
            <v>191917989.98295617</v>
          </cell>
          <cell r="BFH32">
            <v>227952656.21816203</v>
          </cell>
          <cell r="BFI32">
            <v>764144825.87825596</v>
          </cell>
          <cell r="BFJ32">
            <v>162001407.73669013</v>
          </cell>
          <cell r="BFK32">
            <v>182272772.16871363</v>
          </cell>
          <cell r="BFL32">
            <v>191917989.89778197</v>
          </cell>
          <cell r="BFM32">
            <v>227952655.18038779</v>
          </cell>
          <cell r="BFN32">
            <v>764144824.98357344</v>
          </cell>
          <cell r="BFO32">
            <v>25879979.475106142</v>
          </cell>
          <cell r="BFP32">
            <v>38562489.352819592</v>
          </cell>
          <cell r="BFQ32">
            <v>41296658.349758998</v>
          </cell>
          <cell r="BFR32">
            <v>81892945.568589613</v>
          </cell>
          <cell r="BFS32">
            <v>187632072.74627435</v>
          </cell>
          <cell r="BFT32">
            <v>187881387.21179628</v>
          </cell>
          <cell r="BFU32">
            <v>220835261.52153322</v>
          </cell>
          <cell r="BFV32">
            <v>233214648.24754095</v>
          </cell>
          <cell r="BFW32">
            <v>309845600.74897742</v>
          </cell>
          <cell r="BFX32">
            <v>951776897.72984791</v>
          </cell>
          <cell r="BFY32">
            <v>0</v>
          </cell>
          <cell r="BFZ32">
            <v>0.89468240737915039</v>
          </cell>
        </row>
        <row r="33">
          <cell r="B33" t="str">
            <v>营业利润（收入口径）：</v>
          </cell>
          <cell r="C33">
            <v>59938282.106784187</v>
          </cell>
          <cell r="D33">
            <v>19654829.809927188</v>
          </cell>
          <cell r="E33">
            <v>22786477.839577056</v>
          </cell>
          <cell r="F33">
            <v>36406457.872737199</v>
          </cell>
          <cell r="G33">
            <v>138786047.62902564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59938282.106784187</v>
          </cell>
          <cell r="N33">
            <v>19654829.809927188</v>
          </cell>
          <cell r="O33">
            <v>22786477.839577056</v>
          </cell>
          <cell r="P33">
            <v>36406457.872737199</v>
          </cell>
          <cell r="Q33">
            <v>138786047.62902564</v>
          </cell>
          <cell r="R33">
            <v>59938282.106784187</v>
          </cell>
          <cell r="S33">
            <v>19654829.809927188</v>
          </cell>
          <cell r="T33">
            <v>22786477.839577056</v>
          </cell>
          <cell r="U33">
            <v>36406457.872737199</v>
          </cell>
          <cell r="V33">
            <v>138786047.62902564</v>
          </cell>
          <cell r="W33">
            <v>-2406965.8572433963</v>
          </cell>
          <cell r="X33">
            <v>-1330880.4839947568</v>
          </cell>
          <cell r="Y33">
            <v>-835452.80718088336</v>
          </cell>
          <cell r="Z33">
            <v>-10660505.447959639</v>
          </cell>
          <cell r="AA33">
            <v>-15233804.596378669</v>
          </cell>
          <cell r="AB33">
            <v>57531316.249540791</v>
          </cell>
          <cell r="AC33">
            <v>18323949.325932428</v>
          </cell>
          <cell r="AD33">
            <v>21951025.032396175</v>
          </cell>
          <cell r="AE33">
            <v>25745952.424777564</v>
          </cell>
          <cell r="AF33">
            <v>123552243.03264698</v>
          </cell>
          <cell r="AG33">
            <v>196646.04742114898</v>
          </cell>
          <cell r="AH33">
            <v>1954589.1224509832</v>
          </cell>
          <cell r="AI33">
            <v>1504720.1772987042</v>
          </cell>
          <cell r="AJ33">
            <v>6490119.1622061376</v>
          </cell>
          <cell r="AK33">
            <v>10146074.509376973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196646.04742114898</v>
          </cell>
          <cell r="AR33">
            <v>1954589.1224509832</v>
          </cell>
          <cell r="AS33">
            <v>1504720.1772987042</v>
          </cell>
          <cell r="AT33">
            <v>6490119.1622061376</v>
          </cell>
          <cell r="AU33">
            <v>10146074.509376973</v>
          </cell>
          <cell r="AV33">
            <v>196646.04742114898</v>
          </cell>
          <cell r="AW33">
            <v>1954589.1224509832</v>
          </cell>
          <cell r="AX33">
            <v>1504720.1772987042</v>
          </cell>
          <cell r="AY33">
            <v>6490119.1622061376</v>
          </cell>
          <cell r="AZ33">
            <v>10146074.509376973</v>
          </cell>
          <cell r="BA33">
            <v>-959043.40573022002</v>
          </cell>
          <cell r="BB33">
            <v>-812049.73892139643</v>
          </cell>
          <cell r="BC33">
            <v>-531282.05660268292</v>
          </cell>
          <cell r="BD33">
            <v>-3504991.3215492596</v>
          </cell>
          <cell r="BE33">
            <v>-5807366.5228035599</v>
          </cell>
          <cell r="BF33">
            <v>-762397.35830907151</v>
          </cell>
          <cell r="BG33">
            <v>1142539.3835295867</v>
          </cell>
          <cell r="BH33">
            <v>973438.12069601938</v>
          </cell>
          <cell r="BI33">
            <v>2985127.8406568784</v>
          </cell>
          <cell r="BJ33">
            <v>4338707.986573413</v>
          </cell>
          <cell r="BK33">
            <v>1802311.8710049698</v>
          </cell>
          <cell r="BL33">
            <v>919212.20076784585</v>
          </cell>
          <cell r="BM33">
            <v>1281226.2188297966</v>
          </cell>
          <cell r="BN33">
            <v>4696640.2070871266</v>
          </cell>
          <cell r="BO33">
            <v>8699390.4976897426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1802311.8710049698</v>
          </cell>
          <cell r="BV33">
            <v>919212.20076784585</v>
          </cell>
          <cell r="BW33">
            <v>1281226.2188297966</v>
          </cell>
          <cell r="BX33">
            <v>4696640.2070871266</v>
          </cell>
          <cell r="BY33">
            <v>8699390.4976897426</v>
          </cell>
          <cell r="BZ33">
            <v>1802311.8710049698</v>
          </cell>
          <cell r="CA33">
            <v>919212.20076784585</v>
          </cell>
          <cell r="CB33">
            <v>1281226.2188297966</v>
          </cell>
          <cell r="CC33">
            <v>4696640.2070871266</v>
          </cell>
          <cell r="CD33">
            <v>8699390.4976897426</v>
          </cell>
          <cell r="CE33">
            <v>-842743.14037718438</v>
          </cell>
          <cell r="CF33">
            <v>-614666.11161151435</v>
          </cell>
          <cell r="CG33">
            <v>-749620.72733771522</v>
          </cell>
          <cell r="CH33">
            <v>-3206988.8524119686</v>
          </cell>
          <cell r="CI33">
            <v>-5414018.8317383826</v>
          </cell>
          <cell r="CJ33">
            <v>959568.73062778544</v>
          </cell>
          <cell r="CK33">
            <v>304546.08915633149</v>
          </cell>
          <cell r="CL33">
            <v>531605.4914920833</v>
          </cell>
          <cell r="CM33">
            <v>1489651.3546751589</v>
          </cell>
          <cell r="CN33">
            <v>3285371.6659513637</v>
          </cell>
          <cell r="CO33">
            <v>-562191.31130683795</v>
          </cell>
          <cell r="CP33">
            <v>524243.24337269831</v>
          </cell>
          <cell r="CQ33">
            <v>680316.88998039812</v>
          </cell>
          <cell r="CR33">
            <v>3309287.7023049807</v>
          </cell>
          <cell r="CS33">
            <v>3951656.5243512355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-562191.31130683795</v>
          </cell>
          <cell r="CZ33">
            <v>524243.24337269831</v>
          </cell>
          <cell r="DA33">
            <v>680316.88998039812</v>
          </cell>
          <cell r="DB33">
            <v>3309287.7023049807</v>
          </cell>
          <cell r="DC33">
            <v>3951656.5243512355</v>
          </cell>
          <cell r="DD33">
            <v>-562191.31130683795</v>
          </cell>
          <cell r="DE33">
            <v>524243.24337269831</v>
          </cell>
          <cell r="DF33">
            <v>680316.88998039812</v>
          </cell>
          <cell r="DG33">
            <v>3309287.7023049807</v>
          </cell>
          <cell r="DH33">
            <v>3951656.5243512355</v>
          </cell>
          <cell r="DI33">
            <v>-356929.59639025619</v>
          </cell>
          <cell r="DJ33">
            <v>-610567.97315284621</v>
          </cell>
          <cell r="DK33">
            <v>-544255.45055660722</v>
          </cell>
          <cell r="DL33">
            <v>-1555242.4448310747</v>
          </cell>
          <cell r="DM33">
            <v>-3066995.464930784</v>
          </cell>
          <cell r="DN33">
            <v>-919120.9076970946</v>
          </cell>
          <cell r="DO33">
            <v>-86324.729780148715</v>
          </cell>
          <cell r="DP33">
            <v>136061.4394237902</v>
          </cell>
          <cell r="DQ33">
            <v>1754045.257473906</v>
          </cell>
          <cell r="DR33">
            <v>884661.05942045152</v>
          </cell>
          <cell r="DS33">
            <v>-386768.08519529691</v>
          </cell>
          <cell r="DT33">
            <v>461066.85650529712</v>
          </cell>
          <cell r="DU33">
            <v>532453.99812207371</v>
          </cell>
          <cell r="DV33">
            <v>1548823.0177055402</v>
          </cell>
          <cell r="DW33">
            <v>2155575.7871376146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-386768.08519529691</v>
          </cell>
          <cell r="ED33">
            <v>461066.85650529712</v>
          </cell>
          <cell r="EE33">
            <v>532453.99812207371</v>
          </cell>
          <cell r="EF33">
            <v>1548823.0177055402</v>
          </cell>
          <cell r="EG33">
            <v>2155575.7871376146</v>
          </cell>
          <cell r="EH33">
            <v>-386768.08519529691</v>
          </cell>
          <cell r="EI33">
            <v>461066.85650529712</v>
          </cell>
          <cell r="EJ33">
            <v>532453.99812207371</v>
          </cell>
          <cell r="EK33">
            <v>1548823.0177055402</v>
          </cell>
          <cell r="EL33">
            <v>2155575.7871376146</v>
          </cell>
          <cell r="EM33">
            <v>-429584.07341921399</v>
          </cell>
          <cell r="EN33">
            <v>-417394.36745572509</v>
          </cell>
          <cell r="EO33">
            <v>-470576.16889149835</v>
          </cell>
          <cell r="EP33">
            <v>-1441228.3254675632</v>
          </cell>
          <cell r="EQ33">
            <v>-2758782.9352340018</v>
          </cell>
          <cell r="ER33">
            <v>-816352.1586145116</v>
          </cell>
          <cell r="ES33">
            <v>43672.489049572032</v>
          </cell>
          <cell r="ET33">
            <v>61877.829230575357</v>
          </cell>
          <cell r="EU33">
            <v>107594.69223797694</v>
          </cell>
          <cell r="EV33">
            <v>-603207.14809638448</v>
          </cell>
          <cell r="EW33">
            <v>-62102.213448114228</v>
          </cell>
          <cell r="EX33">
            <v>1480440.0119358897</v>
          </cell>
          <cell r="EY33">
            <v>1148425.1271129441</v>
          </cell>
          <cell r="EZ33">
            <v>809572.7388827994</v>
          </cell>
          <cell r="FA33">
            <v>3376335.664483523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-62102.213448114228</v>
          </cell>
          <cell r="FH33">
            <v>1480440.0119358897</v>
          </cell>
          <cell r="FI33">
            <v>1148425.1271129441</v>
          </cell>
          <cell r="FJ33">
            <v>809572.7388827994</v>
          </cell>
          <cell r="FK33">
            <v>3376335.664483523</v>
          </cell>
          <cell r="FL33">
            <v>-62102.213448114228</v>
          </cell>
          <cell r="FM33">
            <v>1480440.0119358897</v>
          </cell>
          <cell r="FN33">
            <v>1148425.1271129441</v>
          </cell>
          <cell r="FO33">
            <v>809572.7388827994</v>
          </cell>
          <cell r="FP33">
            <v>3376335.664483523</v>
          </cell>
          <cell r="FQ33">
            <v>-333131.4941520468</v>
          </cell>
          <cell r="FR33">
            <v>-273935.20859649137</v>
          </cell>
          <cell r="FS33">
            <v>-222579.539005848</v>
          </cell>
          <cell r="FT33">
            <v>-1009557.9453391816</v>
          </cell>
          <cell r="FU33">
            <v>-1839204.1870935671</v>
          </cell>
          <cell r="FV33">
            <v>-395233.70760016073</v>
          </cell>
          <cell r="FW33">
            <v>1206504.8033393989</v>
          </cell>
          <cell r="FX33">
            <v>925845.58810709603</v>
          </cell>
          <cell r="FY33">
            <v>-199985.20645638136</v>
          </cell>
          <cell r="FZ33">
            <v>1537131.4773899522</v>
          </cell>
          <cell r="GA33">
            <v>-564119.96364171163</v>
          </cell>
          <cell r="GB33">
            <v>-485819.53459551663</v>
          </cell>
          <cell r="GC33">
            <v>-405501.23162785277</v>
          </cell>
          <cell r="GD33">
            <v>473379.66080106515</v>
          </cell>
          <cell r="GE33">
            <v>-982061.06906401552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-564119.96364171163</v>
          </cell>
          <cell r="GL33">
            <v>-485819.53459551663</v>
          </cell>
          <cell r="GM33">
            <v>-405501.23162785277</v>
          </cell>
          <cell r="GN33">
            <v>473379.66080106515</v>
          </cell>
          <cell r="GO33">
            <v>-982061.06906401552</v>
          </cell>
          <cell r="GP33">
            <v>-564119.96364171163</v>
          </cell>
          <cell r="GQ33">
            <v>-485819.53459551663</v>
          </cell>
          <cell r="GR33">
            <v>-405501.23162785277</v>
          </cell>
          <cell r="GS33">
            <v>473379.66080106515</v>
          </cell>
          <cell r="GT33">
            <v>-982061.06906401552</v>
          </cell>
          <cell r="GU33">
            <v>-424215.39192982449</v>
          </cell>
          <cell r="GV33">
            <v>-634116.12699475978</v>
          </cell>
          <cell r="GW33">
            <v>-555992.6845181135</v>
          </cell>
          <cell r="GX33">
            <v>-1301601.2071934384</v>
          </cell>
          <cell r="GY33">
            <v>-2915925.4106361354</v>
          </cell>
          <cell r="GZ33">
            <v>-988335.35557153588</v>
          </cell>
          <cell r="HA33">
            <v>-1119935.6615902758</v>
          </cell>
          <cell r="HB33">
            <v>-961493.91614596639</v>
          </cell>
          <cell r="HC33">
            <v>-828221.54639237328</v>
          </cell>
          <cell r="HD33">
            <v>-3897986.4797001518</v>
          </cell>
          <cell r="HE33">
            <v>-418519.11694106273</v>
          </cell>
          <cell r="HF33">
            <v>807032.94684177637</v>
          </cell>
          <cell r="HG33">
            <v>978071.22604386881</v>
          </cell>
          <cell r="HH33">
            <v>4277497.685494706</v>
          </cell>
          <cell r="HI33">
            <v>5644082.7414392941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-418519.11694106273</v>
          </cell>
          <cell r="HP33">
            <v>807032.94684177637</v>
          </cell>
          <cell r="HQ33">
            <v>978071.22604386881</v>
          </cell>
          <cell r="HR33">
            <v>4277497.685494706</v>
          </cell>
          <cell r="HS33">
            <v>5644082.7414392941</v>
          </cell>
          <cell r="HT33">
            <v>-418519.11694106273</v>
          </cell>
          <cell r="HU33">
            <v>807032.94684177637</v>
          </cell>
          <cell r="HV33">
            <v>978071.22604386881</v>
          </cell>
          <cell r="HW33">
            <v>4277497.685494706</v>
          </cell>
          <cell r="HX33">
            <v>5644082.7414392941</v>
          </cell>
          <cell r="HY33">
            <v>-1191106.1493252793</v>
          </cell>
          <cell r="HZ33">
            <v>-874409.19000302861</v>
          </cell>
          <cell r="IA33">
            <v>-751542.56278906995</v>
          </cell>
          <cell r="IB33">
            <v>-2245642.8212264106</v>
          </cell>
          <cell r="IC33">
            <v>-5062700.7233437877</v>
          </cell>
          <cell r="ID33">
            <v>-1609625.2662663432</v>
          </cell>
          <cell r="IE33">
            <v>-67376.243161250837</v>
          </cell>
          <cell r="IF33">
            <v>226528.66325479839</v>
          </cell>
          <cell r="IG33">
            <v>2031854.8642682955</v>
          </cell>
          <cell r="IH33">
            <v>581382.01809550077</v>
          </cell>
          <cell r="II33">
            <v>-680251.75815289421</v>
          </cell>
          <cell r="IJ33">
            <v>-60303.021332547534</v>
          </cell>
          <cell r="IK33">
            <v>49071.896351968404</v>
          </cell>
          <cell r="IL33">
            <v>1981674.8287878996</v>
          </cell>
          <cell r="IM33">
            <v>1290191.9456544258</v>
          </cell>
          <cell r="IN33">
            <v>0</v>
          </cell>
          <cell r="IO33">
            <v>0</v>
          </cell>
          <cell r="IP33">
            <v>0</v>
          </cell>
          <cell r="IQ33">
            <v>0</v>
          </cell>
          <cell r="IR33">
            <v>0</v>
          </cell>
          <cell r="IS33">
            <v>-680251.75815289421</v>
          </cell>
          <cell r="IT33">
            <v>-60303.021332547534</v>
          </cell>
          <cell r="IU33">
            <v>49071.896351968404</v>
          </cell>
          <cell r="IV33">
            <v>1981674.8287878996</v>
          </cell>
          <cell r="IW33">
            <v>1290191.9456544258</v>
          </cell>
          <cell r="IX33">
            <v>-680251.75815289421</v>
          </cell>
          <cell r="IY33">
            <v>-60303.021332547534</v>
          </cell>
          <cell r="IZ33">
            <v>49071.896351968404</v>
          </cell>
          <cell r="JA33">
            <v>1981674.8287878996</v>
          </cell>
          <cell r="JB33">
            <v>1290191.9456544258</v>
          </cell>
          <cell r="JC33">
            <v>-485172.98373221129</v>
          </cell>
          <cell r="JD33">
            <v>-426139.93632044666</v>
          </cell>
          <cell r="JE33">
            <v>-431055.19369786466</v>
          </cell>
          <cell r="JF33">
            <v>-1464867.5022028419</v>
          </cell>
          <cell r="JG33">
            <v>-2807235.6159533653</v>
          </cell>
          <cell r="JH33">
            <v>-1165424.7418851061</v>
          </cell>
          <cell r="JI33">
            <v>-486442.95765299443</v>
          </cell>
          <cell r="JJ33">
            <v>-381983.29734589532</v>
          </cell>
          <cell r="JK33">
            <v>516807.32658505719</v>
          </cell>
          <cell r="JL33">
            <v>-1517043.6702989377</v>
          </cell>
          <cell r="JM33">
            <v>-469983.29086477682</v>
          </cell>
          <cell r="JN33">
            <v>1837849.8625889523</v>
          </cell>
          <cell r="JO33">
            <v>2841140.1339038908</v>
          </cell>
          <cell r="JP33">
            <v>3713030.426453412</v>
          </cell>
          <cell r="JQ33">
            <v>7922037.1320814751</v>
          </cell>
          <cell r="JR33">
            <v>0</v>
          </cell>
          <cell r="JS33">
            <v>0</v>
          </cell>
          <cell r="JT33">
            <v>0</v>
          </cell>
          <cell r="JU33">
            <v>0</v>
          </cell>
          <cell r="JV33">
            <v>0</v>
          </cell>
          <cell r="JW33">
            <v>-469983.29086477682</v>
          </cell>
          <cell r="JX33">
            <v>1837849.8625889523</v>
          </cell>
          <cell r="JY33">
            <v>2841140.1339038908</v>
          </cell>
          <cell r="JZ33">
            <v>3713030.426453412</v>
          </cell>
          <cell r="KA33">
            <v>7922037.1320814751</v>
          </cell>
          <cell r="KB33">
            <v>-469983.29086477682</v>
          </cell>
          <cell r="KC33">
            <v>1837849.8625889523</v>
          </cell>
          <cell r="KD33">
            <v>2841140.1339038908</v>
          </cell>
          <cell r="KE33">
            <v>3713030.426453412</v>
          </cell>
          <cell r="KF33">
            <v>7922037.1320814751</v>
          </cell>
          <cell r="KG33">
            <v>-820308.12781768152</v>
          </cell>
          <cell r="KH33">
            <v>-670177.79840591643</v>
          </cell>
          <cell r="KI33">
            <v>-588574.14445854817</v>
          </cell>
          <cell r="KJ33">
            <v>-2160788.7302729273</v>
          </cell>
          <cell r="KK33">
            <v>-4239848.8009550739</v>
          </cell>
          <cell r="KL33">
            <v>-1290291.4186824579</v>
          </cell>
          <cell r="KM33">
            <v>1167672.0641830349</v>
          </cell>
          <cell r="KN33">
            <v>2252565.9894453418</v>
          </cell>
          <cell r="KO33">
            <v>1552241.6961804843</v>
          </cell>
          <cell r="KP33">
            <v>3682188.3311263993</v>
          </cell>
          <cell r="KQ33">
            <v>-444324.97729352373</v>
          </cell>
          <cell r="KR33">
            <v>-190575.30611006496</v>
          </cell>
          <cell r="KS33">
            <v>-108233.06346831843</v>
          </cell>
          <cell r="KT33">
            <v>172192.84813795495</v>
          </cell>
          <cell r="KU33">
            <v>-570940.49873395264</v>
          </cell>
          <cell r="KV33">
            <v>0</v>
          </cell>
          <cell r="KW33">
            <v>0</v>
          </cell>
          <cell r="KX33">
            <v>0</v>
          </cell>
          <cell r="KY33">
            <v>0</v>
          </cell>
          <cell r="KZ33">
            <v>0</v>
          </cell>
          <cell r="LA33">
            <v>-444324.97729352373</v>
          </cell>
          <cell r="LB33">
            <v>-190575.30611006496</v>
          </cell>
          <cell r="LC33">
            <v>-108233.06346831843</v>
          </cell>
          <cell r="LD33">
            <v>172192.84813795495</v>
          </cell>
          <cell r="LE33">
            <v>-570940.49873395264</v>
          </cell>
          <cell r="LF33">
            <v>-444324.97729352373</v>
          </cell>
          <cell r="LG33">
            <v>-190575.30611006496</v>
          </cell>
          <cell r="LH33">
            <v>-108233.06346831843</v>
          </cell>
          <cell r="LI33">
            <v>172192.84813795495</v>
          </cell>
          <cell r="LJ33">
            <v>-570940.49873395264</v>
          </cell>
          <cell r="LK33">
            <v>-57199.299999999996</v>
          </cell>
          <cell r="LL33">
            <v>-166305.10833333334</v>
          </cell>
          <cell r="LM33">
            <v>-185858.44375000001</v>
          </cell>
          <cell r="LN33">
            <v>-186275.10625000001</v>
          </cell>
          <cell r="LO33">
            <v>-595637.95833333337</v>
          </cell>
          <cell r="LP33">
            <v>-501524.27729352354</v>
          </cell>
          <cell r="LQ33">
            <v>-356880.41444339836</v>
          </cell>
          <cell r="LR33">
            <v>-294091.50721831806</v>
          </cell>
          <cell r="LS33">
            <v>-14082.258112045005</v>
          </cell>
          <cell r="LT33">
            <v>-1166578.4570672847</v>
          </cell>
          <cell r="LU33">
            <v>-862357.56678628107</v>
          </cell>
          <cell r="LV33">
            <v>324308.68352398882</v>
          </cell>
          <cell r="LW33">
            <v>590361.24399793195</v>
          </cell>
          <cell r="LX33">
            <v>1187766.8147383789</v>
          </cell>
          <cell r="LY33">
            <v>1240079.1754740179</v>
          </cell>
          <cell r="LZ33">
            <v>0</v>
          </cell>
          <cell r="MA33">
            <v>0</v>
          </cell>
          <cell r="MB33">
            <v>0</v>
          </cell>
          <cell r="MC33">
            <v>0</v>
          </cell>
          <cell r="MD33">
            <v>0</v>
          </cell>
          <cell r="ME33">
            <v>-862357.56678628107</v>
          </cell>
          <cell r="MF33">
            <v>324308.68352398882</v>
          </cell>
          <cell r="MG33">
            <v>590361.24399793195</v>
          </cell>
          <cell r="MH33">
            <v>1187766.8147383789</v>
          </cell>
          <cell r="MI33">
            <v>1240079.1754740179</v>
          </cell>
          <cell r="MJ33">
            <v>-862357.56678628107</v>
          </cell>
          <cell r="MK33">
            <v>324308.68352398882</v>
          </cell>
          <cell r="ML33">
            <v>590361.24399793195</v>
          </cell>
          <cell r="MM33">
            <v>1187766.8147383789</v>
          </cell>
          <cell r="MN33">
            <v>1240079.1754740179</v>
          </cell>
          <cell r="MO33">
            <v>-144403.94210526315</v>
          </cell>
          <cell r="MP33">
            <v>-150264.42499999999</v>
          </cell>
          <cell r="MQ33">
            <v>-150209.74868421053</v>
          </cell>
          <cell r="MR33">
            <v>-149937.125</v>
          </cell>
          <cell r="MS33">
            <v>-594815.24078947364</v>
          </cell>
          <cell r="MT33">
            <v>-1006761.5088915443</v>
          </cell>
          <cell r="MU33">
            <v>174044.25852398854</v>
          </cell>
          <cell r="MV33">
            <v>440151.49531372171</v>
          </cell>
          <cell r="MW33">
            <v>1037829.6897383789</v>
          </cell>
          <cell r="MX33">
            <v>645263.9346845448</v>
          </cell>
          <cell r="MY33">
            <v>-1302676.7476980193</v>
          </cell>
          <cell r="MZ33">
            <v>-1312320.4089864632</v>
          </cell>
          <cell r="NA33">
            <v>1256343.302953314</v>
          </cell>
          <cell r="NB33">
            <v>4950681.9810763951</v>
          </cell>
          <cell r="NC33">
            <v>3592028.1273452267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  <cell r="NH33">
            <v>0</v>
          </cell>
          <cell r="NI33">
            <v>-1302676.7476980193</v>
          </cell>
          <cell r="NJ33">
            <v>-1312320.4089864632</v>
          </cell>
          <cell r="NK33">
            <v>1256343.302953314</v>
          </cell>
          <cell r="NL33">
            <v>4950681.9810763951</v>
          </cell>
          <cell r="NM33">
            <v>3592028.1273452267</v>
          </cell>
          <cell r="NN33">
            <v>-1302676.7476980193</v>
          </cell>
          <cell r="NO33">
            <v>-1312320.4089864632</v>
          </cell>
          <cell r="NP33">
            <v>1256343.302953314</v>
          </cell>
          <cell r="NQ33">
            <v>4950681.9810763951</v>
          </cell>
          <cell r="NR33">
            <v>3592028.1273452267</v>
          </cell>
          <cell r="NS33">
            <v>-868866.58722159942</v>
          </cell>
          <cell r="NT33">
            <v>-827333.39783518948</v>
          </cell>
          <cell r="NU33">
            <v>-699758.78124061413</v>
          </cell>
          <cell r="NV33">
            <v>-3643711.3289517402</v>
          </cell>
          <cell r="NW33">
            <v>-6039670.0952491406</v>
          </cell>
          <cell r="NX33">
            <v>-2171543.3349196184</v>
          </cell>
          <cell r="NY33">
            <v>-2139653.8068216555</v>
          </cell>
          <cell r="NZ33">
            <v>556584.52171269991</v>
          </cell>
          <cell r="OA33">
            <v>1306970.6521246564</v>
          </cell>
          <cell r="OB33">
            <v>-2447641.9679039195</v>
          </cell>
          <cell r="OC33">
            <v>-853072.57870639209</v>
          </cell>
          <cell r="OD33">
            <v>796097.12434091419</v>
          </cell>
          <cell r="OE33">
            <v>661203.80077270325</v>
          </cell>
          <cell r="OF33">
            <v>4187879.9782012021</v>
          </cell>
          <cell r="OG33">
            <v>4792108.3246084284</v>
          </cell>
          <cell r="OH33">
            <v>0</v>
          </cell>
          <cell r="OI33">
            <v>0</v>
          </cell>
          <cell r="OJ33">
            <v>0</v>
          </cell>
          <cell r="OK33">
            <v>0</v>
          </cell>
          <cell r="OL33">
            <v>0</v>
          </cell>
          <cell r="OM33">
            <v>-853072.57870639209</v>
          </cell>
          <cell r="ON33">
            <v>796097.12434091419</v>
          </cell>
          <cell r="OO33">
            <v>661203.80077270325</v>
          </cell>
          <cell r="OP33">
            <v>4187879.9782012021</v>
          </cell>
          <cell r="OQ33">
            <v>4792108.3246084284</v>
          </cell>
          <cell r="OR33">
            <v>-853072.57870639209</v>
          </cell>
          <cell r="OS33">
            <v>796097.12434091419</v>
          </cell>
          <cell r="OT33">
            <v>661203.80077270325</v>
          </cell>
          <cell r="OU33">
            <v>4187879.9782012021</v>
          </cell>
          <cell r="OV33">
            <v>4792108.3246084284</v>
          </cell>
          <cell r="OW33">
            <v>-682358.5112710509</v>
          </cell>
          <cell r="OX33">
            <v>-533465.54138740525</v>
          </cell>
          <cell r="OY33">
            <v>-540003.32180961478</v>
          </cell>
          <cell r="OZ33">
            <v>-1723691.6478212504</v>
          </cell>
          <cell r="PA33">
            <v>-3479519.022289319</v>
          </cell>
          <cell r="PB33">
            <v>-1535431.0899774432</v>
          </cell>
          <cell r="PC33">
            <v>262631.58295350894</v>
          </cell>
          <cell r="PD33">
            <v>121200.47896308824</v>
          </cell>
          <cell r="PE33">
            <v>2464188.3303799527</v>
          </cell>
          <cell r="PF33">
            <v>1312589.3023191057</v>
          </cell>
          <cell r="PG33">
            <v>-209548.15609754529</v>
          </cell>
          <cell r="PH33">
            <v>2520.7568580377847</v>
          </cell>
          <cell r="PI33">
            <v>2022850.8672632999</v>
          </cell>
          <cell r="PJ33">
            <v>3095053.5485748807</v>
          </cell>
          <cell r="PK33">
            <v>4910877.0165986754</v>
          </cell>
          <cell r="PL33">
            <v>0</v>
          </cell>
          <cell r="PM33">
            <v>0</v>
          </cell>
          <cell r="PN33">
            <v>0</v>
          </cell>
          <cell r="PO33">
            <v>0</v>
          </cell>
          <cell r="PP33">
            <v>0</v>
          </cell>
          <cell r="PQ33">
            <v>-209548.15609754529</v>
          </cell>
          <cell r="PR33">
            <v>2520.7568580377847</v>
          </cell>
          <cell r="PS33">
            <v>2022850.8672632999</v>
          </cell>
          <cell r="PT33">
            <v>3095053.5485748807</v>
          </cell>
          <cell r="PU33">
            <v>4910877.0165986754</v>
          </cell>
          <cell r="PV33">
            <v>-209548.15609754529</v>
          </cell>
          <cell r="PW33">
            <v>2520.7568580377847</v>
          </cell>
          <cell r="PX33">
            <v>2022850.8672632999</v>
          </cell>
          <cell r="PY33">
            <v>3095053.5485748807</v>
          </cell>
          <cell r="PZ33">
            <v>4910877.0165986754</v>
          </cell>
          <cell r="QA33">
            <v>-416968.81908194686</v>
          </cell>
          <cell r="QB33">
            <v>-561295.42042101896</v>
          </cell>
          <cell r="QC33">
            <v>-472705.81447179639</v>
          </cell>
          <cell r="QD33">
            <v>-1416302.7656626143</v>
          </cell>
          <cell r="QE33">
            <v>-2867272.8196373768</v>
          </cell>
          <cell r="QF33">
            <v>-626516.9751794925</v>
          </cell>
          <cell r="QG33">
            <v>-558774.66356298188</v>
          </cell>
          <cell r="QH33">
            <v>1550145.0527915028</v>
          </cell>
          <cell r="QI33">
            <v>1678750.7829122669</v>
          </cell>
          <cell r="QJ33">
            <v>2043604.1969612967</v>
          </cell>
          <cell r="QK33">
            <v>-681580.11405055458</v>
          </cell>
          <cell r="QL33">
            <v>-550000.73931690538</v>
          </cell>
          <cell r="QM33">
            <v>-647411.27517552022</v>
          </cell>
          <cell r="QN33">
            <v>1469742.1451112004</v>
          </cell>
          <cell r="QO33">
            <v>-409249.98343177699</v>
          </cell>
          <cell r="QP33">
            <v>0</v>
          </cell>
          <cell r="QQ33">
            <v>0</v>
          </cell>
          <cell r="QR33">
            <v>0</v>
          </cell>
          <cell r="QS33">
            <v>0</v>
          </cell>
          <cell r="QT33">
            <v>0</v>
          </cell>
          <cell r="QU33">
            <v>-681580.11405055458</v>
          </cell>
          <cell r="QV33">
            <v>-550000.73931690538</v>
          </cell>
          <cell r="QW33">
            <v>-647411.27517552022</v>
          </cell>
          <cell r="QX33">
            <v>1469742.1451112004</v>
          </cell>
          <cell r="QY33">
            <v>-409249.98343177699</v>
          </cell>
          <cell r="QZ33">
            <v>-681580.11405055458</v>
          </cell>
          <cell r="RA33">
            <v>-550000.73931690538</v>
          </cell>
          <cell r="RB33">
            <v>-647411.27517552022</v>
          </cell>
          <cell r="RC33">
            <v>1469742.1451112004</v>
          </cell>
          <cell r="RD33">
            <v>-409249.98343177699</v>
          </cell>
          <cell r="RE33">
            <v>-666208.07797434763</v>
          </cell>
          <cell r="RF33">
            <v>-559008.6898230873</v>
          </cell>
          <cell r="RG33">
            <v>-364176.65023883269</v>
          </cell>
          <cell r="RH33">
            <v>-1452176.5602931613</v>
          </cell>
          <cell r="RI33">
            <v>-3041569.9783294275</v>
          </cell>
          <cell r="RJ33">
            <v>-1347788.1920249024</v>
          </cell>
          <cell r="RK33">
            <v>-1109009.4291399932</v>
          </cell>
          <cell r="RL33">
            <v>-1011587.9254143517</v>
          </cell>
          <cell r="RM33">
            <v>17565.584818038158</v>
          </cell>
          <cell r="RN33">
            <v>-3450819.9617612064</v>
          </cell>
          <cell r="RO33">
            <v>1505847.875777958</v>
          </cell>
          <cell r="RP33">
            <v>-792001.46968935523</v>
          </cell>
          <cell r="RQ33">
            <v>-1146657.3245139159</v>
          </cell>
          <cell r="RR33">
            <v>1197668.0481484956</v>
          </cell>
          <cell r="RS33">
            <v>764857.12972318381</v>
          </cell>
          <cell r="RT33">
            <v>0</v>
          </cell>
          <cell r="RU33">
            <v>0</v>
          </cell>
          <cell r="RV33">
            <v>0</v>
          </cell>
          <cell r="RW33">
            <v>0</v>
          </cell>
          <cell r="RX33">
            <v>0</v>
          </cell>
          <cell r="RY33">
            <v>1505847.875777958</v>
          </cell>
          <cell r="RZ33">
            <v>-792001.46968935523</v>
          </cell>
          <cell r="SA33">
            <v>-1146657.3245139159</v>
          </cell>
          <cell r="SB33">
            <v>1197668.0481484956</v>
          </cell>
          <cell r="SC33">
            <v>764857.12972318381</v>
          </cell>
          <cell r="SD33">
            <v>1505847.875777958</v>
          </cell>
          <cell r="SE33">
            <v>-792001.46968935523</v>
          </cell>
          <cell r="SF33">
            <v>-1146657.3245139159</v>
          </cell>
          <cell r="SG33">
            <v>1197668.0481484956</v>
          </cell>
          <cell r="SH33">
            <v>764857.12972318381</v>
          </cell>
          <cell r="SI33">
            <v>-509446.86295493622</v>
          </cell>
          <cell r="SJ33">
            <v>-444777.41560027492</v>
          </cell>
          <cell r="SK33">
            <v>-252271.48431372526</v>
          </cell>
          <cell r="SL33">
            <v>-1752381.8671494564</v>
          </cell>
          <cell r="SM33">
            <v>-2958877.6300183944</v>
          </cell>
          <cell r="SN33">
            <v>996401.01282302197</v>
          </cell>
          <cell r="SO33">
            <v>-1236778.8852896309</v>
          </cell>
          <cell r="SP33">
            <v>-1398928.8088276424</v>
          </cell>
          <cell r="SQ33">
            <v>-554713.81900096219</v>
          </cell>
          <cell r="SR33">
            <v>-2194020.5002952144</v>
          </cell>
          <cell r="SS33">
            <v>940520.88979106816</v>
          </cell>
          <cell r="ST33">
            <v>1336536.860909339</v>
          </cell>
          <cell r="SU33">
            <v>230621.04261823511</v>
          </cell>
          <cell r="SV33">
            <v>2114623.0644151326</v>
          </cell>
          <cell r="SW33">
            <v>4622301.8577337731</v>
          </cell>
          <cell r="SX33">
            <v>0</v>
          </cell>
          <cell r="SY33">
            <v>0</v>
          </cell>
          <cell r="SZ33">
            <v>0</v>
          </cell>
          <cell r="TA33">
            <v>0</v>
          </cell>
          <cell r="TB33">
            <v>0</v>
          </cell>
          <cell r="TC33">
            <v>940520.88979106816</v>
          </cell>
          <cell r="TD33">
            <v>1336536.860909339</v>
          </cell>
          <cell r="TE33">
            <v>230621.04261823511</v>
          </cell>
          <cell r="TF33">
            <v>2114623.0644151326</v>
          </cell>
          <cell r="TG33">
            <v>4622301.8577337731</v>
          </cell>
          <cell r="TH33">
            <v>940520.88979106816</v>
          </cell>
          <cell r="TI33">
            <v>1336536.860909339</v>
          </cell>
          <cell r="TJ33">
            <v>230621.04261823511</v>
          </cell>
          <cell r="TK33">
            <v>2114623.0644151326</v>
          </cell>
          <cell r="TL33">
            <v>4622301.8577337731</v>
          </cell>
          <cell r="TM33">
            <v>-714197.79734998266</v>
          </cell>
          <cell r="TN33">
            <v>-727327.47492645332</v>
          </cell>
          <cell r="TO33">
            <v>-581229.83017791528</v>
          </cell>
          <cell r="TP33">
            <v>-1675890.8289594585</v>
          </cell>
          <cell r="TQ33">
            <v>-3698645.9314138107</v>
          </cell>
          <cell r="TR33">
            <v>226323.09244108526</v>
          </cell>
          <cell r="TS33">
            <v>609209.38598288596</v>
          </cell>
          <cell r="TT33">
            <v>-350608.78755967971</v>
          </cell>
          <cell r="TU33">
            <v>438732.23545567412</v>
          </cell>
          <cell r="TV33">
            <v>923655.92631996423</v>
          </cell>
          <cell r="TW33">
            <v>-393882.12656004843</v>
          </cell>
          <cell r="TX33">
            <v>-299382.56759762671</v>
          </cell>
          <cell r="TY33">
            <v>-189241.94582534418</v>
          </cell>
          <cell r="TZ33">
            <v>-314.79774906369857</v>
          </cell>
          <cell r="UA33">
            <v>-882821.43773208279</v>
          </cell>
          <cell r="UB33">
            <v>0</v>
          </cell>
          <cell r="UC33">
            <v>0</v>
          </cell>
          <cell r="UD33">
            <v>0</v>
          </cell>
          <cell r="UE33">
            <v>0</v>
          </cell>
          <cell r="UF33">
            <v>0</v>
          </cell>
          <cell r="UG33">
            <v>-393882.12656004843</v>
          </cell>
          <cell r="UH33">
            <v>-299382.56759762671</v>
          </cell>
          <cell r="UI33">
            <v>-189241.94582534418</v>
          </cell>
          <cell r="UJ33">
            <v>-314.79774906369857</v>
          </cell>
          <cell r="UK33">
            <v>-882821.43773208279</v>
          </cell>
          <cell r="UL33">
            <v>-393882.24531004857</v>
          </cell>
          <cell r="UM33">
            <v>-299383.07051429339</v>
          </cell>
          <cell r="UN33">
            <v>-189241.65582534415</v>
          </cell>
          <cell r="UO33">
            <v>-314.44774906360544</v>
          </cell>
          <cell r="UP33">
            <v>-882821.41939875018</v>
          </cell>
          <cell r="UQ33">
            <v>-126635.03125</v>
          </cell>
          <cell r="UR33">
            <v>-168601.77708333335</v>
          </cell>
          <cell r="US33">
            <v>-178674.19999999998</v>
          </cell>
          <cell r="UT33">
            <v>-178460.5</v>
          </cell>
          <cell r="UU33">
            <v>-652371.5083333333</v>
          </cell>
          <cell r="UV33">
            <v>-520517.27656004834</v>
          </cell>
          <cell r="UW33">
            <v>-467984.84759762674</v>
          </cell>
          <cell r="UX33">
            <v>-367915.8558253441</v>
          </cell>
          <cell r="UY33">
            <v>-178774.94774906361</v>
          </cell>
          <cell r="UZ33">
            <v>-1535192.9277320821</v>
          </cell>
          <cell r="VA33">
            <v>616794.18129363446</v>
          </cell>
          <cell r="VB33">
            <v>-230542.65256506251</v>
          </cell>
          <cell r="VC33">
            <v>-233787.20299984515</v>
          </cell>
          <cell r="VD33">
            <v>-140411.08761397563</v>
          </cell>
          <cell r="VE33">
            <v>12053.238114750944</v>
          </cell>
          <cell r="VF33">
            <v>0</v>
          </cell>
          <cell r="VG33">
            <v>0</v>
          </cell>
          <cell r="VH33">
            <v>0</v>
          </cell>
          <cell r="VI33">
            <v>0</v>
          </cell>
          <cell r="VJ33">
            <v>0</v>
          </cell>
          <cell r="VK33">
            <v>616794.18129363446</v>
          </cell>
          <cell r="VL33">
            <v>-230542.65256506251</v>
          </cell>
          <cell r="VM33">
            <v>-233787.20299984515</v>
          </cell>
          <cell r="VN33">
            <v>-140411.08761397563</v>
          </cell>
          <cell r="VO33">
            <v>12053.238114750944</v>
          </cell>
          <cell r="VP33">
            <v>616794.28734603873</v>
          </cell>
          <cell r="VQ33">
            <v>-230542.36521694856</v>
          </cell>
          <cell r="VR33">
            <v>-233787.40782564436</v>
          </cell>
          <cell r="VS33">
            <v>-140410.39983971673</v>
          </cell>
          <cell r="VT33">
            <v>12054.114463729784</v>
          </cell>
          <cell r="VU33">
            <v>-42470.252173913046</v>
          </cell>
          <cell r="VV33">
            <v>-150629.33260869567</v>
          </cell>
          <cell r="VW33">
            <v>-170714.90000000002</v>
          </cell>
          <cell r="VX33">
            <v>-170633.92173913046</v>
          </cell>
          <cell r="VY33">
            <v>-534448.40652173909</v>
          </cell>
          <cell r="VZ33">
            <v>574324.03517212579</v>
          </cell>
          <cell r="WA33">
            <v>-381171.69782564417</v>
          </cell>
          <cell r="WB33">
            <v>-404502.30782564427</v>
          </cell>
          <cell r="WC33">
            <v>-311044.32157884724</v>
          </cell>
          <cell r="WD33">
            <v>-522394.29205801059</v>
          </cell>
          <cell r="WE33">
            <v>-235406.20336151239</v>
          </cell>
          <cell r="WF33">
            <v>-12877.445475388784</v>
          </cell>
          <cell r="WG33">
            <v>415432.64717318607</v>
          </cell>
          <cell r="WH33">
            <v>765127.22701673</v>
          </cell>
          <cell r="WI33">
            <v>932276.22535301559</v>
          </cell>
          <cell r="WJ33">
            <v>0</v>
          </cell>
          <cell r="WK33">
            <v>0</v>
          </cell>
          <cell r="WL33">
            <v>0</v>
          </cell>
          <cell r="WM33">
            <v>0</v>
          </cell>
          <cell r="WN33">
            <v>0</v>
          </cell>
          <cell r="WO33">
            <v>-235406.20336151239</v>
          </cell>
          <cell r="WP33">
            <v>-12877.445475388784</v>
          </cell>
          <cell r="WQ33">
            <v>415432.64717318607</v>
          </cell>
          <cell r="WR33">
            <v>765127.22701673</v>
          </cell>
          <cell r="WS33">
            <v>932276.22535301559</v>
          </cell>
          <cell r="WT33">
            <v>-235406.20336151239</v>
          </cell>
          <cell r="WU33">
            <v>-12877.445475388784</v>
          </cell>
          <cell r="WV33">
            <v>415432.64717318607</v>
          </cell>
          <cell r="WW33">
            <v>765127.22701673</v>
          </cell>
          <cell r="WX33">
            <v>932276.22535301559</v>
          </cell>
          <cell r="WY33">
            <v>-193867.12330913491</v>
          </cell>
          <cell r="WZ33">
            <v>-420137.36767695111</v>
          </cell>
          <cell r="XA33">
            <v>-361093.35754990927</v>
          </cell>
          <cell r="XB33">
            <v>-933713.66020821652</v>
          </cell>
          <cell r="XC33">
            <v>-1908811.5087442119</v>
          </cell>
          <cell r="XD33">
            <v>-429273.32667064713</v>
          </cell>
          <cell r="XE33">
            <v>-433014.81315233978</v>
          </cell>
          <cell r="XF33">
            <v>54339.289623276796</v>
          </cell>
          <cell r="XG33">
            <v>-168586.4331914871</v>
          </cell>
          <cell r="XH33">
            <v>-976535.28339119628</v>
          </cell>
          <cell r="XI33">
            <v>-158011.21746975509</v>
          </cell>
          <cell r="XJ33">
            <v>-150930.82027128851</v>
          </cell>
          <cell r="XK33">
            <v>309841.65955807432</v>
          </cell>
          <cell r="XL33">
            <v>1187077.7945356048</v>
          </cell>
          <cell r="XM33">
            <v>1187977.4163526352</v>
          </cell>
          <cell r="XN33">
            <v>0</v>
          </cell>
          <cell r="XO33">
            <v>0</v>
          </cell>
          <cell r="XP33">
            <v>0</v>
          </cell>
          <cell r="XQ33">
            <v>0</v>
          </cell>
          <cell r="XR33">
            <v>0</v>
          </cell>
          <cell r="XS33">
            <v>-158011.21746975509</v>
          </cell>
          <cell r="XT33">
            <v>-150930.82027128851</v>
          </cell>
          <cell r="XU33">
            <v>309841.65955807432</v>
          </cell>
          <cell r="XV33">
            <v>1187077.7945356048</v>
          </cell>
          <cell r="XW33">
            <v>1187977.4163526352</v>
          </cell>
          <cell r="XX33">
            <v>-158011.21746975509</v>
          </cell>
          <cell r="XY33">
            <v>-150930.82027128851</v>
          </cell>
          <cell r="XZ33">
            <v>309841.65955807432</v>
          </cell>
          <cell r="YA33">
            <v>1187077.7945356048</v>
          </cell>
          <cell r="YB33">
            <v>1187977.4163526352</v>
          </cell>
          <cell r="YC33">
            <v>-559901.73486804555</v>
          </cell>
          <cell r="YD33">
            <v>-452414.09139662888</v>
          </cell>
          <cell r="YE33">
            <v>-376647.19873951655</v>
          </cell>
          <cell r="YF33">
            <v>-861699.5327163185</v>
          </cell>
          <cell r="YG33">
            <v>-2250662.5577205103</v>
          </cell>
          <cell r="YH33">
            <v>-717912.95233780053</v>
          </cell>
          <cell r="YI33">
            <v>-603344.91166791739</v>
          </cell>
          <cell r="YJ33">
            <v>-66805.539181442466</v>
          </cell>
          <cell r="YK33">
            <v>325378.26181928627</v>
          </cell>
          <cell r="YL33">
            <v>-1062685.141367875</v>
          </cell>
          <cell r="YM33">
            <v>-510706.81127530849</v>
          </cell>
          <cell r="YN33">
            <v>-550261.85824651108</v>
          </cell>
          <cell r="YO33">
            <v>-260652.97986879083</v>
          </cell>
          <cell r="YP33">
            <v>-198564.88490820909</v>
          </cell>
          <cell r="YQ33">
            <v>-1520186.5342988204</v>
          </cell>
          <cell r="YR33">
            <v>0</v>
          </cell>
          <cell r="YS33">
            <v>0</v>
          </cell>
          <cell r="YT33">
            <v>0</v>
          </cell>
          <cell r="YU33">
            <v>0</v>
          </cell>
          <cell r="YV33">
            <v>0</v>
          </cell>
          <cell r="YW33">
            <v>-510706.81127530849</v>
          </cell>
          <cell r="YX33">
            <v>-550261.85824651108</v>
          </cell>
          <cell r="YY33">
            <v>-260652.97986879083</v>
          </cell>
          <cell r="YZ33">
            <v>-198564.88490820909</v>
          </cell>
          <cell r="ZA33">
            <v>-1520186.5342988204</v>
          </cell>
          <cell r="ZB33">
            <v>-510706.81127530849</v>
          </cell>
          <cell r="ZC33">
            <v>-550261.85824651108</v>
          </cell>
          <cell r="ZD33">
            <v>-260652.97986879083</v>
          </cell>
          <cell r="ZE33">
            <v>-198564.88490820909</v>
          </cell>
          <cell r="ZF33">
            <v>-1520186.5342988204</v>
          </cell>
          <cell r="ZG33">
            <v>-70207.817999999999</v>
          </cell>
          <cell r="ZH33">
            <v>-126060.924</v>
          </cell>
          <cell r="ZI33">
            <v>-154889.33799999999</v>
          </cell>
          <cell r="ZJ33">
            <v>-154764.334</v>
          </cell>
          <cell r="ZK33">
            <v>-505922.41399999999</v>
          </cell>
          <cell r="ZL33">
            <v>-580914.62927530857</v>
          </cell>
          <cell r="ZM33">
            <v>-676322.78224651096</v>
          </cell>
          <cell r="ZN33">
            <v>-415542.31786879059</v>
          </cell>
          <cell r="ZO33">
            <v>-353329.21890820912</v>
          </cell>
          <cell r="ZP33">
            <v>-2026108.9482988194</v>
          </cell>
          <cell r="ZQ33">
            <v>417460.79493777687</v>
          </cell>
          <cell r="ZR33">
            <v>-21702.827432802878</v>
          </cell>
          <cell r="ZS33">
            <v>-145718.11849738797</v>
          </cell>
          <cell r="ZT33">
            <v>977990.79988850234</v>
          </cell>
          <cell r="ZU33">
            <v>1228030.6488960879</v>
          </cell>
          <cell r="ZV33">
            <v>0</v>
          </cell>
          <cell r="ZW33">
            <v>0</v>
          </cell>
          <cell r="ZX33">
            <v>0</v>
          </cell>
          <cell r="ZY33">
            <v>0</v>
          </cell>
          <cell r="ZZ33">
            <v>0</v>
          </cell>
          <cell r="AAA33">
            <v>417460.79493777687</v>
          </cell>
          <cell r="AAB33">
            <v>-21702.827432802878</v>
          </cell>
          <cell r="AAC33">
            <v>-145718.11849738797</v>
          </cell>
          <cell r="AAD33">
            <v>977990.79988850234</v>
          </cell>
          <cell r="AAE33">
            <v>1228030.6488960879</v>
          </cell>
          <cell r="AAF33">
            <v>417460.79493777687</v>
          </cell>
          <cell r="AAG33">
            <v>-21702.827432802878</v>
          </cell>
          <cell r="AAH33">
            <v>-145718.11849738797</v>
          </cell>
          <cell r="AAI33">
            <v>977990.79988850234</v>
          </cell>
          <cell r="AAJ33">
            <v>1228030.6488960879</v>
          </cell>
          <cell r="AAK33">
            <v>-195204.45757575758</v>
          </cell>
          <cell r="AAL33">
            <v>-197641.57424242428</v>
          </cell>
          <cell r="AAM33">
            <v>-197522.05909090908</v>
          </cell>
          <cell r="AAN33">
            <v>-197360.63787878788</v>
          </cell>
          <cell r="AAO33">
            <v>-787728.72878787876</v>
          </cell>
          <cell r="AAP33">
            <v>222256.33736201935</v>
          </cell>
          <cell r="AAQ33">
            <v>-219344.4016752271</v>
          </cell>
          <cell r="AAR33">
            <v>-343240.17758829659</v>
          </cell>
          <cell r="AAS33">
            <v>780630.16200971464</v>
          </cell>
          <cell r="AAT33">
            <v>440301.9201082103</v>
          </cell>
          <cell r="AAU33">
            <v>-400262.79048888374</v>
          </cell>
          <cell r="AAV33">
            <v>-503751.18107577576</v>
          </cell>
          <cell r="AAW33">
            <v>-358521.31291225646</v>
          </cell>
          <cell r="AAX33">
            <v>307500.19889685547</v>
          </cell>
          <cell r="AAY33">
            <v>-955035.08558006026</v>
          </cell>
          <cell r="AAZ33">
            <v>0</v>
          </cell>
          <cell r="ABA33">
            <v>0</v>
          </cell>
          <cell r="ABB33">
            <v>0</v>
          </cell>
          <cell r="ABC33">
            <v>0</v>
          </cell>
          <cell r="ABD33">
            <v>0</v>
          </cell>
          <cell r="ABE33">
            <v>-400262.79048888374</v>
          </cell>
          <cell r="ABF33">
            <v>-503751.18107577576</v>
          </cell>
          <cell r="ABG33">
            <v>-358521.31291225646</v>
          </cell>
          <cell r="ABH33">
            <v>307500.19889685547</v>
          </cell>
          <cell r="ABI33">
            <v>-955035.08558006026</v>
          </cell>
          <cell r="ABJ33">
            <v>-400262.79048888374</v>
          </cell>
          <cell r="ABK33">
            <v>-503751.18107577576</v>
          </cell>
          <cell r="ABL33">
            <v>-358521.31291225646</v>
          </cell>
          <cell r="ABM33">
            <v>307500.19889685547</v>
          </cell>
          <cell r="ABN33">
            <v>-955035.08558006026</v>
          </cell>
          <cell r="ABO33">
            <v>-219005.33735145844</v>
          </cell>
          <cell r="ABP33">
            <v>-210033.16483624547</v>
          </cell>
          <cell r="ABQ33">
            <v>-221764.86582434794</v>
          </cell>
          <cell r="ABR33">
            <v>-718672.22653834382</v>
          </cell>
          <cell r="ABS33">
            <v>-1369475.5945503959</v>
          </cell>
          <cell r="ABT33">
            <v>-619268.127840342</v>
          </cell>
          <cell r="ABU33">
            <v>-713784.34591202112</v>
          </cell>
          <cell r="ABV33">
            <v>-580286.17873660428</v>
          </cell>
          <cell r="ABW33">
            <v>-411172.02764148801</v>
          </cell>
          <cell r="ABX33">
            <v>-2324510.6801304556</v>
          </cell>
          <cell r="ABY33">
            <v>-300343.69359490741</v>
          </cell>
          <cell r="ABZ33">
            <v>739539.33880841918</v>
          </cell>
          <cell r="ACA33">
            <v>1000340.5875686891</v>
          </cell>
          <cell r="ACB33">
            <v>3323559.7411901178</v>
          </cell>
          <cell r="ACC33">
            <v>4763095.9739723206</v>
          </cell>
          <cell r="ACD33">
            <v>0</v>
          </cell>
          <cell r="ACE33">
            <v>0</v>
          </cell>
          <cell r="ACF33">
            <v>0</v>
          </cell>
          <cell r="ACG33">
            <v>0</v>
          </cell>
          <cell r="ACH33">
            <v>0</v>
          </cell>
          <cell r="ACI33">
            <v>-300343.69359490741</v>
          </cell>
          <cell r="ACJ33">
            <v>739539.33880841918</v>
          </cell>
          <cell r="ACK33">
            <v>1000340.5875686891</v>
          </cell>
          <cell r="ACL33">
            <v>3323559.7411901178</v>
          </cell>
          <cell r="ACM33">
            <v>4763095.9739723206</v>
          </cell>
          <cell r="ACN33">
            <v>-300343.69359490741</v>
          </cell>
          <cell r="ACO33">
            <v>739539.33880841918</v>
          </cell>
          <cell r="ACP33">
            <v>1000340.5875686891</v>
          </cell>
          <cell r="ACQ33">
            <v>3323559.7411901178</v>
          </cell>
          <cell r="ACR33">
            <v>4763095.9739723206</v>
          </cell>
          <cell r="ACS33">
            <v>-1031306.2535584334</v>
          </cell>
          <cell r="ACT33">
            <v>-718323.52191800252</v>
          </cell>
          <cell r="ACU33">
            <v>-587492.89931030991</v>
          </cell>
          <cell r="ACV33">
            <v>-1741365.4369490836</v>
          </cell>
          <cell r="ACW33">
            <v>-4078488.1117358301</v>
          </cell>
          <cell r="ACX33">
            <v>-1331649.947153341</v>
          </cell>
          <cell r="ACY33">
            <v>21215.816890415736</v>
          </cell>
          <cell r="ACZ33">
            <v>412847.6882583797</v>
          </cell>
          <cell r="ADA33">
            <v>1582194.3042410351</v>
          </cell>
          <cell r="ADB33">
            <v>684607.86223648861</v>
          </cell>
          <cell r="ADC33">
            <v>-550937.87183837034</v>
          </cell>
          <cell r="ADD33">
            <v>-485038.17543816287</v>
          </cell>
          <cell r="ADE33">
            <v>-156761.73309142748</v>
          </cell>
          <cell r="ADF33">
            <v>-282747.43159445561</v>
          </cell>
          <cell r="ADG33">
            <v>-1475485.2119624168</v>
          </cell>
          <cell r="ADH33">
            <v>0</v>
          </cell>
          <cell r="ADI33">
            <v>0</v>
          </cell>
          <cell r="ADJ33">
            <v>0</v>
          </cell>
          <cell r="ADK33">
            <v>0</v>
          </cell>
          <cell r="ADL33">
            <v>0</v>
          </cell>
          <cell r="ADM33">
            <v>-550937.87183837034</v>
          </cell>
          <cell r="ADN33">
            <v>-485038.17543816287</v>
          </cell>
          <cell r="ADO33">
            <v>-156761.73309142748</v>
          </cell>
          <cell r="ADP33">
            <v>-282747.43159445561</v>
          </cell>
          <cell r="ADQ33">
            <v>-1475485.2119624168</v>
          </cell>
          <cell r="ADR33">
            <v>-550937.87183837034</v>
          </cell>
          <cell r="ADS33">
            <v>-485038.17543816287</v>
          </cell>
          <cell r="ADT33">
            <v>-156761.73309142748</v>
          </cell>
          <cell r="ADU33">
            <v>-282747.43159445561</v>
          </cell>
          <cell r="ADV33">
            <v>-1475485.2119624168</v>
          </cell>
          <cell r="ADW33">
            <v>-179842.53125</v>
          </cell>
          <cell r="ADX33">
            <v>-180557.58541666667</v>
          </cell>
          <cell r="ADY33">
            <v>-163616.74374999999</v>
          </cell>
          <cell r="ADZ33">
            <v>-163462.15416666665</v>
          </cell>
          <cell r="AEA33">
            <v>-687479.01458333328</v>
          </cell>
          <cell r="AEB33">
            <v>-730780.40308837057</v>
          </cell>
          <cell r="AEC33">
            <v>-665595.76085482957</v>
          </cell>
          <cell r="AED33">
            <v>-320378.47684142739</v>
          </cell>
          <cell r="AEE33">
            <v>-446209.58576112217</v>
          </cell>
          <cell r="AEF33">
            <v>-2162964.2265457502</v>
          </cell>
          <cell r="AEG33">
            <v>695499.50631483132</v>
          </cell>
          <cell r="AEH33">
            <v>-1081906.833839268</v>
          </cell>
          <cell r="AEI33">
            <v>-1003937.5697116577</v>
          </cell>
          <cell r="AEJ33">
            <v>941270.78919254988</v>
          </cell>
          <cell r="AEK33">
            <v>-449074.10804354399</v>
          </cell>
          <cell r="AEL33">
            <v>0</v>
          </cell>
          <cell r="AEM33">
            <v>0</v>
          </cell>
          <cell r="AEN33">
            <v>0</v>
          </cell>
          <cell r="AEO33">
            <v>0</v>
          </cell>
          <cell r="AEP33">
            <v>0</v>
          </cell>
          <cell r="AEQ33">
            <v>695499.50631483132</v>
          </cell>
          <cell r="AER33">
            <v>-1081906.833839268</v>
          </cell>
          <cell r="AES33">
            <v>-1003937.5697116577</v>
          </cell>
          <cell r="AET33">
            <v>941270.78919254988</v>
          </cell>
          <cell r="AEU33">
            <v>-449074.10804354399</v>
          </cell>
          <cell r="AEV33">
            <v>695499.50631483132</v>
          </cell>
          <cell r="AEW33">
            <v>-1081906.833839268</v>
          </cell>
          <cell r="AEX33">
            <v>-1003937.5697116577</v>
          </cell>
          <cell r="AEY33">
            <v>941270.78919254988</v>
          </cell>
          <cell r="AEZ33">
            <v>-449074.10804354399</v>
          </cell>
          <cell r="AFA33">
            <v>-172132.75681818181</v>
          </cell>
          <cell r="AFB33">
            <v>-176386.82272727272</v>
          </cell>
          <cell r="AFC33">
            <v>-176351.52386363636</v>
          </cell>
          <cell r="AFD33">
            <v>-175191.48295454544</v>
          </cell>
          <cell r="AFE33">
            <v>-700062.58636363642</v>
          </cell>
          <cell r="AFF33">
            <v>523366.74949664902</v>
          </cell>
          <cell r="AFG33">
            <v>-1258293.6565665407</v>
          </cell>
          <cell r="AFH33">
            <v>-1180289.0935752941</v>
          </cell>
          <cell r="AFI33">
            <v>766079.30623800447</v>
          </cell>
          <cell r="AFJ33">
            <v>-1149136.69440718</v>
          </cell>
          <cell r="AFK33">
            <v>916566.25803642999</v>
          </cell>
          <cell r="AFL33">
            <v>-1040400.9939347431</v>
          </cell>
          <cell r="AFM33">
            <v>-964580.81027734978</v>
          </cell>
          <cell r="AFN33">
            <v>875766.73922228254</v>
          </cell>
          <cell r="AFO33">
            <v>-212648.80695338082</v>
          </cell>
          <cell r="AFP33">
            <v>0</v>
          </cell>
          <cell r="AFQ33">
            <v>0</v>
          </cell>
          <cell r="AFR33">
            <v>0</v>
          </cell>
          <cell r="AFS33">
            <v>0</v>
          </cell>
          <cell r="AFT33">
            <v>0</v>
          </cell>
          <cell r="AFU33">
            <v>916566.25803642999</v>
          </cell>
          <cell r="AFV33">
            <v>-1040400.9939347431</v>
          </cell>
          <cell r="AFW33">
            <v>-964580.81027734978</v>
          </cell>
          <cell r="AFX33">
            <v>875766.73922228254</v>
          </cell>
          <cell r="AFY33">
            <v>-212648.80695338082</v>
          </cell>
          <cell r="AFZ33">
            <v>916566.25803642999</v>
          </cell>
          <cell r="AGA33">
            <v>-1040400.9939347431</v>
          </cell>
          <cell r="AGB33">
            <v>-964580.81027734978</v>
          </cell>
          <cell r="AGC33">
            <v>875766.73922228254</v>
          </cell>
          <cell r="AGD33">
            <v>-212648.80695338082</v>
          </cell>
          <cell r="AGE33">
            <v>-165756.52638888889</v>
          </cell>
          <cell r="AGF33">
            <v>-168185.45138888891</v>
          </cell>
          <cell r="AGG33">
            <v>-169816.95833333334</v>
          </cell>
          <cell r="AGH33">
            <v>-169759.0861111111</v>
          </cell>
          <cell r="AGI33">
            <v>-673518.02222222229</v>
          </cell>
          <cell r="AGJ33">
            <v>750809.73164754128</v>
          </cell>
          <cell r="AGK33">
            <v>-1208586.4453236321</v>
          </cell>
          <cell r="AGL33">
            <v>-1134397.7686106833</v>
          </cell>
          <cell r="AGM33">
            <v>706007.65311117098</v>
          </cell>
          <cell r="AGN33">
            <v>-886166.82917560264</v>
          </cell>
          <cell r="AGO33">
            <v>-672283.6092934967</v>
          </cell>
          <cell r="AGP33">
            <v>-251329.64929823298</v>
          </cell>
          <cell r="AGQ33">
            <v>-147027.15185501985</v>
          </cell>
          <cell r="AGR33">
            <v>2821695.3659685492</v>
          </cell>
          <cell r="AGS33">
            <v>1751054.9555217996</v>
          </cell>
          <cell r="AGT33">
            <v>0</v>
          </cell>
          <cell r="AGU33">
            <v>0</v>
          </cell>
          <cell r="AGV33">
            <v>0</v>
          </cell>
          <cell r="AGW33">
            <v>0</v>
          </cell>
          <cell r="AGX33">
            <v>0</v>
          </cell>
          <cell r="AGY33">
            <v>-672283.6092934967</v>
          </cell>
          <cell r="AGZ33">
            <v>-251329.64929823298</v>
          </cell>
          <cell r="AHA33">
            <v>-147027.15185501985</v>
          </cell>
          <cell r="AHB33">
            <v>2821695.3659685492</v>
          </cell>
          <cell r="AHC33">
            <v>1751054.9555217996</v>
          </cell>
          <cell r="AHD33">
            <v>-672283.6092934967</v>
          </cell>
          <cell r="AHE33">
            <v>-251329.64929823298</v>
          </cell>
          <cell r="AHF33">
            <v>-147027.15185501985</v>
          </cell>
          <cell r="AHG33">
            <v>2821695.3659685492</v>
          </cell>
          <cell r="AHH33">
            <v>1751054.9555217996</v>
          </cell>
          <cell r="AHI33">
            <v>-542471.03365765815</v>
          </cell>
          <cell r="AHJ33">
            <v>-518731.49014662881</v>
          </cell>
          <cell r="AHK33">
            <v>-493010.99971442856</v>
          </cell>
          <cell r="AHL33">
            <v>-1495345.3413320752</v>
          </cell>
          <cell r="AHM33">
            <v>-3049558.8648507912</v>
          </cell>
          <cell r="AHN33">
            <v>-1214754.6429511551</v>
          </cell>
          <cell r="AHO33">
            <v>-770061.13944486156</v>
          </cell>
          <cell r="AHP33">
            <v>-640038.15156944841</v>
          </cell>
          <cell r="AHQ33">
            <v>1326350.0246364735</v>
          </cell>
          <cell r="AHR33">
            <v>-1298503.9093289915</v>
          </cell>
          <cell r="AHS33">
            <v>-511011.22131382127</v>
          </cell>
          <cell r="AHT33">
            <v>-367475.06552722957</v>
          </cell>
          <cell r="AHU33">
            <v>-411107.24016189831</v>
          </cell>
          <cell r="AHV33">
            <v>1192116.9494487047</v>
          </cell>
          <cell r="AHW33">
            <v>-97476.577554244548</v>
          </cell>
          <cell r="AHX33">
            <v>0</v>
          </cell>
          <cell r="AHY33">
            <v>0</v>
          </cell>
          <cell r="AHZ33">
            <v>0</v>
          </cell>
          <cell r="AIA33">
            <v>0</v>
          </cell>
          <cell r="AIB33">
            <v>0</v>
          </cell>
          <cell r="AIC33">
            <v>-511011.22131382127</v>
          </cell>
          <cell r="AID33">
            <v>-367475.06552722957</v>
          </cell>
          <cell r="AIE33">
            <v>-411107.24016189831</v>
          </cell>
          <cell r="AIF33">
            <v>1192116.9494487047</v>
          </cell>
          <cell r="AIG33">
            <v>-97476.577554244548</v>
          </cell>
          <cell r="AIH33">
            <v>-511011.22131382127</v>
          </cell>
          <cell r="AII33">
            <v>-367475.06552722957</v>
          </cell>
          <cell r="AIJ33">
            <v>-411107.24016189831</v>
          </cell>
          <cell r="AIK33">
            <v>1192116.9494487047</v>
          </cell>
          <cell r="AIL33">
            <v>-97476.577554244548</v>
          </cell>
          <cell r="AIM33">
            <v>-279140.16124489304</v>
          </cell>
          <cell r="AIN33">
            <v>-409514.57809420803</v>
          </cell>
          <cell r="AIO33">
            <v>-341482.21460706554</v>
          </cell>
          <cell r="AIP33">
            <v>-859439.81712000316</v>
          </cell>
          <cell r="AIQ33">
            <v>-1889576.7710661697</v>
          </cell>
          <cell r="AIR33">
            <v>-790151.38255871413</v>
          </cell>
          <cell r="AIS33">
            <v>-776989.64362143725</v>
          </cell>
          <cell r="AIT33">
            <v>-752589.45476896362</v>
          </cell>
          <cell r="AIU33">
            <v>332677.13232870167</v>
          </cell>
          <cell r="AIV33">
            <v>-1987053.3486204138</v>
          </cell>
          <cell r="AIW33">
            <v>-389996.77418977232</v>
          </cell>
          <cell r="AIX33">
            <v>-432019.03130121483</v>
          </cell>
          <cell r="AIY33">
            <v>-327464.45634588029</v>
          </cell>
          <cell r="AIZ33">
            <v>-70435.730570433079</v>
          </cell>
          <cell r="AJA33">
            <v>-1219915.9924073005</v>
          </cell>
          <cell r="AJB33">
            <v>0</v>
          </cell>
          <cell r="AJC33">
            <v>0</v>
          </cell>
          <cell r="AJD33">
            <v>0</v>
          </cell>
          <cell r="AJE33">
            <v>0</v>
          </cell>
          <cell r="AJF33">
            <v>0</v>
          </cell>
          <cell r="AJG33">
            <v>-389996.77418977232</v>
          </cell>
          <cell r="AJH33">
            <v>-432019.03130121483</v>
          </cell>
          <cell r="AJI33">
            <v>-327464.45634588029</v>
          </cell>
          <cell r="AJJ33">
            <v>-70435.730570433079</v>
          </cell>
          <cell r="AJK33">
            <v>-1219915.9924073005</v>
          </cell>
          <cell r="AJL33">
            <v>-389996.77418977232</v>
          </cell>
          <cell r="AJM33">
            <v>-432019.03130121483</v>
          </cell>
          <cell r="AJN33">
            <v>-327464.45634588029</v>
          </cell>
          <cell r="AJO33">
            <v>-70435.730570433079</v>
          </cell>
          <cell r="AJP33">
            <v>-1219915.9924073005</v>
          </cell>
          <cell r="AJQ33">
            <v>-153056.57083333333</v>
          </cell>
          <cell r="AJR33">
            <v>-153037.99374999999</v>
          </cell>
          <cell r="AJS33">
            <v>-153189.35624999998</v>
          </cell>
          <cell r="AJT33">
            <v>-153141.01874999999</v>
          </cell>
          <cell r="AJU33">
            <v>-612424.93958333333</v>
          </cell>
          <cell r="AJV33">
            <v>-543053.34502310574</v>
          </cell>
          <cell r="AJW33">
            <v>-585057.02505121485</v>
          </cell>
          <cell r="AJX33">
            <v>-480653.81259588036</v>
          </cell>
          <cell r="AJY33">
            <v>-223576.74932043324</v>
          </cell>
          <cell r="AJZ33">
            <v>-1832340.9319906337</v>
          </cell>
          <cell r="AKA33">
            <v>-263169.55516749178</v>
          </cell>
          <cell r="AKB33">
            <v>-85249.712783158408</v>
          </cell>
          <cell r="AKC33">
            <v>-113599.4467157725</v>
          </cell>
          <cell r="AKD33">
            <v>-254178.55979124433</v>
          </cell>
          <cell r="AKE33">
            <v>-716197.27445766749</v>
          </cell>
          <cell r="AKF33">
            <v>0</v>
          </cell>
          <cell r="AKG33">
            <v>0</v>
          </cell>
          <cell r="AKH33">
            <v>0</v>
          </cell>
          <cell r="AKI33">
            <v>0</v>
          </cell>
          <cell r="AKJ33">
            <v>0</v>
          </cell>
          <cell r="AKK33">
            <v>-263169.55516749178</v>
          </cell>
          <cell r="AKL33">
            <v>-85249.712783158408</v>
          </cell>
          <cell r="AKM33">
            <v>-113599.4467157725</v>
          </cell>
          <cell r="AKN33">
            <v>-254178.55979124433</v>
          </cell>
          <cell r="AKO33">
            <v>-716197.27445766749</v>
          </cell>
          <cell r="AKP33">
            <v>-263169.55516749178</v>
          </cell>
          <cell r="AKQ33">
            <v>-85249.712783158408</v>
          </cell>
          <cell r="AKR33">
            <v>-113599.4467157725</v>
          </cell>
          <cell r="AKS33">
            <v>-254178.55979124433</v>
          </cell>
          <cell r="AKT33">
            <v>-716197.27445766749</v>
          </cell>
          <cell r="AKU33">
            <v>-150131.76875000002</v>
          </cell>
          <cell r="AKV33">
            <v>-152819.26875000002</v>
          </cell>
          <cell r="AKW33">
            <v>-152946.32500000001</v>
          </cell>
          <cell r="AKX33">
            <v>-152854.58958333335</v>
          </cell>
          <cell r="AKY33">
            <v>-608751.95208333328</v>
          </cell>
          <cell r="AKZ33">
            <v>-413301.32391749194</v>
          </cell>
          <cell r="ALA33">
            <v>-238068.98153315845</v>
          </cell>
          <cell r="ALB33">
            <v>-266545.77171577234</v>
          </cell>
          <cell r="ALC33">
            <v>-407033.14937457768</v>
          </cell>
          <cell r="ALD33">
            <v>-1324949.2265410009</v>
          </cell>
          <cell r="ALE33">
            <v>-375334.38181818184</v>
          </cell>
          <cell r="ALF33">
            <v>1602874.3090909091</v>
          </cell>
          <cell r="ALG33">
            <v>784874.30909090955</v>
          </cell>
          <cell r="ALH33">
            <v>-397155.69090909045</v>
          </cell>
          <cell r="ALI33">
            <v>1615258.5454545449</v>
          </cell>
          <cell r="ALO33">
            <v>-375334.38181818184</v>
          </cell>
          <cell r="ALP33">
            <v>1602874.3090909091</v>
          </cell>
          <cell r="ALQ33">
            <v>784874.30909090955</v>
          </cell>
          <cell r="ALR33">
            <v>-397155.69090909045</v>
          </cell>
          <cell r="ALS33">
            <v>1615258.5454545449</v>
          </cell>
          <cell r="ALT33">
            <v>-375334.38181818184</v>
          </cell>
          <cell r="ALU33">
            <v>1602874.3090909091</v>
          </cell>
          <cell r="ALV33">
            <v>784874.30909090955</v>
          </cell>
          <cell r="ALW33">
            <v>-397155.69090909045</v>
          </cell>
          <cell r="ALX33">
            <v>1615258.5454545449</v>
          </cell>
          <cell r="ALY33">
            <v>0</v>
          </cell>
          <cell r="ALZ33">
            <v>0</v>
          </cell>
          <cell r="AMA33">
            <v>0</v>
          </cell>
          <cell r="AMB33">
            <v>0</v>
          </cell>
          <cell r="AMC33">
            <v>0</v>
          </cell>
          <cell r="AMD33">
            <v>-375334.38181818184</v>
          </cell>
          <cell r="AME33">
            <v>1602874.3090909091</v>
          </cell>
          <cell r="AMF33">
            <v>784874.30909090955</v>
          </cell>
          <cell r="AMG33">
            <v>-397155.69090909045</v>
          </cell>
          <cell r="AMH33">
            <v>1615258.5454545449</v>
          </cell>
          <cell r="AMX33">
            <v>-6025.5</v>
          </cell>
          <cell r="AMY33">
            <v>-6025.5</v>
          </cell>
          <cell r="AMZ33">
            <v>-6025.5</v>
          </cell>
          <cell r="ANA33">
            <v>-6025.5</v>
          </cell>
          <cell r="ANB33">
            <v>-24102</v>
          </cell>
          <cell r="ANC33">
            <v>0</v>
          </cell>
          <cell r="AND33">
            <v>0</v>
          </cell>
          <cell r="ANE33">
            <v>0</v>
          </cell>
          <cell r="ANF33">
            <v>0</v>
          </cell>
          <cell r="ANG33">
            <v>0</v>
          </cell>
          <cell r="ANH33">
            <v>-6025.5</v>
          </cell>
          <cell r="ANI33">
            <v>-6025.5</v>
          </cell>
          <cell r="ANJ33">
            <v>-6025.5</v>
          </cell>
          <cell r="ANK33">
            <v>-6025.5</v>
          </cell>
          <cell r="ANL33">
            <v>-24102</v>
          </cell>
          <cell r="AOB33">
            <v>-3233.34</v>
          </cell>
          <cell r="AOC33">
            <v>-3233.34</v>
          </cell>
          <cell r="AOD33">
            <v>-3233.34</v>
          </cell>
          <cell r="AOE33">
            <v>-3233.34</v>
          </cell>
          <cell r="AOF33">
            <v>-12933.36</v>
          </cell>
          <cell r="AOG33">
            <v>0</v>
          </cell>
          <cell r="AOH33">
            <v>0</v>
          </cell>
          <cell r="AOI33">
            <v>0</v>
          </cell>
          <cell r="AOJ33">
            <v>0</v>
          </cell>
          <cell r="AOK33">
            <v>0</v>
          </cell>
          <cell r="AOL33">
            <v>-3233.34</v>
          </cell>
          <cell r="AOM33">
            <v>-3233.34</v>
          </cell>
          <cell r="AON33">
            <v>-3233.34</v>
          </cell>
          <cell r="AOO33">
            <v>-3233.34</v>
          </cell>
          <cell r="AOP33">
            <v>-12933.36</v>
          </cell>
          <cell r="APF33">
            <v>-28167.510000000002</v>
          </cell>
          <cell r="APG33">
            <v>-28167.510000000002</v>
          </cell>
          <cell r="APH33">
            <v>-28167.510000000002</v>
          </cell>
          <cell r="API33">
            <v>-9389.17</v>
          </cell>
          <cell r="APJ33">
            <v>-93891.7</v>
          </cell>
          <cell r="APK33">
            <v>0</v>
          </cell>
          <cell r="APL33">
            <v>0</v>
          </cell>
          <cell r="APM33">
            <v>0</v>
          </cell>
          <cell r="APN33">
            <v>0</v>
          </cell>
          <cell r="APO33">
            <v>0</v>
          </cell>
          <cell r="APP33">
            <v>-28167.510000000002</v>
          </cell>
          <cell r="APQ33">
            <v>-28167.510000000002</v>
          </cell>
          <cell r="APR33">
            <v>-28167.510000000002</v>
          </cell>
          <cell r="APS33">
            <v>-9389.17</v>
          </cell>
          <cell r="APT33">
            <v>-93891.7</v>
          </cell>
          <cell r="AQJ33">
            <v>0</v>
          </cell>
          <cell r="AQK33">
            <v>0</v>
          </cell>
          <cell r="AQL33">
            <v>0</v>
          </cell>
          <cell r="AQM33">
            <v>0</v>
          </cell>
          <cell r="AQN33">
            <v>0</v>
          </cell>
          <cell r="AQO33">
            <v>0</v>
          </cell>
          <cell r="AQP33">
            <v>0</v>
          </cell>
          <cell r="AQQ33">
            <v>0</v>
          </cell>
          <cell r="AQR33">
            <v>0</v>
          </cell>
          <cell r="AQS33">
            <v>0</v>
          </cell>
          <cell r="AQT33">
            <v>0</v>
          </cell>
          <cell r="AQU33">
            <v>0</v>
          </cell>
          <cell r="AQV33">
            <v>0</v>
          </cell>
          <cell r="AQW33">
            <v>0</v>
          </cell>
          <cell r="AQX33">
            <v>0</v>
          </cell>
          <cell r="ARN33">
            <v>0</v>
          </cell>
          <cell r="ARO33">
            <v>0</v>
          </cell>
          <cell r="ARP33">
            <v>0</v>
          </cell>
          <cell r="ARQ33">
            <v>0</v>
          </cell>
          <cell r="ARR33">
            <v>0</v>
          </cell>
          <cell r="ARS33">
            <v>0</v>
          </cell>
          <cell r="ART33">
            <v>0</v>
          </cell>
          <cell r="ARU33">
            <v>0</v>
          </cell>
          <cell r="ARV33">
            <v>0</v>
          </cell>
          <cell r="ARW33">
            <v>0</v>
          </cell>
          <cell r="ARX33">
            <v>0</v>
          </cell>
          <cell r="ARY33">
            <v>0</v>
          </cell>
          <cell r="ARZ33">
            <v>0</v>
          </cell>
          <cell r="ASA33">
            <v>0</v>
          </cell>
          <cell r="ASB33">
            <v>0</v>
          </cell>
          <cell r="ASR33">
            <v>0</v>
          </cell>
          <cell r="ASS33">
            <v>0</v>
          </cell>
          <cell r="AST33">
            <v>0</v>
          </cell>
          <cell r="ASU33">
            <v>0</v>
          </cell>
          <cell r="ASV33">
            <v>0</v>
          </cell>
          <cell r="ASW33">
            <v>0</v>
          </cell>
          <cell r="ASX33">
            <v>0</v>
          </cell>
          <cell r="ASY33">
            <v>0</v>
          </cell>
          <cell r="ASZ33">
            <v>0</v>
          </cell>
          <cell r="ATA33">
            <v>0</v>
          </cell>
          <cell r="ATB33">
            <v>0</v>
          </cell>
          <cell r="ATC33">
            <v>0</v>
          </cell>
          <cell r="ATD33">
            <v>0</v>
          </cell>
          <cell r="ATE33">
            <v>0</v>
          </cell>
          <cell r="ATF33">
            <v>0</v>
          </cell>
          <cell r="ATV33">
            <v>0</v>
          </cell>
          <cell r="ATW33">
            <v>0</v>
          </cell>
          <cell r="ATX33">
            <v>0</v>
          </cell>
          <cell r="ATY33">
            <v>0</v>
          </cell>
          <cell r="ATZ33">
            <v>0</v>
          </cell>
          <cell r="AUA33">
            <v>0</v>
          </cell>
          <cell r="AUB33">
            <v>0</v>
          </cell>
          <cell r="AUC33">
            <v>0</v>
          </cell>
          <cell r="AUD33">
            <v>0</v>
          </cell>
          <cell r="AUE33">
            <v>0</v>
          </cell>
          <cell r="AUF33">
            <v>0</v>
          </cell>
          <cell r="AUG33">
            <v>0</v>
          </cell>
          <cell r="AUH33">
            <v>0</v>
          </cell>
          <cell r="AUI33">
            <v>0</v>
          </cell>
          <cell r="AUJ33">
            <v>0</v>
          </cell>
          <cell r="AUZ33">
            <v>0</v>
          </cell>
          <cell r="AVA33">
            <v>0</v>
          </cell>
          <cell r="AVB33">
            <v>0</v>
          </cell>
          <cell r="AVC33">
            <v>0</v>
          </cell>
          <cell r="AVD33">
            <v>0</v>
          </cell>
          <cell r="AVE33">
            <v>0</v>
          </cell>
          <cell r="AVF33">
            <v>0</v>
          </cell>
          <cell r="AVG33">
            <v>0</v>
          </cell>
          <cell r="AVH33">
            <v>0</v>
          </cell>
          <cell r="AVI33">
            <v>0</v>
          </cell>
          <cell r="AVJ33">
            <v>0</v>
          </cell>
          <cell r="AVK33">
            <v>0</v>
          </cell>
          <cell r="AVL33">
            <v>0</v>
          </cell>
          <cell r="AVM33">
            <v>0</v>
          </cell>
          <cell r="AVN33">
            <v>0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0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  <cell r="AWM33">
            <v>0</v>
          </cell>
          <cell r="AWN33">
            <v>0</v>
          </cell>
          <cell r="AWO33">
            <v>0</v>
          </cell>
          <cell r="AWP33">
            <v>0</v>
          </cell>
          <cell r="AWQ33">
            <v>0</v>
          </cell>
          <cell r="AWR33">
            <v>0</v>
          </cell>
          <cell r="AXH33">
            <v>0</v>
          </cell>
          <cell r="AXI33">
            <v>0</v>
          </cell>
          <cell r="AXJ33">
            <v>0</v>
          </cell>
          <cell r="AXK33">
            <v>0</v>
          </cell>
          <cell r="AXL33">
            <v>0</v>
          </cell>
          <cell r="AXM33">
            <v>0</v>
          </cell>
          <cell r="AXN33">
            <v>0</v>
          </cell>
          <cell r="AXO33">
            <v>0</v>
          </cell>
          <cell r="AXP33">
            <v>0</v>
          </cell>
          <cell r="AXQ33">
            <v>0</v>
          </cell>
          <cell r="AXR33">
            <v>0</v>
          </cell>
          <cell r="AXS33">
            <v>0</v>
          </cell>
          <cell r="AXT33">
            <v>0</v>
          </cell>
          <cell r="AXU33">
            <v>0</v>
          </cell>
          <cell r="AXV33">
            <v>0</v>
          </cell>
          <cell r="AXW33">
            <v>54733661.044807449</v>
          </cell>
          <cell r="AXX33">
            <v>23499825.483104929</v>
          </cell>
          <cell r="AXY33">
            <v>32416143.75516881</v>
          </cell>
          <cell r="AXZ33">
            <v>93111741.143087953</v>
          </cell>
          <cell r="AYA33">
            <v>203761371.42616916</v>
          </cell>
          <cell r="AYB33">
            <v>0</v>
          </cell>
          <cell r="AYC33">
            <v>0</v>
          </cell>
          <cell r="AYD33">
            <v>0</v>
          </cell>
          <cell r="AYE33">
            <v>0</v>
          </cell>
          <cell r="AYF33">
            <v>0</v>
          </cell>
          <cell r="AYG33">
            <v>54771087.394807443</v>
          </cell>
          <cell r="AYH33">
            <v>23537251.833104923</v>
          </cell>
          <cell r="AYI33">
            <v>32453570.105168819</v>
          </cell>
          <cell r="AYJ33">
            <v>93130389.153087944</v>
          </cell>
          <cell r="AYK33">
            <v>203892298.4861691</v>
          </cell>
          <cell r="AYL33">
            <v>54733661.032109842</v>
          </cell>
          <cell r="AYM33">
            <v>23499825.267536387</v>
          </cell>
          <cell r="AYN33">
            <v>32416143.840343013</v>
          </cell>
          <cell r="AYO33">
            <v>93111742.180862188</v>
          </cell>
          <cell r="AYP33">
            <v>203761372.32085145</v>
          </cell>
          <cell r="AYQ33">
            <v>-16389979.475106142</v>
          </cell>
          <cell r="AYR33">
            <v>-14837189.352819592</v>
          </cell>
          <cell r="AYS33">
            <v>-12826358.349758998</v>
          </cell>
          <cell r="AYT33">
            <v>-48677645.568589613</v>
          </cell>
          <cell r="AYU33">
            <v>-92731172.746274352</v>
          </cell>
          <cell r="AYV33">
            <v>38343681.557003707</v>
          </cell>
          <cell r="AYW33">
            <v>8662635.9147167802</v>
          </cell>
          <cell r="AYX33">
            <v>19589785.490584016</v>
          </cell>
          <cell r="AYY33">
            <v>44434096.612272561</v>
          </cell>
          <cell r="AYZ33">
            <v>111030199.57457709</v>
          </cell>
          <cell r="AZA33">
            <v>1370534.49</v>
          </cell>
          <cell r="AZB33">
            <v>1525741.6800000002</v>
          </cell>
          <cell r="AZC33">
            <v>1524595.6800000002</v>
          </cell>
          <cell r="AZD33">
            <v>1674595.6800000002</v>
          </cell>
          <cell r="AZE33">
            <v>6095467.5299999993</v>
          </cell>
          <cell r="AZF33">
            <v>0</v>
          </cell>
          <cell r="AZG33">
            <v>0</v>
          </cell>
          <cell r="AZH33">
            <v>0</v>
          </cell>
          <cell r="AZI33">
            <v>0</v>
          </cell>
          <cell r="AZJ33">
            <v>0</v>
          </cell>
          <cell r="AZK33">
            <v>1370534.49</v>
          </cell>
          <cell r="AZL33">
            <v>1525741.6800000002</v>
          </cell>
          <cell r="AZM33">
            <v>1524595.6800000002</v>
          </cell>
          <cell r="AZN33">
            <v>1674595.6800000002</v>
          </cell>
          <cell r="AZO33">
            <v>6095467.5299999993</v>
          </cell>
          <cell r="AZP33">
            <v>1370534.49</v>
          </cell>
          <cell r="AZQ33">
            <v>1525741.6800000002</v>
          </cell>
          <cell r="AZR33">
            <v>1524595.6800000002</v>
          </cell>
          <cell r="AZS33">
            <v>1674595.6800000002</v>
          </cell>
          <cell r="AZT33">
            <v>6095467.5299999993</v>
          </cell>
          <cell r="AZU33">
            <v>0</v>
          </cell>
          <cell r="AZV33">
            <v>0</v>
          </cell>
          <cell r="AZW33">
            <v>0</v>
          </cell>
          <cell r="AZX33">
            <v>0</v>
          </cell>
          <cell r="AZY33">
            <v>0</v>
          </cell>
          <cell r="AZZ33">
            <v>1370534.49</v>
          </cell>
          <cell r="BAA33">
            <v>1525741.6800000002</v>
          </cell>
          <cell r="BAB33">
            <v>1524595.6800000002</v>
          </cell>
          <cell r="BAC33">
            <v>1674595.6800000002</v>
          </cell>
          <cell r="BAD33">
            <v>6095467.5299999993</v>
          </cell>
          <cell r="BAE33">
            <v>-5115171.66</v>
          </cell>
          <cell r="BAF33">
            <v>4217031.2699999996</v>
          </cell>
          <cell r="BAG33">
            <v>4017539.2799999993</v>
          </cell>
          <cell r="BAH33">
            <v>4312421.2899999991</v>
          </cell>
          <cell r="BAI33">
            <v>7431820.1799999997</v>
          </cell>
          <cell r="BAJ33">
            <v>0</v>
          </cell>
          <cell r="BAK33">
            <v>0</v>
          </cell>
          <cell r="BAL33">
            <v>0</v>
          </cell>
          <cell r="BAM33">
            <v>0</v>
          </cell>
          <cell r="BAN33">
            <v>0</v>
          </cell>
          <cell r="BAO33">
            <v>-5115171.66</v>
          </cell>
          <cell r="BAP33">
            <v>4217031.2699999996</v>
          </cell>
          <cell r="BAQ33">
            <v>4017539.2799999993</v>
          </cell>
          <cell r="BAR33">
            <v>4312421.2899999991</v>
          </cell>
          <cell r="BAS33">
            <v>7431820.1799999997</v>
          </cell>
          <cell r="BAT33">
            <v>-5115171.66</v>
          </cell>
          <cell r="BAU33">
            <v>4217031.2699999996</v>
          </cell>
          <cell r="BAV33">
            <v>4017539.2799999993</v>
          </cell>
          <cell r="BAW33">
            <v>4312421.2899999991</v>
          </cell>
          <cell r="BAX33">
            <v>7431820.1799999997</v>
          </cell>
          <cell r="BAY33">
            <v>0</v>
          </cell>
          <cell r="BAZ33">
            <v>0</v>
          </cell>
          <cell r="BBA33">
            <v>0</v>
          </cell>
          <cell r="BBB33">
            <v>0</v>
          </cell>
          <cell r="BBC33">
            <v>0</v>
          </cell>
          <cell r="BBD33">
            <v>-5115171.66</v>
          </cell>
          <cell r="BBE33">
            <v>4217031.2699999996</v>
          </cell>
          <cell r="BBF33">
            <v>4017539.2799999993</v>
          </cell>
          <cell r="BBG33">
            <v>4312421.2899999991</v>
          </cell>
          <cell r="BBH33">
            <v>7431820.1799999997</v>
          </cell>
          <cell r="BBI33">
            <v>-41777.160000000003</v>
          </cell>
          <cell r="BBJ33">
            <v>-41777.160000000003</v>
          </cell>
          <cell r="BBK33">
            <v>-41777.160000000003</v>
          </cell>
          <cell r="BBL33">
            <v>-41318.120000000003</v>
          </cell>
          <cell r="BBM33">
            <v>-166649.60000000001</v>
          </cell>
          <cell r="BBN33">
            <v>0</v>
          </cell>
          <cell r="BBO33">
            <v>0</v>
          </cell>
          <cell r="BBP33">
            <v>0</v>
          </cell>
          <cell r="BBQ33">
            <v>0</v>
          </cell>
          <cell r="BBR33">
            <v>0</v>
          </cell>
          <cell r="BBS33">
            <v>-41777.160000000003</v>
          </cell>
          <cell r="BBT33">
            <v>-41777.160000000003</v>
          </cell>
          <cell r="BBU33">
            <v>-41777.160000000003</v>
          </cell>
          <cell r="BBV33">
            <v>-41318.120000000003</v>
          </cell>
          <cell r="BBW33">
            <v>-166649.60000000001</v>
          </cell>
          <cell r="BBX33">
            <v>-41777.160000000003</v>
          </cell>
          <cell r="BBY33">
            <v>-41777.160000000003</v>
          </cell>
          <cell r="BBZ33">
            <v>-41777.160000000003</v>
          </cell>
          <cell r="BCA33">
            <v>-41318.120000000003</v>
          </cell>
          <cell r="BCB33">
            <v>-166649.60000000001</v>
          </cell>
          <cell r="BCC33">
            <v>0</v>
          </cell>
          <cell r="BCD33">
            <v>0</v>
          </cell>
          <cell r="BCE33">
            <v>0</v>
          </cell>
          <cell r="BCF33">
            <v>0</v>
          </cell>
          <cell r="BCG33">
            <v>0</v>
          </cell>
          <cell r="BCH33">
            <v>-41777.160000000003</v>
          </cell>
          <cell r="BCI33">
            <v>-41777.160000000003</v>
          </cell>
          <cell r="BCJ33">
            <v>-41777.160000000003</v>
          </cell>
          <cell r="BCK33">
            <v>-41318.120000000003</v>
          </cell>
          <cell r="BCL33">
            <v>-166649.60000000001</v>
          </cell>
          <cell r="BCM33">
            <v>-16068494.220000001</v>
          </cell>
          <cell r="BCN33">
            <v>-17284683.18</v>
          </cell>
          <cell r="BCO33">
            <v>-22466468.479999997</v>
          </cell>
          <cell r="BCP33">
            <v>-21833555.080000002</v>
          </cell>
          <cell r="BCQ33">
            <v>-77653200.959999993</v>
          </cell>
          <cell r="BCR33">
            <v>0</v>
          </cell>
          <cell r="BCS33">
            <v>0</v>
          </cell>
          <cell r="BCT33">
            <v>0</v>
          </cell>
          <cell r="BCU33">
            <v>0</v>
          </cell>
          <cell r="BCV33">
            <v>0</v>
          </cell>
          <cell r="BCW33">
            <v>-16068494.220000001</v>
          </cell>
          <cell r="BCX33">
            <v>-17284683.18</v>
          </cell>
          <cell r="BCY33">
            <v>-22466468.479999997</v>
          </cell>
          <cell r="BCZ33">
            <v>-21833555.080000002</v>
          </cell>
          <cell r="BDA33">
            <v>-77653200.959999993</v>
          </cell>
          <cell r="BDB33">
            <v>-16068494.220000001</v>
          </cell>
          <cell r="BDC33">
            <v>-17284683.18</v>
          </cell>
          <cell r="BDD33">
            <v>-22466468.479999997</v>
          </cell>
          <cell r="BDE33">
            <v>-21833555.080000002</v>
          </cell>
          <cell r="BDF33">
            <v>-77653200.959999993</v>
          </cell>
          <cell r="BDG33">
            <v>0</v>
          </cell>
          <cell r="BDH33">
            <v>0</v>
          </cell>
          <cell r="BDI33">
            <v>0</v>
          </cell>
          <cell r="BDJ33">
            <v>0</v>
          </cell>
          <cell r="BDK33">
            <v>0</v>
          </cell>
          <cell r="BDL33">
            <v>-16068494.220000001</v>
          </cell>
          <cell r="BDM33">
            <v>-17284683.18</v>
          </cell>
          <cell r="BDN33">
            <v>-22466468.479999997</v>
          </cell>
          <cell r="BDO33">
            <v>-21833555.080000002</v>
          </cell>
          <cell r="BDP33">
            <v>-77653200.959999993</v>
          </cell>
          <cell r="BDQ33">
            <v>-24715064.699999999</v>
          </cell>
          <cell r="BDR33">
            <v>-26082910.046250001</v>
          </cell>
          <cell r="BDS33">
            <v>-27688023.058125</v>
          </cell>
          <cell r="BDT33">
            <v>-100188541.13124999</v>
          </cell>
          <cell r="BDU33">
            <v>-178674538.93562499</v>
          </cell>
          <cell r="BDV33">
            <v>0</v>
          </cell>
          <cell r="BDW33">
            <v>0</v>
          </cell>
          <cell r="BDX33">
            <v>0</v>
          </cell>
          <cell r="BDY33">
            <v>0</v>
          </cell>
          <cell r="BDZ33">
            <v>0</v>
          </cell>
          <cell r="BEA33">
            <v>-24715064.699999999</v>
          </cell>
          <cell r="BEB33">
            <v>-26082910.046250001</v>
          </cell>
          <cell r="BEC33">
            <v>-27688023.058125</v>
          </cell>
          <cell r="BED33">
            <v>-100188541.13124999</v>
          </cell>
          <cell r="BEE33">
            <v>-108674538.93562499</v>
          </cell>
          <cell r="BEF33">
            <v>-24715064.699999999</v>
          </cell>
          <cell r="BEG33">
            <v>-26082910.046250001</v>
          </cell>
          <cell r="BEH33">
            <v>-27688023.058125</v>
          </cell>
          <cell r="BEI33">
            <v>-100188541.13124999</v>
          </cell>
          <cell r="BEJ33">
            <v>-178674538.93562499</v>
          </cell>
          <cell r="BEK33">
            <v>0</v>
          </cell>
          <cell r="BEL33">
            <v>-300</v>
          </cell>
          <cell r="BEM33">
            <v>-300</v>
          </cell>
          <cell r="BEN33">
            <v>-300</v>
          </cell>
          <cell r="BEO33">
            <v>-900</v>
          </cell>
          <cell r="BEP33">
            <v>-24715064.699999999</v>
          </cell>
          <cell r="BEQ33">
            <v>-26083210.046250001</v>
          </cell>
          <cell r="BER33">
            <v>-27688323.058125</v>
          </cell>
          <cell r="BES33">
            <v>-30188841.131249998</v>
          </cell>
          <cell r="BET33">
            <v>-108675438.93562499</v>
          </cell>
          <cell r="BEU33">
            <v>10163687.794807449</v>
          </cell>
          <cell r="BEV33">
            <v>-14166771.953145072</v>
          </cell>
          <cell r="BEW33">
            <v>-12237989.982956186</v>
          </cell>
          <cell r="BEX33">
            <v>-22964656.218162045</v>
          </cell>
          <cell r="BEY33">
            <v>-39205730.359455824</v>
          </cell>
          <cell r="BEZ33">
            <v>0</v>
          </cell>
          <cell r="BFA33">
            <v>0</v>
          </cell>
          <cell r="BFB33">
            <v>0</v>
          </cell>
          <cell r="BFC33">
            <v>0</v>
          </cell>
          <cell r="BFD33">
            <v>0</v>
          </cell>
          <cell r="BFE33">
            <v>10163687.794807449</v>
          </cell>
          <cell r="BFF33">
            <v>-14166771.953145072</v>
          </cell>
          <cell r="BFG33">
            <v>-12237989.982956186</v>
          </cell>
          <cell r="BFH33">
            <v>-22964656.218162045</v>
          </cell>
          <cell r="BFI33">
            <v>-39205730.359455943</v>
          </cell>
          <cell r="BFJ33">
            <v>10163687.782109857</v>
          </cell>
          <cell r="BFK33">
            <v>-14166772.168713629</v>
          </cell>
          <cell r="BFL33">
            <v>-12237989.897781968</v>
          </cell>
          <cell r="BFM33">
            <v>-22964655.180387795</v>
          </cell>
          <cell r="BFN33">
            <v>-39205729.464773536</v>
          </cell>
          <cell r="BFO33">
            <v>-16389979.475106142</v>
          </cell>
          <cell r="BFP33">
            <v>-14837489.352819592</v>
          </cell>
          <cell r="BFQ33">
            <v>-12826658.349758998</v>
          </cell>
          <cell r="BFR33">
            <v>-48677945.568589613</v>
          </cell>
          <cell r="BFS33">
            <v>-92732072.746274352</v>
          </cell>
          <cell r="BFT33">
            <v>-6226291.6929962859</v>
          </cell>
          <cell r="BFU33">
            <v>-29004261.521533221</v>
          </cell>
          <cell r="BFV33">
            <v>-25064648.247540966</v>
          </cell>
          <cell r="BFW33">
            <v>-71642600.748977408</v>
          </cell>
          <cell r="BFX33">
            <v>-131937802.21104789</v>
          </cell>
          <cell r="BFY33">
            <v>0</v>
          </cell>
          <cell r="BFZ33">
            <v>-0.89468228816986084</v>
          </cell>
        </row>
        <row r="34">
          <cell r="BFY34">
            <v>0</v>
          </cell>
        </row>
        <row r="35">
          <cell r="BFY35">
            <v>0</v>
          </cell>
        </row>
        <row r="36">
          <cell r="B36" t="str">
            <v>营业外支出及财务费用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V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Z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CD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H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L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P36">
            <v>0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0</v>
          </cell>
          <cell r="GM36">
            <v>0</v>
          </cell>
          <cell r="GN36">
            <v>0</v>
          </cell>
          <cell r="GO36">
            <v>0</v>
          </cell>
          <cell r="GT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X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0</v>
          </cell>
          <cell r="IJ36">
            <v>0</v>
          </cell>
          <cell r="IK36">
            <v>0</v>
          </cell>
          <cell r="IL36">
            <v>0</v>
          </cell>
          <cell r="IM36">
            <v>0</v>
          </cell>
          <cell r="IN36">
            <v>0</v>
          </cell>
          <cell r="IO36">
            <v>0</v>
          </cell>
          <cell r="IP36">
            <v>0</v>
          </cell>
          <cell r="IQ36">
            <v>0</v>
          </cell>
          <cell r="IR36">
            <v>0</v>
          </cell>
          <cell r="IS36">
            <v>0</v>
          </cell>
          <cell r="IT36">
            <v>0</v>
          </cell>
          <cell r="IU36">
            <v>0</v>
          </cell>
          <cell r="IV36">
            <v>0</v>
          </cell>
          <cell r="IW36">
            <v>0</v>
          </cell>
          <cell r="JB36">
            <v>0</v>
          </cell>
          <cell r="JG36">
            <v>0</v>
          </cell>
          <cell r="JH36">
            <v>0</v>
          </cell>
          <cell r="JI36">
            <v>0</v>
          </cell>
          <cell r="JJ36">
            <v>0</v>
          </cell>
          <cell r="JK36">
            <v>0</v>
          </cell>
          <cell r="JL36">
            <v>0</v>
          </cell>
          <cell r="JM36">
            <v>0</v>
          </cell>
          <cell r="JN36">
            <v>0</v>
          </cell>
          <cell r="JO36">
            <v>0</v>
          </cell>
          <cell r="JP36">
            <v>0</v>
          </cell>
          <cell r="JQ36">
            <v>0</v>
          </cell>
          <cell r="JR36">
            <v>0</v>
          </cell>
          <cell r="JS36">
            <v>0</v>
          </cell>
          <cell r="JT36">
            <v>0</v>
          </cell>
          <cell r="JU36">
            <v>0</v>
          </cell>
          <cell r="JV36">
            <v>0</v>
          </cell>
          <cell r="JW36">
            <v>0</v>
          </cell>
          <cell r="JX36">
            <v>0</v>
          </cell>
          <cell r="JY36">
            <v>0</v>
          </cell>
          <cell r="JZ36">
            <v>0</v>
          </cell>
          <cell r="KA36">
            <v>0</v>
          </cell>
          <cell r="KF36">
            <v>0</v>
          </cell>
          <cell r="KK36">
            <v>0</v>
          </cell>
          <cell r="KL36">
            <v>0</v>
          </cell>
          <cell r="KM36">
            <v>0</v>
          </cell>
          <cell r="KN36">
            <v>0</v>
          </cell>
          <cell r="KO36">
            <v>0</v>
          </cell>
          <cell r="KP36">
            <v>0</v>
          </cell>
          <cell r="KQ36">
            <v>0</v>
          </cell>
          <cell r="KR36">
            <v>0</v>
          </cell>
          <cell r="KS36">
            <v>0</v>
          </cell>
          <cell r="KT36">
            <v>0</v>
          </cell>
          <cell r="KU36">
            <v>0</v>
          </cell>
          <cell r="KV36">
            <v>0</v>
          </cell>
          <cell r="KW36">
            <v>0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J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N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  <cell r="NH36">
            <v>0</v>
          </cell>
          <cell r="NI36">
            <v>0</v>
          </cell>
          <cell r="NJ36">
            <v>0</v>
          </cell>
          <cell r="NK36">
            <v>0</v>
          </cell>
          <cell r="NL36">
            <v>0</v>
          </cell>
          <cell r="NM36">
            <v>0</v>
          </cell>
          <cell r="NR36">
            <v>0</v>
          </cell>
          <cell r="NW36">
            <v>0</v>
          </cell>
          <cell r="NX36">
            <v>0</v>
          </cell>
          <cell r="NY36">
            <v>0</v>
          </cell>
          <cell r="NZ36">
            <v>0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0</v>
          </cell>
          <cell r="OJ36">
            <v>0</v>
          </cell>
          <cell r="OK36">
            <v>0</v>
          </cell>
          <cell r="OL36">
            <v>0</v>
          </cell>
          <cell r="OM36">
            <v>0</v>
          </cell>
          <cell r="ON36">
            <v>0</v>
          </cell>
          <cell r="OO36">
            <v>0</v>
          </cell>
          <cell r="OP36">
            <v>0</v>
          </cell>
          <cell r="OQ36">
            <v>0</v>
          </cell>
          <cell r="OV36">
            <v>0</v>
          </cell>
          <cell r="PA36">
            <v>0</v>
          </cell>
          <cell r="PB36">
            <v>0</v>
          </cell>
          <cell r="PC36">
            <v>0</v>
          </cell>
          <cell r="PD36">
            <v>0</v>
          </cell>
          <cell r="PE36">
            <v>0</v>
          </cell>
          <cell r="PF36">
            <v>0</v>
          </cell>
          <cell r="PG36">
            <v>0</v>
          </cell>
          <cell r="PH36">
            <v>0</v>
          </cell>
          <cell r="PI36">
            <v>0</v>
          </cell>
          <cell r="PJ36">
            <v>0</v>
          </cell>
          <cell r="PK36">
            <v>0</v>
          </cell>
          <cell r="PL36">
            <v>0</v>
          </cell>
          <cell r="PM36">
            <v>0</v>
          </cell>
          <cell r="PN36">
            <v>0</v>
          </cell>
          <cell r="PO36">
            <v>0</v>
          </cell>
          <cell r="PP36">
            <v>0</v>
          </cell>
          <cell r="PQ36">
            <v>0</v>
          </cell>
          <cell r="PR36">
            <v>0</v>
          </cell>
          <cell r="PS36">
            <v>0</v>
          </cell>
          <cell r="PT36">
            <v>0</v>
          </cell>
          <cell r="PU36">
            <v>0</v>
          </cell>
          <cell r="PZ36">
            <v>0</v>
          </cell>
          <cell r="QE36">
            <v>0</v>
          </cell>
          <cell r="QF36">
            <v>0</v>
          </cell>
          <cell r="QG36">
            <v>0</v>
          </cell>
          <cell r="QH36">
            <v>0</v>
          </cell>
          <cell r="QI36">
            <v>0</v>
          </cell>
          <cell r="QJ36">
            <v>0</v>
          </cell>
          <cell r="QK36">
            <v>0</v>
          </cell>
          <cell r="QL36">
            <v>0</v>
          </cell>
          <cell r="QM36">
            <v>0</v>
          </cell>
          <cell r="QN36">
            <v>0</v>
          </cell>
          <cell r="QO36">
            <v>0</v>
          </cell>
          <cell r="QP36">
            <v>0</v>
          </cell>
          <cell r="QQ36">
            <v>0</v>
          </cell>
          <cell r="QR36">
            <v>0</v>
          </cell>
          <cell r="QS36">
            <v>0</v>
          </cell>
          <cell r="QT36">
            <v>0</v>
          </cell>
          <cell r="QU36">
            <v>0</v>
          </cell>
          <cell r="QV36">
            <v>0</v>
          </cell>
          <cell r="QW36">
            <v>0</v>
          </cell>
          <cell r="QX36">
            <v>0</v>
          </cell>
          <cell r="QY36">
            <v>0</v>
          </cell>
          <cell r="RD36">
            <v>0</v>
          </cell>
          <cell r="RI36">
            <v>0</v>
          </cell>
          <cell r="RJ36">
            <v>0</v>
          </cell>
          <cell r="RK36">
            <v>0</v>
          </cell>
          <cell r="RL36">
            <v>0</v>
          </cell>
          <cell r="RM36">
            <v>0</v>
          </cell>
          <cell r="RN36">
            <v>0</v>
          </cell>
          <cell r="RO36">
            <v>0</v>
          </cell>
          <cell r="RP36">
            <v>0</v>
          </cell>
          <cell r="RQ36">
            <v>0</v>
          </cell>
          <cell r="RR36">
            <v>0</v>
          </cell>
          <cell r="RS36">
            <v>0</v>
          </cell>
          <cell r="RT36">
            <v>0</v>
          </cell>
          <cell r="RU36">
            <v>0</v>
          </cell>
          <cell r="RV36">
            <v>0</v>
          </cell>
          <cell r="RW36">
            <v>0</v>
          </cell>
          <cell r="RX36">
            <v>0</v>
          </cell>
          <cell r="RY36">
            <v>0</v>
          </cell>
          <cell r="RZ36">
            <v>0</v>
          </cell>
          <cell r="SA36">
            <v>0</v>
          </cell>
          <cell r="SB36">
            <v>0</v>
          </cell>
          <cell r="SC36">
            <v>0</v>
          </cell>
          <cell r="SH36">
            <v>0</v>
          </cell>
          <cell r="SM36">
            <v>0</v>
          </cell>
          <cell r="SN36">
            <v>0</v>
          </cell>
          <cell r="SO36">
            <v>0</v>
          </cell>
          <cell r="SP36">
            <v>0</v>
          </cell>
          <cell r="SQ36">
            <v>0</v>
          </cell>
          <cell r="SR36">
            <v>0</v>
          </cell>
          <cell r="SS36">
            <v>0</v>
          </cell>
          <cell r="ST36">
            <v>0</v>
          </cell>
          <cell r="SU36">
            <v>0</v>
          </cell>
          <cell r="SV36">
            <v>0</v>
          </cell>
          <cell r="SW36">
            <v>0</v>
          </cell>
          <cell r="SX36">
            <v>0</v>
          </cell>
          <cell r="SY36">
            <v>0</v>
          </cell>
          <cell r="SZ36">
            <v>0</v>
          </cell>
          <cell r="TA36">
            <v>0</v>
          </cell>
          <cell r="TB36">
            <v>0</v>
          </cell>
          <cell r="TC36">
            <v>0</v>
          </cell>
          <cell r="TD36">
            <v>0</v>
          </cell>
          <cell r="TE36">
            <v>0</v>
          </cell>
          <cell r="TF36">
            <v>0</v>
          </cell>
          <cell r="TG36">
            <v>0</v>
          </cell>
          <cell r="TL36">
            <v>0</v>
          </cell>
          <cell r="TQ36">
            <v>0</v>
          </cell>
          <cell r="TR36">
            <v>0</v>
          </cell>
          <cell r="TS36">
            <v>0</v>
          </cell>
          <cell r="TT36">
            <v>0</v>
          </cell>
          <cell r="TU36">
            <v>0</v>
          </cell>
          <cell r="TV36">
            <v>0</v>
          </cell>
          <cell r="TW36">
            <v>0</v>
          </cell>
          <cell r="TX36">
            <v>0</v>
          </cell>
          <cell r="TY36">
            <v>0</v>
          </cell>
          <cell r="TZ36">
            <v>0</v>
          </cell>
          <cell r="UA36">
            <v>0</v>
          </cell>
          <cell r="UB36">
            <v>0</v>
          </cell>
          <cell r="UC36">
            <v>0</v>
          </cell>
          <cell r="UD36">
            <v>0</v>
          </cell>
          <cell r="UE36">
            <v>0</v>
          </cell>
          <cell r="UF36">
            <v>0</v>
          </cell>
          <cell r="UG36">
            <v>0</v>
          </cell>
          <cell r="UH36">
            <v>0</v>
          </cell>
          <cell r="UI36">
            <v>0</v>
          </cell>
          <cell r="UJ36">
            <v>0</v>
          </cell>
          <cell r="UK36">
            <v>0</v>
          </cell>
          <cell r="UP36">
            <v>0</v>
          </cell>
          <cell r="UU36">
            <v>0</v>
          </cell>
          <cell r="UV36">
            <v>0</v>
          </cell>
          <cell r="UW36">
            <v>0</v>
          </cell>
          <cell r="UX36">
            <v>0</v>
          </cell>
          <cell r="UY36">
            <v>0</v>
          </cell>
          <cell r="UZ36">
            <v>0</v>
          </cell>
          <cell r="VA36">
            <v>0</v>
          </cell>
          <cell r="VB36">
            <v>0</v>
          </cell>
          <cell r="VC36">
            <v>0</v>
          </cell>
          <cell r="VD36">
            <v>0</v>
          </cell>
          <cell r="VE36">
            <v>0</v>
          </cell>
          <cell r="VF36">
            <v>0</v>
          </cell>
          <cell r="VG36">
            <v>0</v>
          </cell>
          <cell r="VH36">
            <v>0</v>
          </cell>
          <cell r="VI36">
            <v>0</v>
          </cell>
          <cell r="VJ36">
            <v>0</v>
          </cell>
          <cell r="VK36">
            <v>0</v>
          </cell>
          <cell r="VL36">
            <v>0</v>
          </cell>
          <cell r="VM36">
            <v>0</v>
          </cell>
          <cell r="VN36">
            <v>0</v>
          </cell>
          <cell r="VO36">
            <v>0</v>
          </cell>
          <cell r="VT36">
            <v>0</v>
          </cell>
          <cell r="VY36">
            <v>0</v>
          </cell>
          <cell r="VZ36">
            <v>0</v>
          </cell>
          <cell r="WA36">
            <v>0</v>
          </cell>
          <cell r="WB36">
            <v>0</v>
          </cell>
          <cell r="WC36">
            <v>0</v>
          </cell>
          <cell r="WD36">
            <v>0</v>
          </cell>
          <cell r="WE36">
            <v>0</v>
          </cell>
          <cell r="WF36">
            <v>0</v>
          </cell>
          <cell r="WG36">
            <v>0</v>
          </cell>
          <cell r="WH36">
            <v>0</v>
          </cell>
          <cell r="WI36">
            <v>0</v>
          </cell>
          <cell r="WJ36">
            <v>0</v>
          </cell>
          <cell r="WK36">
            <v>0</v>
          </cell>
          <cell r="WL36">
            <v>0</v>
          </cell>
          <cell r="WM36">
            <v>0</v>
          </cell>
          <cell r="WN36">
            <v>0</v>
          </cell>
          <cell r="WO36">
            <v>0</v>
          </cell>
          <cell r="WP36">
            <v>0</v>
          </cell>
          <cell r="WQ36">
            <v>0</v>
          </cell>
          <cell r="WR36">
            <v>0</v>
          </cell>
          <cell r="WS36">
            <v>0</v>
          </cell>
          <cell r="WX36">
            <v>0</v>
          </cell>
          <cell r="XC36">
            <v>0</v>
          </cell>
          <cell r="XD36">
            <v>0</v>
          </cell>
          <cell r="XE36">
            <v>0</v>
          </cell>
          <cell r="XF36">
            <v>0</v>
          </cell>
          <cell r="XG36">
            <v>0</v>
          </cell>
          <cell r="XH36">
            <v>0</v>
          </cell>
          <cell r="XI36">
            <v>0</v>
          </cell>
          <cell r="XJ36">
            <v>0</v>
          </cell>
          <cell r="XK36">
            <v>0</v>
          </cell>
          <cell r="XL36">
            <v>0</v>
          </cell>
          <cell r="XM36">
            <v>0</v>
          </cell>
          <cell r="XN36">
            <v>0</v>
          </cell>
          <cell r="XO36">
            <v>0</v>
          </cell>
          <cell r="XP36">
            <v>0</v>
          </cell>
          <cell r="XQ36">
            <v>0</v>
          </cell>
          <cell r="XR36">
            <v>0</v>
          </cell>
          <cell r="XS36">
            <v>0</v>
          </cell>
          <cell r="XT36">
            <v>0</v>
          </cell>
          <cell r="XU36">
            <v>0</v>
          </cell>
          <cell r="XV36">
            <v>0</v>
          </cell>
          <cell r="XW36">
            <v>0</v>
          </cell>
          <cell r="YB36">
            <v>0</v>
          </cell>
          <cell r="YG36">
            <v>0</v>
          </cell>
          <cell r="YH36">
            <v>0</v>
          </cell>
          <cell r="YI36">
            <v>0</v>
          </cell>
          <cell r="YJ36">
            <v>0</v>
          </cell>
          <cell r="YK36">
            <v>0</v>
          </cell>
          <cell r="YL36">
            <v>0</v>
          </cell>
          <cell r="YM36">
            <v>0</v>
          </cell>
          <cell r="YN36">
            <v>0</v>
          </cell>
          <cell r="YO36">
            <v>0</v>
          </cell>
          <cell r="YP36">
            <v>0</v>
          </cell>
          <cell r="YQ36">
            <v>0</v>
          </cell>
          <cell r="YR36">
            <v>0</v>
          </cell>
          <cell r="YS36">
            <v>0</v>
          </cell>
          <cell r="YT36">
            <v>0</v>
          </cell>
          <cell r="YU36">
            <v>0</v>
          </cell>
          <cell r="YV36">
            <v>0</v>
          </cell>
          <cell r="YW36">
            <v>0</v>
          </cell>
          <cell r="YX36">
            <v>0</v>
          </cell>
          <cell r="YY36">
            <v>0</v>
          </cell>
          <cell r="YZ36">
            <v>0</v>
          </cell>
          <cell r="ZA36">
            <v>0</v>
          </cell>
          <cell r="ZF36">
            <v>0</v>
          </cell>
          <cell r="ZK36">
            <v>0</v>
          </cell>
          <cell r="ZL36">
            <v>0</v>
          </cell>
          <cell r="ZM36">
            <v>0</v>
          </cell>
          <cell r="ZN36">
            <v>0</v>
          </cell>
          <cell r="ZO36">
            <v>0</v>
          </cell>
          <cell r="ZP36">
            <v>0</v>
          </cell>
          <cell r="ZQ36">
            <v>0</v>
          </cell>
          <cell r="ZR36">
            <v>0</v>
          </cell>
          <cell r="ZS36">
            <v>0</v>
          </cell>
          <cell r="ZT36">
            <v>0</v>
          </cell>
          <cell r="ZU36">
            <v>0</v>
          </cell>
          <cell r="ZV36">
            <v>0</v>
          </cell>
          <cell r="ZW36">
            <v>0</v>
          </cell>
          <cell r="ZX36">
            <v>0</v>
          </cell>
          <cell r="ZY36">
            <v>0</v>
          </cell>
          <cell r="ZZ36">
            <v>0</v>
          </cell>
          <cell r="AAA36">
            <v>0</v>
          </cell>
          <cell r="AAB36">
            <v>0</v>
          </cell>
          <cell r="AAC36">
            <v>0</v>
          </cell>
          <cell r="AAD36">
            <v>0</v>
          </cell>
          <cell r="AAE36">
            <v>0</v>
          </cell>
          <cell r="AAJ36">
            <v>0</v>
          </cell>
          <cell r="AAO36">
            <v>0</v>
          </cell>
          <cell r="AAP36">
            <v>0</v>
          </cell>
          <cell r="AAQ36">
            <v>0</v>
          </cell>
          <cell r="AAR36">
            <v>0</v>
          </cell>
          <cell r="AAS36">
            <v>0</v>
          </cell>
          <cell r="AAT36">
            <v>0</v>
          </cell>
          <cell r="AAU36">
            <v>0</v>
          </cell>
          <cell r="AAV36">
            <v>0</v>
          </cell>
          <cell r="AAW36">
            <v>0</v>
          </cell>
          <cell r="AAX36">
            <v>0</v>
          </cell>
          <cell r="AAY36">
            <v>0</v>
          </cell>
          <cell r="AAZ36">
            <v>0</v>
          </cell>
          <cell r="ABA36">
            <v>0</v>
          </cell>
          <cell r="ABB36">
            <v>0</v>
          </cell>
          <cell r="ABC36">
            <v>0</v>
          </cell>
          <cell r="ABD36">
            <v>0</v>
          </cell>
          <cell r="ABE36">
            <v>0</v>
          </cell>
          <cell r="ABF36">
            <v>0</v>
          </cell>
          <cell r="ABG36">
            <v>0</v>
          </cell>
          <cell r="ABH36">
            <v>0</v>
          </cell>
          <cell r="ABI36">
            <v>0</v>
          </cell>
          <cell r="ABN36">
            <v>0</v>
          </cell>
          <cell r="ABS36">
            <v>0</v>
          </cell>
          <cell r="ABT36">
            <v>0</v>
          </cell>
          <cell r="ABU36">
            <v>0</v>
          </cell>
          <cell r="ABV36">
            <v>0</v>
          </cell>
          <cell r="ABW36">
            <v>0</v>
          </cell>
          <cell r="ABX36">
            <v>0</v>
          </cell>
          <cell r="ABY36">
            <v>0</v>
          </cell>
          <cell r="ABZ36">
            <v>0</v>
          </cell>
          <cell r="ACA36">
            <v>0</v>
          </cell>
          <cell r="ACB36">
            <v>0</v>
          </cell>
          <cell r="ACC36">
            <v>0</v>
          </cell>
          <cell r="ACD36">
            <v>0</v>
          </cell>
          <cell r="ACE36">
            <v>0</v>
          </cell>
          <cell r="ACF36">
            <v>0</v>
          </cell>
          <cell r="ACG36">
            <v>0</v>
          </cell>
          <cell r="ACH36">
            <v>0</v>
          </cell>
          <cell r="ACI36">
            <v>0</v>
          </cell>
          <cell r="ACJ36">
            <v>0</v>
          </cell>
          <cell r="ACK36">
            <v>0</v>
          </cell>
          <cell r="ACL36">
            <v>0</v>
          </cell>
          <cell r="ACM36">
            <v>0</v>
          </cell>
          <cell r="ACR36">
            <v>0</v>
          </cell>
          <cell r="ACW36">
            <v>0</v>
          </cell>
          <cell r="ACX36">
            <v>0</v>
          </cell>
          <cell r="ACY36">
            <v>0</v>
          </cell>
          <cell r="ACZ36">
            <v>0</v>
          </cell>
          <cell r="ADA36">
            <v>0</v>
          </cell>
          <cell r="ADB36">
            <v>0</v>
          </cell>
          <cell r="ADC36">
            <v>0</v>
          </cell>
          <cell r="ADD36">
            <v>0</v>
          </cell>
          <cell r="ADE36">
            <v>0</v>
          </cell>
          <cell r="ADF36">
            <v>0</v>
          </cell>
          <cell r="ADG36">
            <v>0</v>
          </cell>
          <cell r="ADH36">
            <v>0</v>
          </cell>
          <cell r="ADI36">
            <v>0</v>
          </cell>
          <cell r="ADJ36">
            <v>0</v>
          </cell>
          <cell r="ADK36">
            <v>0</v>
          </cell>
          <cell r="ADL36">
            <v>0</v>
          </cell>
          <cell r="ADM36">
            <v>0</v>
          </cell>
          <cell r="ADN36">
            <v>0</v>
          </cell>
          <cell r="ADO36">
            <v>0</v>
          </cell>
          <cell r="ADP36">
            <v>0</v>
          </cell>
          <cell r="ADQ36">
            <v>0</v>
          </cell>
          <cell r="ADV36">
            <v>0</v>
          </cell>
          <cell r="AEA36">
            <v>0</v>
          </cell>
          <cell r="AEB36">
            <v>0</v>
          </cell>
          <cell r="AEC36">
            <v>0</v>
          </cell>
          <cell r="AED36">
            <v>0</v>
          </cell>
          <cell r="AEE36">
            <v>0</v>
          </cell>
          <cell r="AEF36">
            <v>0</v>
          </cell>
          <cell r="AEG36">
            <v>0</v>
          </cell>
          <cell r="AEH36">
            <v>0</v>
          </cell>
          <cell r="AEI36">
            <v>0</v>
          </cell>
          <cell r="AEJ36">
            <v>0</v>
          </cell>
          <cell r="AEK36">
            <v>0</v>
          </cell>
          <cell r="AEL36">
            <v>0</v>
          </cell>
          <cell r="AEM36">
            <v>0</v>
          </cell>
          <cell r="AEN36">
            <v>0</v>
          </cell>
          <cell r="AEO36">
            <v>0</v>
          </cell>
          <cell r="AEP36">
            <v>0</v>
          </cell>
          <cell r="AEQ36">
            <v>0</v>
          </cell>
          <cell r="AER36">
            <v>0</v>
          </cell>
          <cell r="AES36">
            <v>0</v>
          </cell>
          <cell r="AET36">
            <v>0</v>
          </cell>
          <cell r="AEU36">
            <v>0</v>
          </cell>
          <cell r="AEZ36">
            <v>0</v>
          </cell>
          <cell r="AFE36">
            <v>0</v>
          </cell>
          <cell r="AFF36">
            <v>0</v>
          </cell>
          <cell r="AFG36">
            <v>0</v>
          </cell>
          <cell r="AFH36">
            <v>0</v>
          </cell>
          <cell r="AFI36">
            <v>0</v>
          </cell>
          <cell r="AFJ36">
            <v>0</v>
          </cell>
          <cell r="AFK36">
            <v>0</v>
          </cell>
          <cell r="AFL36">
            <v>0</v>
          </cell>
          <cell r="AFM36">
            <v>0</v>
          </cell>
          <cell r="AFN36">
            <v>0</v>
          </cell>
          <cell r="AFO36">
            <v>0</v>
          </cell>
          <cell r="AFP36">
            <v>0</v>
          </cell>
          <cell r="AFQ36">
            <v>0</v>
          </cell>
          <cell r="AFR36">
            <v>0</v>
          </cell>
          <cell r="AFS36">
            <v>0</v>
          </cell>
          <cell r="AFT36">
            <v>0</v>
          </cell>
          <cell r="AFU36">
            <v>0</v>
          </cell>
          <cell r="AFV36">
            <v>0</v>
          </cell>
          <cell r="AFW36">
            <v>0</v>
          </cell>
          <cell r="AFX36">
            <v>0</v>
          </cell>
          <cell r="AFY36">
            <v>0</v>
          </cell>
          <cell r="AGD36">
            <v>0</v>
          </cell>
          <cell r="AGI36">
            <v>0</v>
          </cell>
          <cell r="AGJ36">
            <v>0</v>
          </cell>
          <cell r="AGK36">
            <v>0</v>
          </cell>
          <cell r="AGL36">
            <v>0</v>
          </cell>
          <cell r="AGM36">
            <v>0</v>
          </cell>
          <cell r="AGN36">
            <v>0</v>
          </cell>
          <cell r="AGO36">
            <v>0</v>
          </cell>
          <cell r="AGP36">
            <v>0</v>
          </cell>
          <cell r="AGQ36">
            <v>0</v>
          </cell>
          <cell r="AGR36">
            <v>0</v>
          </cell>
          <cell r="AGS36">
            <v>0</v>
          </cell>
          <cell r="AGT36">
            <v>0</v>
          </cell>
          <cell r="AGU36">
            <v>0</v>
          </cell>
          <cell r="AGV36">
            <v>0</v>
          </cell>
          <cell r="AGW36">
            <v>0</v>
          </cell>
          <cell r="AGX36">
            <v>0</v>
          </cell>
          <cell r="AGY36">
            <v>0</v>
          </cell>
          <cell r="AGZ36">
            <v>0</v>
          </cell>
          <cell r="AHA36">
            <v>0</v>
          </cell>
          <cell r="AHB36">
            <v>0</v>
          </cell>
          <cell r="AHC36">
            <v>0</v>
          </cell>
          <cell r="AHH36">
            <v>0</v>
          </cell>
          <cell r="AHM36">
            <v>0</v>
          </cell>
          <cell r="AHN36">
            <v>0</v>
          </cell>
          <cell r="AHO36">
            <v>0</v>
          </cell>
          <cell r="AHP36">
            <v>0</v>
          </cell>
          <cell r="AHQ36">
            <v>0</v>
          </cell>
          <cell r="AHR36">
            <v>0</v>
          </cell>
          <cell r="AHS36">
            <v>0</v>
          </cell>
          <cell r="AHT36">
            <v>0</v>
          </cell>
          <cell r="AHU36">
            <v>0</v>
          </cell>
          <cell r="AHV36">
            <v>0</v>
          </cell>
          <cell r="AHW36">
            <v>0</v>
          </cell>
          <cell r="AHX36">
            <v>0</v>
          </cell>
          <cell r="AHY36">
            <v>0</v>
          </cell>
          <cell r="AHZ36">
            <v>0</v>
          </cell>
          <cell r="AIA36">
            <v>0</v>
          </cell>
          <cell r="AIB36">
            <v>0</v>
          </cell>
          <cell r="AIC36">
            <v>0</v>
          </cell>
          <cell r="AID36">
            <v>0</v>
          </cell>
          <cell r="AIE36">
            <v>0</v>
          </cell>
          <cell r="AIF36">
            <v>0</v>
          </cell>
          <cell r="AIG36">
            <v>0</v>
          </cell>
          <cell r="AIL36">
            <v>0</v>
          </cell>
          <cell r="AIQ36">
            <v>0</v>
          </cell>
          <cell r="AIR36">
            <v>0</v>
          </cell>
          <cell r="AIS36">
            <v>0</v>
          </cell>
          <cell r="AIT36">
            <v>0</v>
          </cell>
          <cell r="AIU36">
            <v>0</v>
          </cell>
          <cell r="AIV36">
            <v>0</v>
          </cell>
          <cell r="AIW36">
            <v>0</v>
          </cell>
          <cell r="AIX36">
            <v>0</v>
          </cell>
          <cell r="AIY36">
            <v>0</v>
          </cell>
          <cell r="AIZ36">
            <v>0</v>
          </cell>
          <cell r="AJA36">
            <v>0</v>
          </cell>
          <cell r="AJB36">
            <v>0</v>
          </cell>
          <cell r="AJC36">
            <v>0</v>
          </cell>
          <cell r="AJD36">
            <v>0</v>
          </cell>
          <cell r="AJE36">
            <v>0</v>
          </cell>
          <cell r="AJF36">
            <v>0</v>
          </cell>
          <cell r="AJG36">
            <v>0</v>
          </cell>
          <cell r="AJH36">
            <v>0</v>
          </cell>
          <cell r="AJI36">
            <v>0</v>
          </cell>
          <cell r="AJJ36">
            <v>0</v>
          </cell>
          <cell r="AJK36">
            <v>0</v>
          </cell>
          <cell r="AJP36">
            <v>0</v>
          </cell>
          <cell r="AJU36">
            <v>0</v>
          </cell>
          <cell r="AJV36">
            <v>0</v>
          </cell>
          <cell r="AJW36">
            <v>0</v>
          </cell>
          <cell r="AJX36">
            <v>0</v>
          </cell>
          <cell r="AJY36">
            <v>0</v>
          </cell>
          <cell r="AJZ36">
            <v>0</v>
          </cell>
          <cell r="AKA36">
            <v>0</v>
          </cell>
          <cell r="AKB36">
            <v>0</v>
          </cell>
          <cell r="AKC36">
            <v>0</v>
          </cell>
          <cell r="AKD36">
            <v>0</v>
          </cell>
          <cell r="AKE36">
            <v>0</v>
          </cell>
          <cell r="AKF36">
            <v>0</v>
          </cell>
          <cell r="AKG36">
            <v>0</v>
          </cell>
          <cell r="AKH36">
            <v>0</v>
          </cell>
          <cell r="AKI36">
            <v>0</v>
          </cell>
          <cell r="AKJ36">
            <v>0</v>
          </cell>
          <cell r="AKK36">
            <v>0</v>
          </cell>
          <cell r="AKL36">
            <v>0</v>
          </cell>
          <cell r="AKM36">
            <v>0</v>
          </cell>
          <cell r="AKN36">
            <v>0</v>
          </cell>
          <cell r="AKO36">
            <v>0</v>
          </cell>
          <cell r="AKT36">
            <v>0</v>
          </cell>
          <cell r="AKY36">
            <v>0</v>
          </cell>
          <cell r="AKZ36">
            <v>0</v>
          </cell>
          <cell r="ALA36">
            <v>0</v>
          </cell>
          <cell r="ALB36">
            <v>0</v>
          </cell>
          <cell r="ALC36">
            <v>0</v>
          </cell>
          <cell r="ALD36">
            <v>0</v>
          </cell>
          <cell r="ALE36">
            <v>0</v>
          </cell>
          <cell r="ALF36">
            <v>0</v>
          </cell>
          <cell r="ALG36">
            <v>0</v>
          </cell>
          <cell r="ALH36">
            <v>0</v>
          </cell>
          <cell r="ALI36">
            <v>0</v>
          </cell>
          <cell r="ALO36">
            <v>0</v>
          </cell>
          <cell r="ALP36">
            <v>0</v>
          </cell>
          <cell r="ALQ36">
            <v>0</v>
          </cell>
          <cell r="ALR36">
            <v>0</v>
          </cell>
          <cell r="ALS36">
            <v>0</v>
          </cell>
          <cell r="ALX36">
            <v>0</v>
          </cell>
          <cell r="AMC36">
            <v>0</v>
          </cell>
          <cell r="AMD36">
            <v>0</v>
          </cell>
          <cell r="AME36">
            <v>0</v>
          </cell>
          <cell r="AMF36">
            <v>0</v>
          </cell>
          <cell r="AMG36">
            <v>0</v>
          </cell>
          <cell r="AMH36">
            <v>0</v>
          </cell>
          <cell r="ANB36">
            <v>0</v>
          </cell>
          <cell r="ANG36">
            <v>0</v>
          </cell>
          <cell r="ANH36">
            <v>0</v>
          </cell>
          <cell r="ANI36">
            <v>0</v>
          </cell>
          <cell r="ANJ36">
            <v>0</v>
          </cell>
          <cell r="ANK36">
            <v>0</v>
          </cell>
          <cell r="ANL36">
            <v>0</v>
          </cell>
          <cell r="AOF36">
            <v>0</v>
          </cell>
          <cell r="AOK36">
            <v>0</v>
          </cell>
          <cell r="AOL36">
            <v>0</v>
          </cell>
          <cell r="AOM36">
            <v>0</v>
          </cell>
          <cell r="AON36">
            <v>0</v>
          </cell>
          <cell r="AOO36">
            <v>0</v>
          </cell>
          <cell r="AOP36">
            <v>0</v>
          </cell>
          <cell r="APJ36">
            <v>0</v>
          </cell>
          <cell r="APO36">
            <v>0</v>
          </cell>
          <cell r="APP36">
            <v>0</v>
          </cell>
          <cell r="APQ36">
            <v>0</v>
          </cell>
          <cell r="APR36">
            <v>0</v>
          </cell>
          <cell r="APS36">
            <v>0</v>
          </cell>
          <cell r="APT36">
            <v>0</v>
          </cell>
          <cell r="AQN36">
            <v>0</v>
          </cell>
          <cell r="AQS36">
            <v>0</v>
          </cell>
          <cell r="AQT36">
            <v>0</v>
          </cell>
          <cell r="AQU36">
            <v>0</v>
          </cell>
          <cell r="AQV36">
            <v>0</v>
          </cell>
          <cell r="AQW36">
            <v>0</v>
          </cell>
          <cell r="AQX36">
            <v>0</v>
          </cell>
          <cell r="ARR36">
            <v>0</v>
          </cell>
          <cell r="ARW36">
            <v>0</v>
          </cell>
          <cell r="ARX36">
            <v>0</v>
          </cell>
          <cell r="ARY36">
            <v>0</v>
          </cell>
          <cell r="ARZ36">
            <v>0</v>
          </cell>
          <cell r="ASA36">
            <v>0</v>
          </cell>
          <cell r="ASB36">
            <v>0</v>
          </cell>
          <cell r="ASV36">
            <v>0</v>
          </cell>
          <cell r="ATA36">
            <v>0</v>
          </cell>
          <cell r="ATB36">
            <v>0</v>
          </cell>
          <cell r="ATC36">
            <v>0</v>
          </cell>
          <cell r="ATD36">
            <v>0</v>
          </cell>
          <cell r="ATE36">
            <v>0</v>
          </cell>
          <cell r="ATF36">
            <v>0</v>
          </cell>
          <cell r="ATZ36">
            <v>0</v>
          </cell>
          <cell r="AUE36">
            <v>0</v>
          </cell>
          <cell r="AUF36">
            <v>0</v>
          </cell>
          <cell r="AUG36">
            <v>0</v>
          </cell>
          <cell r="AUH36">
            <v>0</v>
          </cell>
          <cell r="AUI36">
            <v>0</v>
          </cell>
          <cell r="AUJ36">
            <v>0</v>
          </cell>
          <cell r="AVD36">
            <v>0</v>
          </cell>
          <cell r="AVI36">
            <v>0</v>
          </cell>
          <cell r="AVJ36">
            <v>0</v>
          </cell>
          <cell r="AVK36">
            <v>0</v>
          </cell>
          <cell r="AVL36">
            <v>0</v>
          </cell>
          <cell r="AVM36">
            <v>0</v>
          </cell>
          <cell r="AVN36">
            <v>0</v>
          </cell>
          <cell r="AWH36">
            <v>0</v>
          </cell>
          <cell r="AWM36">
            <v>0</v>
          </cell>
          <cell r="AWN36">
            <v>0</v>
          </cell>
          <cell r="AWO36">
            <v>0</v>
          </cell>
          <cell r="AWP36">
            <v>0</v>
          </cell>
          <cell r="AWQ36">
            <v>0</v>
          </cell>
          <cell r="AWR36">
            <v>0</v>
          </cell>
          <cell r="AXL36">
            <v>0</v>
          </cell>
          <cell r="AXQ36">
            <v>0</v>
          </cell>
          <cell r="AXR36">
            <v>0</v>
          </cell>
          <cell r="AXS36">
            <v>0</v>
          </cell>
          <cell r="AXT36">
            <v>0</v>
          </cell>
          <cell r="AXU36">
            <v>0</v>
          </cell>
          <cell r="AXV36">
            <v>0</v>
          </cell>
          <cell r="AXW36">
            <v>0</v>
          </cell>
          <cell r="AXX36">
            <v>0</v>
          </cell>
          <cell r="AXY36">
            <v>0</v>
          </cell>
          <cell r="AXZ36">
            <v>0</v>
          </cell>
          <cell r="AYA36">
            <v>0</v>
          </cell>
          <cell r="AYB36">
            <v>0</v>
          </cell>
          <cell r="AYC36">
            <v>0</v>
          </cell>
          <cell r="AYD36">
            <v>0</v>
          </cell>
          <cell r="AYE36">
            <v>0</v>
          </cell>
          <cell r="AYF36">
            <v>0</v>
          </cell>
          <cell r="AYG36">
            <v>0</v>
          </cell>
          <cell r="AYH36">
            <v>0</v>
          </cell>
          <cell r="AYI36">
            <v>0</v>
          </cell>
          <cell r="AYJ36">
            <v>0</v>
          </cell>
          <cell r="AYK36">
            <v>0</v>
          </cell>
          <cell r="AYL36">
            <v>0</v>
          </cell>
          <cell r="AYM36">
            <v>0</v>
          </cell>
          <cell r="AYN36">
            <v>0</v>
          </cell>
          <cell r="AYO36">
            <v>0</v>
          </cell>
          <cell r="AYP36">
            <v>0</v>
          </cell>
          <cell r="AYQ36">
            <v>0</v>
          </cell>
          <cell r="AYR36">
            <v>0</v>
          </cell>
          <cell r="AYS36">
            <v>0</v>
          </cell>
          <cell r="AYT36">
            <v>0</v>
          </cell>
          <cell r="AYU36">
            <v>0</v>
          </cell>
          <cell r="AYV36">
            <v>0</v>
          </cell>
          <cell r="AYW36">
            <v>0</v>
          </cell>
          <cell r="AYX36">
            <v>0</v>
          </cell>
          <cell r="AYY36">
            <v>0</v>
          </cell>
          <cell r="AYZ36">
            <v>0</v>
          </cell>
          <cell r="AZA36">
            <v>0</v>
          </cell>
          <cell r="AZB36">
            <v>0</v>
          </cell>
          <cell r="AZC36">
            <v>0</v>
          </cell>
          <cell r="AZD36">
            <v>0</v>
          </cell>
          <cell r="AZE36">
            <v>0</v>
          </cell>
          <cell r="AZG36">
            <v>0</v>
          </cell>
          <cell r="AZH36">
            <v>0</v>
          </cell>
          <cell r="AZI36">
            <v>0</v>
          </cell>
          <cell r="AZJ36">
            <v>0</v>
          </cell>
          <cell r="AZK36">
            <v>0</v>
          </cell>
          <cell r="AZL36">
            <v>0</v>
          </cell>
          <cell r="AZM36">
            <v>0</v>
          </cell>
          <cell r="AZN36">
            <v>0</v>
          </cell>
          <cell r="AZO36">
            <v>0</v>
          </cell>
          <cell r="AZT36">
            <v>0</v>
          </cell>
          <cell r="AZY36">
            <v>0</v>
          </cell>
          <cell r="AZZ36">
            <v>0</v>
          </cell>
          <cell r="BAA36">
            <v>0</v>
          </cell>
          <cell r="BAB36">
            <v>0</v>
          </cell>
          <cell r="BAC36">
            <v>0</v>
          </cell>
          <cell r="BAD36">
            <v>0</v>
          </cell>
          <cell r="BAE36">
            <v>0</v>
          </cell>
          <cell r="BAF36">
            <v>0</v>
          </cell>
          <cell r="BAG36">
            <v>0</v>
          </cell>
          <cell r="BAH36">
            <v>0</v>
          </cell>
          <cell r="BAI36">
            <v>0</v>
          </cell>
          <cell r="BAK36">
            <v>0</v>
          </cell>
          <cell r="BAL36">
            <v>0</v>
          </cell>
          <cell r="BAM36">
            <v>0</v>
          </cell>
          <cell r="BAN36">
            <v>0</v>
          </cell>
          <cell r="BAO36">
            <v>0</v>
          </cell>
          <cell r="BAP36">
            <v>0</v>
          </cell>
          <cell r="BAQ36">
            <v>0</v>
          </cell>
          <cell r="BAR36">
            <v>0</v>
          </cell>
          <cell r="BAS36">
            <v>0</v>
          </cell>
          <cell r="BAX36">
            <v>0</v>
          </cell>
          <cell r="BBC36">
            <v>0</v>
          </cell>
          <cell r="BBD36">
            <v>0</v>
          </cell>
          <cell r="BBE36">
            <v>0</v>
          </cell>
          <cell r="BBF36">
            <v>0</v>
          </cell>
          <cell r="BBG36">
            <v>0</v>
          </cell>
          <cell r="BBH36">
            <v>0</v>
          </cell>
          <cell r="BBI36">
            <v>0</v>
          </cell>
          <cell r="BBJ36">
            <v>0</v>
          </cell>
          <cell r="BBK36">
            <v>0</v>
          </cell>
          <cell r="BBL36">
            <v>0</v>
          </cell>
          <cell r="BBM36">
            <v>0</v>
          </cell>
          <cell r="BBO36">
            <v>0</v>
          </cell>
          <cell r="BBP36">
            <v>0</v>
          </cell>
          <cell r="BBQ36">
            <v>0</v>
          </cell>
          <cell r="BBR36">
            <v>0</v>
          </cell>
          <cell r="BBS36">
            <v>0</v>
          </cell>
          <cell r="BBT36">
            <v>0</v>
          </cell>
          <cell r="BBU36">
            <v>0</v>
          </cell>
          <cell r="BBV36">
            <v>0</v>
          </cell>
          <cell r="BBW36">
            <v>0</v>
          </cell>
          <cell r="BCB36">
            <v>0</v>
          </cell>
          <cell r="BCG36">
            <v>0</v>
          </cell>
          <cell r="BCH36">
            <v>0</v>
          </cell>
          <cell r="BCI36">
            <v>0</v>
          </cell>
          <cell r="BCJ36">
            <v>0</v>
          </cell>
          <cell r="BCK36">
            <v>0</v>
          </cell>
          <cell r="BCL36">
            <v>0</v>
          </cell>
          <cell r="BCM36">
            <v>0</v>
          </cell>
          <cell r="BCN36">
            <v>0</v>
          </cell>
          <cell r="BCO36">
            <v>0</v>
          </cell>
          <cell r="BCP36">
            <v>0</v>
          </cell>
          <cell r="BCQ36">
            <v>0</v>
          </cell>
          <cell r="BCS36">
            <v>0</v>
          </cell>
          <cell r="BCT36">
            <v>0</v>
          </cell>
          <cell r="BCU36">
            <v>0</v>
          </cell>
          <cell r="BCV36">
            <v>0</v>
          </cell>
          <cell r="BCW36">
            <v>0</v>
          </cell>
          <cell r="BCX36">
            <v>0</v>
          </cell>
          <cell r="BCY36">
            <v>0</v>
          </cell>
          <cell r="BCZ36">
            <v>0</v>
          </cell>
          <cell r="BDA36">
            <v>0</v>
          </cell>
          <cell r="BDF36">
            <v>0</v>
          </cell>
          <cell r="BDK36">
            <v>0</v>
          </cell>
          <cell r="BDL36">
            <v>0</v>
          </cell>
          <cell r="BDM36">
            <v>0</v>
          </cell>
          <cell r="BDN36">
            <v>0</v>
          </cell>
          <cell r="BDO36">
            <v>0</v>
          </cell>
          <cell r="BDP36">
            <v>0</v>
          </cell>
          <cell r="BDQ36">
            <v>0</v>
          </cell>
          <cell r="BDR36">
            <v>0</v>
          </cell>
          <cell r="BDS36">
            <v>0</v>
          </cell>
          <cell r="BDT36">
            <v>0</v>
          </cell>
          <cell r="BDU36">
            <v>0</v>
          </cell>
          <cell r="BDW36">
            <v>0</v>
          </cell>
          <cell r="BDX36">
            <v>0</v>
          </cell>
          <cell r="BDY36">
            <v>0</v>
          </cell>
          <cell r="BDZ36">
            <v>0</v>
          </cell>
          <cell r="BEA36">
            <v>0</v>
          </cell>
          <cell r="BEB36">
            <v>0</v>
          </cell>
          <cell r="BEC36">
            <v>0</v>
          </cell>
          <cell r="BED36">
            <v>0</v>
          </cell>
          <cell r="BEE36">
            <v>0</v>
          </cell>
          <cell r="BEJ36">
            <v>0</v>
          </cell>
          <cell r="BEO36">
            <v>0</v>
          </cell>
          <cell r="BEP36">
            <v>0</v>
          </cell>
          <cell r="BEQ36">
            <v>0</v>
          </cell>
          <cell r="BER36">
            <v>0</v>
          </cell>
          <cell r="BES36">
            <v>0</v>
          </cell>
          <cell r="BET36">
            <v>0</v>
          </cell>
          <cell r="BEU36">
            <v>0</v>
          </cell>
          <cell r="BEV36">
            <v>0</v>
          </cell>
          <cell r="BEW36">
            <v>0</v>
          </cell>
          <cell r="BEX36">
            <v>0</v>
          </cell>
          <cell r="BEY36">
            <v>0</v>
          </cell>
          <cell r="BEZ36">
            <v>0</v>
          </cell>
          <cell r="BFA36">
            <v>0</v>
          </cell>
          <cell r="BFB36">
            <v>0</v>
          </cell>
          <cell r="BFC36">
            <v>0</v>
          </cell>
          <cell r="BFD36">
            <v>0</v>
          </cell>
          <cell r="BFE36">
            <v>0</v>
          </cell>
          <cell r="BFF36">
            <v>0</v>
          </cell>
          <cell r="BFG36">
            <v>0</v>
          </cell>
          <cell r="BFH36">
            <v>0</v>
          </cell>
          <cell r="BFI36">
            <v>0</v>
          </cell>
          <cell r="BFJ36">
            <v>0</v>
          </cell>
          <cell r="BFK36">
            <v>0</v>
          </cell>
          <cell r="BFL36">
            <v>0</v>
          </cell>
          <cell r="BFM36">
            <v>0</v>
          </cell>
          <cell r="BFN36">
            <v>0</v>
          </cell>
          <cell r="BFO36">
            <v>0</v>
          </cell>
          <cell r="BFP36">
            <v>0</v>
          </cell>
          <cell r="BFQ36">
            <v>0</v>
          </cell>
          <cell r="BFR36">
            <v>0</v>
          </cell>
          <cell r="BFS36">
            <v>0</v>
          </cell>
          <cell r="BFT36">
            <v>0</v>
          </cell>
          <cell r="BFU36">
            <v>0</v>
          </cell>
          <cell r="BFV36">
            <v>0</v>
          </cell>
          <cell r="BFW36">
            <v>0</v>
          </cell>
          <cell r="BFX36">
            <v>0</v>
          </cell>
          <cell r="BFY36">
            <v>0</v>
          </cell>
        </row>
        <row r="37">
          <cell r="B37" t="str">
            <v>所得税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V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Z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CD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H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L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P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0</v>
          </cell>
          <cell r="GN37">
            <v>0</v>
          </cell>
          <cell r="GO37">
            <v>0</v>
          </cell>
          <cell r="GT37">
            <v>0</v>
          </cell>
          <cell r="GY37">
            <v>0</v>
          </cell>
          <cell r="GZ37">
            <v>0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0</v>
          </cell>
          <cell r="HQ37">
            <v>0</v>
          </cell>
          <cell r="HR37">
            <v>0</v>
          </cell>
          <cell r="HS37">
            <v>0</v>
          </cell>
          <cell r="HX37">
            <v>0</v>
          </cell>
          <cell r="IC37">
            <v>0</v>
          </cell>
          <cell r="ID37">
            <v>0</v>
          </cell>
          <cell r="IE37">
            <v>0</v>
          </cell>
          <cell r="IF37">
            <v>0</v>
          </cell>
          <cell r="IG37">
            <v>0</v>
          </cell>
          <cell r="IH37">
            <v>0</v>
          </cell>
          <cell r="II37">
            <v>0</v>
          </cell>
          <cell r="IJ37">
            <v>0</v>
          </cell>
          <cell r="IK37">
            <v>0</v>
          </cell>
          <cell r="IL37">
            <v>0</v>
          </cell>
          <cell r="IM37">
            <v>0</v>
          </cell>
          <cell r="IN37">
            <v>0</v>
          </cell>
          <cell r="IO37">
            <v>0</v>
          </cell>
          <cell r="IP37">
            <v>0</v>
          </cell>
          <cell r="IQ37">
            <v>0</v>
          </cell>
          <cell r="IR37">
            <v>0</v>
          </cell>
          <cell r="IS37">
            <v>0</v>
          </cell>
          <cell r="IT37">
            <v>0</v>
          </cell>
          <cell r="IU37">
            <v>0</v>
          </cell>
          <cell r="IV37">
            <v>0</v>
          </cell>
          <cell r="IW37">
            <v>0</v>
          </cell>
          <cell r="JB37">
            <v>0</v>
          </cell>
          <cell r="JG37">
            <v>0</v>
          </cell>
          <cell r="JH37">
            <v>0</v>
          </cell>
          <cell r="JI37">
            <v>0</v>
          </cell>
          <cell r="JJ37">
            <v>0</v>
          </cell>
          <cell r="JK37">
            <v>0</v>
          </cell>
          <cell r="JL37">
            <v>0</v>
          </cell>
          <cell r="JM37">
            <v>0</v>
          </cell>
          <cell r="JN37">
            <v>0</v>
          </cell>
          <cell r="JO37">
            <v>0</v>
          </cell>
          <cell r="JP37">
            <v>0</v>
          </cell>
          <cell r="JQ37">
            <v>0</v>
          </cell>
          <cell r="JR37">
            <v>0</v>
          </cell>
          <cell r="JS37">
            <v>0</v>
          </cell>
          <cell r="JT37">
            <v>0</v>
          </cell>
          <cell r="JU37">
            <v>0</v>
          </cell>
          <cell r="JV37">
            <v>0</v>
          </cell>
          <cell r="JW37">
            <v>0</v>
          </cell>
          <cell r="JX37">
            <v>0</v>
          </cell>
          <cell r="JY37">
            <v>0</v>
          </cell>
          <cell r="JZ37">
            <v>0</v>
          </cell>
          <cell r="KA37">
            <v>0</v>
          </cell>
          <cell r="KF37">
            <v>0</v>
          </cell>
          <cell r="KK37">
            <v>0</v>
          </cell>
          <cell r="KL37">
            <v>0</v>
          </cell>
          <cell r="KM37">
            <v>0</v>
          </cell>
          <cell r="KN37">
            <v>0</v>
          </cell>
          <cell r="KO37">
            <v>0</v>
          </cell>
          <cell r="KP37">
            <v>0</v>
          </cell>
          <cell r="KQ37">
            <v>0</v>
          </cell>
          <cell r="KR37">
            <v>0</v>
          </cell>
          <cell r="KS37">
            <v>0</v>
          </cell>
          <cell r="KT37">
            <v>0</v>
          </cell>
          <cell r="KU37">
            <v>0</v>
          </cell>
          <cell r="KV37">
            <v>0</v>
          </cell>
          <cell r="KW37">
            <v>0</v>
          </cell>
          <cell r="KX37">
            <v>0</v>
          </cell>
          <cell r="KY37">
            <v>0</v>
          </cell>
          <cell r="KZ37">
            <v>0</v>
          </cell>
          <cell r="LA37">
            <v>0</v>
          </cell>
          <cell r="LB37">
            <v>0</v>
          </cell>
          <cell r="LC37">
            <v>0</v>
          </cell>
          <cell r="LD37">
            <v>0</v>
          </cell>
          <cell r="LE37">
            <v>0</v>
          </cell>
          <cell r="LJ37">
            <v>0</v>
          </cell>
          <cell r="LO37">
            <v>0</v>
          </cell>
          <cell r="LP37">
            <v>0</v>
          </cell>
          <cell r="LQ37">
            <v>0</v>
          </cell>
          <cell r="LR37">
            <v>0</v>
          </cell>
          <cell r="LS37">
            <v>0</v>
          </cell>
          <cell r="LT37">
            <v>0</v>
          </cell>
          <cell r="LU37">
            <v>0</v>
          </cell>
          <cell r="LV37">
            <v>0</v>
          </cell>
          <cell r="LW37">
            <v>0</v>
          </cell>
          <cell r="LX37">
            <v>0</v>
          </cell>
          <cell r="LY37">
            <v>0</v>
          </cell>
          <cell r="LZ37">
            <v>0</v>
          </cell>
          <cell r="MA37">
            <v>0</v>
          </cell>
          <cell r="MB37">
            <v>0</v>
          </cell>
          <cell r="MC37">
            <v>0</v>
          </cell>
          <cell r="MD37">
            <v>0</v>
          </cell>
          <cell r="ME37">
            <v>0</v>
          </cell>
          <cell r="MF37">
            <v>0</v>
          </cell>
          <cell r="MG37">
            <v>0</v>
          </cell>
          <cell r="MH37">
            <v>0</v>
          </cell>
          <cell r="MI37">
            <v>0</v>
          </cell>
          <cell r="MN37">
            <v>0</v>
          </cell>
          <cell r="MS37">
            <v>0</v>
          </cell>
          <cell r="MT37">
            <v>0</v>
          </cell>
          <cell r="MU37">
            <v>0</v>
          </cell>
          <cell r="MV37">
            <v>0</v>
          </cell>
          <cell r="MW37">
            <v>0</v>
          </cell>
          <cell r="MX37">
            <v>0</v>
          </cell>
          <cell r="MY37">
            <v>0</v>
          </cell>
          <cell r="MZ37">
            <v>0</v>
          </cell>
          <cell r="NA37">
            <v>0</v>
          </cell>
          <cell r="NB37">
            <v>0</v>
          </cell>
          <cell r="NC37">
            <v>0</v>
          </cell>
          <cell r="ND37">
            <v>0</v>
          </cell>
          <cell r="NE37">
            <v>0</v>
          </cell>
          <cell r="NF37">
            <v>0</v>
          </cell>
          <cell r="NG37">
            <v>0</v>
          </cell>
          <cell r="NH37">
            <v>0</v>
          </cell>
          <cell r="NI37">
            <v>0</v>
          </cell>
          <cell r="NJ37">
            <v>0</v>
          </cell>
          <cell r="NK37">
            <v>0</v>
          </cell>
          <cell r="NL37">
            <v>0</v>
          </cell>
          <cell r="NM37">
            <v>0</v>
          </cell>
          <cell r="NR37">
            <v>0</v>
          </cell>
          <cell r="NW37">
            <v>0</v>
          </cell>
          <cell r="NX37">
            <v>0</v>
          </cell>
          <cell r="NY37">
            <v>0</v>
          </cell>
          <cell r="NZ37">
            <v>0</v>
          </cell>
          <cell r="OA37">
            <v>0</v>
          </cell>
          <cell r="OB37">
            <v>0</v>
          </cell>
          <cell r="OC37">
            <v>0</v>
          </cell>
          <cell r="OD37">
            <v>0</v>
          </cell>
          <cell r="OE37">
            <v>0</v>
          </cell>
          <cell r="OF37">
            <v>0</v>
          </cell>
          <cell r="OG37">
            <v>0</v>
          </cell>
          <cell r="OH37">
            <v>0</v>
          </cell>
          <cell r="OI37">
            <v>0</v>
          </cell>
          <cell r="OJ37">
            <v>0</v>
          </cell>
          <cell r="OK37">
            <v>0</v>
          </cell>
          <cell r="OL37">
            <v>0</v>
          </cell>
          <cell r="OM37">
            <v>0</v>
          </cell>
          <cell r="ON37">
            <v>0</v>
          </cell>
          <cell r="OO37">
            <v>0</v>
          </cell>
          <cell r="OP37">
            <v>0</v>
          </cell>
          <cell r="OQ37">
            <v>0</v>
          </cell>
          <cell r="OV37">
            <v>0</v>
          </cell>
          <cell r="PA37">
            <v>0</v>
          </cell>
          <cell r="PB37">
            <v>0</v>
          </cell>
          <cell r="PC37">
            <v>0</v>
          </cell>
          <cell r="PD37">
            <v>0</v>
          </cell>
          <cell r="PE37">
            <v>0</v>
          </cell>
          <cell r="PF37">
            <v>0</v>
          </cell>
          <cell r="PG37">
            <v>0</v>
          </cell>
          <cell r="PH37">
            <v>0</v>
          </cell>
          <cell r="PI37">
            <v>0</v>
          </cell>
          <cell r="PJ37">
            <v>0</v>
          </cell>
          <cell r="PK37">
            <v>0</v>
          </cell>
          <cell r="PL37">
            <v>0</v>
          </cell>
          <cell r="PM37">
            <v>0</v>
          </cell>
          <cell r="PN37">
            <v>0</v>
          </cell>
          <cell r="PO37">
            <v>0</v>
          </cell>
          <cell r="PP37">
            <v>0</v>
          </cell>
          <cell r="PQ37">
            <v>0</v>
          </cell>
          <cell r="PR37">
            <v>0</v>
          </cell>
          <cell r="PS37">
            <v>0</v>
          </cell>
          <cell r="PT37">
            <v>0</v>
          </cell>
          <cell r="PU37">
            <v>0</v>
          </cell>
          <cell r="PZ37">
            <v>0</v>
          </cell>
          <cell r="QE37">
            <v>0</v>
          </cell>
          <cell r="QF37">
            <v>0</v>
          </cell>
          <cell r="QG37">
            <v>0</v>
          </cell>
          <cell r="QH37">
            <v>0</v>
          </cell>
          <cell r="QI37">
            <v>0</v>
          </cell>
          <cell r="QJ37">
            <v>0</v>
          </cell>
          <cell r="QK37">
            <v>0</v>
          </cell>
          <cell r="QL37">
            <v>0</v>
          </cell>
          <cell r="QM37">
            <v>0</v>
          </cell>
          <cell r="QN37">
            <v>0</v>
          </cell>
          <cell r="QO37">
            <v>0</v>
          </cell>
          <cell r="QP37">
            <v>0</v>
          </cell>
          <cell r="QQ37">
            <v>0</v>
          </cell>
          <cell r="QR37">
            <v>0</v>
          </cell>
          <cell r="QS37">
            <v>0</v>
          </cell>
          <cell r="QT37">
            <v>0</v>
          </cell>
          <cell r="QU37">
            <v>0</v>
          </cell>
          <cell r="QV37">
            <v>0</v>
          </cell>
          <cell r="QW37">
            <v>0</v>
          </cell>
          <cell r="QX37">
            <v>0</v>
          </cell>
          <cell r="QY37">
            <v>0</v>
          </cell>
          <cell r="RD37">
            <v>0</v>
          </cell>
          <cell r="RI37">
            <v>0</v>
          </cell>
          <cell r="RJ37">
            <v>0</v>
          </cell>
          <cell r="RK37">
            <v>0</v>
          </cell>
          <cell r="RL37">
            <v>0</v>
          </cell>
          <cell r="RM37">
            <v>0</v>
          </cell>
          <cell r="RN37">
            <v>0</v>
          </cell>
          <cell r="RO37">
            <v>0</v>
          </cell>
          <cell r="RP37">
            <v>0</v>
          </cell>
          <cell r="RQ37">
            <v>0</v>
          </cell>
          <cell r="RR37">
            <v>0</v>
          </cell>
          <cell r="RS37">
            <v>0</v>
          </cell>
          <cell r="RT37">
            <v>0</v>
          </cell>
          <cell r="RU37">
            <v>0</v>
          </cell>
          <cell r="RV37">
            <v>0</v>
          </cell>
          <cell r="RW37">
            <v>0</v>
          </cell>
          <cell r="RX37">
            <v>0</v>
          </cell>
          <cell r="RY37">
            <v>0</v>
          </cell>
          <cell r="RZ37">
            <v>0</v>
          </cell>
          <cell r="SA37">
            <v>0</v>
          </cell>
          <cell r="SB37">
            <v>0</v>
          </cell>
          <cell r="SC37">
            <v>0</v>
          </cell>
          <cell r="SH37">
            <v>0</v>
          </cell>
          <cell r="SM37">
            <v>0</v>
          </cell>
          <cell r="SN37">
            <v>0</v>
          </cell>
          <cell r="SO37">
            <v>0</v>
          </cell>
          <cell r="SP37">
            <v>0</v>
          </cell>
          <cell r="SQ37">
            <v>0</v>
          </cell>
          <cell r="SR37">
            <v>0</v>
          </cell>
          <cell r="SS37">
            <v>0</v>
          </cell>
          <cell r="ST37">
            <v>0</v>
          </cell>
          <cell r="SU37">
            <v>0</v>
          </cell>
          <cell r="SV37">
            <v>0</v>
          </cell>
          <cell r="SW37">
            <v>0</v>
          </cell>
          <cell r="SX37">
            <v>0</v>
          </cell>
          <cell r="SY37">
            <v>0</v>
          </cell>
          <cell r="SZ37">
            <v>0</v>
          </cell>
          <cell r="TA37">
            <v>0</v>
          </cell>
          <cell r="TB37">
            <v>0</v>
          </cell>
          <cell r="TC37">
            <v>0</v>
          </cell>
          <cell r="TD37">
            <v>0</v>
          </cell>
          <cell r="TE37">
            <v>0</v>
          </cell>
          <cell r="TF37">
            <v>0</v>
          </cell>
          <cell r="TG37">
            <v>0</v>
          </cell>
          <cell r="TL37">
            <v>0</v>
          </cell>
          <cell r="TQ37">
            <v>0</v>
          </cell>
          <cell r="TR37">
            <v>0</v>
          </cell>
          <cell r="TS37">
            <v>0</v>
          </cell>
          <cell r="TT37">
            <v>0</v>
          </cell>
          <cell r="TU37">
            <v>0</v>
          </cell>
          <cell r="TV37">
            <v>0</v>
          </cell>
          <cell r="TW37">
            <v>0</v>
          </cell>
          <cell r="TX37">
            <v>0</v>
          </cell>
          <cell r="TY37">
            <v>0</v>
          </cell>
          <cell r="TZ37">
            <v>0</v>
          </cell>
          <cell r="UA37">
            <v>0</v>
          </cell>
          <cell r="UB37">
            <v>0</v>
          </cell>
          <cell r="UC37">
            <v>0</v>
          </cell>
          <cell r="UD37">
            <v>0</v>
          </cell>
          <cell r="UE37">
            <v>0</v>
          </cell>
          <cell r="UF37">
            <v>0</v>
          </cell>
          <cell r="UG37">
            <v>0</v>
          </cell>
          <cell r="UH37">
            <v>0</v>
          </cell>
          <cell r="UI37">
            <v>0</v>
          </cell>
          <cell r="UJ37">
            <v>0</v>
          </cell>
          <cell r="UK37">
            <v>0</v>
          </cell>
          <cell r="UP37">
            <v>0</v>
          </cell>
          <cell r="UU37">
            <v>0</v>
          </cell>
          <cell r="UV37">
            <v>0</v>
          </cell>
          <cell r="UW37">
            <v>0</v>
          </cell>
          <cell r="UX37">
            <v>0</v>
          </cell>
          <cell r="UY37">
            <v>0</v>
          </cell>
          <cell r="UZ37">
            <v>0</v>
          </cell>
          <cell r="VA37">
            <v>0</v>
          </cell>
          <cell r="VB37">
            <v>0</v>
          </cell>
          <cell r="VC37">
            <v>0</v>
          </cell>
          <cell r="VD37">
            <v>0</v>
          </cell>
          <cell r="VE37">
            <v>0</v>
          </cell>
          <cell r="VF37">
            <v>0</v>
          </cell>
          <cell r="VG37">
            <v>0</v>
          </cell>
          <cell r="VH37">
            <v>0</v>
          </cell>
          <cell r="VI37">
            <v>0</v>
          </cell>
          <cell r="VJ37">
            <v>0</v>
          </cell>
          <cell r="VK37">
            <v>0</v>
          </cell>
          <cell r="VL37">
            <v>0</v>
          </cell>
          <cell r="VM37">
            <v>0</v>
          </cell>
          <cell r="VN37">
            <v>0</v>
          </cell>
          <cell r="VO37">
            <v>0</v>
          </cell>
          <cell r="VT37">
            <v>0</v>
          </cell>
          <cell r="VY37">
            <v>0</v>
          </cell>
          <cell r="VZ37">
            <v>0</v>
          </cell>
          <cell r="WA37">
            <v>0</v>
          </cell>
          <cell r="WB37">
            <v>0</v>
          </cell>
          <cell r="WC37">
            <v>0</v>
          </cell>
          <cell r="WD37">
            <v>0</v>
          </cell>
          <cell r="WE37">
            <v>0</v>
          </cell>
          <cell r="WF37">
            <v>0</v>
          </cell>
          <cell r="WG37">
            <v>0</v>
          </cell>
          <cell r="WH37">
            <v>0</v>
          </cell>
          <cell r="WI37">
            <v>0</v>
          </cell>
          <cell r="WJ37">
            <v>0</v>
          </cell>
          <cell r="WK37">
            <v>0</v>
          </cell>
          <cell r="WL37">
            <v>0</v>
          </cell>
          <cell r="WM37">
            <v>0</v>
          </cell>
          <cell r="WN37">
            <v>0</v>
          </cell>
          <cell r="WO37">
            <v>0</v>
          </cell>
          <cell r="WP37">
            <v>0</v>
          </cell>
          <cell r="WQ37">
            <v>0</v>
          </cell>
          <cell r="WR37">
            <v>0</v>
          </cell>
          <cell r="WS37">
            <v>0</v>
          </cell>
          <cell r="WX37">
            <v>0</v>
          </cell>
          <cell r="XC37">
            <v>0</v>
          </cell>
          <cell r="XD37">
            <v>0</v>
          </cell>
          <cell r="XE37">
            <v>0</v>
          </cell>
          <cell r="XF37">
            <v>0</v>
          </cell>
          <cell r="XG37">
            <v>0</v>
          </cell>
          <cell r="XH37">
            <v>0</v>
          </cell>
          <cell r="XI37">
            <v>0</v>
          </cell>
          <cell r="XJ37">
            <v>0</v>
          </cell>
          <cell r="XK37">
            <v>0</v>
          </cell>
          <cell r="XL37">
            <v>0</v>
          </cell>
          <cell r="XM37">
            <v>0</v>
          </cell>
          <cell r="XN37">
            <v>0</v>
          </cell>
          <cell r="XO37">
            <v>0</v>
          </cell>
          <cell r="XP37">
            <v>0</v>
          </cell>
          <cell r="XQ37">
            <v>0</v>
          </cell>
          <cell r="XR37">
            <v>0</v>
          </cell>
          <cell r="XS37">
            <v>0</v>
          </cell>
          <cell r="XT37">
            <v>0</v>
          </cell>
          <cell r="XU37">
            <v>0</v>
          </cell>
          <cell r="XV37">
            <v>0</v>
          </cell>
          <cell r="XW37">
            <v>0</v>
          </cell>
          <cell r="YB37">
            <v>0</v>
          </cell>
          <cell r="YG37">
            <v>0</v>
          </cell>
          <cell r="YH37">
            <v>0</v>
          </cell>
          <cell r="YI37">
            <v>0</v>
          </cell>
          <cell r="YJ37">
            <v>0</v>
          </cell>
          <cell r="YK37">
            <v>0</v>
          </cell>
          <cell r="YL37">
            <v>0</v>
          </cell>
          <cell r="YM37">
            <v>0</v>
          </cell>
          <cell r="YN37">
            <v>0</v>
          </cell>
          <cell r="YO37">
            <v>0</v>
          </cell>
          <cell r="YP37">
            <v>0</v>
          </cell>
          <cell r="YQ37">
            <v>0</v>
          </cell>
          <cell r="YR37">
            <v>0</v>
          </cell>
          <cell r="YS37">
            <v>0</v>
          </cell>
          <cell r="YT37">
            <v>0</v>
          </cell>
          <cell r="YU37">
            <v>0</v>
          </cell>
          <cell r="YV37">
            <v>0</v>
          </cell>
          <cell r="YW37">
            <v>0</v>
          </cell>
          <cell r="YX37">
            <v>0</v>
          </cell>
          <cell r="YY37">
            <v>0</v>
          </cell>
          <cell r="YZ37">
            <v>0</v>
          </cell>
          <cell r="ZA37">
            <v>0</v>
          </cell>
          <cell r="ZF37">
            <v>0</v>
          </cell>
          <cell r="ZK37">
            <v>0</v>
          </cell>
          <cell r="ZL37">
            <v>0</v>
          </cell>
          <cell r="ZM37">
            <v>0</v>
          </cell>
          <cell r="ZN37">
            <v>0</v>
          </cell>
          <cell r="ZO37">
            <v>0</v>
          </cell>
          <cell r="ZP37">
            <v>0</v>
          </cell>
          <cell r="ZQ37">
            <v>0</v>
          </cell>
          <cell r="ZR37">
            <v>0</v>
          </cell>
          <cell r="ZS37">
            <v>0</v>
          </cell>
          <cell r="ZT37">
            <v>0</v>
          </cell>
          <cell r="ZU37">
            <v>0</v>
          </cell>
          <cell r="ZV37">
            <v>0</v>
          </cell>
          <cell r="ZW37">
            <v>0</v>
          </cell>
          <cell r="ZX37">
            <v>0</v>
          </cell>
          <cell r="ZY37">
            <v>0</v>
          </cell>
          <cell r="ZZ37">
            <v>0</v>
          </cell>
          <cell r="AAA37">
            <v>0</v>
          </cell>
          <cell r="AAB37">
            <v>0</v>
          </cell>
          <cell r="AAC37">
            <v>0</v>
          </cell>
          <cell r="AAD37">
            <v>0</v>
          </cell>
          <cell r="AAE37">
            <v>0</v>
          </cell>
          <cell r="AAJ37">
            <v>0</v>
          </cell>
          <cell r="AAO37">
            <v>0</v>
          </cell>
          <cell r="AAP37">
            <v>0</v>
          </cell>
          <cell r="AAQ37">
            <v>0</v>
          </cell>
          <cell r="AAR37">
            <v>0</v>
          </cell>
          <cell r="AAS37">
            <v>0</v>
          </cell>
          <cell r="AAT37">
            <v>0</v>
          </cell>
          <cell r="AAU37">
            <v>0</v>
          </cell>
          <cell r="AAV37">
            <v>0</v>
          </cell>
          <cell r="AAW37">
            <v>0</v>
          </cell>
          <cell r="AAX37">
            <v>0</v>
          </cell>
          <cell r="AAY37">
            <v>0</v>
          </cell>
          <cell r="AAZ37">
            <v>0</v>
          </cell>
          <cell r="ABA37">
            <v>0</v>
          </cell>
          <cell r="ABB37">
            <v>0</v>
          </cell>
          <cell r="ABC37">
            <v>0</v>
          </cell>
          <cell r="ABD37">
            <v>0</v>
          </cell>
          <cell r="ABE37">
            <v>0</v>
          </cell>
          <cell r="ABF37">
            <v>0</v>
          </cell>
          <cell r="ABG37">
            <v>0</v>
          </cell>
          <cell r="ABH37">
            <v>0</v>
          </cell>
          <cell r="ABI37">
            <v>0</v>
          </cell>
          <cell r="ABN37">
            <v>0</v>
          </cell>
          <cell r="ABS37">
            <v>0</v>
          </cell>
          <cell r="ABT37">
            <v>0</v>
          </cell>
          <cell r="ABU37">
            <v>0</v>
          </cell>
          <cell r="ABV37">
            <v>0</v>
          </cell>
          <cell r="ABW37">
            <v>0</v>
          </cell>
          <cell r="ABX37">
            <v>0</v>
          </cell>
          <cell r="ABY37">
            <v>0</v>
          </cell>
          <cell r="ABZ37">
            <v>0</v>
          </cell>
          <cell r="ACA37">
            <v>0</v>
          </cell>
          <cell r="ACB37">
            <v>0</v>
          </cell>
          <cell r="ACC37">
            <v>0</v>
          </cell>
          <cell r="ACD37">
            <v>0</v>
          </cell>
          <cell r="ACE37">
            <v>0</v>
          </cell>
          <cell r="ACF37">
            <v>0</v>
          </cell>
          <cell r="ACG37">
            <v>0</v>
          </cell>
          <cell r="ACH37">
            <v>0</v>
          </cell>
          <cell r="ACI37">
            <v>0</v>
          </cell>
          <cell r="ACJ37">
            <v>0</v>
          </cell>
          <cell r="ACK37">
            <v>0</v>
          </cell>
          <cell r="ACL37">
            <v>0</v>
          </cell>
          <cell r="ACM37">
            <v>0</v>
          </cell>
          <cell r="ACR37">
            <v>0</v>
          </cell>
          <cell r="ACW37">
            <v>0</v>
          </cell>
          <cell r="ACX37">
            <v>0</v>
          </cell>
          <cell r="ACY37">
            <v>0</v>
          </cell>
          <cell r="ACZ37">
            <v>0</v>
          </cell>
          <cell r="ADA37">
            <v>0</v>
          </cell>
          <cell r="ADB37">
            <v>0</v>
          </cell>
          <cell r="ADC37">
            <v>0</v>
          </cell>
          <cell r="ADD37">
            <v>0</v>
          </cell>
          <cell r="ADE37">
            <v>0</v>
          </cell>
          <cell r="ADF37">
            <v>0</v>
          </cell>
          <cell r="ADG37">
            <v>0</v>
          </cell>
          <cell r="ADH37">
            <v>0</v>
          </cell>
          <cell r="ADI37">
            <v>0</v>
          </cell>
          <cell r="ADJ37">
            <v>0</v>
          </cell>
          <cell r="ADK37">
            <v>0</v>
          </cell>
          <cell r="ADL37">
            <v>0</v>
          </cell>
          <cell r="ADM37">
            <v>0</v>
          </cell>
          <cell r="ADN37">
            <v>0</v>
          </cell>
          <cell r="ADO37">
            <v>0</v>
          </cell>
          <cell r="ADP37">
            <v>0</v>
          </cell>
          <cell r="ADQ37">
            <v>0</v>
          </cell>
          <cell r="ADV37">
            <v>0</v>
          </cell>
          <cell r="AEA37">
            <v>0</v>
          </cell>
          <cell r="AEB37">
            <v>0</v>
          </cell>
          <cell r="AEC37">
            <v>0</v>
          </cell>
          <cell r="AED37">
            <v>0</v>
          </cell>
          <cell r="AEE37">
            <v>0</v>
          </cell>
          <cell r="AEF37">
            <v>0</v>
          </cell>
          <cell r="AEG37">
            <v>0</v>
          </cell>
          <cell r="AEH37">
            <v>0</v>
          </cell>
          <cell r="AEI37">
            <v>0</v>
          </cell>
          <cell r="AEJ37">
            <v>0</v>
          </cell>
          <cell r="AEK37">
            <v>0</v>
          </cell>
          <cell r="AEL37">
            <v>0</v>
          </cell>
          <cell r="AEM37">
            <v>0</v>
          </cell>
          <cell r="AEN37">
            <v>0</v>
          </cell>
          <cell r="AEO37">
            <v>0</v>
          </cell>
          <cell r="AEP37">
            <v>0</v>
          </cell>
          <cell r="AEQ37">
            <v>0</v>
          </cell>
          <cell r="AER37">
            <v>0</v>
          </cell>
          <cell r="AES37">
            <v>0</v>
          </cell>
          <cell r="AET37">
            <v>0</v>
          </cell>
          <cell r="AEU37">
            <v>0</v>
          </cell>
          <cell r="AEZ37">
            <v>0</v>
          </cell>
          <cell r="AFE37">
            <v>0</v>
          </cell>
          <cell r="AFF37">
            <v>0</v>
          </cell>
          <cell r="AFG37">
            <v>0</v>
          </cell>
          <cell r="AFH37">
            <v>0</v>
          </cell>
          <cell r="AFI37">
            <v>0</v>
          </cell>
          <cell r="AFJ37">
            <v>0</v>
          </cell>
          <cell r="AFK37">
            <v>0</v>
          </cell>
          <cell r="AFL37">
            <v>0</v>
          </cell>
          <cell r="AFM37">
            <v>0</v>
          </cell>
          <cell r="AFN37">
            <v>0</v>
          </cell>
          <cell r="AFO37">
            <v>0</v>
          </cell>
          <cell r="AFP37">
            <v>0</v>
          </cell>
          <cell r="AFQ37">
            <v>0</v>
          </cell>
          <cell r="AFR37">
            <v>0</v>
          </cell>
          <cell r="AFS37">
            <v>0</v>
          </cell>
          <cell r="AFT37">
            <v>0</v>
          </cell>
          <cell r="AFU37">
            <v>0</v>
          </cell>
          <cell r="AFV37">
            <v>0</v>
          </cell>
          <cell r="AFW37">
            <v>0</v>
          </cell>
          <cell r="AFX37">
            <v>0</v>
          </cell>
          <cell r="AFY37">
            <v>0</v>
          </cell>
          <cell r="AGD37">
            <v>0</v>
          </cell>
          <cell r="AGI37">
            <v>0</v>
          </cell>
          <cell r="AGJ37">
            <v>0</v>
          </cell>
          <cell r="AGK37">
            <v>0</v>
          </cell>
          <cell r="AGL37">
            <v>0</v>
          </cell>
          <cell r="AGM37">
            <v>0</v>
          </cell>
          <cell r="AGN37">
            <v>0</v>
          </cell>
          <cell r="AGO37">
            <v>0</v>
          </cell>
          <cell r="AGP37">
            <v>0</v>
          </cell>
          <cell r="AGQ37">
            <v>0</v>
          </cell>
          <cell r="AGR37">
            <v>0</v>
          </cell>
          <cell r="AGS37">
            <v>0</v>
          </cell>
          <cell r="AGT37">
            <v>0</v>
          </cell>
          <cell r="AGU37">
            <v>0</v>
          </cell>
          <cell r="AGV37">
            <v>0</v>
          </cell>
          <cell r="AGW37">
            <v>0</v>
          </cell>
          <cell r="AGX37">
            <v>0</v>
          </cell>
          <cell r="AGY37">
            <v>0</v>
          </cell>
          <cell r="AGZ37">
            <v>0</v>
          </cell>
          <cell r="AHA37">
            <v>0</v>
          </cell>
          <cell r="AHB37">
            <v>0</v>
          </cell>
          <cell r="AHC37">
            <v>0</v>
          </cell>
          <cell r="AHH37">
            <v>0</v>
          </cell>
          <cell r="AHM37">
            <v>0</v>
          </cell>
          <cell r="AHN37">
            <v>0</v>
          </cell>
          <cell r="AHO37">
            <v>0</v>
          </cell>
          <cell r="AHP37">
            <v>0</v>
          </cell>
          <cell r="AHQ37">
            <v>0</v>
          </cell>
          <cell r="AHR37">
            <v>0</v>
          </cell>
          <cell r="AHS37">
            <v>0</v>
          </cell>
          <cell r="AHT37">
            <v>0</v>
          </cell>
          <cell r="AHU37">
            <v>0</v>
          </cell>
          <cell r="AHV37">
            <v>0</v>
          </cell>
          <cell r="AHW37">
            <v>0</v>
          </cell>
          <cell r="AHX37">
            <v>0</v>
          </cell>
          <cell r="AHY37">
            <v>0</v>
          </cell>
          <cell r="AHZ37">
            <v>0</v>
          </cell>
          <cell r="AIA37">
            <v>0</v>
          </cell>
          <cell r="AIB37">
            <v>0</v>
          </cell>
          <cell r="AIC37">
            <v>0</v>
          </cell>
          <cell r="AID37">
            <v>0</v>
          </cell>
          <cell r="AIE37">
            <v>0</v>
          </cell>
          <cell r="AIF37">
            <v>0</v>
          </cell>
          <cell r="AIG37">
            <v>0</v>
          </cell>
          <cell r="AIL37">
            <v>0</v>
          </cell>
          <cell r="AIQ37">
            <v>0</v>
          </cell>
          <cell r="AIR37">
            <v>0</v>
          </cell>
          <cell r="AIS37">
            <v>0</v>
          </cell>
          <cell r="AIT37">
            <v>0</v>
          </cell>
          <cell r="AIU37">
            <v>0</v>
          </cell>
          <cell r="AIV37">
            <v>0</v>
          </cell>
          <cell r="AIW37">
            <v>0</v>
          </cell>
          <cell r="AIX37">
            <v>0</v>
          </cell>
          <cell r="AIY37">
            <v>0</v>
          </cell>
          <cell r="AIZ37">
            <v>0</v>
          </cell>
          <cell r="AJA37">
            <v>0</v>
          </cell>
          <cell r="AJB37">
            <v>0</v>
          </cell>
          <cell r="AJC37">
            <v>0</v>
          </cell>
          <cell r="AJD37">
            <v>0</v>
          </cell>
          <cell r="AJE37">
            <v>0</v>
          </cell>
          <cell r="AJF37">
            <v>0</v>
          </cell>
          <cell r="AJG37">
            <v>0</v>
          </cell>
          <cell r="AJH37">
            <v>0</v>
          </cell>
          <cell r="AJI37">
            <v>0</v>
          </cell>
          <cell r="AJJ37">
            <v>0</v>
          </cell>
          <cell r="AJK37">
            <v>0</v>
          </cell>
          <cell r="AJP37">
            <v>0</v>
          </cell>
          <cell r="AJU37">
            <v>0</v>
          </cell>
          <cell r="AJV37">
            <v>0</v>
          </cell>
          <cell r="AJW37">
            <v>0</v>
          </cell>
          <cell r="AJX37">
            <v>0</v>
          </cell>
          <cell r="AJY37">
            <v>0</v>
          </cell>
          <cell r="AJZ37">
            <v>0</v>
          </cell>
          <cell r="AKA37">
            <v>0</v>
          </cell>
          <cell r="AKB37">
            <v>0</v>
          </cell>
          <cell r="AKC37">
            <v>0</v>
          </cell>
          <cell r="AKD37">
            <v>0</v>
          </cell>
          <cell r="AKE37">
            <v>0</v>
          </cell>
          <cell r="AKF37">
            <v>0</v>
          </cell>
          <cell r="AKG37">
            <v>0</v>
          </cell>
          <cell r="AKH37">
            <v>0</v>
          </cell>
          <cell r="AKI37">
            <v>0</v>
          </cell>
          <cell r="AKJ37">
            <v>0</v>
          </cell>
          <cell r="AKK37">
            <v>0</v>
          </cell>
          <cell r="AKL37">
            <v>0</v>
          </cell>
          <cell r="AKM37">
            <v>0</v>
          </cell>
          <cell r="AKN37">
            <v>0</v>
          </cell>
          <cell r="AKO37">
            <v>0</v>
          </cell>
          <cell r="AKT37">
            <v>0</v>
          </cell>
          <cell r="AKY37">
            <v>0</v>
          </cell>
          <cell r="AKZ37">
            <v>0</v>
          </cell>
          <cell r="ALA37">
            <v>0</v>
          </cell>
          <cell r="ALB37">
            <v>0</v>
          </cell>
          <cell r="ALC37">
            <v>0</v>
          </cell>
          <cell r="ALD37">
            <v>0</v>
          </cell>
          <cell r="ALE37">
            <v>0</v>
          </cell>
          <cell r="ALF37">
            <v>0</v>
          </cell>
          <cell r="ALG37">
            <v>0</v>
          </cell>
          <cell r="ALH37">
            <v>0</v>
          </cell>
          <cell r="ALI37">
            <v>0</v>
          </cell>
          <cell r="ALO37">
            <v>0</v>
          </cell>
          <cell r="ALP37">
            <v>0</v>
          </cell>
          <cell r="ALQ37">
            <v>0</v>
          </cell>
          <cell r="ALR37">
            <v>0</v>
          </cell>
          <cell r="ALS37">
            <v>0</v>
          </cell>
          <cell r="ALX37">
            <v>0</v>
          </cell>
          <cell r="AMC37">
            <v>0</v>
          </cell>
          <cell r="AMD37">
            <v>0</v>
          </cell>
          <cell r="AME37">
            <v>0</v>
          </cell>
          <cell r="AMF37">
            <v>0</v>
          </cell>
          <cell r="AMG37">
            <v>0</v>
          </cell>
          <cell r="AMH37">
            <v>0</v>
          </cell>
          <cell r="ANB37">
            <v>0</v>
          </cell>
          <cell r="ANG37">
            <v>0</v>
          </cell>
          <cell r="ANH37">
            <v>0</v>
          </cell>
          <cell r="ANI37">
            <v>0</v>
          </cell>
          <cell r="ANJ37">
            <v>0</v>
          </cell>
          <cell r="ANK37">
            <v>0</v>
          </cell>
          <cell r="ANL37">
            <v>0</v>
          </cell>
          <cell r="AOF37">
            <v>0</v>
          </cell>
          <cell r="AOK37">
            <v>0</v>
          </cell>
          <cell r="AOL37">
            <v>0</v>
          </cell>
          <cell r="AOM37">
            <v>0</v>
          </cell>
          <cell r="AON37">
            <v>0</v>
          </cell>
          <cell r="AOO37">
            <v>0</v>
          </cell>
          <cell r="AOP37">
            <v>0</v>
          </cell>
          <cell r="APJ37">
            <v>0</v>
          </cell>
          <cell r="APO37">
            <v>0</v>
          </cell>
          <cell r="APP37">
            <v>0</v>
          </cell>
          <cell r="APQ37">
            <v>0</v>
          </cell>
          <cell r="APR37">
            <v>0</v>
          </cell>
          <cell r="APS37">
            <v>0</v>
          </cell>
          <cell r="APT37">
            <v>0</v>
          </cell>
          <cell r="AQN37">
            <v>0</v>
          </cell>
          <cell r="AQS37">
            <v>0</v>
          </cell>
          <cell r="AQT37">
            <v>0</v>
          </cell>
          <cell r="AQU37">
            <v>0</v>
          </cell>
          <cell r="AQV37">
            <v>0</v>
          </cell>
          <cell r="AQW37">
            <v>0</v>
          </cell>
          <cell r="AQX37">
            <v>0</v>
          </cell>
          <cell r="ARR37">
            <v>0</v>
          </cell>
          <cell r="ARW37">
            <v>0</v>
          </cell>
          <cell r="ARX37">
            <v>0</v>
          </cell>
          <cell r="ARY37">
            <v>0</v>
          </cell>
          <cell r="ARZ37">
            <v>0</v>
          </cell>
          <cell r="ASA37">
            <v>0</v>
          </cell>
          <cell r="ASB37">
            <v>0</v>
          </cell>
          <cell r="ASV37">
            <v>0</v>
          </cell>
          <cell r="ATA37">
            <v>0</v>
          </cell>
          <cell r="ATB37">
            <v>0</v>
          </cell>
          <cell r="ATC37">
            <v>0</v>
          </cell>
          <cell r="ATD37">
            <v>0</v>
          </cell>
          <cell r="ATE37">
            <v>0</v>
          </cell>
          <cell r="ATF37">
            <v>0</v>
          </cell>
          <cell r="ATZ37">
            <v>0</v>
          </cell>
          <cell r="AUE37">
            <v>0</v>
          </cell>
          <cell r="AUF37">
            <v>0</v>
          </cell>
          <cell r="AUG37">
            <v>0</v>
          </cell>
          <cell r="AUH37">
            <v>0</v>
          </cell>
          <cell r="AUI37">
            <v>0</v>
          </cell>
          <cell r="AUJ37">
            <v>0</v>
          </cell>
          <cell r="AVD37">
            <v>0</v>
          </cell>
          <cell r="AVI37">
            <v>0</v>
          </cell>
          <cell r="AVJ37">
            <v>0</v>
          </cell>
          <cell r="AVK37">
            <v>0</v>
          </cell>
          <cell r="AVL37">
            <v>0</v>
          </cell>
          <cell r="AVM37">
            <v>0</v>
          </cell>
          <cell r="AVN37">
            <v>0</v>
          </cell>
          <cell r="AWH37">
            <v>0</v>
          </cell>
          <cell r="AWM37">
            <v>0</v>
          </cell>
          <cell r="AWN37">
            <v>0</v>
          </cell>
          <cell r="AWO37">
            <v>0</v>
          </cell>
          <cell r="AWP37">
            <v>0</v>
          </cell>
          <cell r="AWQ37">
            <v>0</v>
          </cell>
          <cell r="AWR37">
            <v>0</v>
          </cell>
          <cell r="AXL37">
            <v>0</v>
          </cell>
          <cell r="AXQ37">
            <v>0</v>
          </cell>
          <cell r="AXR37">
            <v>0</v>
          </cell>
          <cell r="AXS37">
            <v>0</v>
          </cell>
          <cell r="AXT37">
            <v>0</v>
          </cell>
          <cell r="AXU37">
            <v>0</v>
          </cell>
          <cell r="AXV37">
            <v>0</v>
          </cell>
          <cell r="AXW37">
            <v>0</v>
          </cell>
          <cell r="AXX37">
            <v>0</v>
          </cell>
          <cell r="AXY37">
            <v>0</v>
          </cell>
          <cell r="AXZ37">
            <v>0</v>
          </cell>
          <cell r="AYA37">
            <v>0</v>
          </cell>
          <cell r="AYB37">
            <v>0</v>
          </cell>
          <cell r="AYC37">
            <v>0</v>
          </cell>
          <cell r="AYD37">
            <v>0</v>
          </cell>
          <cell r="AYE37">
            <v>0</v>
          </cell>
          <cell r="AYF37">
            <v>0</v>
          </cell>
          <cell r="AYG37">
            <v>0</v>
          </cell>
          <cell r="AYH37">
            <v>0</v>
          </cell>
          <cell r="AYI37">
            <v>0</v>
          </cell>
          <cell r="AYJ37">
            <v>0</v>
          </cell>
          <cell r="AYK37">
            <v>0</v>
          </cell>
          <cell r="AYL37">
            <v>0</v>
          </cell>
          <cell r="AYM37">
            <v>0</v>
          </cell>
          <cell r="AYN37">
            <v>0</v>
          </cell>
          <cell r="AYO37">
            <v>0</v>
          </cell>
          <cell r="AYP37">
            <v>0</v>
          </cell>
          <cell r="AYQ37">
            <v>0</v>
          </cell>
          <cell r="AYR37">
            <v>0</v>
          </cell>
          <cell r="AYS37">
            <v>0</v>
          </cell>
          <cell r="AYT37">
            <v>0</v>
          </cell>
          <cell r="AYU37">
            <v>0</v>
          </cell>
          <cell r="AYV37">
            <v>0</v>
          </cell>
          <cell r="AYW37">
            <v>0</v>
          </cell>
          <cell r="AYX37">
            <v>0</v>
          </cell>
          <cell r="AYY37">
            <v>0</v>
          </cell>
          <cell r="AYZ37">
            <v>0</v>
          </cell>
          <cell r="AZA37">
            <v>0</v>
          </cell>
          <cell r="AZB37">
            <v>0</v>
          </cell>
          <cell r="AZC37">
            <v>0</v>
          </cell>
          <cell r="AZD37">
            <v>0</v>
          </cell>
          <cell r="AZE37">
            <v>0</v>
          </cell>
          <cell r="AZG37">
            <v>0</v>
          </cell>
          <cell r="AZH37">
            <v>0</v>
          </cell>
          <cell r="AZI37">
            <v>0</v>
          </cell>
          <cell r="AZJ37">
            <v>0</v>
          </cell>
          <cell r="AZK37">
            <v>0</v>
          </cell>
          <cell r="AZL37">
            <v>0</v>
          </cell>
          <cell r="AZM37">
            <v>0</v>
          </cell>
          <cell r="AZN37">
            <v>0</v>
          </cell>
          <cell r="AZO37">
            <v>0</v>
          </cell>
          <cell r="AZT37">
            <v>0</v>
          </cell>
          <cell r="AZY37">
            <v>0</v>
          </cell>
          <cell r="AZZ37">
            <v>0</v>
          </cell>
          <cell r="BAA37">
            <v>0</v>
          </cell>
          <cell r="BAB37">
            <v>0</v>
          </cell>
          <cell r="BAC37">
            <v>0</v>
          </cell>
          <cell r="BAD37">
            <v>0</v>
          </cell>
          <cell r="BAE37">
            <v>0</v>
          </cell>
          <cell r="BAF37">
            <v>0</v>
          </cell>
          <cell r="BAG37">
            <v>0</v>
          </cell>
          <cell r="BAH37">
            <v>0</v>
          </cell>
          <cell r="BAI37">
            <v>0</v>
          </cell>
          <cell r="BAK37">
            <v>0</v>
          </cell>
          <cell r="BAL37">
            <v>0</v>
          </cell>
          <cell r="BAM37">
            <v>0</v>
          </cell>
          <cell r="BAN37">
            <v>0</v>
          </cell>
          <cell r="BAO37">
            <v>0</v>
          </cell>
          <cell r="BAP37">
            <v>0</v>
          </cell>
          <cell r="BAQ37">
            <v>0</v>
          </cell>
          <cell r="BAR37">
            <v>0</v>
          </cell>
          <cell r="BAS37">
            <v>0</v>
          </cell>
          <cell r="BAX37">
            <v>0</v>
          </cell>
          <cell r="BBC37">
            <v>0</v>
          </cell>
          <cell r="BBD37">
            <v>0</v>
          </cell>
          <cell r="BBE37">
            <v>0</v>
          </cell>
          <cell r="BBF37">
            <v>0</v>
          </cell>
          <cell r="BBG37">
            <v>0</v>
          </cell>
          <cell r="BBH37">
            <v>0</v>
          </cell>
          <cell r="BBI37">
            <v>0</v>
          </cell>
          <cell r="BBJ37">
            <v>0</v>
          </cell>
          <cell r="BBK37">
            <v>0</v>
          </cell>
          <cell r="BBL37">
            <v>0</v>
          </cell>
          <cell r="BBM37">
            <v>0</v>
          </cell>
          <cell r="BBO37">
            <v>0</v>
          </cell>
          <cell r="BBP37">
            <v>0</v>
          </cell>
          <cell r="BBQ37">
            <v>0</v>
          </cell>
          <cell r="BBR37">
            <v>0</v>
          </cell>
          <cell r="BBS37">
            <v>0</v>
          </cell>
          <cell r="BBT37">
            <v>0</v>
          </cell>
          <cell r="BBU37">
            <v>0</v>
          </cell>
          <cell r="BBV37">
            <v>0</v>
          </cell>
          <cell r="BBW37">
            <v>0</v>
          </cell>
          <cell r="BCB37">
            <v>0</v>
          </cell>
          <cell r="BCG37">
            <v>0</v>
          </cell>
          <cell r="BCH37">
            <v>0</v>
          </cell>
          <cell r="BCI37">
            <v>0</v>
          </cell>
          <cell r="BCJ37">
            <v>0</v>
          </cell>
          <cell r="BCK37">
            <v>0</v>
          </cell>
          <cell r="BCL37">
            <v>0</v>
          </cell>
          <cell r="BCM37">
            <v>0</v>
          </cell>
          <cell r="BCN37">
            <v>0</v>
          </cell>
          <cell r="BCO37">
            <v>0</v>
          </cell>
          <cell r="BCP37">
            <v>0</v>
          </cell>
          <cell r="BCQ37">
            <v>0</v>
          </cell>
          <cell r="BCS37">
            <v>0</v>
          </cell>
          <cell r="BCT37">
            <v>0</v>
          </cell>
          <cell r="BCU37">
            <v>0</v>
          </cell>
          <cell r="BCV37">
            <v>0</v>
          </cell>
          <cell r="BCW37">
            <v>0</v>
          </cell>
          <cell r="BCX37">
            <v>0</v>
          </cell>
          <cell r="BCY37">
            <v>0</v>
          </cell>
          <cell r="BCZ37">
            <v>0</v>
          </cell>
          <cell r="BDA37">
            <v>0</v>
          </cell>
          <cell r="BDF37">
            <v>0</v>
          </cell>
          <cell r="BDK37">
            <v>0</v>
          </cell>
          <cell r="BDL37">
            <v>0</v>
          </cell>
          <cell r="BDM37">
            <v>0</v>
          </cell>
          <cell r="BDN37">
            <v>0</v>
          </cell>
          <cell r="BDO37">
            <v>0</v>
          </cell>
          <cell r="BDP37">
            <v>0</v>
          </cell>
          <cell r="BDQ37">
            <v>0</v>
          </cell>
          <cell r="BDR37">
            <v>0</v>
          </cell>
          <cell r="BDS37">
            <v>0</v>
          </cell>
          <cell r="BDT37">
            <v>0</v>
          </cell>
          <cell r="BDU37">
            <v>0</v>
          </cell>
          <cell r="BDW37">
            <v>0</v>
          </cell>
          <cell r="BDX37">
            <v>0</v>
          </cell>
          <cell r="BDY37">
            <v>0</v>
          </cell>
          <cell r="BDZ37">
            <v>0</v>
          </cell>
          <cell r="BEA37">
            <v>0</v>
          </cell>
          <cell r="BEB37">
            <v>0</v>
          </cell>
          <cell r="BEC37">
            <v>0</v>
          </cell>
          <cell r="BED37">
            <v>0</v>
          </cell>
          <cell r="BEE37">
            <v>0</v>
          </cell>
          <cell r="BEJ37">
            <v>0</v>
          </cell>
          <cell r="BEO37">
            <v>0</v>
          </cell>
          <cell r="BEP37">
            <v>0</v>
          </cell>
          <cell r="BEQ37">
            <v>0</v>
          </cell>
          <cell r="BER37">
            <v>0</v>
          </cell>
          <cell r="BES37">
            <v>0</v>
          </cell>
          <cell r="BET37">
            <v>0</v>
          </cell>
          <cell r="BEU37">
            <v>0</v>
          </cell>
          <cell r="BEV37">
            <v>0</v>
          </cell>
          <cell r="BEW37">
            <v>0</v>
          </cell>
          <cell r="BEX37">
            <v>0</v>
          </cell>
          <cell r="BEY37">
            <v>0</v>
          </cell>
          <cell r="BEZ37">
            <v>0</v>
          </cell>
          <cell r="BFA37">
            <v>0</v>
          </cell>
          <cell r="BFB37">
            <v>0</v>
          </cell>
          <cell r="BFC37">
            <v>0</v>
          </cell>
          <cell r="BFD37">
            <v>0</v>
          </cell>
          <cell r="BFE37">
            <v>0</v>
          </cell>
          <cell r="BFF37">
            <v>0</v>
          </cell>
          <cell r="BFG37">
            <v>0</v>
          </cell>
          <cell r="BFH37">
            <v>0</v>
          </cell>
          <cell r="BFI37">
            <v>0</v>
          </cell>
          <cell r="BFJ37">
            <v>0</v>
          </cell>
          <cell r="BFK37">
            <v>0</v>
          </cell>
          <cell r="BFL37">
            <v>0</v>
          </cell>
          <cell r="BFM37">
            <v>0</v>
          </cell>
          <cell r="BFN37">
            <v>0</v>
          </cell>
          <cell r="BFO37">
            <v>0</v>
          </cell>
          <cell r="BFP37">
            <v>0</v>
          </cell>
          <cell r="BFQ37">
            <v>0</v>
          </cell>
          <cell r="BFR37">
            <v>0</v>
          </cell>
          <cell r="BFS37">
            <v>0</v>
          </cell>
          <cell r="BFT37">
            <v>0</v>
          </cell>
          <cell r="BFU37">
            <v>0</v>
          </cell>
          <cell r="BFV37">
            <v>0</v>
          </cell>
          <cell r="BFW37">
            <v>0</v>
          </cell>
          <cell r="BFX37">
            <v>0</v>
          </cell>
          <cell r="BFY37">
            <v>0</v>
          </cell>
        </row>
        <row r="38">
          <cell r="B38" t="str">
            <v>净利润（收入口径）：</v>
          </cell>
          <cell r="C38">
            <v>59938282.106784187</v>
          </cell>
          <cell r="D38">
            <v>19654829.809927188</v>
          </cell>
          <cell r="E38">
            <v>22786477.839577056</v>
          </cell>
          <cell r="F38">
            <v>36406457.872737199</v>
          </cell>
          <cell r="G38">
            <v>138786047.62902564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59938282.106784187</v>
          </cell>
          <cell r="N38">
            <v>19654829.809927188</v>
          </cell>
          <cell r="O38">
            <v>22786477.839577056</v>
          </cell>
          <cell r="P38">
            <v>36406457.872737199</v>
          </cell>
          <cell r="Q38">
            <v>138786047.62902564</v>
          </cell>
          <cell r="R38">
            <v>59938282.106784187</v>
          </cell>
          <cell r="S38">
            <v>19654829.809927188</v>
          </cell>
          <cell r="T38">
            <v>22786477.839577056</v>
          </cell>
          <cell r="U38">
            <v>36406457.872737199</v>
          </cell>
          <cell r="V38">
            <v>138786047.62902564</v>
          </cell>
          <cell r="W38">
            <v>-2406965.8572433963</v>
          </cell>
          <cell r="X38">
            <v>-1330880.4839947568</v>
          </cell>
          <cell r="Y38">
            <v>-835452.80718088336</v>
          </cell>
          <cell r="Z38">
            <v>-10660505.447959639</v>
          </cell>
          <cell r="AA38">
            <v>-15233804.596378669</v>
          </cell>
          <cell r="AB38">
            <v>57531316.249540791</v>
          </cell>
          <cell r="AC38">
            <v>18323949.325932428</v>
          </cell>
          <cell r="AD38">
            <v>21951025.032396175</v>
          </cell>
          <cell r="AE38">
            <v>25745952.424777564</v>
          </cell>
          <cell r="AF38">
            <v>123552243.03264698</v>
          </cell>
          <cell r="AG38">
            <v>196646.04742114898</v>
          </cell>
          <cell r="AH38">
            <v>1954589.1224509832</v>
          </cell>
          <cell r="AI38">
            <v>1504720.1772987042</v>
          </cell>
          <cell r="AJ38">
            <v>6490119.1622061376</v>
          </cell>
          <cell r="AK38">
            <v>10146074.509376973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196646.04742114898</v>
          </cell>
          <cell r="AR38">
            <v>1954589.1224509832</v>
          </cell>
          <cell r="AS38">
            <v>1504720.1772987042</v>
          </cell>
          <cell r="AT38">
            <v>6490119.1622061376</v>
          </cell>
          <cell r="AU38">
            <v>10146074.509376973</v>
          </cell>
          <cell r="AV38">
            <v>196646.04742114898</v>
          </cell>
          <cell r="AW38">
            <v>1954589.1224509832</v>
          </cell>
          <cell r="AX38">
            <v>1504720.1772987042</v>
          </cell>
          <cell r="AY38">
            <v>6490119.1622061376</v>
          </cell>
          <cell r="AZ38">
            <v>10146074.509376973</v>
          </cell>
          <cell r="BA38">
            <v>-959043.40573022002</v>
          </cell>
          <cell r="BB38">
            <v>-812049.73892139643</v>
          </cell>
          <cell r="BC38">
            <v>-531282.05660268292</v>
          </cell>
          <cell r="BD38">
            <v>-3504991.3215492596</v>
          </cell>
          <cell r="BE38">
            <v>-5807366.5228035599</v>
          </cell>
          <cell r="BF38">
            <v>-762397.35830907151</v>
          </cell>
          <cell r="BG38">
            <v>1142539.3835295867</v>
          </cell>
          <cell r="BH38">
            <v>973438.12069601938</v>
          </cell>
          <cell r="BI38">
            <v>2985127.8406568784</v>
          </cell>
          <cell r="BJ38">
            <v>4338707.986573413</v>
          </cell>
          <cell r="BK38">
            <v>1802311.8710049698</v>
          </cell>
          <cell r="BL38">
            <v>919212.20076784585</v>
          </cell>
          <cell r="BM38">
            <v>1281226.2188297966</v>
          </cell>
          <cell r="BN38">
            <v>4696640.2070871266</v>
          </cell>
          <cell r="BO38">
            <v>8699390.4976897426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1802311.8710049698</v>
          </cell>
          <cell r="BV38">
            <v>919212.20076784585</v>
          </cell>
          <cell r="BW38">
            <v>1281226.2188297966</v>
          </cell>
          <cell r="BX38">
            <v>4696640.2070871266</v>
          </cell>
          <cell r="BY38">
            <v>8699390.4976897426</v>
          </cell>
          <cell r="BZ38">
            <v>1802311.8710049698</v>
          </cell>
          <cell r="CA38">
            <v>919212.20076784585</v>
          </cell>
          <cell r="CB38">
            <v>1281226.2188297966</v>
          </cell>
          <cell r="CC38">
            <v>4696640.2070871266</v>
          </cell>
          <cell r="CD38">
            <v>8699390.4976897426</v>
          </cell>
          <cell r="CE38">
            <v>-842743.14037718438</v>
          </cell>
          <cell r="CF38">
            <v>-614666.11161151435</v>
          </cell>
          <cell r="CG38">
            <v>-749620.72733771522</v>
          </cell>
          <cell r="CH38">
            <v>-3206988.8524119686</v>
          </cell>
          <cell r="CI38">
            <v>-5414018.8317383826</v>
          </cell>
          <cell r="CJ38">
            <v>959568.73062778544</v>
          </cell>
          <cell r="CK38">
            <v>304546.08915633149</v>
          </cell>
          <cell r="CL38">
            <v>531605.4914920833</v>
          </cell>
          <cell r="CM38">
            <v>1489651.3546751589</v>
          </cell>
          <cell r="CN38">
            <v>3285371.6659513637</v>
          </cell>
          <cell r="CO38">
            <v>-562191.31130683795</v>
          </cell>
          <cell r="CP38">
            <v>524243.24337269831</v>
          </cell>
          <cell r="CQ38">
            <v>680316.88998039812</v>
          </cell>
          <cell r="CR38">
            <v>3309287.7023049807</v>
          </cell>
          <cell r="CS38">
            <v>3951656.5243512355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-562191.31130683795</v>
          </cell>
          <cell r="CZ38">
            <v>524243.24337269831</v>
          </cell>
          <cell r="DA38">
            <v>680316.88998039812</v>
          </cell>
          <cell r="DB38">
            <v>3309287.7023049807</v>
          </cell>
          <cell r="DC38">
            <v>3951656.5243512355</v>
          </cell>
          <cell r="DD38">
            <v>-562191.31130683795</v>
          </cell>
          <cell r="DE38">
            <v>524243.24337269831</v>
          </cell>
          <cell r="DF38">
            <v>680316.88998039812</v>
          </cell>
          <cell r="DG38">
            <v>3309287.7023049807</v>
          </cell>
          <cell r="DH38">
            <v>3951656.5243512355</v>
          </cell>
          <cell r="DI38">
            <v>-356929.59639025619</v>
          </cell>
          <cell r="DJ38">
            <v>-610567.97315284621</v>
          </cell>
          <cell r="DK38">
            <v>-544255.45055660722</v>
          </cell>
          <cell r="DL38">
            <v>-1555242.4448310747</v>
          </cell>
          <cell r="DM38">
            <v>-3066995.464930784</v>
          </cell>
          <cell r="DN38">
            <v>-919120.9076970946</v>
          </cell>
          <cell r="DO38">
            <v>-86324.729780148715</v>
          </cell>
          <cell r="DP38">
            <v>136061.4394237902</v>
          </cell>
          <cell r="DQ38">
            <v>1754045.257473906</v>
          </cell>
          <cell r="DR38">
            <v>884661.05942045152</v>
          </cell>
          <cell r="DS38">
            <v>-386768.08519529691</v>
          </cell>
          <cell r="DT38">
            <v>461066.85650529712</v>
          </cell>
          <cell r="DU38">
            <v>532453.99812207371</v>
          </cell>
          <cell r="DV38">
            <v>1548823.0177055402</v>
          </cell>
          <cell r="DW38">
            <v>2155575.7871376146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-386768.08519529691</v>
          </cell>
          <cell r="ED38">
            <v>461066.85650529712</v>
          </cell>
          <cell r="EE38">
            <v>532453.99812207371</v>
          </cell>
          <cell r="EF38">
            <v>1548823.0177055402</v>
          </cell>
          <cell r="EG38">
            <v>2155575.7871376146</v>
          </cell>
          <cell r="EH38">
            <v>-386768.08519529691</v>
          </cell>
          <cell r="EI38">
            <v>461066.85650529712</v>
          </cell>
          <cell r="EJ38">
            <v>532453.99812207371</v>
          </cell>
          <cell r="EK38">
            <v>1548823.0177055402</v>
          </cell>
          <cell r="EL38">
            <v>2155575.7871376146</v>
          </cell>
          <cell r="EM38">
            <v>-429584.07341921399</v>
          </cell>
          <cell r="EN38">
            <v>-417394.36745572509</v>
          </cell>
          <cell r="EO38">
            <v>-470576.16889149835</v>
          </cell>
          <cell r="EP38">
            <v>-1441228.3254675632</v>
          </cell>
          <cell r="EQ38">
            <v>-2758782.9352340018</v>
          </cell>
          <cell r="ER38">
            <v>-816352.1586145116</v>
          </cell>
          <cell r="ES38">
            <v>43672.489049572032</v>
          </cell>
          <cell r="ET38">
            <v>61877.829230575357</v>
          </cell>
          <cell r="EU38">
            <v>107594.69223797694</v>
          </cell>
          <cell r="EV38">
            <v>-603207.14809638448</v>
          </cell>
          <cell r="EW38">
            <v>-62102.213448114228</v>
          </cell>
          <cell r="EX38">
            <v>1480440.0119358897</v>
          </cell>
          <cell r="EY38">
            <v>1148425.1271129441</v>
          </cell>
          <cell r="EZ38">
            <v>809572.7388827994</v>
          </cell>
          <cell r="FA38">
            <v>3376335.664483523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-62102.213448114228</v>
          </cell>
          <cell r="FH38">
            <v>1480440.0119358897</v>
          </cell>
          <cell r="FI38">
            <v>1148425.1271129441</v>
          </cell>
          <cell r="FJ38">
            <v>809572.7388827994</v>
          </cell>
          <cell r="FK38">
            <v>3376335.664483523</v>
          </cell>
          <cell r="FL38">
            <v>-62102.213448114228</v>
          </cell>
          <cell r="FM38">
            <v>1480440.0119358897</v>
          </cell>
          <cell r="FN38">
            <v>1148425.1271129441</v>
          </cell>
          <cell r="FO38">
            <v>809572.7388827994</v>
          </cell>
          <cell r="FP38">
            <v>3376335.664483523</v>
          </cell>
          <cell r="FQ38">
            <v>-333131.4941520468</v>
          </cell>
          <cell r="FR38">
            <v>-273935.20859649137</v>
          </cell>
          <cell r="FS38">
            <v>-222579.539005848</v>
          </cell>
          <cell r="FT38">
            <v>-1009557.9453391816</v>
          </cell>
          <cell r="FU38">
            <v>-1839204.1870935671</v>
          </cell>
          <cell r="FV38">
            <v>-395233.70760016073</v>
          </cell>
          <cell r="FW38">
            <v>1206504.8033393989</v>
          </cell>
          <cell r="FX38">
            <v>925845.58810709603</v>
          </cell>
          <cell r="FY38">
            <v>-199985.20645638136</v>
          </cell>
          <cell r="FZ38">
            <v>1537131.4773899522</v>
          </cell>
          <cell r="GA38">
            <v>-564119.96364171163</v>
          </cell>
          <cell r="GB38">
            <v>-485819.53459551663</v>
          </cell>
          <cell r="GC38">
            <v>-405501.23162785277</v>
          </cell>
          <cell r="GD38">
            <v>473379.66080106515</v>
          </cell>
          <cell r="GE38">
            <v>-982061.06906401552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-564119.96364171163</v>
          </cell>
          <cell r="GL38">
            <v>-485819.53459551663</v>
          </cell>
          <cell r="GM38">
            <v>-405501.23162785277</v>
          </cell>
          <cell r="GN38">
            <v>473379.66080106515</v>
          </cell>
          <cell r="GO38">
            <v>-982061.06906401552</v>
          </cell>
          <cell r="GP38">
            <v>-564119.96364171163</v>
          </cell>
          <cell r="GQ38">
            <v>-485819.53459551663</v>
          </cell>
          <cell r="GR38">
            <v>-405501.23162785277</v>
          </cell>
          <cell r="GS38">
            <v>473379.66080106515</v>
          </cell>
          <cell r="GT38">
            <v>-982061.06906401552</v>
          </cell>
          <cell r="GU38">
            <v>-424215.39192982449</v>
          </cell>
          <cell r="GV38">
            <v>-634116.12699475978</v>
          </cell>
          <cell r="GW38">
            <v>-555992.6845181135</v>
          </cell>
          <cell r="GX38">
            <v>-1301601.2071934384</v>
          </cell>
          <cell r="GY38">
            <v>-2915925.4106361354</v>
          </cell>
          <cell r="GZ38">
            <v>-988335.35557153588</v>
          </cell>
          <cell r="HA38">
            <v>-1119935.6615902758</v>
          </cell>
          <cell r="HB38">
            <v>-961493.91614596639</v>
          </cell>
          <cell r="HC38">
            <v>-828221.54639237328</v>
          </cell>
          <cell r="HD38">
            <v>-3897986.4797001518</v>
          </cell>
          <cell r="HE38">
            <v>-418519.11694106273</v>
          </cell>
          <cell r="HF38">
            <v>807032.94684177637</v>
          </cell>
          <cell r="HG38">
            <v>978071.22604386881</v>
          </cell>
          <cell r="HH38">
            <v>4277497.685494706</v>
          </cell>
          <cell r="HI38">
            <v>5644082.7414392941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-418519.11694106273</v>
          </cell>
          <cell r="HP38">
            <v>807032.94684177637</v>
          </cell>
          <cell r="HQ38">
            <v>978071.22604386881</v>
          </cell>
          <cell r="HR38">
            <v>4277497.685494706</v>
          </cell>
          <cell r="HS38">
            <v>5644082.7414392941</v>
          </cell>
          <cell r="HT38">
            <v>-418519.11694106273</v>
          </cell>
          <cell r="HU38">
            <v>807032.94684177637</v>
          </cell>
          <cell r="HV38">
            <v>978071.22604386881</v>
          </cell>
          <cell r="HW38">
            <v>4277497.685494706</v>
          </cell>
          <cell r="HX38">
            <v>5644082.7414392941</v>
          </cell>
          <cell r="HY38">
            <v>-1191106.1493252793</v>
          </cell>
          <cell r="HZ38">
            <v>-874409.19000302861</v>
          </cell>
          <cell r="IA38">
            <v>-751542.56278906995</v>
          </cell>
          <cell r="IB38">
            <v>-2245642.8212264106</v>
          </cell>
          <cell r="IC38">
            <v>-5062700.7233437877</v>
          </cell>
          <cell r="ID38">
            <v>-1609625.2662663432</v>
          </cell>
          <cell r="IE38">
            <v>-67376.243161250837</v>
          </cell>
          <cell r="IF38">
            <v>226528.66325479839</v>
          </cell>
          <cell r="IG38">
            <v>2031854.8642682955</v>
          </cell>
          <cell r="IH38">
            <v>581382.01809550077</v>
          </cell>
          <cell r="II38">
            <v>-680251.75815289421</v>
          </cell>
          <cell r="IJ38">
            <v>-60303.021332547534</v>
          </cell>
          <cell r="IK38">
            <v>49071.896351968404</v>
          </cell>
          <cell r="IL38">
            <v>1981674.8287878996</v>
          </cell>
          <cell r="IM38">
            <v>1290191.9456544258</v>
          </cell>
          <cell r="IN38">
            <v>0</v>
          </cell>
          <cell r="IO38">
            <v>0</v>
          </cell>
          <cell r="IP38">
            <v>0</v>
          </cell>
          <cell r="IQ38">
            <v>0</v>
          </cell>
          <cell r="IR38">
            <v>0</v>
          </cell>
          <cell r="IS38">
            <v>-680251.75815289421</v>
          </cell>
          <cell r="IT38">
            <v>-60303.021332547534</v>
          </cell>
          <cell r="IU38">
            <v>49071.896351968404</v>
          </cell>
          <cell r="IV38">
            <v>1981674.8287878996</v>
          </cell>
          <cell r="IW38">
            <v>1290191.9456544258</v>
          </cell>
          <cell r="IX38">
            <v>-680251.75815289421</v>
          </cell>
          <cell r="IY38">
            <v>-60303.021332547534</v>
          </cell>
          <cell r="IZ38">
            <v>49071.896351968404</v>
          </cell>
          <cell r="JA38">
            <v>1981674.8287878996</v>
          </cell>
          <cell r="JB38">
            <v>1290191.9456544258</v>
          </cell>
          <cell r="JC38">
            <v>-485172.98373221129</v>
          </cell>
          <cell r="JD38">
            <v>-426139.93632044666</v>
          </cell>
          <cell r="JE38">
            <v>-431055.19369786466</v>
          </cell>
          <cell r="JF38">
            <v>-1464867.5022028419</v>
          </cell>
          <cell r="JG38">
            <v>-2807235.6159533653</v>
          </cell>
          <cell r="JH38">
            <v>-1165424.7418851061</v>
          </cell>
          <cell r="JI38">
            <v>-486442.95765299443</v>
          </cell>
          <cell r="JJ38">
            <v>-381983.29734589532</v>
          </cell>
          <cell r="JK38">
            <v>516807.32658505719</v>
          </cell>
          <cell r="JL38">
            <v>-1517043.6702989377</v>
          </cell>
          <cell r="JM38">
            <v>-469983.29086477682</v>
          </cell>
          <cell r="JN38">
            <v>1837849.8625889523</v>
          </cell>
          <cell r="JO38">
            <v>2841140.1339038908</v>
          </cell>
          <cell r="JP38">
            <v>3713030.426453412</v>
          </cell>
          <cell r="JQ38">
            <v>7922037.1320814751</v>
          </cell>
          <cell r="JR38">
            <v>0</v>
          </cell>
          <cell r="JS38">
            <v>0</v>
          </cell>
          <cell r="JT38">
            <v>0</v>
          </cell>
          <cell r="JU38">
            <v>0</v>
          </cell>
          <cell r="JV38">
            <v>0</v>
          </cell>
          <cell r="JW38">
            <v>-469983.29086477682</v>
          </cell>
          <cell r="JX38">
            <v>1837849.8625889523</v>
          </cell>
          <cell r="JY38">
            <v>2841140.1339038908</v>
          </cell>
          <cell r="JZ38">
            <v>3713030.426453412</v>
          </cell>
          <cell r="KA38">
            <v>7922037.1320814751</v>
          </cell>
          <cell r="KB38">
            <v>-469983.29086477682</v>
          </cell>
          <cell r="KC38">
            <v>1837849.8625889523</v>
          </cell>
          <cell r="KD38">
            <v>2841140.1339038908</v>
          </cell>
          <cell r="KE38">
            <v>3713030.426453412</v>
          </cell>
          <cell r="KF38">
            <v>7922037.1320814751</v>
          </cell>
          <cell r="KG38">
            <v>-820308.12781768152</v>
          </cell>
          <cell r="KH38">
            <v>-670177.79840591643</v>
          </cell>
          <cell r="KI38">
            <v>-588574.14445854817</v>
          </cell>
          <cell r="KJ38">
            <v>-2160788.7302729273</v>
          </cell>
          <cell r="KK38">
            <v>-4239848.8009550739</v>
          </cell>
          <cell r="KL38">
            <v>-1290291.4186824579</v>
          </cell>
          <cell r="KM38">
            <v>1167672.0641830349</v>
          </cell>
          <cell r="KN38">
            <v>2252565.9894453418</v>
          </cell>
          <cell r="KO38">
            <v>1552241.6961804843</v>
          </cell>
          <cell r="KP38">
            <v>3682188.3311263993</v>
          </cell>
          <cell r="KQ38">
            <v>-444324.97729352373</v>
          </cell>
          <cell r="KR38">
            <v>-190575.30611006496</v>
          </cell>
          <cell r="KS38">
            <v>-108233.06346831843</v>
          </cell>
          <cell r="KT38">
            <v>172192.84813795495</v>
          </cell>
          <cell r="KU38">
            <v>-570940.49873395264</v>
          </cell>
          <cell r="KV38">
            <v>0</v>
          </cell>
          <cell r="KW38">
            <v>0</v>
          </cell>
          <cell r="KX38">
            <v>0</v>
          </cell>
          <cell r="KY38">
            <v>0</v>
          </cell>
          <cell r="KZ38">
            <v>0</v>
          </cell>
          <cell r="LA38">
            <v>-444324.97729352373</v>
          </cell>
          <cell r="LB38">
            <v>-190575.30611006496</v>
          </cell>
          <cell r="LC38">
            <v>-108233.06346831843</v>
          </cell>
          <cell r="LD38">
            <v>172192.84813795495</v>
          </cell>
          <cell r="LE38">
            <v>-570940.49873395264</v>
          </cell>
          <cell r="LF38">
            <v>-444324.97729352373</v>
          </cell>
          <cell r="LG38">
            <v>-190575.30611006496</v>
          </cell>
          <cell r="LH38">
            <v>-108233.06346831843</v>
          </cell>
          <cell r="LI38">
            <v>172192.84813795495</v>
          </cell>
          <cell r="LJ38">
            <v>-570940.49873395264</v>
          </cell>
          <cell r="LK38">
            <v>-57199.299999999996</v>
          </cell>
          <cell r="LL38">
            <v>-166305.10833333334</v>
          </cell>
          <cell r="LM38">
            <v>-185858.44375000001</v>
          </cell>
          <cell r="LN38">
            <v>-186275.10625000001</v>
          </cell>
          <cell r="LO38">
            <v>-595637.95833333337</v>
          </cell>
          <cell r="LP38">
            <v>-501524.27729352354</v>
          </cell>
          <cell r="LQ38">
            <v>-356880.41444339836</v>
          </cell>
          <cell r="LR38">
            <v>-294091.50721831806</v>
          </cell>
          <cell r="LS38">
            <v>-14082.258112045005</v>
          </cell>
          <cell r="LT38">
            <v>-1166578.4570672847</v>
          </cell>
          <cell r="LU38">
            <v>-862357.56678628107</v>
          </cell>
          <cell r="LV38">
            <v>324308.68352398882</v>
          </cell>
          <cell r="LW38">
            <v>590361.24399793195</v>
          </cell>
          <cell r="LX38">
            <v>1187766.8147383789</v>
          </cell>
          <cell r="LY38">
            <v>1240079.1754740179</v>
          </cell>
          <cell r="LZ38">
            <v>0</v>
          </cell>
          <cell r="MA38">
            <v>0</v>
          </cell>
          <cell r="MB38">
            <v>0</v>
          </cell>
          <cell r="MC38">
            <v>0</v>
          </cell>
          <cell r="MD38">
            <v>0</v>
          </cell>
          <cell r="ME38">
            <v>-862357.56678628107</v>
          </cell>
          <cell r="MF38">
            <v>324308.68352398882</v>
          </cell>
          <cell r="MG38">
            <v>590361.24399793195</v>
          </cell>
          <cell r="MH38">
            <v>1187766.8147383789</v>
          </cell>
          <cell r="MI38">
            <v>1240079.1754740179</v>
          </cell>
          <cell r="MJ38">
            <v>-862357.56678628107</v>
          </cell>
          <cell r="MK38">
            <v>324308.68352398882</v>
          </cell>
          <cell r="ML38">
            <v>590361.24399793195</v>
          </cell>
          <cell r="MM38">
            <v>1187766.8147383789</v>
          </cell>
          <cell r="MN38">
            <v>1240079.1754740179</v>
          </cell>
          <cell r="MO38">
            <v>-144403.94210526315</v>
          </cell>
          <cell r="MP38">
            <v>-150264.42499999999</v>
          </cell>
          <cell r="MQ38">
            <v>-150209.74868421053</v>
          </cell>
          <cell r="MR38">
            <v>-149937.125</v>
          </cell>
          <cell r="MS38">
            <v>-594815.24078947364</v>
          </cell>
          <cell r="MT38">
            <v>-1006761.5088915443</v>
          </cell>
          <cell r="MU38">
            <v>174044.25852398854</v>
          </cell>
          <cell r="MV38">
            <v>440151.49531372171</v>
          </cell>
          <cell r="MW38">
            <v>1037829.6897383789</v>
          </cell>
          <cell r="MX38">
            <v>645263.9346845448</v>
          </cell>
          <cell r="MY38">
            <v>-1302676.7476980193</v>
          </cell>
          <cell r="MZ38">
            <v>-1312320.4089864632</v>
          </cell>
          <cell r="NA38">
            <v>1256343.302953314</v>
          </cell>
          <cell r="NB38">
            <v>4950681.9810763951</v>
          </cell>
          <cell r="NC38">
            <v>3592028.1273452267</v>
          </cell>
          <cell r="ND38">
            <v>0</v>
          </cell>
          <cell r="NE38">
            <v>0</v>
          </cell>
          <cell r="NF38">
            <v>0</v>
          </cell>
          <cell r="NG38">
            <v>0</v>
          </cell>
          <cell r="NH38">
            <v>0</v>
          </cell>
          <cell r="NI38">
            <v>-1302676.7476980193</v>
          </cell>
          <cell r="NJ38">
            <v>-1312320.4089864632</v>
          </cell>
          <cell r="NK38">
            <v>1256343.302953314</v>
          </cell>
          <cell r="NL38">
            <v>4950681.9810763951</v>
          </cell>
          <cell r="NM38">
            <v>3592028.1273452267</v>
          </cell>
          <cell r="NN38">
            <v>-1302676.7476980193</v>
          </cell>
          <cell r="NO38">
            <v>-1312320.4089864632</v>
          </cell>
          <cell r="NP38">
            <v>1256343.302953314</v>
          </cell>
          <cell r="NQ38">
            <v>4950681.9810763951</v>
          </cell>
          <cell r="NR38">
            <v>3592028.1273452267</v>
          </cell>
          <cell r="NS38">
            <v>-868866.58722159942</v>
          </cell>
          <cell r="NT38">
            <v>-827333.39783518948</v>
          </cell>
          <cell r="NU38">
            <v>-699758.78124061413</v>
          </cell>
          <cell r="NV38">
            <v>-3643711.3289517402</v>
          </cell>
          <cell r="NW38">
            <v>-6039670.0952491406</v>
          </cell>
          <cell r="NX38">
            <v>-2171543.3349196184</v>
          </cell>
          <cell r="NY38">
            <v>-2139653.8068216555</v>
          </cell>
          <cell r="NZ38">
            <v>556584.52171269991</v>
          </cell>
          <cell r="OA38">
            <v>1306970.6521246564</v>
          </cell>
          <cell r="OB38">
            <v>-2447641.9679039195</v>
          </cell>
          <cell r="OC38">
            <v>-853072.57870639209</v>
          </cell>
          <cell r="OD38">
            <v>796097.12434091419</v>
          </cell>
          <cell r="OE38">
            <v>661203.80077270325</v>
          </cell>
          <cell r="OF38">
            <v>4187879.9782012021</v>
          </cell>
          <cell r="OG38">
            <v>4792108.3246084284</v>
          </cell>
          <cell r="OH38">
            <v>0</v>
          </cell>
          <cell r="OI38">
            <v>0</v>
          </cell>
          <cell r="OJ38">
            <v>0</v>
          </cell>
          <cell r="OK38">
            <v>0</v>
          </cell>
          <cell r="OL38">
            <v>0</v>
          </cell>
          <cell r="OM38">
            <v>-853072.57870639209</v>
          </cell>
          <cell r="ON38">
            <v>796097.12434091419</v>
          </cell>
          <cell r="OO38">
            <v>661203.80077270325</v>
          </cell>
          <cell r="OP38">
            <v>4187879.9782012021</v>
          </cell>
          <cell r="OQ38">
            <v>4792108.3246084284</v>
          </cell>
          <cell r="OR38">
            <v>-853072.57870639209</v>
          </cell>
          <cell r="OS38">
            <v>796097.12434091419</v>
          </cell>
          <cell r="OT38">
            <v>661203.80077270325</v>
          </cell>
          <cell r="OU38">
            <v>4187879.9782012021</v>
          </cell>
          <cell r="OV38">
            <v>4792108.3246084284</v>
          </cell>
          <cell r="OW38">
            <v>-682358.5112710509</v>
          </cell>
          <cell r="OX38">
            <v>-533465.54138740525</v>
          </cell>
          <cell r="OY38">
            <v>-540003.32180961478</v>
          </cell>
          <cell r="OZ38">
            <v>-1723691.6478212504</v>
          </cell>
          <cell r="PA38">
            <v>-3479519.022289319</v>
          </cell>
          <cell r="PB38">
            <v>-1535431.0899774432</v>
          </cell>
          <cell r="PC38">
            <v>262631.58295350894</v>
          </cell>
          <cell r="PD38">
            <v>121200.47896308824</v>
          </cell>
          <cell r="PE38">
            <v>2464188.3303799527</v>
          </cell>
          <cell r="PF38">
            <v>1312589.3023191057</v>
          </cell>
          <cell r="PG38">
            <v>-209548.15609754529</v>
          </cell>
          <cell r="PH38">
            <v>2520.7568580377847</v>
          </cell>
          <cell r="PI38">
            <v>2022850.8672632999</v>
          </cell>
          <cell r="PJ38">
            <v>3095053.5485748807</v>
          </cell>
          <cell r="PK38">
            <v>4910877.0165986754</v>
          </cell>
          <cell r="PL38">
            <v>0</v>
          </cell>
          <cell r="PM38">
            <v>0</v>
          </cell>
          <cell r="PN38">
            <v>0</v>
          </cell>
          <cell r="PO38">
            <v>0</v>
          </cell>
          <cell r="PP38">
            <v>0</v>
          </cell>
          <cell r="PQ38">
            <v>-209548.15609754529</v>
          </cell>
          <cell r="PR38">
            <v>2520.7568580377847</v>
          </cell>
          <cell r="PS38">
            <v>2022850.8672632999</v>
          </cell>
          <cell r="PT38">
            <v>3095053.5485748807</v>
          </cell>
          <cell r="PU38">
            <v>4910877.0165986754</v>
          </cell>
          <cell r="PV38">
            <v>-209548.15609754529</v>
          </cell>
          <cell r="PW38">
            <v>2520.7568580377847</v>
          </cell>
          <cell r="PX38">
            <v>2022850.8672632999</v>
          </cell>
          <cell r="PY38">
            <v>3095053.5485748807</v>
          </cell>
          <cell r="PZ38">
            <v>4910877.0165986754</v>
          </cell>
          <cell r="QA38">
            <v>-416968.81908194686</v>
          </cell>
          <cell r="QB38">
            <v>-561295.42042101896</v>
          </cell>
          <cell r="QC38">
            <v>-472705.81447179639</v>
          </cell>
          <cell r="QD38">
            <v>-1416302.7656626143</v>
          </cell>
          <cell r="QE38">
            <v>-2867272.8196373768</v>
          </cell>
          <cell r="QF38">
            <v>-626516.9751794925</v>
          </cell>
          <cell r="QG38">
            <v>-558774.66356298188</v>
          </cell>
          <cell r="QH38">
            <v>1550145.0527915028</v>
          </cell>
          <cell r="QI38">
            <v>1678750.7829122669</v>
          </cell>
          <cell r="QJ38">
            <v>2043604.1969612967</v>
          </cell>
          <cell r="QK38">
            <v>-681580.11405055458</v>
          </cell>
          <cell r="QL38">
            <v>-550000.73931690538</v>
          </cell>
          <cell r="QM38">
            <v>-647411.27517552022</v>
          </cell>
          <cell r="QN38">
            <v>1469742.1451112004</v>
          </cell>
          <cell r="QO38">
            <v>-409249.98343177699</v>
          </cell>
          <cell r="QP38">
            <v>0</v>
          </cell>
          <cell r="QQ38">
            <v>0</v>
          </cell>
          <cell r="QR38">
            <v>0</v>
          </cell>
          <cell r="QS38">
            <v>0</v>
          </cell>
          <cell r="QT38">
            <v>0</v>
          </cell>
          <cell r="QU38">
            <v>-681580.11405055458</v>
          </cell>
          <cell r="QV38">
            <v>-550000.73931690538</v>
          </cell>
          <cell r="QW38">
            <v>-647411.27517552022</v>
          </cell>
          <cell r="QX38">
            <v>1469742.1451112004</v>
          </cell>
          <cell r="QY38">
            <v>-409249.98343177699</v>
          </cell>
          <cell r="QZ38">
            <v>-681580.11405055458</v>
          </cell>
          <cell r="RA38">
            <v>-550000.73931690538</v>
          </cell>
          <cell r="RB38">
            <v>-647411.27517552022</v>
          </cell>
          <cell r="RC38">
            <v>1469742.1451112004</v>
          </cell>
          <cell r="RD38">
            <v>-409249.98343177699</v>
          </cell>
          <cell r="RE38">
            <v>-666208.07797434763</v>
          </cell>
          <cell r="RF38">
            <v>-559008.6898230873</v>
          </cell>
          <cell r="RG38">
            <v>-364176.65023883269</v>
          </cell>
          <cell r="RH38">
            <v>-1452176.5602931613</v>
          </cell>
          <cell r="RI38">
            <v>-3041569.9783294275</v>
          </cell>
          <cell r="RJ38">
            <v>-1347788.1920249024</v>
          </cell>
          <cell r="RK38">
            <v>-1109009.4291399932</v>
          </cell>
          <cell r="RL38">
            <v>-1011587.9254143517</v>
          </cell>
          <cell r="RM38">
            <v>17565.584818038158</v>
          </cell>
          <cell r="RN38">
            <v>-3450819.9617612064</v>
          </cell>
          <cell r="RO38">
            <v>1505847.875777958</v>
          </cell>
          <cell r="RP38">
            <v>-792001.46968935523</v>
          </cell>
          <cell r="RQ38">
            <v>-1146657.3245139159</v>
          </cell>
          <cell r="RR38">
            <v>1197668.0481484956</v>
          </cell>
          <cell r="RS38">
            <v>764857.12972318381</v>
          </cell>
          <cell r="RT38">
            <v>0</v>
          </cell>
          <cell r="RU38">
            <v>0</v>
          </cell>
          <cell r="RV38">
            <v>0</v>
          </cell>
          <cell r="RW38">
            <v>0</v>
          </cell>
          <cell r="RX38">
            <v>0</v>
          </cell>
          <cell r="RY38">
            <v>1505847.875777958</v>
          </cell>
          <cell r="RZ38">
            <v>-792001.46968935523</v>
          </cell>
          <cell r="SA38">
            <v>-1146657.3245139159</v>
          </cell>
          <cell r="SB38">
            <v>1197668.0481484956</v>
          </cell>
          <cell r="SC38">
            <v>764857.12972318381</v>
          </cell>
          <cell r="SD38">
            <v>1505847.875777958</v>
          </cell>
          <cell r="SE38">
            <v>-792001.46968935523</v>
          </cell>
          <cell r="SF38">
            <v>-1146657.3245139159</v>
          </cell>
          <cell r="SG38">
            <v>1197668.0481484956</v>
          </cell>
          <cell r="SH38">
            <v>764857.12972318381</v>
          </cell>
          <cell r="SI38">
            <v>-509446.86295493622</v>
          </cell>
          <cell r="SJ38">
            <v>-444777.41560027492</v>
          </cell>
          <cell r="SK38">
            <v>-252271.48431372526</v>
          </cell>
          <cell r="SL38">
            <v>-1752381.8671494564</v>
          </cell>
          <cell r="SM38">
            <v>-2958877.6300183944</v>
          </cell>
          <cell r="SN38">
            <v>996401.01282302197</v>
          </cell>
          <cell r="SO38">
            <v>-1236778.8852896309</v>
          </cell>
          <cell r="SP38">
            <v>-1398928.8088276424</v>
          </cell>
          <cell r="SQ38">
            <v>-554713.81900096219</v>
          </cell>
          <cell r="SR38">
            <v>-2194020.5002952144</v>
          </cell>
          <cell r="SS38">
            <v>940520.88979106816</v>
          </cell>
          <cell r="ST38">
            <v>1336536.860909339</v>
          </cell>
          <cell r="SU38">
            <v>230621.04261823511</v>
          </cell>
          <cell r="SV38">
            <v>2114623.0644151326</v>
          </cell>
          <cell r="SW38">
            <v>4622301.8577337731</v>
          </cell>
          <cell r="SX38">
            <v>0</v>
          </cell>
          <cell r="SY38">
            <v>0</v>
          </cell>
          <cell r="SZ38">
            <v>0</v>
          </cell>
          <cell r="TA38">
            <v>0</v>
          </cell>
          <cell r="TB38">
            <v>0</v>
          </cell>
          <cell r="TC38">
            <v>940520.88979106816</v>
          </cell>
          <cell r="TD38">
            <v>1336536.860909339</v>
          </cell>
          <cell r="TE38">
            <v>230621.04261823511</v>
          </cell>
          <cell r="TF38">
            <v>2114623.0644151326</v>
          </cell>
          <cell r="TG38">
            <v>4622301.8577337731</v>
          </cell>
          <cell r="TH38">
            <v>940520.88979106816</v>
          </cell>
          <cell r="TI38">
            <v>1336536.860909339</v>
          </cell>
          <cell r="TJ38">
            <v>230621.04261823511</v>
          </cell>
          <cell r="TK38">
            <v>2114623.0644151326</v>
          </cell>
          <cell r="TL38">
            <v>4622301.8577337731</v>
          </cell>
          <cell r="TM38">
            <v>-714197.79734998266</v>
          </cell>
          <cell r="TN38">
            <v>-727327.47492645332</v>
          </cell>
          <cell r="TO38">
            <v>-581229.83017791528</v>
          </cell>
          <cell r="TP38">
            <v>-1675890.8289594585</v>
          </cell>
          <cell r="TQ38">
            <v>-3698645.9314138107</v>
          </cell>
          <cell r="TR38">
            <v>226323.09244108526</v>
          </cell>
          <cell r="TS38">
            <v>609209.38598288596</v>
          </cell>
          <cell r="TT38">
            <v>-350608.78755967971</v>
          </cell>
          <cell r="TU38">
            <v>438732.23545567412</v>
          </cell>
          <cell r="TV38">
            <v>923655.92631996423</v>
          </cell>
          <cell r="TW38">
            <v>-393882.12656004843</v>
          </cell>
          <cell r="TX38">
            <v>-299382.56759762671</v>
          </cell>
          <cell r="TY38">
            <v>-189241.94582534418</v>
          </cell>
          <cell r="TZ38">
            <v>-314.79774906369857</v>
          </cell>
          <cell r="UA38">
            <v>-882821.43773208279</v>
          </cell>
          <cell r="UB38">
            <v>0</v>
          </cell>
          <cell r="UC38">
            <v>0</v>
          </cell>
          <cell r="UD38">
            <v>0</v>
          </cell>
          <cell r="UE38">
            <v>0</v>
          </cell>
          <cell r="UF38">
            <v>0</v>
          </cell>
          <cell r="UG38">
            <v>-393882.12656004843</v>
          </cell>
          <cell r="UH38">
            <v>-299382.56759762671</v>
          </cell>
          <cell r="UI38">
            <v>-189241.94582534418</v>
          </cell>
          <cell r="UJ38">
            <v>-314.79774906369857</v>
          </cell>
          <cell r="UK38">
            <v>-882821.43773208279</v>
          </cell>
          <cell r="UL38">
            <v>-393882.24531004857</v>
          </cell>
          <cell r="UM38">
            <v>-299383.07051429339</v>
          </cell>
          <cell r="UN38">
            <v>-189241.65582534415</v>
          </cell>
          <cell r="UO38">
            <v>-314.44774906360544</v>
          </cell>
          <cell r="UP38">
            <v>-882821.41939875018</v>
          </cell>
          <cell r="UQ38">
            <v>-126635.03125</v>
          </cell>
          <cell r="UR38">
            <v>-168601.77708333335</v>
          </cell>
          <cell r="US38">
            <v>-178674.19999999998</v>
          </cell>
          <cell r="UT38">
            <v>-178460.5</v>
          </cell>
          <cell r="UU38">
            <v>-652371.5083333333</v>
          </cell>
          <cell r="UV38">
            <v>-520517.27656004834</v>
          </cell>
          <cell r="UW38">
            <v>-467984.84759762674</v>
          </cell>
          <cell r="UX38">
            <v>-367915.8558253441</v>
          </cell>
          <cell r="UY38">
            <v>-178774.94774906361</v>
          </cell>
          <cell r="UZ38">
            <v>-1535192.9277320821</v>
          </cell>
          <cell r="VA38">
            <v>616794.18129363446</v>
          </cell>
          <cell r="VB38">
            <v>-230542.65256506251</v>
          </cell>
          <cell r="VC38">
            <v>-233787.20299984515</v>
          </cell>
          <cell r="VD38">
            <v>-140411.08761397563</v>
          </cell>
          <cell r="VE38">
            <v>12053.238114750944</v>
          </cell>
          <cell r="VF38">
            <v>0</v>
          </cell>
          <cell r="VG38">
            <v>0</v>
          </cell>
          <cell r="VH38">
            <v>0</v>
          </cell>
          <cell r="VI38">
            <v>0</v>
          </cell>
          <cell r="VJ38">
            <v>0</v>
          </cell>
          <cell r="VK38">
            <v>616794.18129363446</v>
          </cell>
          <cell r="VL38">
            <v>-230542.65256506251</v>
          </cell>
          <cell r="VM38">
            <v>-233787.20299984515</v>
          </cell>
          <cell r="VN38">
            <v>-140411.08761397563</v>
          </cell>
          <cell r="VO38">
            <v>12053.238114750944</v>
          </cell>
          <cell r="VP38">
            <v>616794.28734603873</v>
          </cell>
          <cell r="VQ38">
            <v>-230542.36521694856</v>
          </cell>
          <cell r="VR38">
            <v>-233787.40782564436</v>
          </cell>
          <cell r="VS38">
            <v>-140410.39983971673</v>
          </cell>
          <cell r="VT38">
            <v>12054.114463729784</v>
          </cell>
          <cell r="VU38">
            <v>-42470.252173913046</v>
          </cell>
          <cell r="VV38">
            <v>-150629.33260869567</v>
          </cell>
          <cell r="VW38">
            <v>-170714.90000000002</v>
          </cell>
          <cell r="VX38">
            <v>-170633.92173913046</v>
          </cell>
          <cell r="VY38">
            <v>-534448.40652173909</v>
          </cell>
          <cell r="VZ38">
            <v>574324.03517212579</v>
          </cell>
          <cell r="WA38">
            <v>-381171.69782564417</v>
          </cell>
          <cell r="WB38">
            <v>-404502.30782564427</v>
          </cell>
          <cell r="WC38">
            <v>-311044.32157884724</v>
          </cell>
          <cell r="WD38">
            <v>-522394.29205801059</v>
          </cell>
          <cell r="WE38">
            <v>-235406.20336151239</v>
          </cell>
          <cell r="WF38">
            <v>-12877.445475388784</v>
          </cell>
          <cell r="WG38">
            <v>415432.64717318607</v>
          </cell>
          <cell r="WH38">
            <v>765127.22701673</v>
          </cell>
          <cell r="WI38">
            <v>932276.22535301559</v>
          </cell>
          <cell r="WJ38">
            <v>0</v>
          </cell>
          <cell r="WK38">
            <v>0</v>
          </cell>
          <cell r="WL38">
            <v>0</v>
          </cell>
          <cell r="WM38">
            <v>0</v>
          </cell>
          <cell r="WN38">
            <v>0</v>
          </cell>
          <cell r="WO38">
            <v>-235406.20336151239</v>
          </cell>
          <cell r="WP38">
            <v>-12877.445475388784</v>
          </cell>
          <cell r="WQ38">
            <v>415432.64717318607</v>
          </cell>
          <cell r="WR38">
            <v>765127.22701673</v>
          </cell>
          <cell r="WS38">
            <v>932276.22535301559</v>
          </cell>
          <cell r="WT38">
            <v>-235406.20336151239</v>
          </cell>
          <cell r="WU38">
            <v>-12877.445475388784</v>
          </cell>
          <cell r="WV38">
            <v>415432.64717318607</v>
          </cell>
          <cell r="WW38">
            <v>765127.22701673</v>
          </cell>
          <cell r="WX38">
            <v>932276.22535301559</v>
          </cell>
          <cell r="WY38">
            <v>-193867.12330913491</v>
          </cell>
          <cell r="WZ38">
            <v>-420137.36767695111</v>
          </cell>
          <cell r="XA38">
            <v>-361093.35754990927</v>
          </cell>
          <cell r="XB38">
            <v>-933713.66020821652</v>
          </cell>
          <cell r="XC38">
            <v>-1908811.5087442119</v>
          </cell>
          <cell r="XD38">
            <v>-429273.32667064713</v>
          </cell>
          <cell r="XE38">
            <v>-433014.81315233978</v>
          </cell>
          <cell r="XF38">
            <v>54339.289623276796</v>
          </cell>
          <cell r="XG38">
            <v>-168586.4331914871</v>
          </cell>
          <cell r="XH38">
            <v>-976535.28339119628</v>
          </cell>
          <cell r="XI38">
            <v>-158011.21746975509</v>
          </cell>
          <cell r="XJ38">
            <v>-150930.82027128851</v>
          </cell>
          <cell r="XK38">
            <v>309841.65955807432</v>
          </cell>
          <cell r="XL38">
            <v>1187077.7945356048</v>
          </cell>
          <cell r="XM38">
            <v>1187977.4163526352</v>
          </cell>
          <cell r="XN38">
            <v>0</v>
          </cell>
          <cell r="XO38">
            <v>0</v>
          </cell>
          <cell r="XP38">
            <v>0</v>
          </cell>
          <cell r="XQ38">
            <v>0</v>
          </cell>
          <cell r="XR38">
            <v>0</v>
          </cell>
          <cell r="XS38">
            <v>-158011.21746975509</v>
          </cell>
          <cell r="XT38">
            <v>-150930.82027128851</v>
          </cell>
          <cell r="XU38">
            <v>309841.65955807432</v>
          </cell>
          <cell r="XV38">
            <v>1187077.7945356048</v>
          </cell>
          <cell r="XW38">
            <v>1187977.4163526352</v>
          </cell>
          <cell r="XX38">
            <v>-158011.21746975509</v>
          </cell>
          <cell r="XY38">
            <v>-150930.82027128851</v>
          </cell>
          <cell r="XZ38">
            <v>309841.65955807432</v>
          </cell>
          <cell r="YA38">
            <v>1187077.7945356048</v>
          </cell>
          <cell r="YB38">
            <v>1187977.4163526352</v>
          </cell>
          <cell r="YC38">
            <v>-559901.73486804555</v>
          </cell>
          <cell r="YD38">
            <v>-452414.09139662888</v>
          </cell>
          <cell r="YE38">
            <v>-376647.19873951655</v>
          </cell>
          <cell r="YF38">
            <v>-861699.5327163185</v>
          </cell>
          <cell r="YG38">
            <v>-2250662.5577205103</v>
          </cell>
          <cell r="YH38">
            <v>-717912.95233780053</v>
          </cell>
          <cell r="YI38">
            <v>-603344.91166791739</v>
          </cell>
          <cell r="YJ38">
            <v>-66805.539181442466</v>
          </cell>
          <cell r="YK38">
            <v>325378.26181928627</v>
          </cell>
          <cell r="YL38">
            <v>-1062685.141367875</v>
          </cell>
          <cell r="YM38">
            <v>-510706.81127530849</v>
          </cell>
          <cell r="YN38">
            <v>-550261.85824651108</v>
          </cell>
          <cell r="YO38">
            <v>-260652.97986879083</v>
          </cell>
          <cell r="YP38">
            <v>-198564.88490820909</v>
          </cell>
          <cell r="YQ38">
            <v>-1520186.5342988204</v>
          </cell>
          <cell r="YR38">
            <v>0</v>
          </cell>
          <cell r="YS38">
            <v>0</v>
          </cell>
          <cell r="YT38">
            <v>0</v>
          </cell>
          <cell r="YU38">
            <v>0</v>
          </cell>
          <cell r="YV38">
            <v>0</v>
          </cell>
          <cell r="YW38">
            <v>-510706.81127530849</v>
          </cell>
          <cell r="YX38">
            <v>-550261.85824651108</v>
          </cell>
          <cell r="YY38">
            <v>-260652.97986879083</v>
          </cell>
          <cell r="YZ38">
            <v>-198564.88490820909</v>
          </cell>
          <cell r="ZA38">
            <v>-1520186.5342988204</v>
          </cell>
          <cell r="ZB38">
            <v>-510706.81127530849</v>
          </cell>
          <cell r="ZC38">
            <v>-550261.85824651108</v>
          </cell>
          <cell r="ZD38">
            <v>-260652.97986879083</v>
          </cell>
          <cell r="ZE38">
            <v>-198564.88490820909</v>
          </cell>
          <cell r="ZF38">
            <v>-1520186.5342988204</v>
          </cell>
          <cell r="ZG38">
            <v>-70207.817999999999</v>
          </cell>
          <cell r="ZH38">
            <v>-126060.924</v>
          </cell>
          <cell r="ZI38">
            <v>-154889.33799999999</v>
          </cell>
          <cell r="ZJ38">
            <v>-154764.334</v>
          </cell>
          <cell r="ZK38">
            <v>-505922.41399999999</v>
          </cell>
          <cell r="ZL38">
            <v>-580914.62927530857</v>
          </cell>
          <cell r="ZM38">
            <v>-676322.78224651096</v>
          </cell>
          <cell r="ZN38">
            <v>-415542.31786879059</v>
          </cell>
          <cell r="ZO38">
            <v>-353329.21890820912</v>
          </cell>
          <cell r="ZP38">
            <v>-2026108.9482988194</v>
          </cell>
          <cell r="ZQ38">
            <v>417460.79493777687</v>
          </cell>
          <cell r="ZR38">
            <v>-21702.827432802878</v>
          </cell>
          <cell r="ZS38">
            <v>-145718.11849738797</v>
          </cell>
          <cell r="ZT38">
            <v>977990.79988850234</v>
          </cell>
          <cell r="ZU38">
            <v>1228030.6488960879</v>
          </cell>
          <cell r="ZV38">
            <v>0</v>
          </cell>
          <cell r="ZW38">
            <v>0</v>
          </cell>
          <cell r="ZX38">
            <v>0</v>
          </cell>
          <cell r="ZY38">
            <v>0</v>
          </cell>
          <cell r="ZZ38">
            <v>0</v>
          </cell>
          <cell r="AAA38">
            <v>417460.79493777687</v>
          </cell>
          <cell r="AAB38">
            <v>-21702.827432802878</v>
          </cell>
          <cell r="AAC38">
            <v>-145718.11849738797</v>
          </cell>
          <cell r="AAD38">
            <v>977990.79988850234</v>
          </cell>
          <cell r="AAE38">
            <v>1228030.6488960879</v>
          </cell>
          <cell r="AAF38">
            <v>417460.79493777687</v>
          </cell>
          <cell r="AAG38">
            <v>-21702.827432802878</v>
          </cell>
          <cell r="AAH38">
            <v>-145718.11849738797</v>
          </cell>
          <cell r="AAI38">
            <v>977990.79988850234</v>
          </cell>
          <cell r="AAJ38">
            <v>1228030.6488960879</v>
          </cell>
          <cell r="AAK38">
            <v>-195204.45757575758</v>
          </cell>
          <cell r="AAL38">
            <v>-197641.57424242428</v>
          </cell>
          <cell r="AAM38">
            <v>-197522.05909090908</v>
          </cell>
          <cell r="AAN38">
            <v>-197360.63787878788</v>
          </cell>
          <cell r="AAO38">
            <v>-787728.72878787876</v>
          </cell>
          <cell r="AAP38">
            <v>222256.33736201935</v>
          </cell>
          <cell r="AAQ38">
            <v>-219344.4016752271</v>
          </cell>
          <cell r="AAR38">
            <v>-343240.17758829659</v>
          </cell>
          <cell r="AAS38">
            <v>780630.16200971464</v>
          </cell>
          <cell r="AAT38">
            <v>440301.9201082103</v>
          </cell>
          <cell r="AAU38">
            <v>-400262.79048888374</v>
          </cell>
          <cell r="AAV38">
            <v>-503751.18107577576</v>
          </cell>
          <cell r="AAW38">
            <v>-358521.31291225646</v>
          </cell>
          <cell r="AAX38">
            <v>307500.19889685547</v>
          </cell>
          <cell r="AAY38">
            <v>-955035.08558006026</v>
          </cell>
          <cell r="AAZ38">
            <v>0</v>
          </cell>
          <cell r="ABA38">
            <v>0</v>
          </cell>
          <cell r="ABB38">
            <v>0</v>
          </cell>
          <cell r="ABC38">
            <v>0</v>
          </cell>
          <cell r="ABD38">
            <v>0</v>
          </cell>
          <cell r="ABE38">
            <v>-400262.79048888374</v>
          </cell>
          <cell r="ABF38">
            <v>-503751.18107577576</v>
          </cell>
          <cell r="ABG38">
            <v>-358521.31291225646</v>
          </cell>
          <cell r="ABH38">
            <v>307500.19889685547</v>
          </cell>
          <cell r="ABI38">
            <v>-955035.08558006026</v>
          </cell>
          <cell r="ABJ38">
            <v>-400262.79048888374</v>
          </cell>
          <cell r="ABK38">
            <v>-503751.18107577576</v>
          </cell>
          <cell r="ABL38">
            <v>-358521.31291225646</v>
          </cell>
          <cell r="ABM38">
            <v>307500.19889685547</v>
          </cell>
          <cell r="ABN38">
            <v>-955035.08558006026</v>
          </cell>
          <cell r="ABO38">
            <v>-219005.33735145844</v>
          </cell>
          <cell r="ABP38">
            <v>-210033.16483624547</v>
          </cell>
          <cell r="ABQ38">
            <v>-221764.86582434794</v>
          </cell>
          <cell r="ABR38">
            <v>-718672.22653834382</v>
          </cell>
          <cell r="ABS38">
            <v>-1369475.5945503959</v>
          </cell>
          <cell r="ABT38">
            <v>-619268.127840342</v>
          </cell>
          <cell r="ABU38">
            <v>-713784.34591202112</v>
          </cell>
          <cell r="ABV38">
            <v>-580286.17873660428</v>
          </cell>
          <cell r="ABW38">
            <v>-411172.02764148801</v>
          </cell>
          <cell r="ABX38">
            <v>-2324510.6801304556</v>
          </cell>
          <cell r="ABY38">
            <v>-300343.69359490741</v>
          </cell>
          <cell r="ABZ38">
            <v>739539.33880841918</v>
          </cell>
          <cell r="ACA38">
            <v>1000340.5875686891</v>
          </cell>
          <cell r="ACB38">
            <v>3323559.7411901178</v>
          </cell>
          <cell r="ACC38">
            <v>4763095.9739723206</v>
          </cell>
          <cell r="ACD38">
            <v>0</v>
          </cell>
          <cell r="ACE38">
            <v>0</v>
          </cell>
          <cell r="ACF38">
            <v>0</v>
          </cell>
          <cell r="ACG38">
            <v>0</v>
          </cell>
          <cell r="ACH38">
            <v>0</v>
          </cell>
          <cell r="ACI38">
            <v>-300343.69359490741</v>
          </cell>
          <cell r="ACJ38">
            <v>739539.33880841918</v>
          </cell>
          <cell r="ACK38">
            <v>1000340.5875686891</v>
          </cell>
          <cell r="ACL38">
            <v>3323559.7411901178</v>
          </cell>
          <cell r="ACM38">
            <v>4763095.9739723206</v>
          </cell>
          <cell r="ACN38">
            <v>-300343.69359490741</v>
          </cell>
          <cell r="ACO38">
            <v>739539.33880841918</v>
          </cell>
          <cell r="ACP38">
            <v>1000340.5875686891</v>
          </cell>
          <cell r="ACQ38">
            <v>3323559.7411901178</v>
          </cell>
          <cell r="ACR38">
            <v>4763095.9739723206</v>
          </cell>
          <cell r="ACS38">
            <v>-1031306.2535584334</v>
          </cell>
          <cell r="ACT38">
            <v>-718323.52191800252</v>
          </cell>
          <cell r="ACU38">
            <v>-587492.89931030991</v>
          </cell>
          <cell r="ACV38">
            <v>-1741365.4369490836</v>
          </cell>
          <cell r="ACW38">
            <v>-4078488.1117358301</v>
          </cell>
          <cell r="ACX38">
            <v>-1331649.947153341</v>
          </cell>
          <cell r="ACY38">
            <v>21215.816890415736</v>
          </cell>
          <cell r="ACZ38">
            <v>412847.6882583797</v>
          </cell>
          <cell r="ADA38">
            <v>1582194.3042410351</v>
          </cell>
          <cell r="ADB38">
            <v>684607.86223648861</v>
          </cell>
          <cell r="ADC38">
            <v>-550937.87183837034</v>
          </cell>
          <cell r="ADD38">
            <v>-485038.17543816287</v>
          </cell>
          <cell r="ADE38">
            <v>-156761.73309142748</v>
          </cell>
          <cell r="ADF38">
            <v>-282747.43159445561</v>
          </cell>
          <cell r="ADG38">
            <v>-1475485.2119624168</v>
          </cell>
          <cell r="ADH38">
            <v>0</v>
          </cell>
          <cell r="ADI38">
            <v>0</v>
          </cell>
          <cell r="ADJ38">
            <v>0</v>
          </cell>
          <cell r="ADK38">
            <v>0</v>
          </cell>
          <cell r="ADL38">
            <v>0</v>
          </cell>
          <cell r="ADM38">
            <v>-550937.87183837034</v>
          </cell>
          <cell r="ADN38">
            <v>-485038.17543816287</v>
          </cell>
          <cell r="ADO38">
            <v>-156761.73309142748</v>
          </cell>
          <cell r="ADP38">
            <v>-282747.43159445561</v>
          </cell>
          <cell r="ADQ38">
            <v>-1475485.2119624168</v>
          </cell>
          <cell r="ADR38">
            <v>-550937.87183837034</v>
          </cell>
          <cell r="ADS38">
            <v>-485038.17543816287</v>
          </cell>
          <cell r="ADT38">
            <v>-156761.73309142748</v>
          </cell>
          <cell r="ADU38">
            <v>-282747.43159445561</v>
          </cell>
          <cell r="ADV38">
            <v>-1475485.2119624168</v>
          </cell>
          <cell r="ADW38">
            <v>-179842.53125</v>
          </cell>
          <cell r="ADX38">
            <v>-180557.58541666667</v>
          </cell>
          <cell r="ADY38">
            <v>-163616.74374999999</v>
          </cell>
          <cell r="ADZ38">
            <v>-163462.15416666665</v>
          </cell>
          <cell r="AEA38">
            <v>-687479.01458333328</v>
          </cell>
          <cell r="AEB38">
            <v>-730780.40308837057</v>
          </cell>
          <cell r="AEC38">
            <v>-665595.76085482957</v>
          </cell>
          <cell r="AED38">
            <v>-320378.47684142739</v>
          </cell>
          <cell r="AEE38">
            <v>-446209.58576112217</v>
          </cell>
          <cell r="AEF38">
            <v>-2162964.2265457502</v>
          </cell>
          <cell r="AEG38">
            <v>695499.50631483132</v>
          </cell>
          <cell r="AEH38">
            <v>-1081906.833839268</v>
          </cell>
          <cell r="AEI38">
            <v>-1003937.5697116577</v>
          </cell>
          <cell r="AEJ38">
            <v>941270.78919254988</v>
          </cell>
          <cell r="AEK38">
            <v>-449074.10804354399</v>
          </cell>
          <cell r="AEL38">
            <v>0</v>
          </cell>
          <cell r="AEM38">
            <v>0</v>
          </cell>
          <cell r="AEN38">
            <v>0</v>
          </cell>
          <cell r="AEO38">
            <v>0</v>
          </cell>
          <cell r="AEP38">
            <v>0</v>
          </cell>
          <cell r="AEQ38">
            <v>695499.50631483132</v>
          </cell>
          <cell r="AER38">
            <v>-1081906.833839268</v>
          </cell>
          <cell r="AES38">
            <v>-1003937.5697116577</v>
          </cell>
          <cell r="AET38">
            <v>941270.78919254988</v>
          </cell>
          <cell r="AEU38">
            <v>-449074.10804354399</v>
          </cell>
          <cell r="AEV38">
            <v>695499.50631483132</v>
          </cell>
          <cell r="AEW38">
            <v>-1081906.833839268</v>
          </cell>
          <cell r="AEX38">
            <v>-1003937.5697116577</v>
          </cell>
          <cell r="AEY38">
            <v>941270.78919254988</v>
          </cell>
          <cell r="AEZ38">
            <v>-449074.10804354399</v>
          </cell>
          <cell r="AFA38">
            <v>-172132.75681818181</v>
          </cell>
          <cell r="AFB38">
            <v>-176386.82272727272</v>
          </cell>
          <cell r="AFC38">
            <v>-176351.52386363636</v>
          </cell>
          <cell r="AFD38">
            <v>-175191.48295454544</v>
          </cell>
          <cell r="AFE38">
            <v>-700062.58636363642</v>
          </cell>
          <cell r="AFF38">
            <v>523366.74949664902</v>
          </cell>
          <cell r="AFG38">
            <v>-1258293.6565665407</v>
          </cell>
          <cell r="AFH38">
            <v>-1180289.0935752941</v>
          </cell>
          <cell r="AFI38">
            <v>766079.30623800447</v>
          </cell>
          <cell r="AFJ38">
            <v>-1149136.69440718</v>
          </cell>
          <cell r="AFK38">
            <v>916566.25803642999</v>
          </cell>
          <cell r="AFL38">
            <v>-1040400.9939347431</v>
          </cell>
          <cell r="AFM38">
            <v>-964580.81027734978</v>
          </cell>
          <cell r="AFN38">
            <v>875766.73922228254</v>
          </cell>
          <cell r="AFO38">
            <v>-212648.80695338082</v>
          </cell>
          <cell r="AFP38">
            <v>0</v>
          </cell>
          <cell r="AFQ38">
            <v>0</v>
          </cell>
          <cell r="AFR38">
            <v>0</v>
          </cell>
          <cell r="AFS38">
            <v>0</v>
          </cell>
          <cell r="AFT38">
            <v>0</v>
          </cell>
          <cell r="AFU38">
            <v>916566.25803642999</v>
          </cell>
          <cell r="AFV38">
            <v>-1040400.9939347431</v>
          </cell>
          <cell r="AFW38">
            <v>-964580.81027734978</v>
          </cell>
          <cell r="AFX38">
            <v>875766.73922228254</v>
          </cell>
          <cell r="AFY38">
            <v>-212648.80695338082</v>
          </cell>
          <cell r="AFZ38">
            <v>916566.25803642999</v>
          </cell>
          <cell r="AGA38">
            <v>-1040400.9939347431</v>
          </cell>
          <cell r="AGB38">
            <v>-964580.81027734978</v>
          </cell>
          <cell r="AGC38">
            <v>875766.73922228254</v>
          </cell>
          <cell r="AGD38">
            <v>-212648.80695338082</v>
          </cell>
          <cell r="AGE38">
            <v>-165756.52638888889</v>
          </cell>
          <cell r="AGF38">
            <v>-168185.45138888891</v>
          </cell>
          <cell r="AGG38">
            <v>-169816.95833333334</v>
          </cell>
          <cell r="AGH38">
            <v>-169759.0861111111</v>
          </cell>
          <cell r="AGI38">
            <v>-673518.02222222229</v>
          </cell>
          <cell r="AGJ38">
            <v>750809.73164754128</v>
          </cell>
          <cell r="AGK38">
            <v>-1208586.4453236321</v>
          </cell>
          <cell r="AGL38">
            <v>-1134397.7686106833</v>
          </cell>
          <cell r="AGM38">
            <v>706007.65311117098</v>
          </cell>
          <cell r="AGN38">
            <v>-886166.82917560264</v>
          </cell>
          <cell r="AGO38">
            <v>-672283.6092934967</v>
          </cell>
          <cell r="AGP38">
            <v>-251329.64929823298</v>
          </cell>
          <cell r="AGQ38">
            <v>-147027.15185501985</v>
          </cell>
          <cell r="AGR38">
            <v>2821695.3659685492</v>
          </cell>
          <cell r="AGS38">
            <v>1751054.9555217996</v>
          </cell>
          <cell r="AGT38">
            <v>0</v>
          </cell>
          <cell r="AGU38">
            <v>0</v>
          </cell>
          <cell r="AGV38">
            <v>0</v>
          </cell>
          <cell r="AGW38">
            <v>0</v>
          </cell>
          <cell r="AGX38">
            <v>0</v>
          </cell>
          <cell r="AGY38">
            <v>-672283.6092934967</v>
          </cell>
          <cell r="AGZ38">
            <v>-251329.64929823298</v>
          </cell>
          <cell r="AHA38">
            <v>-147027.15185501985</v>
          </cell>
          <cell r="AHB38">
            <v>2821695.3659685492</v>
          </cell>
          <cell r="AHC38">
            <v>1751054.9555217996</v>
          </cell>
          <cell r="AHD38">
            <v>-672283.6092934967</v>
          </cell>
          <cell r="AHE38">
            <v>-251329.64929823298</v>
          </cell>
          <cell r="AHF38">
            <v>-147027.15185501985</v>
          </cell>
          <cell r="AHG38">
            <v>2821695.3659685492</v>
          </cell>
          <cell r="AHH38">
            <v>1751054.9555217996</v>
          </cell>
          <cell r="AHI38">
            <v>-542471.03365765815</v>
          </cell>
          <cell r="AHJ38">
            <v>-518731.49014662881</v>
          </cell>
          <cell r="AHK38">
            <v>-493010.99971442856</v>
          </cell>
          <cell r="AHL38">
            <v>-1495345.3413320752</v>
          </cell>
          <cell r="AHM38">
            <v>-3049558.8648507912</v>
          </cell>
          <cell r="AHN38">
            <v>-1214754.6429511551</v>
          </cell>
          <cell r="AHO38">
            <v>-770061.13944486156</v>
          </cell>
          <cell r="AHP38">
            <v>-640038.15156944841</v>
          </cell>
          <cell r="AHQ38">
            <v>1326350.0246364735</v>
          </cell>
          <cell r="AHR38">
            <v>-1298503.9093289915</v>
          </cell>
          <cell r="AHS38">
            <v>-511011.22131382127</v>
          </cell>
          <cell r="AHT38">
            <v>-367475.06552722957</v>
          </cell>
          <cell r="AHU38">
            <v>-411107.24016189831</v>
          </cell>
          <cell r="AHV38">
            <v>1192116.9494487047</v>
          </cell>
          <cell r="AHW38">
            <v>-97476.577554244548</v>
          </cell>
          <cell r="AHX38">
            <v>0</v>
          </cell>
          <cell r="AHY38">
            <v>0</v>
          </cell>
          <cell r="AHZ38">
            <v>0</v>
          </cell>
          <cell r="AIA38">
            <v>0</v>
          </cell>
          <cell r="AIB38">
            <v>0</v>
          </cell>
          <cell r="AIC38">
            <v>-511011.22131382127</v>
          </cell>
          <cell r="AID38">
            <v>-367475.06552722957</v>
          </cell>
          <cell r="AIE38">
            <v>-411107.24016189831</v>
          </cell>
          <cell r="AIF38">
            <v>1192116.9494487047</v>
          </cell>
          <cell r="AIG38">
            <v>-97476.577554244548</v>
          </cell>
          <cell r="AIH38">
            <v>-511011.22131382127</v>
          </cell>
          <cell r="AII38">
            <v>-367475.06552722957</v>
          </cell>
          <cell r="AIJ38">
            <v>-411107.24016189831</v>
          </cell>
          <cell r="AIK38">
            <v>1192116.9494487047</v>
          </cell>
          <cell r="AIL38">
            <v>-97476.577554244548</v>
          </cell>
          <cell r="AIM38">
            <v>-279140.16124489304</v>
          </cell>
          <cell r="AIN38">
            <v>-409514.57809420803</v>
          </cell>
          <cell r="AIO38">
            <v>-341482.21460706554</v>
          </cell>
          <cell r="AIP38">
            <v>-859439.81712000316</v>
          </cell>
          <cell r="AIQ38">
            <v>-1889576.7710661697</v>
          </cell>
          <cell r="AIR38">
            <v>-790151.38255871413</v>
          </cell>
          <cell r="AIS38">
            <v>-776989.64362143725</v>
          </cell>
          <cell r="AIT38">
            <v>-752589.45476896362</v>
          </cell>
          <cell r="AIU38">
            <v>332677.13232870167</v>
          </cell>
          <cell r="AIV38">
            <v>-1987053.3486204138</v>
          </cell>
          <cell r="AIW38">
            <v>-389996.77418977232</v>
          </cell>
          <cell r="AIX38">
            <v>-432019.03130121483</v>
          </cell>
          <cell r="AIY38">
            <v>-327464.45634588029</v>
          </cell>
          <cell r="AIZ38">
            <v>-70435.730570433079</v>
          </cell>
          <cell r="AJA38">
            <v>-1219915.9924073005</v>
          </cell>
          <cell r="AJB38">
            <v>0</v>
          </cell>
          <cell r="AJC38">
            <v>0</v>
          </cell>
          <cell r="AJD38">
            <v>0</v>
          </cell>
          <cell r="AJE38">
            <v>0</v>
          </cell>
          <cell r="AJF38">
            <v>0</v>
          </cell>
          <cell r="AJG38">
            <v>-389996.77418977232</v>
          </cell>
          <cell r="AJH38">
            <v>-432019.03130121483</v>
          </cell>
          <cell r="AJI38">
            <v>-327464.45634588029</v>
          </cell>
          <cell r="AJJ38">
            <v>-70435.730570433079</v>
          </cell>
          <cell r="AJK38">
            <v>-1219915.9924073005</v>
          </cell>
          <cell r="AJL38">
            <v>-389996.77418977232</v>
          </cell>
          <cell r="AJM38">
            <v>-432019.03130121483</v>
          </cell>
          <cell r="AJN38">
            <v>-327464.45634588029</v>
          </cell>
          <cell r="AJO38">
            <v>-70435.730570433079</v>
          </cell>
          <cell r="AJP38">
            <v>-1219915.9924073005</v>
          </cell>
          <cell r="AJQ38">
            <v>-153056.57083333333</v>
          </cell>
          <cell r="AJR38">
            <v>-153037.99374999999</v>
          </cell>
          <cell r="AJS38">
            <v>-153189.35624999998</v>
          </cell>
          <cell r="AJT38">
            <v>-153141.01874999999</v>
          </cell>
          <cell r="AJU38">
            <v>-612424.93958333333</v>
          </cell>
          <cell r="AJV38">
            <v>-543053.34502310574</v>
          </cell>
          <cell r="AJW38">
            <v>-585057.02505121485</v>
          </cell>
          <cell r="AJX38">
            <v>-480653.81259588036</v>
          </cell>
          <cell r="AJY38">
            <v>-223576.74932043324</v>
          </cell>
          <cell r="AJZ38">
            <v>-1832340.9319906337</v>
          </cell>
          <cell r="AKA38">
            <v>-263169.55516749178</v>
          </cell>
          <cell r="AKB38">
            <v>-85249.712783158408</v>
          </cell>
          <cell r="AKC38">
            <v>-113599.4467157725</v>
          </cell>
          <cell r="AKD38">
            <v>-254178.55979124433</v>
          </cell>
          <cell r="AKE38">
            <v>-716197.27445766749</v>
          </cell>
          <cell r="AKF38">
            <v>0</v>
          </cell>
          <cell r="AKG38">
            <v>0</v>
          </cell>
          <cell r="AKH38">
            <v>0</v>
          </cell>
          <cell r="AKI38">
            <v>0</v>
          </cell>
          <cell r="AKJ38">
            <v>0</v>
          </cell>
          <cell r="AKK38">
            <v>-263169.55516749178</v>
          </cell>
          <cell r="AKL38">
            <v>-85249.712783158408</v>
          </cell>
          <cell r="AKM38">
            <v>-113599.4467157725</v>
          </cell>
          <cell r="AKN38">
            <v>-254178.55979124433</v>
          </cell>
          <cell r="AKO38">
            <v>-716197.27445766749</v>
          </cell>
          <cell r="AKP38">
            <v>-263169.55516749178</v>
          </cell>
          <cell r="AKQ38">
            <v>-85249.712783158408</v>
          </cell>
          <cell r="AKR38">
            <v>-113599.4467157725</v>
          </cell>
          <cell r="AKS38">
            <v>-254178.55979124433</v>
          </cell>
          <cell r="AKT38">
            <v>-716197.27445766749</v>
          </cell>
          <cell r="AKU38">
            <v>-150131.76875000002</v>
          </cell>
          <cell r="AKV38">
            <v>-152819.26875000002</v>
          </cell>
          <cell r="AKW38">
            <v>-152946.32500000001</v>
          </cell>
          <cell r="AKX38">
            <v>-152854.58958333335</v>
          </cell>
          <cell r="AKY38">
            <v>-608751.95208333328</v>
          </cell>
          <cell r="AKZ38">
            <v>-413301.32391749194</v>
          </cell>
          <cell r="ALA38">
            <v>-238068.98153315845</v>
          </cell>
          <cell r="ALB38">
            <v>-266545.77171577234</v>
          </cell>
          <cell r="ALC38">
            <v>-407033.14937457768</v>
          </cell>
          <cell r="ALD38">
            <v>-1324949.2265410009</v>
          </cell>
          <cell r="ALE38">
            <v>-375334.38181818184</v>
          </cell>
          <cell r="ALF38">
            <v>1602874.3090909091</v>
          </cell>
          <cell r="ALG38">
            <v>784874.30909090955</v>
          </cell>
          <cell r="ALH38">
            <v>-397155.69090909045</v>
          </cell>
          <cell r="ALI38">
            <v>1615258.5454545449</v>
          </cell>
          <cell r="ALO38">
            <v>-375334.38181818184</v>
          </cell>
          <cell r="ALP38">
            <v>1602874.3090909091</v>
          </cell>
          <cell r="ALQ38">
            <v>784874.30909090955</v>
          </cell>
          <cell r="ALR38">
            <v>-397155.69090909045</v>
          </cell>
          <cell r="ALS38">
            <v>1615258.5454545449</v>
          </cell>
          <cell r="ALT38">
            <v>-375334.38181818184</v>
          </cell>
          <cell r="ALU38">
            <v>1602874.3090909091</v>
          </cell>
          <cell r="ALV38">
            <v>784874.30909090955</v>
          </cell>
          <cell r="ALW38">
            <v>-397155.69090909045</v>
          </cell>
          <cell r="ALX38">
            <v>1615258.5454545449</v>
          </cell>
          <cell r="ALY38">
            <v>0</v>
          </cell>
          <cell r="ALZ38">
            <v>0</v>
          </cell>
          <cell r="AMA38">
            <v>0</v>
          </cell>
          <cell r="AMB38">
            <v>0</v>
          </cell>
          <cell r="AMC38">
            <v>0</v>
          </cell>
          <cell r="AMD38">
            <v>-375334.38181818184</v>
          </cell>
          <cell r="AME38">
            <v>1602874.3090909091</v>
          </cell>
          <cell r="AMF38">
            <v>784874.30909090955</v>
          </cell>
          <cell r="AMG38">
            <v>-397155.69090909045</v>
          </cell>
          <cell r="AMH38">
            <v>1615258.5454545449</v>
          </cell>
          <cell r="AMX38">
            <v>-6025.5</v>
          </cell>
          <cell r="AMY38">
            <v>-6025.5</v>
          </cell>
          <cell r="AMZ38">
            <v>-6025.5</v>
          </cell>
          <cell r="ANA38">
            <v>-6025.5</v>
          </cell>
          <cell r="ANB38">
            <v>-24102</v>
          </cell>
          <cell r="ANC38">
            <v>0</v>
          </cell>
          <cell r="AND38">
            <v>0</v>
          </cell>
          <cell r="ANE38">
            <v>0</v>
          </cell>
          <cell r="ANF38">
            <v>0</v>
          </cell>
          <cell r="ANG38">
            <v>0</v>
          </cell>
          <cell r="ANH38">
            <v>-6025.5</v>
          </cell>
          <cell r="ANI38">
            <v>-6025.5</v>
          </cell>
          <cell r="ANJ38">
            <v>-6025.5</v>
          </cell>
          <cell r="ANK38">
            <v>-6025.5</v>
          </cell>
          <cell r="ANL38">
            <v>-24102</v>
          </cell>
          <cell r="AOB38">
            <v>-3233.34</v>
          </cell>
          <cell r="AOC38">
            <v>-3233.34</v>
          </cell>
          <cell r="AOD38">
            <v>-3233.34</v>
          </cell>
          <cell r="AOE38">
            <v>-3233.34</v>
          </cell>
          <cell r="AOF38">
            <v>-12933.36</v>
          </cell>
          <cell r="AOG38">
            <v>0</v>
          </cell>
          <cell r="AOH38">
            <v>0</v>
          </cell>
          <cell r="AOI38">
            <v>0</v>
          </cell>
          <cell r="AOJ38">
            <v>0</v>
          </cell>
          <cell r="AOK38">
            <v>0</v>
          </cell>
          <cell r="AOL38">
            <v>-3233.34</v>
          </cell>
          <cell r="AOM38">
            <v>-3233.34</v>
          </cell>
          <cell r="AON38">
            <v>-3233.34</v>
          </cell>
          <cell r="AOO38">
            <v>-3233.34</v>
          </cell>
          <cell r="AOP38">
            <v>-12933.36</v>
          </cell>
          <cell r="APF38">
            <v>-28167.510000000002</v>
          </cell>
          <cell r="APG38">
            <v>-28167.510000000002</v>
          </cell>
          <cell r="APH38">
            <v>-28167.510000000002</v>
          </cell>
          <cell r="API38">
            <v>-9389.17</v>
          </cell>
          <cell r="APJ38">
            <v>-93891.7</v>
          </cell>
          <cell r="APK38">
            <v>0</v>
          </cell>
          <cell r="APL38">
            <v>0</v>
          </cell>
          <cell r="APM38">
            <v>0</v>
          </cell>
          <cell r="APN38">
            <v>0</v>
          </cell>
          <cell r="APO38">
            <v>0</v>
          </cell>
          <cell r="APP38">
            <v>-28167.510000000002</v>
          </cell>
          <cell r="APQ38">
            <v>-28167.510000000002</v>
          </cell>
          <cell r="APR38">
            <v>-28167.510000000002</v>
          </cell>
          <cell r="APS38">
            <v>-9389.17</v>
          </cell>
          <cell r="APT38">
            <v>-93891.7</v>
          </cell>
          <cell r="AQJ38">
            <v>0</v>
          </cell>
          <cell r="AQK38">
            <v>0</v>
          </cell>
          <cell r="AQL38">
            <v>0</v>
          </cell>
          <cell r="AQM38">
            <v>0</v>
          </cell>
          <cell r="AQN38">
            <v>0</v>
          </cell>
          <cell r="AQO38">
            <v>0</v>
          </cell>
          <cell r="AQP38">
            <v>0</v>
          </cell>
          <cell r="AQQ38">
            <v>0</v>
          </cell>
          <cell r="AQR38">
            <v>0</v>
          </cell>
          <cell r="AQS38">
            <v>0</v>
          </cell>
          <cell r="AQT38">
            <v>0</v>
          </cell>
          <cell r="AQU38">
            <v>0</v>
          </cell>
          <cell r="AQV38">
            <v>0</v>
          </cell>
          <cell r="AQW38">
            <v>0</v>
          </cell>
          <cell r="AQX38">
            <v>0</v>
          </cell>
          <cell r="ARN38">
            <v>0</v>
          </cell>
          <cell r="ARO38">
            <v>0</v>
          </cell>
          <cell r="ARP38">
            <v>0</v>
          </cell>
          <cell r="ARQ38">
            <v>0</v>
          </cell>
          <cell r="ARR38">
            <v>0</v>
          </cell>
          <cell r="ARS38">
            <v>0</v>
          </cell>
          <cell r="ART38">
            <v>0</v>
          </cell>
          <cell r="ARU38">
            <v>0</v>
          </cell>
          <cell r="ARV38">
            <v>0</v>
          </cell>
          <cell r="ARW38">
            <v>0</v>
          </cell>
          <cell r="ARX38">
            <v>0</v>
          </cell>
          <cell r="ARY38">
            <v>0</v>
          </cell>
          <cell r="ARZ38">
            <v>0</v>
          </cell>
          <cell r="ASA38">
            <v>0</v>
          </cell>
          <cell r="ASB38">
            <v>0</v>
          </cell>
          <cell r="ASR38">
            <v>0</v>
          </cell>
          <cell r="ASS38">
            <v>0</v>
          </cell>
          <cell r="AST38">
            <v>0</v>
          </cell>
          <cell r="ASU38">
            <v>0</v>
          </cell>
          <cell r="ASV38">
            <v>0</v>
          </cell>
          <cell r="ASW38">
            <v>0</v>
          </cell>
          <cell r="ASX38">
            <v>0</v>
          </cell>
          <cell r="ASY38">
            <v>0</v>
          </cell>
          <cell r="ASZ38">
            <v>0</v>
          </cell>
          <cell r="ATA38">
            <v>0</v>
          </cell>
          <cell r="ATB38">
            <v>0</v>
          </cell>
          <cell r="ATC38">
            <v>0</v>
          </cell>
          <cell r="ATD38">
            <v>0</v>
          </cell>
          <cell r="ATE38">
            <v>0</v>
          </cell>
          <cell r="ATF38">
            <v>0</v>
          </cell>
          <cell r="ATV38">
            <v>0</v>
          </cell>
          <cell r="ATW38">
            <v>0</v>
          </cell>
          <cell r="ATX38">
            <v>0</v>
          </cell>
          <cell r="ATY38">
            <v>0</v>
          </cell>
          <cell r="ATZ38">
            <v>0</v>
          </cell>
          <cell r="AUA38">
            <v>0</v>
          </cell>
          <cell r="AUB38">
            <v>0</v>
          </cell>
          <cell r="AUC38">
            <v>0</v>
          </cell>
          <cell r="AUD38">
            <v>0</v>
          </cell>
          <cell r="AUE38">
            <v>0</v>
          </cell>
          <cell r="AUF38">
            <v>0</v>
          </cell>
          <cell r="AUG38">
            <v>0</v>
          </cell>
          <cell r="AUH38">
            <v>0</v>
          </cell>
          <cell r="AUI38">
            <v>0</v>
          </cell>
          <cell r="AUJ38">
            <v>0</v>
          </cell>
          <cell r="AUZ38">
            <v>0</v>
          </cell>
          <cell r="AVA38">
            <v>0</v>
          </cell>
          <cell r="AVB38">
            <v>0</v>
          </cell>
          <cell r="AVC38">
            <v>0</v>
          </cell>
          <cell r="AVD38">
            <v>0</v>
          </cell>
          <cell r="AVE38">
            <v>0</v>
          </cell>
          <cell r="AVF38">
            <v>0</v>
          </cell>
          <cell r="AVG38">
            <v>0</v>
          </cell>
          <cell r="AVH38">
            <v>0</v>
          </cell>
          <cell r="AVI38">
            <v>0</v>
          </cell>
          <cell r="AVJ38">
            <v>0</v>
          </cell>
          <cell r="AVK38">
            <v>0</v>
          </cell>
          <cell r="AVL38">
            <v>0</v>
          </cell>
          <cell r="AVM38">
            <v>0</v>
          </cell>
          <cell r="AVN38">
            <v>0</v>
          </cell>
          <cell r="AWD38">
            <v>0</v>
          </cell>
          <cell r="AWE38">
            <v>0</v>
          </cell>
          <cell r="AWF38">
            <v>0</v>
          </cell>
          <cell r="AWG38">
            <v>0</v>
          </cell>
          <cell r="AWH38">
            <v>0</v>
          </cell>
          <cell r="AWI38">
            <v>0</v>
          </cell>
          <cell r="AWJ38">
            <v>0</v>
          </cell>
          <cell r="AWK38">
            <v>0</v>
          </cell>
          <cell r="AWL38">
            <v>0</v>
          </cell>
          <cell r="AWM38">
            <v>0</v>
          </cell>
          <cell r="AWN38">
            <v>0</v>
          </cell>
          <cell r="AWO38">
            <v>0</v>
          </cell>
          <cell r="AWP38">
            <v>0</v>
          </cell>
          <cell r="AWQ38">
            <v>0</v>
          </cell>
          <cell r="AWR38">
            <v>0</v>
          </cell>
          <cell r="AXH38">
            <v>0</v>
          </cell>
          <cell r="AXI38">
            <v>0</v>
          </cell>
          <cell r="AXJ38">
            <v>0</v>
          </cell>
          <cell r="AXK38">
            <v>0</v>
          </cell>
          <cell r="AXL38">
            <v>0</v>
          </cell>
          <cell r="AXM38">
            <v>0</v>
          </cell>
          <cell r="AXN38">
            <v>0</v>
          </cell>
          <cell r="AXO38">
            <v>0</v>
          </cell>
          <cell r="AXP38">
            <v>0</v>
          </cell>
          <cell r="AXQ38">
            <v>0</v>
          </cell>
          <cell r="AXR38">
            <v>0</v>
          </cell>
          <cell r="AXS38">
            <v>0</v>
          </cell>
          <cell r="AXT38">
            <v>0</v>
          </cell>
          <cell r="AXU38">
            <v>0</v>
          </cell>
          <cell r="AXV38">
            <v>0</v>
          </cell>
          <cell r="AXW38">
            <v>54733661.044807449</v>
          </cell>
          <cell r="AXX38">
            <v>23499825.483104929</v>
          </cell>
          <cell r="AXY38">
            <v>32416143.75516881</v>
          </cell>
          <cell r="AXZ38">
            <v>93111741.143087953</v>
          </cell>
          <cell r="AYA38">
            <v>203761371.42616916</v>
          </cell>
          <cell r="AYB38">
            <v>0</v>
          </cell>
          <cell r="AYC38">
            <v>0</v>
          </cell>
          <cell r="AYD38">
            <v>0</v>
          </cell>
          <cell r="AYE38">
            <v>0</v>
          </cell>
          <cell r="AYF38">
            <v>0</v>
          </cell>
          <cell r="AYG38">
            <v>54771087.394807443</v>
          </cell>
          <cell r="AYH38">
            <v>23537251.833104923</v>
          </cell>
          <cell r="AYI38">
            <v>32453570.105168819</v>
          </cell>
          <cell r="AYJ38">
            <v>93130389.153087944</v>
          </cell>
          <cell r="AYK38">
            <v>203892298.4861691</v>
          </cell>
          <cell r="AYL38">
            <v>54733661.032109842</v>
          </cell>
          <cell r="AYM38">
            <v>23499825.267536387</v>
          </cell>
          <cell r="AYN38">
            <v>32416143.840343013</v>
          </cell>
          <cell r="AYO38">
            <v>93111742.180862188</v>
          </cell>
          <cell r="AYP38">
            <v>203761372.32085145</v>
          </cell>
          <cell r="AYQ38">
            <v>-16389979.475106142</v>
          </cell>
          <cell r="AYR38">
            <v>-14837189.352819592</v>
          </cell>
          <cell r="AYS38">
            <v>-12826358.349758998</v>
          </cell>
          <cell r="AYT38">
            <v>-48677645.568589613</v>
          </cell>
          <cell r="AYU38">
            <v>-92731172.746274352</v>
          </cell>
          <cell r="AYV38">
            <v>38343681.557003707</v>
          </cell>
          <cell r="AYW38">
            <v>8662635.9147167802</v>
          </cell>
          <cell r="AYX38">
            <v>19589785.490584016</v>
          </cell>
          <cell r="AYY38">
            <v>44434096.612272561</v>
          </cell>
          <cell r="AYZ38">
            <v>111030199.57457709</v>
          </cell>
          <cell r="AZA38">
            <v>1370534.49</v>
          </cell>
          <cell r="AZB38">
            <v>1525741.6800000002</v>
          </cell>
          <cell r="AZC38">
            <v>1524595.6800000002</v>
          </cell>
          <cell r="AZD38">
            <v>1674595.6800000002</v>
          </cell>
          <cell r="AZE38">
            <v>6095467.5299999993</v>
          </cell>
          <cell r="AZF38">
            <v>0</v>
          </cell>
          <cell r="AZG38">
            <v>0</v>
          </cell>
          <cell r="AZH38">
            <v>0</v>
          </cell>
          <cell r="AZI38">
            <v>0</v>
          </cell>
          <cell r="AZJ38">
            <v>0</v>
          </cell>
          <cell r="AZK38">
            <v>1370534.49</v>
          </cell>
          <cell r="AZL38">
            <v>1525741.6800000002</v>
          </cell>
          <cell r="AZM38">
            <v>1524595.6800000002</v>
          </cell>
          <cell r="AZN38">
            <v>1674595.6800000002</v>
          </cell>
          <cell r="AZO38">
            <v>6095467.5299999993</v>
          </cell>
          <cell r="AZP38">
            <v>1370534.49</v>
          </cell>
          <cell r="AZQ38">
            <v>1525741.6800000002</v>
          </cell>
          <cell r="AZR38">
            <v>1524595.6800000002</v>
          </cell>
          <cell r="AZS38">
            <v>1674595.6800000002</v>
          </cell>
          <cell r="AZT38">
            <v>6095467.5299999993</v>
          </cell>
          <cell r="AZU38">
            <v>0</v>
          </cell>
          <cell r="AZV38">
            <v>0</v>
          </cell>
          <cell r="AZW38">
            <v>0</v>
          </cell>
          <cell r="AZX38">
            <v>0</v>
          </cell>
          <cell r="AZY38">
            <v>0</v>
          </cell>
          <cell r="AZZ38">
            <v>1370534.49</v>
          </cell>
          <cell r="BAA38">
            <v>1525741.6800000002</v>
          </cell>
          <cell r="BAB38">
            <v>1524595.6800000002</v>
          </cell>
          <cell r="BAC38">
            <v>1674595.6800000002</v>
          </cell>
          <cell r="BAD38">
            <v>6095467.5299999993</v>
          </cell>
          <cell r="BAE38">
            <v>-5115171.66</v>
          </cell>
          <cell r="BAF38">
            <v>4217031.2699999996</v>
          </cell>
          <cell r="BAG38">
            <v>4017539.2799999993</v>
          </cell>
          <cell r="BAH38">
            <v>4312421.2899999991</v>
          </cell>
          <cell r="BAI38">
            <v>7431820.1799999997</v>
          </cell>
          <cell r="BAJ38">
            <v>0</v>
          </cell>
          <cell r="BAK38">
            <v>0</v>
          </cell>
          <cell r="BAL38">
            <v>0</v>
          </cell>
          <cell r="BAM38">
            <v>0</v>
          </cell>
          <cell r="BAN38">
            <v>0</v>
          </cell>
          <cell r="BAO38">
            <v>-5115171.66</v>
          </cell>
          <cell r="BAP38">
            <v>4217031.2699999996</v>
          </cell>
          <cell r="BAQ38">
            <v>4017539.2799999993</v>
          </cell>
          <cell r="BAR38">
            <v>4312421.2899999991</v>
          </cell>
          <cell r="BAS38">
            <v>7431820.1799999997</v>
          </cell>
          <cell r="BAT38">
            <v>-5115171.66</v>
          </cell>
          <cell r="BAU38">
            <v>4217031.2699999996</v>
          </cell>
          <cell r="BAV38">
            <v>4017539.2799999993</v>
          </cell>
          <cell r="BAW38">
            <v>4312421.2899999991</v>
          </cell>
          <cell r="BAX38">
            <v>7431820.1799999997</v>
          </cell>
          <cell r="BAY38">
            <v>0</v>
          </cell>
          <cell r="BAZ38">
            <v>0</v>
          </cell>
          <cell r="BBA38">
            <v>0</v>
          </cell>
          <cell r="BBB38">
            <v>0</v>
          </cell>
          <cell r="BBC38">
            <v>0</v>
          </cell>
          <cell r="BBD38">
            <v>-5115171.66</v>
          </cell>
          <cell r="BBE38">
            <v>4217031.2699999996</v>
          </cell>
          <cell r="BBF38">
            <v>4017539.2799999993</v>
          </cell>
          <cell r="BBG38">
            <v>4312421.2899999991</v>
          </cell>
          <cell r="BBH38">
            <v>7431820.1799999997</v>
          </cell>
          <cell r="BBI38">
            <v>-41777.160000000003</v>
          </cell>
          <cell r="BBJ38">
            <v>-41777.160000000003</v>
          </cell>
          <cell r="BBK38">
            <v>-41777.160000000003</v>
          </cell>
          <cell r="BBL38">
            <v>-41318.120000000003</v>
          </cell>
          <cell r="BBM38">
            <v>-166649.60000000001</v>
          </cell>
          <cell r="BBN38">
            <v>0</v>
          </cell>
          <cell r="BBO38">
            <v>0</v>
          </cell>
          <cell r="BBP38">
            <v>0</v>
          </cell>
          <cell r="BBQ38">
            <v>0</v>
          </cell>
          <cell r="BBR38">
            <v>0</v>
          </cell>
          <cell r="BBS38">
            <v>-41777.160000000003</v>
          </cell>
          <cell r="BBT38">
            <v>-41777.160000000003</v>
          </cell>
          <cell r="BBU38">
            <v>-41777.160000000003</v>
          </cell>
          <cell r="BBV38">
            <v>-41318.120000000003</v>
          </cell>
          <cell r="BBW38">
            <v>-166649.60000000001</v>
          </cell>
          <cell r="BBX38">
            <v>-41777.160000000003</v>
          </cell>
          <cell r="BBY38">
            <v>-41777.160000000003</v>
          </cell>
          <cell r="BBZ38">
            <v>-41777.160000000003</v>
          </cell>
          <cell r="BCA38">
            <v>-41318.120000000003</v>
          </cell>
          <cell r="BCB38">
            <v>-166649.60000000001</v>
          </cell>
          <cell r="BCC38">
            <v>0</v>
          </cell>
          <cell r="BCD38">
            <v>0</v>
          </cell>
          <cell r="BCE38">
            <v>0</v>
          </cell>
          <cell r="BCF38">
            <v>0</v>
          </cell>
          <cell r="BCG38">
            <v>0</v>
          </cell>
          <cell r="BCH38">
            <v>-41777.160000000003</v>
          </cell>
          <cell r="BCI38">
            <v>-41777.160000000003</v>
          </cell>
          <cell r="BCJ38">
            <v>-41777.160000000003</v>
          </cell>
          <cell r="BCK38">
            <v>-41318.120000000003</v>
          </cell>
          <cell r="BCL38">
            <v>-166649.60000000001</v>
          </cell>
          <cell r="BCM38">
            <v>-16068494.220000001</v>
          </cell>
          <cell r="BCN38">
            <v>-17284683.18</v>
          </cell>
          <cell r="BCO38">
            <v>-22466468.479999997</v>
          </cell>
          <cell r="BCP38">
            <v>-21833555.080000002</v>
          </cell>
          <cell r="BCQ38">
            <v>-77653200.959999993</v>
          </cell>
          <cell r="BCR38">
            <v>0</v>
          </cell>
          <cell r="BCS38">
            <v>0</v>
          </cell>
          <cell r="BCT38">
            <v>0</v>
          </cell>
          <cell r="BCU38">
            <v>0</v>
          </cell>
          <cell r="BCV38">
            <v>0</v>
          </cell>
          <cell r="BCW38">
            <v>-16068494.220000001</v>
          </cell>
          <cell r="BCX38">
            <v>-17284683.18</v>
          </cell>
          <cell r="BCY38">
            <v>-22466468.479999997</v>
          </cell>
          <cell r="BCZ38">
            <v>-21833555.080000002</v>
          </cell>
          <cell r="BDA38">
            <v>-77653200.959999993</v>
          </cell>
          <cell r="BDB38">
            <v>-16068494.220000001</v>
          </cell>
          <cell r="BDC38">
            <v>-17284683.18</v>
          </cell>
          <cell r="BDD38">
            <v>-22466468.479999997</v>
          </cell>
          <cell r="BDE38">
            <v>-21833555.080000002</v>
          </cell>
          <cell r="BDF38">
            <v>-77653200.959999993</v>
          </cell>
          <cell r="BDG38">
            <v>0</v>
          </cell>
          <cell r="BDH38">
            <v>0</v>
          </cell>
          <cell r="BDI38">
            <v>0</v>
          </cell>
          <cell r="BDJ38">
            <v>0</v>
          </cell>
          <cell r="BDK38">
            <v>0</v>
          </cell>
          <cell r="BDL38">
            <v>-16068494.220000001</v>
          </cell>
          <cell r="BDM38">
            <v>-17284683.18</v>
          </cell>
          <cell r="BDN38">
            <v>-22466468.479999997</v>
          </cell>
          <cell r="BDO38">
            <v>-21833555.080000002</v>
          </cell>
          <cell r="BDP38">
            <v>-77653200.959999993</v>
          </cell>
          <cell r="BDQ38">
            <v>-24715064.699999999</v>
          </cell>
          <cell r="BDR38">
            <v>-26082910.046250001</v>
          </cell>
          <cell r="BDS38">
            <v>-27688023.058125</v>
          </cell>
          <cell r="BDT38">
            <v>-100188541.13124999</v>
          </cell>
          <cell r="BDU38">
            <v>-178674538.93562499</v>
          </cell>
          <cell r="BDV38">
            <v>0</v>
          </cell>
          <cell r="BDW38">
            <v>0</v>
          </cell>
          <cell r="BDX38">
            <v>0</v>
          </cell>
          <cell r="BDY38">
            <v>0</v>
          </cell>
          <cell r="BDZ38">
            <v>0</v>
          </cell>
          <cell r="BEA38">
            <v>-24715064.699999999</v>
          </cell>
          <cell r="BEB38">
            <v>-26082910.046250001</v>
          </cell>
          <cell r="BEC38">
            <v>-27688023.058125</v>
          </cell>
          <cell r="BED38">
            <v>-100188541.13124999</v>
          </cell>
          <cell r="BEE38">
            <v>-108674538.93562499</v>
          </cell>
          <cell r="BEF38">
            <v>-24715064.699999999</v>
          </cell>
          <cell r="BEG38">
            <v>-26082910.046250001</v>
          </cell>
          <cell r="BEH38">
            <v>-27688023.058125</v>
          </cell>
          <cell r="BEI38">
            <v>-100188541.13124999</v>
          </cell>
          <cell r="BEJ38">
            <v>-178674538.93562499</v>
          </cell>
          <cell r="BEK38">
            <v>0</v>
          </cell>
          <cell r="BEL38">
            <v>-300</v>
          </cell>
          <cell r="BEM38">
            <v>-300</v>
          </cell>
          <cell r="BEN38">
            <v>-300</v>
          </cell>
          <cell r="BEO38">
            <v>-900</v>
          </cell>
          <cell r="BEP38">
            <v>-24715064.699999999</v>
          </cell>
          <cell r="BEQ38">
            <v>-26083210.046250001</v>
          </cell>
          <cell r="BER38">
            <v>-27688323.058125</v>
          </cell>
          <cell r="BES38">
            <v>-30188841.131249998</v>
          </cell>
          <cell r="BET38">
            <v>-108675438.93562499</v>
          </cell>
          <cell r="BEU38">
            <v>10163687.794807449</v>
          </cell>
          <cell r="BEV38">
            <v>-14166771.953145072</v>
          </cell>
          <cell r="BEW38">
            <v>-12237989.982956186</v>
          </cell>
          <cell r="BEX38">
            <v>-22964656.218162045</v>
          </cell>
          <cell r="BEY38">
            <v>-39205730.359455824</v>
          </cell>
          <cell r="BEZ38">
            <v>0</v>
          </cell>
          <cell r="BFA38">
            <v>0</v>
          </cell>
          <cell r="BFB38">
            <v>0</v>
          </cell>
          <cell r="BFC38">
            <v>0</v>
          </cell>
          <cell r="BFD38">
            <v>0</v>
          </cell>
          <cell r="BFE38">
            <v>10163687.794807449</v>
          </cell>
          <cell r="BFF38">
            <v>-14166771.953145072</v>
          </cell>
          <cell r="BFG38">
            <v>-12237989.982956186</v>
          </cell>
          <cell r="BFH38">
            <v>-22964656.218162045</v>
          </cell>
          <cell r="BFI38">
            <v>-39205730.359455943</v>
          </cell>
          <cell r="BFJ38">
            <v>10163687.782109857</v>
          </cell>
          <cell r="BFK38">
            <v>-14166772.168713629</v>
          </cell>
          <cell r="BFL38">
            <v>-12237989.897781968</v>
          </cell>
          <cell r="BFM38">
            <v>-22964655.180387795</v>
          </cell>
          <cell r="BFN38">
            <v>-39205729.464773536</v>
          </cell>
          <cell r="BFO38">
            <v>-16389979.475106142</v>
          </cell>
          <cell r="BFP38">
            <v>-14837489.352819592</v>
          </cell>
          <cell r="BFQ38">
            <v>-12826658.349758998</v>
          </cell>
          <cell r="BFR38">
            <v>-48677945.568589613</v>
          </cell>
          <cell r="BFS38">
            <v>-92732072.746274352</v>
          </cell>
          <cell r="BFT38">
            <v>-6226291.6929962859</v>
          </cell>
          <cell r="BFU38">
            <v>-29004261.521533221</v>
          </cell>
          <cell r="BFV38">
            <v>-25064648.247540966</v>
          </cell>
          <cell r="BFW38">
            <v>-71642600.748977408</v>
          </cell>
          <cell r="BFX38">
            <v>-131937802.21104789</v>
          </cell>
          <cell r="BFY38">
            <v>0</v>
          </cell>
        </row>
        <row r="39">
          <cell r="B39" t="str">
            <v>营业利润率（收入口径）</v>
          </cell>
          <cell r="C39">
            <v>0.71933049381576508</v>
          </cell>
          <cell r="D39">
            <v>0.4307435855780668</v>
          </cell>
          <cell r="E39">
            <v>0.48154010649993778</v>
          </cell>
          <cell r="F39">
            <v>0.71807609216444179</v>
          </cell>
          <cell r="G39">
            <v>0.61145936434920545</v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0.71933049381576508</v>
          </cell>
          <cell r="N39">
            <v>0.4307435855780668</v>
          </cell>
          <cell r="O39">
            <v>0.48154010649993778</v>
          </cell>
          <cell r="P39">
            <v>0.71807609216444179</v>
          </cell>
          <cell r="Q39">
            <v>0.61145936434920545</v>
          </cell>
          <cell r="R39">
            <v>0.71933049381576508</v>
          </cell>
          <cell r="S39">
            <v>0.4307435855780668</v>
          </cell>
          <cell r="T39">
            <v>0.48154010649993778</v>
          </cell>
          <cell r="U39">
            <v>0.71807609216444179</v>
          </cell>
          <cell r="V39">
            <v>0.61145936434920545</v>
          </cell>
          <cell r="W39">
            <v>-1.287147517242458</v>
          </cell>
          <cell r="X39">
            <v>-0.28468031743203354</v>
          </cell>
          <cell r="Y39">
            <v>-0.14892206901620025</v>
          </cell>
          <cell r="Z39">
            <v>-1.6288014435385239</v>
          </cell>
          <cell r="AA39">
            <v>-0.81464195702559727</v>
          </cell>
          <cell r="AB39">
            <v>0.67528906328704519</v>
          </cell>
          <cell r="AC39">
            <v>0.36425701870455079</v>
          </cell>
          <cell r="AD39">
            <v>0.41471802441708244</v>
          </cell>
          <cell r="AE39">
            <v>0.44975023888160648</v>
          </cell>
          <cell r="AF39">
            <v>0.50290910754196616</v>
          </cell>
          <cell r="AG39">
            <v>2.8092292488735567E-2</v>
          </cell>
          <cell r="AH39">
            <v>0.19545891224509832</v>
          </cell>
          <cell r="AI39">
            <v>0.15047201772987043</v>
          </cell>
          <cell r="AJ39">
            <v>0.54084326351717815</v>
          </cell>
          <cell r="AK39">
            <v>0.26015575665069163</v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>
            <v>2.8092292488735567E-2</v>
          </cell>
          <cell r="AR39">
            <v>0.19545891224509832</v>
          </cell>
          <cell r="AS39">
            <v>0.15047201772987043</v>
          </cell>
          <cell r="AT39">
            <v>0.54084326351717815</v>
          </cell>
          <cell r="AU39">
            <v>0.26015575665069163</v>
          </cell>
          <cell r="AV39">
            <v>2.8092292488735567E-2</v>
          </cell>
          <cell r="AW39">
            <v>0.19545891224509832</v>
          </cell>
          <cell r="AX39">
            <v>0.15047201772987043</v>
          </cell>
          <cell r="AY39">
            <v>0.54084326351717815</v>
          </cell>
          <cell r="AZ39">
            <v>0.26015575665069163</v>
          </cell>
          <cell r="BA39">
            <v>-1.3320047301808611</v>
          </cell>
          <cell r="BB39">
            <v>-0.45113874384522024</v>
          </cell>
          <cell r="BC39">
            <v>-0.2459639150938347</v>
          </cell>
          <cell r="BD39">
            <v>-1.3908695720433573</v>
          </cell>
          <cell r="BE39">
            <v>-0.80657868372271668</v>
          </cell>
          <cell r="BF39">
            <v>-9.8756134495993714E-2</v>
          </cell>
          <cell r="BG39">
            <v>9.6825371485558198E-2</v>
          </cell>
          <cell r="BH39">
            <v>8.005247703092265E-2</v>
          </cell>
          <cell r="BI39">
            <v>0.20558731684964726</v>
          </cell>
          <cell r="BJ39">
            <v>9.3911428280809811E-2</v>
          </cell>
          <cell r="BK39">
            <v>0.22528898387562124</v>
          </cell>
          <cell r="BL39">
            <v>0.11490152509598073</v>
          </cell>
          <cell r="BM39">
            <v>0.14897979288718566</v>
          </cell>
          <cell r="BN39">
            <v>0.49964257522203476</v>
          </cell>
          <cell r="BO39">
            <v>0.25586442640263951</v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>
            <v>0.22528898387562124</v>
          </cell>
          <cell r="BV39">
            <v>0.11490152509598073</v>
          </cell>
          <cell r="BW39">
            <v>0.14897979288718566</v>
          </cell>
          <cell r="BX39">
            <v>0.49964257522203476</v>
          </cell>
          <cell r="BY39">
            <v>0.25586442640263951</v>
          </cell>
          <cell r="BZ39">
            <v>0.22528898387562124</v>
          </cell>
          <cell r="CA39">
            <v>0.11490152509598073</v>
          </cell>
          <cell r="CB39">
            <v>0.14897979288718566</v>
          </cell>
          <cell r="CC39">
            <v>0.49964257522203476</v>
          </cell>
          <cell r="CD39">
            <v>0.25586442640263951</v>
          </cell>
          <cell r="CE39">
            <v>-1.0153531811773306</v>
          </cell>
          <cell r="CF39">
            <v>-0.29622463210193462</v>
          </cell>
          <cell r="CG39">
            <v>-0.30105250093884145</v>
          </cell>
          <cell r="CH39">
            <v>-1.1039548545307982</v>
          </cell>
          <cell r="CI39">
            <v>-0.65229142551064845</v>
          </cell>
          <cell r="CJ39">
            <v>0.10867143042217275</v>
          </cell>
          <cell r="CK39">
            <v>3.0227899668122234E-2</v>
          </cell>
          <cell r="CL39">
            <v>4.7935571820746918E-2</v>
          </cell>
          <cell r="CM39">
            <v>0.12106065458554724</v>
          </cell>
          <cell r="CN39">
            <v>7.7668360897195365E-2</v>
          </cell>
          <cell r="CO39">
            <v>-0.23424637971118248</v>
          </cell>
          <cell r="CP39">
            <v>0.13979819823271955</v>
          </cell>
          <cell r="CQ39">
            <v>0.17444022820010208</v>
          </cell>
          <cell r="CR39">
            <v>0.66854297016262232</v>
          </cell>
          <cell r="CS39">
            <v>0.26344376829008237</v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>
            <v>-0.23424637971118248</v>
          </cell>
          <cell r="CZ39">
            <v>0.13979819823271955</v>
          </cell>
          <cell r="DA39">
            <v>0.17444022820010208</v>
          </cell>
          <cell r="DB39">
            <v>0.66854297016262232</v>
          </cell>
          <cell r="DC39">
            <v>0.26344376829008237</v>
          </cell>
          <cell r="DD39">
            <v>-0.23424637971118248</v>
          </cell>
          <cell r="DE39">
            <v>0.13979819823271955</v>
          </cell>
          <cell r="DF39">
            <v>0.17444022820010208</v>
          </cell>
          <cell r="DG39">
            <v>0.66854297016262232</v>
          </cell>
          <cell r="DH39">
            <v>0.26344376829008237</v>
          </cell>
          <cell r="DI39">
            <v>-2.099585861119154</v>
          </cell>
          <cell r="DJ39">
            <v>-1.4366305250655205</v>
          </cell>
          <cell r="DK39">
            <v>-1.0671675501109945</v>
          </cell>
          <cell r="DL39">
            <v>-2.6138528484555881</v>
          </cell>
          <cell r="DM39">
            <v>-1.8041149793710494</v>
          </cell>
          <cell r="DN39">
            <v>-0.35763459443466716</v>
          </cell>
          <cell r="DO39">
            <v>-2.0676581983269153E-2</v>
          </cell>
          <cell r="DP39">
            <v>3.0852934109702995E-2</v>
          </cell>
          <cell r="DQ39">
            <v>0.31632917177166925</v>
          </cell>
          <cell r="DR39">
            <v>5.2973716132961167E-2</v>
          </cell>
          <cell r="DS39">
            <v>-0.19338404259764846</v>
          </cell>
          <cell r="DT39">
            <v>0.14408339265790535</v>
          </cell>
          <cell r="DU39">
            <v>0.15660411709472757</v>
          </cell>
          <cell r="DV39">
            <v>0.45553618167810006</v>
          </cell>
          <cell r="DW39">
            <v>0.17963131559480122</v>
          </cell>
          <cell r="DX39" t="str">
            <v/>
          </cell>
          <cell r="DY39" t="str">
            <v/>
          </cell>
          <cell r="DZ39" t="str">
            <v/>
          </cell>
          <cell r="EA39" t="str">
            <v/>
          </cell>
          <cell r="EB39" t="str">
            <v/>
          </cell>
          <cell r="EC39">
            <v>-0.19338404259764846</v>
          </cell>
          <cell r="ED39">
            <v>0.14408339265790535</v>
          </cell>
          <cell r="EE39">
            <v>0.15660411709472757</v>
          </cell>
          <cell r="EF39">
            <v>0.45553618167810006</v>
          </cell>
          <cell r="EG39">
            <v>0.17963131559480122</v>
          </cell>
          <cell r="EH39">
            <v>-0.19338404259764846</v>
          </cell>
          <cell r="EI39">
            <v>0.14408339265790535</v>
          </cell>
          <cell r="EJ39">
            <v>0.15660411709472757</v>
          </cell>
          <cell r="EK39">
            <v>0.45553618167810006</v>
          </cell>
          <cell r="EL39">
            <v>0.17963131559480122</v>
          </cell>
          <cell r="EM39">
            <v>-1.53422883364005</v>
          </cell>
          <cell r="EN39">
            <v>-0.59627766779389302</v>
          </cell>
          <cell r="EO39">
            <v>-0.56020972487083143</v>
          </cell>
          <cell r="EP39">
            <v>-1.4706411484362891</v>
          </cell>
          <cell r="EQ39">
            <v>-0.98527961972642919</v>
          </cell>
          <cell r="ER39">
            <v>-0.35804919237478577</v>
          </cell>
          <cell r="ES39">
            <v>1.119807411527488E-2</v>
          </cell>
          <cell r="ET39">
            <v>1.4593827648720603E-2</v>
          </cell>
          <cell r="EU39">
            <v>2.4564998227848616E-2</v>
          </cell>
          <cell r="EV39">
            <v>-4.0757239736242193E-2</v>
          </cell>
          <cell r="EW39">
            <v>-4.1401475632076148E-2</v>
          </cell>
          <cell r="EX39">
            <v>0.37011000298397245</v>
          </cell>
          <cell r="EY39">
            <v>0.30221713871393269</v>
          </cell>
          <cell r="EZ39">
            <v>0.29984175514177758</v>
          </cell>
          <cell r="FA39">
            <v>0.28136130537362691</v>
          </cell>
          <cell r="FB39" t="str">
            <v/>
          </cell>
          <cell r="FC39" t="str">
            <v/>
          </cell>
          <cell r="FD39" t="str">
            <v/>
          </cell>
          <cell r="FE39" t="str">
            <v/>
          </cell>
          <cell r="FF39" t="str">
            <v/>
          </cell>
          <cell r="FG39">
            <v>-4.1401475632076148E-2</v>
          </cell>
          <cell r="FH39">
            <v>0.37011000298397245</v>
          </cell>
          <cell r="FI39">
            <v>0.30221713871393269</v>
          </cell>
          <cell r="FJ39">
            <v>0.29984175514177758</v>
          </cell>
          <cell r="FK39">
            <v>0.28136130537362691</v>
          </cell>
          <cell r="FL39">
            <v>-4.1401475632076148E-2</v>
          </cell>
          <cell r="FM39">
            <v>0.37011000298397245</v>
          </cell>
          <cell r="FN39">
            <v>0.30221713871393269</v>
          </cell>
          <cell r="FO39">
            <v>0.29984175514177758</v>
          </cell>
          <cell r="FP39">
            <v>0.28136130537362691</v>
          </cell>
          <cell r="FQ39">
            <v>-1.9595970244238048</v>
          </cell>
          <cell r="FR39">
            <v>-0.64455343199174442</v>
          </cell>
          <cell r="FS39">
            <v>-0.43643046863891766</v>
          </cell>
          <cell r="FT39">
            <v>-1.6967360425868601</v>
          </cell>
          <cell r="FU39">
            <v>-1.0818848159373924</v>
          </cell>
          <cell r="FV39">
            <v>-0.23666689077853936</v>
          </cell>
          <cell r="FW39">
            <v>0.27265645273206757</v>
          </cell>
          <cell r="FX39">
            <v>0.21481336150976707</v>
          </cell>
          <cell r="FY39">
            <v>-6.0693537619539106E-2</v>
          </cell>
          <cell r="FZ39">
            <v>0.11219937791167534</v>
          </cell>
          <cell r="GA39">
            <v>-1.8803998788057055</v>
          </cell>
          <cell r="GB39">
            <v>-0.89966580480651226</v>
          </cell>
          <cell r="GC39">
            <v>-0.67583538604642124</v>
          </cell>
          <cell r="GD39">
            <v>0.71724191030464413</v>
          </cell>
          <cell r="GE39">
            <v>-0.46764812812572165</v>
          </cell>
          <cell r="GF39" t="str">
            <v/>
          </cell>
          <cell r="GG39" t="str">
            <v/>
          </cell>
          <cell r="GH39" t="str">
            <v/>
          </cell>
          <cell r="GI39" t="str">
            <v/>
          </cell>
          <cell r="GJ39" t="str">
            <v/>
          </cell>
          <cell r="GK39">
            <v>-1.8803998788057055</v>
          </cell>
          <cell r="GL39">
            <v>-0.89966580480651226</v>
          </cell>
          <cell r="GM39">
            <v>-0.67583538604642124</v>
          </cell>
          <cell r="GN39">
            <v>0.71724191030464413</v>
          </cell>
          <cell r="GO39">
            <v>-0.46764812812572165</v>
          </cell>
          <cell r="GP39">
            <v>-1.8803998788057055</v>
          </cell>
          <cell r="GQ39">
            <v>-0.89966580480651226</v>
          </cell>
          <cell r="GR39">
            <v>-0.67583538604642124</v>
          </cell>
          <cell r="GS39">
            <v>0.71724191030464413</v>
          </cell>
          <cell r="GT39">
            <v>-0.46764812812572165</v>
          </cell>
          <cell r="GU39">
            <v>-2.4953846584107322</v>
          </cell>
          <cell r="GV39">
            <v>-1.492037945870023</v>
          </cell>
          <cell r="GW39">
            <v>-1.0901817343492421</v>
          </cell>
          <cell r="GX39">
            <v>-2.1875650541066198</v>
          </cell>
          <cell r="GY39">
            <v>-1.7152502415506679</v>
          </cell>
          <cell r="GZ39">
            <v>-2.1028411820670976</v>
          </cell>
          <cell r="HA39">
            <v>-1.1605550897308559</v>
          </cell>
          <cell r="HB39">
            <v>-0.86621073526663639</v>
          </cell>
          <cell r="HC39">
            <v>-0.6599374871652377</v>
          </cell>
          <cell r="HD39">
            <v>-1.0257859157105662</v>
          </cell>
          <cell r="HE39">
            <v>-0.10898935337006842</v>
          </cell>
          <cell r="HF39">
            <v>0.13450549114029606</v>
          </cell>
          <cell r="HG39">
            <v>0.15674218366087642</v>
          </cell>
          <cell r="HH39">
            <v>0.54008809160286697</v>
          </cell>
          <cell r="HI39">
            <v>0.23517011422663725</v>
          </cell>
          <cell r="HJ39" t="str">
            <v/>
          </cell>
          <cell r="HK39" t="str">
            <v/>
          </cell>
          <cell r="HL39" t="str">
            <v/>
          </cell>
          <cell r="HM39" t="str">
            <v/>
          </cell>
          <cell r="HN39" t="str">
            <v/>
          </cell>
          <cell r="HO39">
            <v>-0.10898935337006842</v>
          </cell>
          <cell r="HP39">
            <v>0.13450549114029606</v>
          </cell>
          <cell r="HQ39">
            <v>0.15674218366087642</v>
          </cell>
          <cell r="HR39">
            <v>0.54008809160286697</v>
          </cell>
          <cell r="HS39">
            <v>0.23517011422663725</v>
          </cell>
          <cell r="HT39">
            <v>-0.10898935337006842</v>
          </cell>
          <cell r="HU39">
            <v>0.13450549114029606</v>
          </cell>
          <cell r="HV39">
            <v>0.15674218366087642</v>
          </cell>
          <cell r="HW39">
            <v>0.54008809160286697</v>
          </cell>
          <cell r="HX39">
            <v>0.23517011422663725</v>
          </cell>
          <cell r="HY39">
            <v>-2.3822122986505585</v>
          </cell>
          <cell r="HZ39">
            <v>-0.69952735200242289</v>
          </cell>
          <cell r="IA39">
            <v>-0.50102837519271326</v>
          </cell>
          <cell r="IB39">
            <v>-1.2832244692722345</v>
          </cell>
          <cell r="IC39">
            <v>-1.0125401446687576</v>
          </cell>
          <cell r="ID39">
            <v>-0.37088139775722195</v>
          </cell>
          <cell r="IE39">
            <v>-9.2932749187932193E-3</v>
          </cell>
          <cell r="IF39">
            <v>2.9267269154366716E-2</v>
          </cell>
          <cell r="IG39">
            <v>0.21011942753550109</v>
          </cell>
          <cell r="IH39">
            <v>2.0047655796396578E-2</v>
          </cell>
          <cell r="II39">
            <v>-0.35429779070463241</v>
          </cell>
          <cell r="IJ39">
            <v>-2.0101007110849178E-2</v>
          </cell>
          <cell r="IK39">
            <v>1.5728171907682182E-2</v>
          </cell>
          <cell r="IL39">
            <v>0.50042293656260095</v>
          </cell>
          <cell r="IM39">
            <v>0.10751599547120215</v>
          </cell>
          <cell r="IN39" t="str">
            <v/>
          </cell>
          <cell r="IO39" t="str">
            <v/>
          </cell>
          <cell r="IP39" t="str">
            <v/>
          </cell>
          <cell r="IQ39" t="str">
            <v/>
          </cell>
          <cell r="IR39" t="str">
            <v/>
          </cell>
          <cell r="IS39">
            <v>-0.35429779070463241</v>
          </cell>
          <cell r="IT39">
            <v>-2.0101007110849178E-2</v>
          </cell>
          <cell r="IU39">
            <v>1.5728171907682182E-2</v>
          </cell>
          <cell r="IV39">
            <v>0.50042293656260095</v>
          </cell>
          <cell r="IW39">
            <v>0.10751599547120215</v>
          </cell>
          <cell r="IX39">
            <v>-0.35429779070463241</v>
          </cell>
          <cell r="IY39">
            <v>-2.0101007110849178E-2</v>
          </cell>
          <cell r="IZ39">
            <v>1.5728171907682182E-2</v>
          </cell>
          <cell r="JA39">
            <v>0.50042293656260095</v>
          </cell>
          <cell r="JB39">
            <v>0.10751599547120215</v>
          </cell>
          <cell r="JC39">
            <v>-1.7327606561864688</v>
          </cell>
          <cell r="JD39">
            <v>-0.60877133760063806</v>
          </cell>
          <cell r="JE39">
            <v>-0.51316094487841035</v>
          </cell>
          <cell r="JF39">
            <v>-1.4947627573498388</v>
          </cell>
          <cell r="JG39">
            <v>-1.0025841485547733</v>
          </cell>
          <cell r="JH39">
            <v>-0.52973851903868463</v>
          </cell>
          <cell r="JI39">
            <v>-0.13147106963594443</v>
          </cell>
          <cell r="JJ39">
            <v>-9.6460428622700836E-2</v>
          </cell>
          <cell r="JK39">
            <v>0.10461686772976866</v>
          </cell>
          <cell r="JL39">
            <v>-0.10250295069587417</v>
          </cell>
          <cell r="JM39">
            <v>-0.1174958227161942</v>
          </cell>
          <cell r="JN39">
            <v>0.26254998036985033</v>
          </cell>
          <cell r="JO39">
            <v>0.35514251673798636</v>
          </cell>
          <cell r="JP39">
            <v>0.53043291806477311</v>
          </cell>
          <cell r="JQ39">
            <v>0.30469373584928749</v>
          </cell>
          <cell r="JR39" t="str">
            <v/>
          </cell>
          <cell r="JS39" t="str">
            <v/>
          </cell>
          <cell r="JT39" t="str">
            <v/>
          </cell>
          <cell r="JU39" t="str">
            <v/>
          </cell>
          <cell r="JV39" t="str">
            <v/>
          </cell>
          <cell r="JW39">
            <v>-0.1174958227161942</v>
          </cell>
          <cell r="JX39">
            <v>0.26254998036985033</v>
          </cell>
          <cell r="JY39">
            <v>0.35514251673798636</v>
          </cell>
          <cell r="JZ39">
            <v>0.53043291806477311</v>
          </cell>
          <cell r="KA39">
            <v>0.30469373584928749</v>
          </cell>
          <cell r="KB39">
            <v>-0.1174958227161942</v>
          </cell>
          <cell r="KC39">
            <v>0.26254998036985033</v>
          </cell>
          <cell r="KD39">
            <v>0.35514251673798636</v>
          </cell>
          <cell r="KE39">
            <v>0.53043291806477311</v>
          </cell>
          <cell r="KF39">
            <v>0.30469373584928749</v>
          </cell>
          <cell r="KG39">
            <v>-2.9296718850631485</v>
          </cell>
          <cell r="KH39">
            <v>-0.95739685486559489</v>
          </cell>
          <cell r="KI39">
            <v>-0.70068350530779544</v>
          </cell>
          <cell r="KJ39">
            <v>-2.2048864594621707</v>
          </cell>
          <cell r="KK39">
            <v>-1.5142317146268121</v>
          </cell>
          <cell r="KL39">
            <v>-0.3014699576360883</v>
          </cell>
          <cell r="KM39">
            <v>0.15164572262117337</v>
          </cell>
          <cell r="KN39">
            <v>0.25481515717707487</v>
          </cell>
          <cell r="KO39">
            <v>0.19451650328076245</v>
          </cell>
          <cell r="KP39">
            <v>0.12785376149744443</v>
          </cell>
          <cell r="KQ39">
            <v>-0.66119788287726744</v>
          </cell>
          <cell r="KR39">
            <v>-0.1815002915333952</v>
          </cell>
          <cell r="KS39">
            <v>-9.9114526985639592E-2</v>
          </cell>
          <cell r="KT39">
            <v>0.12423726416879867</v>
          </cell>
          <cell r="KU39">
            <v>-0.13593821398427444</v>
          </cell>
          <cell r="KV39" t="str">
            <v/>
          </cell>
          <cell r="KW39" t="str">
            <v/>
          </cell>
          <cell r="KX39" t="str">
            <v/>
          </cell>
          <cell r="KY39" t="str">
            <v/>
          </cell>
          <cell r="KZ39" t="str">
            <v/>
          </cell>
          <cell r="LA39">
            <v>-0.66119788287726744</v>
          </cell>
          <cell r="LB39">
            <v>-0.1815002915333952</v>
          </cell>
          <cell r="LC39">
            <v>-9.9114526985639592E-2</v>
          </cell>
          <cell r="LD39">
            <v>0.12423726416879867</v>
          </cell>
          <cell r="LE39">
            <v>-0.13593821398427444</v>
          </cell>
          <cell r="LF39">
            <v>-0.66119788287726744</v>
          </cell>
          <cell r="LG39">
            <v>-0.1815002915333952</v>
          </cell>
          <cell r="LH39">
            <v>-9.9114526985639592E-2</v>
          </cell>
          <cell r="LI39">
            <v>0.12423726416879867</v>
          </cell>
          <cell r="LJ39">
            <v>-0.13593821398427444</v>
          </cell>
          <cell r="LK39" t="str">
            <v/>
          </cell>
          <cell r="LL39" t="str">
            <v/>
          </cell>
          <cell r="LM39" t="str">
            <v/>
          </cell>
          <cell r="LN39" t="str">
            <v/>
          </cell>
          <cell r="LO39" t="str">
            <v/>
          </cell>
          <cell r="LP39">
            <v>-0.74631588882964817</v>
          </cell>
          <cell r="LQ39">
            <v>-0.33988610899371274</v>
          </cell>
          <cell r="LR39">
            <v>-0.26931456704974183</v>
          </cell>
          <cell r="LS39">
            <v>-1.0160359388199858E-2</v>
          </cell>
          <cell r="LT39">
            <v>-0.27775677549221067</v>
          </cell>
          <cell r="LU39">
            <v>-0.86235756678628106</v>
          </cell>
          <cell r="LV39">
            <v>0.12972347340959553</v>
          </cell>
          <cell r="LW39">
            <v>0.19678708133264397</v>
          </cell>
          <cell r="LX39">
            <v>0.33936194706810824</v>
          </cell>
          <cell r="LY39">
            <v>0.12400791754740179</v>
          </cell>
          <cell r="LZ39" t="str">
            <v/>
          </cell>
          <cell r="MA39" t="str">
            <v/>
          </cell>
          <cell r="MB39" t="str">
            <v/>
          </cell>
          <cell r="MC39" t="str">
            <v/>
          </cell>
          <cell r="MD39" t="str">
            <v/>
          </cell>
          <cell r="ME39">
            <v>-0.86235756678628106</v>
          </cell>
          <cell r="MF39">
            <v>0.12972347340959553</v>
          </cell>
          <cell r="MG39">
            <v>0.19678708133264397</v>
          </cell>
          <cell r="MH39">
            <v>0.33936194706810824</v>
          </cell>
          <cell r="MI39">
            <v>0.12400791754740179</v>
          </cell>
          <cell r="MJ39">
            <v>-0.86235756678628106</v>
          </cell>
          <cell r="MK39">
            <v>0.12972347340959553</v>
          </cell>
          <cell r="ML39">
            <v>0.19678708133264397</v>
          </cell>
          <cell r="MM39">
            <v>0.33936194706810824</v>
          </cell>
          <cell r="MN39">
            <v>0.12400791754740179</v>
          </cell>
          <cell r="MO39" t="str">
            <v/>
          </cell>
          <cell r="MP39" t="str">
            <v/>
          </cell>
          <cell r="MQ39" t="str">
            <v/>
          </cell>
          <cell r="MR39" t="str">
            <v/>
          </cell>
          <cell r="MS39" t="str">
            <v/>
          </cell>
          <cell r="MT39">
            <v>-1.0067615088915443</v>
          </cell>
          <cell r="MU39">
            <v>6.9617703409595416E-2</v>
          </cell>
          <cell r="MV39">
            <v>0.14671716510457392</v>
          </cell>
          <cell r="MW39">
            <v>0.29652276849667969</v>
          </cell>
          <cell r="MX39">
            <v>6.4526393468454485E-2</v>
          </cell>
          <cell r="MY39">
            <v>-0.26053534953960383</v>
          </cell>
          <cell r="MZ39">
            <v>-0.18747434414092332</v>
          </cell>
          <cell r="NA39">
            <v>0.139593700328146</v>
          </cell>
          <cell r="NB39">
            <v>0.49506819810763952</v>
          </cell>
          <cell r="NC39">
            <v>0.11587187507565247</v>
          </cell>
          <cell r="ND39" t="str">
            <v/>
          </cell>
          <cell r="NE39" t="str">
            <v/>
          </cell>
          <cell r="NF39" t="str">
            <v/>
          </cell>
          <cell r="NG39" t="str">
            <v/>
          </cell>
          <cell r="NH39" t="str">
            <v/>
          </cell>
          <cell r="NI39">
            <v>-0.26053534953960383</v>
          </cell>
          <cell r="NJ39">
            <v>-0.18747434414092332</v>
          </cell>
          <cell r="NK39">
            <v>0.139593700328146</v>
          </cell>
          <cell r="NL39">
            <v>0.49506819810763952</v>
          </cell>
          <cell r="NM39">
            <v>0.11587187507565247</v>
          </cell>
          <cell r="NN39">
            <v>-0.26053534953960383</v>
          </cell>
          <cell r="NO39">
            <v>-0.18747434414092332</v>
          </cell>
          <cell r="NP39">
            <v>0.139593700328146</v>
          </cell>
          <cell r="NQ39">
            <v>0.49506819810763952</v>
          </cell>
          <cell r="NR39">
            <v>0.11587187507565247</v>
          </cell>
          <cell r="NS39">
            <v>-1.206759148918888</v>
          </cell>
          <cell r="NT39">
            <v>-0.45962966546399414</v>
          </cell>
          <cell r="NU39">
            <v>-0.32396239872250654</v>
          </cell>
          <cell r="NV39">
            <v>-1.4459171940284685</v>
          </cell>
          <cell r="NW39">
            <v>-0.83884306878460291</v>
          </cell>
          <cell r="NX39">
            <v>-0.37964044316776546</v>
          </cell>
          <cell r="NY39">
            <v>-0.24314247804791539</v>
          </cell>
          <cell r="NZ39">
            <v>4.9873165028019702E-2</v>
          </cell>
          <cell r="OA39">
            <v>0.1043906271665061</v>
          </cell>
          <cell r="OB39">
            <v>-6.4074397065547628E-2</v>
          </cell>
          <cell r="OC39">
            <v>-0.32810483796399698</v>
          </cell>
          <cell r="OD39">
            <v>0.15921942486818283</v>
          </cell>
          <cell r="OE39">
            <v>0.13224076015454064</v>
          </cell>
          <cell r="OF39">
            <v>0.56592972678394626</v>
          </cell>
          <cell r="OG39">
            <v>0.23960541623042142</v>
          </cell>
          <cell r="OH39" t="str">
            <v/>
          </cell>
          <cell r="OI39" t="str">
            <v/>
          </cell>
          <cell r="OJ39" t="str">
            <v/>
          </cell>
          <cell r="OK39" t="str">
            <v/>
          </cell>
          <cell r="OL39" t="str">
            <v/>
          </cell>
          <cell r="OM39">
            <v>-0.32810483796399698</v>
          </cell>
          <cell r="ON39">
            <v>0.15921942486818283</v>
          </cell>
          <cell r="OO39">
            <v>0.13224076015454064</v>
          </cell>
          <cell r="OP39">
            <v>0.56592972678394626</v>
          </cell>
          <cell r="OQ39">
            <v>0.23960541623042142</v>
          </cell>
          <cell r="OR39">
            <v>-0.32810483796399698</v>
          </cell>
          <cell r="OS39">
            <v>0.15921942486818283</v>
          </cell>
          <cell r="OT39">
            <v>0.13224076015454064</v>
          </cell>
          <cell r="OU39">
            <v>0.56592972678394626</v>
          </cell>
          <cell r="OV39">
            <v>0.23960541623042142</v>
          </cell>
          <cell r="OW39">
            <v>-1.3647170225421017</v>
          </cell>
          <cell r="OX39">
            <v>-0.42677243310992419</v>
          </cell>
          <cell r="OY39">
            <v>-0.36000221453974318</v>
          </cell>
          <cell r="OZ39">
            <v>-0.98496665589785737</v>
          </cell>
          <cell r="PA39">
            <v>-0.69590380445786382</v>
          </cell>
          <cell r="PB39">
            <v>-0.49530035160562685</v>
          </cell>
          <cell r="PC39">
            <v>4.2021053272561427E-2</v>
          </cell>
          <cell r="PD39">
            <v>1.8646227532782805E-2</v>
          </cell>
          <cell r="PE39">
            <v>0.26931020004152489</v>
          </cell>
          <cell r="PF39">
            <v>5.2503572092764225E-2</v>
          </cell>
          <cell r="PG39">
            <v>-9.5249161862520582E-2</v>
          </cell>
          <cell r="PH39">
            <v>9.0027030644206595E-4</v>
          </cell>
          <cell r="PI39">
            <v>0.40457017345266</v>
          </cell>
          <cell r="PJ39">
            <v>0.61901070971497618</v>
          </cell>
          <cell r="PK39">
            <v>0.32739180110657834</v>
          </cell>
          <cell r="PL39" t="str">
            <v/>
          </cell>
          <cell r="PM39" t="str">
            <v/>
          </cell>
          <cell r="PN39" t="str">
            <v/>
          </cell>
          <cell r="PO39" t="str">
            <v/>
          </cell>
          <cell r="PP39" t="str">
            <v/>
          </cell>
          <cell r="PQ39">
            <v>-9.5249161862520582E-2</v>
          </cell>
          <cell r="PR39">
            <v>9.0027030644206595E-4</v>
          </cell>
          <cell r="PS39">
            <v>0.40457017345266</v>
          </cell>
          <cell r="PT39">
            <v>0.61901070971497618</v>
          </cell>
          <cell r="PU39">
            <v>0.32739180110657834</v>
          </cell>
          <cell r="PV39">
            <v>-9.5249161862520582E-2</v>
          </cell>
          <cell r="PW39">
            <v>9.0027030644206595E-4</v>
          </cell>
          <cell r="PX39">
            <v>0.40457017345266</v>
          </cell>
          <cell r="PY39">
            <v>0.61901070971497618</v>
          </cell>
          <cell r="PZ39">
            <v>0.32739180110657834</v>
          </cell>
          <cell r="QA39">
            <v>-1.8953128140088493</v>
          </cell>
          <cell r="QB39">
            <v>-1.0205371280382163</v>
          </cell>
          <cell r="QC39">
            <v>-0.71622093101787332</v>
          </cell>
          <cell r="QD39">
            <v>-1.8393542411202783</v>
          </cell>
          <cell r="QE39">
            <v>-1.3033058271078986</v>
          </cell>
          <cell r="QF39">
            <v>-0.25889131205764154</v>
          </cell>
          <cell r="QG39">
            <v>-0.16679840703372592</v>
          </cell>
          <cell r="QH39">
            <v>0.27387721780768598</v>
          </cell>
          <cell r="QI39">
            <v>0.29094467641460431</v>
          </cell>
          <cell r="QJ39">
            <v>0.11881419749774981</v>
          </cell>
          <cell r="QK39">
            <v>-0.42598757128159659</v>
          </cell>
          <cell r="QL39">
            <v>-0.22000029572676216</v>
          </cell>
          <cell r="QM39">
            <v>-0.24900433660596932</v>
          </cell>
          <cell r="QN39">
            <v>0.44537640760945468</v>
          </cell>
          <cell r="QO39">
            <v>-4.0924998343177699E-2</v>
          </cell>
          <cell r="QP39" t="str">
            <v/>
          </cell>
          <cell r="QQ39" t="str">
            <v/>
          </cell>
          <cell r="QR39" t="str">
            <v/>
          </cell>
          <cell r="QS39" t="str">
            <v/>
          </cell>
          <cell r="QT39" t="str">
            <v/>
          </cell>
          <cell r="QU39">
            <v>-0.42598757128159659</v>
          </cell>
          <cell r="QV39">
            <v>-0.22000029572676216</v>
          </cell>
          <cell r="QW39">
            <v>-0.24900433660596932</v>
          </cell>
          <cell r="QX39">
            <v>0.44537640760945468</v>
          </cell>
          <cell r="QY39">
            <v>-4.0924998343177699E-2</v>
          </cell>
          <cell r="QZ39">
            <v>-0.42598757128159659</v>
          </cell>
          <cell r="RA39">
            <v>-0.22000029572676216</v>
          </cell>
          <cell r="RB39">
            <v>-0.24900433660596932</v>
          </cell>
          <cell r="RC39">
            <v>0.44537640760945468</v>
          </cell>
          <cell r="RD39">
            <v>-4.0924998343177699E-2</v>
          </cell>
          <cell r="RE39">
            <v>-1.3324161559486953</v>
          </cell>
          <cell r="RF39">
            <v>-0.44720695185846987</v>
          </cell>
          <cell r="RG39">
            <v>-0.24278443349255513</v>
          </cell>
          <cell r="RH39">
            <v>-0.8298151773103779</v>
          </cell>
          <cell r="RI39">
            <v>-0.60831399566588551</v>
          </cell>
          <cell r="RJ39">
            <v>-0.64180390096423923</v>
          </cell>
          <cell r="RK39">
            <v>-0.29573584777066486</v>
          </cell>
          <cell r="RL39">
            <v>-0.24672876229618335</v>
          </cell>
          <cell r="RM39">
            <v>3.4783336273342888E-3</v>
          </cell>
          <cell r="RN39">
            <v>-0.23005466411741377</v>
          </cell>
          <cell r="RO39">
            <v>0.27379052286871963</v>
          </cell>
          <cell r="RP39">
            <v>-0.22628613419695864</v>
          </cell>
          <cell r="RQ39">
            <v>-0.32761637843254743</v>
          </cell>
          <cell r="RR39">
            <v>0.26614845514411012</v>
          </cell>
          <cell r="RS39">
            <v>4.4991595866069635E-2</v>
          </cell>
          <cell r="RT39" t="str">
            <v/>
          </cell>
          <cell r="RU39" t="str">
            <v/>
          </cell>
          <cell r="RV39" t="str">
            <v/>
          </cell>
          <cell r="RW39" t="str">
            <v/>
          </cell>
          <cell r="RX39" t="str">
            <v/>
          </cell>
          <cell r="RY39">
            <v>0.27379052286871963</v>
          </cell>
          <cell r="RZ39">
            <v>-0.22628613419695864</v>
          </cell>
          <cell r="SA39">
            <v>-0.32761637843254743</v>
          </cell>
          <cell r="SB39">
            <v>0.26614845514411012</v>
          </cell>
          <cell r="SC39">
            <v>4.4991595866069635E-2</v>
          </cell>
          <cell r="SD39">
            <v>0.27379052286871963</v>
          </cell>
          <cell r="SE39">
            <v>-0.22628613419695864</v>
          </cell>
          <cell r="SF39">
            <v>-0.32761637843254743</v>
          </cell>
          <cell r="SG39">
            <v>0.26614845514411012</v>
          </cell>
          <cell r="SH39">
            <v>4.4991595866069635E-2</v>
          </cell>
          <cell r="SI39">
            <v>-0.83515879172940366</v>
          </cell>
          <cell r="SJ39">
            <v>-0.29165732170509828</v>
          </cell>
          <cell r="SK39">
            <v>-0.13785327011678977</v>
          </cell>
          <cell r="SL39">
            <v>-0.82078775978897256</v>
          </cell>
          <cell r="SM39">
            <v>-0.48506190656039255</v>
          </cell>
          <cell r="SN39">
            <v>0.16307708884173847</v>
          </cell>
          <cell r="SO39">
            <v>-0.24612515130141907</v>
          </cell>
          <cell r="SP39">
            <v>-0.2624631911496515</v>
          </cell>
          <cell r="SQ39">
            <v>-8.3604192765781793E-2</v>
          </cell>
          <cell r="SR39">
            <v>-9.4979242437022271E-2</v>
          </cell>
          <cell r="SS39">
            <v>0.23513022244776705</v>
          </cell>
          <cell r="ST39">
            <v>0.26730737218186779</v>
          </cell>
          <cell r="SU39">
            <v>5.7655260654558775E-2</v>
          </cell>
          <cell r="SV39">
            <v>0.42292461288302652</v>
          </cell>
          <cell r="SW39">
            <v>0.25679454765187626</v>
          </cell>
          <cell r="SX39" t="str">
            <v/>
          </cell>
          <cell r="SY39" t="str">
            <v/>
          </cell>
          <cell r="SZ39" t="str">
            <v/>
          </cell>
          <cell r="TA39" t="str">
            <v/>
          </cell>
          <cell r="TB39" t="str">
            <v/>
          </cell>
          <cell r="TC39">
            <v>0.23513022244776705</v>
          </cell>
          <cell r="TD39">
            <v>0.26730737218186779</v>
          </cell>
          <cell r="TE39">
            <v>5.7655260654558775E-2</v>
          </cell>
          <cell r="TF39">
            <v>0.42292461288302652</v>
          </cell>
          <cell r="TG39">
            <v>0.25679454765187626</v>
          </cell>
          <cell r="TH39">
            <v>0.23513022244776705</v>
          </cell>
          <cell r="TI39">
            <v>0.26730737218186779</v>
          </cell>
          <cell r="TJ39">
            <v>5.7655260654558775E-2</v>
          </cell>
          <cell r="TK39">
            <v>0.42292461288302652</v>
          </cell>
          <cell r="TL39">
            <v>0.25679454765187626</v>
          </cell>
          <cell r="TM39">
            <v>-1.8312764034614939</v>
          </cell>
          <cell r="TN39">
            <v>-0.74597689736046491</v>
          </cell>
          <cell r="TO39">
            <v>-0.4967776326306968</v>
          </cell>
          <cell r="TP39">
            <v>-1.2277588490545484</v>
          </cell>
          <cell r="TQ39">
            <v>-0.94837075164456686</v>
          </cell>
          <cell r="TR39">
            <v>5.1554235180201656E-2</v>
          </cell>
          <cell r="TS39">
            <v>0.10195972987161271</v>
          </cell>
          <cell r="TT39">
            <v>-6.7816013067636308E-2</v>
          </cell>
          <cell r="TU39">
            <v>6.8928866528778332E-2</v>
          </cell>
          <cell r="TV39">
            <v>4.2176069694975539E-2</v>
          </cell>
          <cell r="TW39">
            <v>-0.52517616874673123</v>
          </cell>
          <cell r="TX39">
            <v>-0.272165970543297</v>
          </cell>
          <cell r="TY39">
            <v>-0.14557072755795705</v>
          </cell>
          <cell r="TZ39">
            <v>-2.0309532197657974E-4</v>
          </cell>
          <cell r="UA39">
            <v>-0.18783434845363464</v>
          </cell>
          <cell r="UB39" t="str">
            <v/>
          </cell>
          <cell r="UC39" t="str">
            <v/>
          </cell>
          <cell r="UD39" t="str">
            <v/>
          </cell>
          <cell r="UE39" t="str">
            <v/>
          </cell>
          <cell r="UF39" t="str">
            <v/>
          </cell>
          <cell r="UG39">
            <v>-0.52517616874673123</v>
          </cell>
          <cell r="UH39">
            <v>-0.272165970543297</v>
          </cell>
          <cell r="UI39">
            <v>-0.14557072755795705</v>
          </cell>
          <cell r="UJ39">
            <v>-2.0309532197657974E-4</v>
          </cell>
          <cell r="UK39">
            <v>-0.18783434845363464</v>
          </cell>
          <cell r="UL39">
            <v>-0.52517632708006479</v>
          </cell>
          <cell r="UM39">
            <v>-0.27216642774026673</v>
          </cell>
          <cell r="UN39">
            <v>-0.14557050448103395</v>
          </cell>
          <cell r="UO39">
            <v>-2.0286951552490672E-4</v>
          </cell>
          <cell r="UP39">
            <v>-0.18783434455292558</v>
          </cell>
          <cell r="UQ39" t="str">
            <v/>
          </cell>
          <cell r="UR39" t="str">
            <v/>
          </cell>
          <cell r="US39" t="str">
            <v/>
          </cell>
          <cell r="UT39" t="str">
            <v/>
          </cell>
          <cell r="UU39" t="str">
            <v/>
          </cell>
          <cell r="UV39">
            <v>-0.69402303541339783</v>
          </cell>
          <cell r="UW39">
            <v>-0.42544077054329704</v>
          </cell>
          <cell r="UX39">
            <v>-0.28301219678872624</v>
          </cell>
          <cell r="UY39">
            <v>-0.11533867596713782</v>
          </cell>
          <cell r="UZ39">
            <v>-0.32663679313448557</v>
          </cell>
          <cell r="VA39">
            <v>0.30839709064681725</v>
          </cell>
          <cell r="VB39">
            <v>-0.23054265256506251</v>
          </cell>
          <cell r="VC39">
            <v>-0.23378720299984515</v>
          </cell>
          <cell r="VD39">
            <v>-0.1276464432854324</v>
          </cell>
          <cell r="VE39">
            <v>2.3633800225001853E-3</v>
          </cell>
          <cell r="VF39" t="str">
            <v/>
          </cell>
          <cell r="VG39" t="str">
            <v/>
          </cell>
          <cell r="VH39" t="str">
            <v/>
          </cell>
          <cell r="VI39" t="str">
            <v/>
          </cell>
          <cell r="VJ39" t="str">
            <v/>
          </cell>
          <cell r="VK39">
            <v>0.30839709064681725</v>
          </cell>
          <cell r="VL39">
            <v>-0.23054265256506251</v>
          </cell>
          <cell r="VM39">
            <v>-0.23378720299984515</v>
          </cell>
          <cell r="VN39">
            <v>-0.1276464432854324</v>
          </cell>
          <cell r="VO39">
            <v>2.3633800225001853E-3</v>
          </cell>
          <cell r="VP39">
            <v>0.30839714367301935</v>
          </cell>
          <cell r="VQ39">
            <v>-0.23054236521694857</v>
          </cell>
          <cell r="VR39">
            <v>-0.23378740782564436</v>
          </cell>
          <cell r="VS39">
            <v>-0.12764581803610611</v>
          </cell>
          <cell r="VT39">
            <v>2.363551855633291E-3</v>
          </cell>
          <cell r="VU39" t="str">
            <v/>
          </cell>
          <cell r="VV39" t="str">
            <v/>
          </cell>
          <cell r="VW39" t="str">
            <v/>
          </cell>
          <cell r="VX39" t="str">
            <v/>
          </cell>
          <cell r="VY39" t="str">
            <v/>
          </cell>
          <cell r="VZ39">
            <v>0.28716201758606291</v>
          </cell>
          <cell r="WA39">
            <v>-0.38117169782564414</v>
          </cell>
          <cell r="WB39">
            <v>-0.40450230782564428</v>
          </cell>
          <cell r="WC39">
            <v>-0.28276756507167933</v>
          </cell>
          <cell r="WD39">
            <v>-0.10243025334470796</v>
          </cell>
          <cell r="WE39">
            <v>-0.19617183613459366</v>
          </cell>
          <cell r="WF39">
            <v>-8.0484034221179907E-3</v>
          </cell>
          <cell r="WG39">
            <v>0.20265007179179809</v>
          </cell>
          <cell r="WH39">
            <v>0.43721555829527431</v>
          </cell>
          <cell r="WI39">
            <v>0.14125397353833569</v>
          </cell>
          <cell r="WJ39" t="str">
            <v/>
          </cell>
          <cell r="WK39" t="str">
            <v/>
          </cell>
          <cell r="WL39" t="str">
            <v/>
          </cell>
          <cell r="WM39" t="str">
            <v/>
          </cell>
          <cell r="WN39" t="str">
            <v/>
          </cell>
          <cell r="WO39">
            <v>-0.19617183613459366</v>
          </cell>
          <cell r="WP39">
            <v>-8.0484034221179907E-3</v>
          </cell>
          <cell r="WQ39">
            <v>0.20265007179179809</v>
          </cell>
          <cell r="WR39">
            <v>0.43721555829527431</v>
          </cell>
          <cell r="WS39">
            <v>0.14125397353833569</v>
          </cell>
          <cell r="WT39">
            <v>-0.19617183613459366</v>
          </cell>
          <cell r="WU39">
            <v>-8.0484034221179907E-3</v>
          </cell>
          <cell r="WV39">
            <v>0.20265007179179809</v>
          </cell>
          <cell r="WW39">
            <v>0.43721555829527431</v>
          </cell>
          <cell r="WX39">
            <v>0.14125397353833569</v>
          </cell>
          <cell r="WY39">
            <v>-1.1403948429949113</v>
          </cell>
          <cell r="WZ39">
            <v>-0.98855851218106139</v>
          </cell>
          <cell r="XA39">
            <v>-0.70802619127433186</v>
          </cell>
          <cell r="XB39">
            <v>-1.5692666558121289</v>
          </cell>
          <cell r="XC39">
            <v>-1.1228302992613011</v>
          </cell>
          <cell r="XD39">
            <v>-0.31333819465010737</v>
          </cell>
          <cell r="XE39">
            <v>-0.21383447563078509</v>
          </cell>
          <cell r="XF39">
            <v>2.1226285009092499E-2</v>
          </cell>
          <cell r="XG39">
            <v>-7.1891869164813257E-2</v>
          </cell>
          <cell r="XH39">
            <v>-0.11765485342062605</v>
          </cell>
          <cell r="XI39">
            <v>-0.17363870051621438</v>
          </cell>
          <cell r="XJ39">
            <v>-0.1347596609565076</v>
          </cell>
          <cell r="XK39">
            <v>0.19008690770434006</v>
          </cell>
          <cell r="XL39">
            <v>0.58190087967431603</v>
          </cell>
          <cell r="XM39">
            <v>0.20841709058818161</v>
          </cell>
          <cell r="XN39" t="str">
            <v/>
          </cell>
          <cell r="XO39" t="str">
            <v/>
          </cell>
          <cell r="XP39" t="str">
            <v/>
          </cell>
          <cell r="XQ39" t="str">
            <v/>
          </cell>
          <cell r="XR39" t="str">
            <v/>
          </cell>
          <cell r="XS39">
            <v>-0.17363870051621438</v>
          </cell>
          <cell r="XT39">
            <v>-0.1347596609565076</v>
          </cell>
          <cell r="XU39">
            <v>0.19008690770434006</v>
          </cell>
          <cell r="XV39">
            <v>0.58190087967431603</v>
          </cell>
          <cell r="XW39">
            <v>0.20841709058818161</v>
          </cell>
          <cell r="XX39">
            <v>-0.17363870051621438</v>
          </cell>
          <cell r="XY39">
            <v>-0.1347596609565076</v>
          </cell>
          <cell r="XZ39">
            <v>0.19008690770434006</v>
          </cell>
          <cell r="YA39">
            <v>0.58190087967431603</v>
          </cell>
          <cell r="YB39">
            <v>0.20841709058818161</v>
          </cell>
          <cell r="YC39">
            <v>-2.5450078857638432</v>
          </cell>
          <cell r="YD39">
            <v>-0.82257107526659801</v>
          </cell>
          <cell r="YE39">
            <v>-0.57067757384775231</v>
          </cell>
          <cell r="YF39">
            <v>-1.1190903022289851</v>
          </cell>
          <cell r="YG39">
            <v>-1.0230284353275048</v>
          </cell>
          <cell r="YH39">
            <v>-0.63532119675911547</v>
          </cell>
          <cell r="YI39">
            <v>-0.36128437824426191</v>
          </cell>
          <cell r="YJ39">
            <v>-2.9172724533380989E-2</v>
          </cell>
          <cell r="YK39">
            <v>0.11579297573640081</v>
          </cell>
          <cell r="YL39">
            <v>-0.13451710650226267</v>
          </cell>
          <cell r="YM39">
            <v>-1.134904025056241</v>
          </cell>
          <cell r="YN39">
            <v>-1.1005237164930222</v>
          </cell>
          <cell r="YO39">
            <v>-0.30665056455151862</v>
          </cell>
          <cell r="YP39">
            <v>-0.22062764989801009</v>
          </cell>
          <cell r="YQ39">
            <v>-0.56303204974030385</v>
          </cell>
          <cell r="YR39" t="str">
            <v/>
          </cell>
          <cell r="YS39" t="str">
            <v/>
          </cell>
          <cell r="YT39" t="str">
            <v/>
          </cell>
          <cell r="YU39" t="str">
            <v/>
          </cell>
          <cell r="YV39" t="str">
            <v/>
          </cell>
          <cell r="YW39">
            <v>-1.134904025056241</v>
          </cell>
          <cell r="YX39">
            <v>-1.1005237164930222</v>
          </cell>
          <cell r="YY39">
            <v>-0.30665056455151862</v>
          </cell>
          <cell r="YZ39">
            <v>-0.22062764989801009</v>
          </cell>
          <cell r="ZA39">
            <v>-0.56303204974030385</v>
          </cell>
          <cell r="ZB39">
            <v>-1.134904025056241</v>
          </cell>
          <cell r="ZC39">
            <v>-1.1005237164930222</v>
          </cell>
          <cell r="ZD39">
            <v>-0.30665056455151862</v>
          </cell>
          <cell r="ZE39">
            <v>-0.22062764989801009</v>
          </cell>
          <cell r="ZF39">
            <v>-0.56303204974030385</v>
          </cell>
          <cell r="ZG39" t="str">
            <v/>
          </cell>
          <cell r="ZH39" t="str">
            <v/>
          </cell>
          <cell r="ZI39" t="str">
            <v/>
          </cell>
          <cell r="ZJ39" t="str">
            <v/>
          </cell>
          <cell r="ZK39" t="str">
            <v/>
          </cell>
          <cell r="ZL39">
            <v>-1.2909213983895746</v>
          </cell>
          <cell r="ZM39">
            <v>-1.352645564493022</v>
          </cell>
          <cell r="ZN39">
            <v>-0.48887331513975363</v>
          </cell>
          <cell r="ZO39">
            <v>-0.39258802100912127</v>
          </cell>
          <cell r="ZP39">
            <v>-0.75041072159215527</v>
          </cell>
          <cell r="ZQ39">
            <v>0.20873039746888844</v>
          </cell>
          <cell r="ZR39">
            <v>-1.0851413716401439E-2</v>
          </cell>
          <cell r="ZS39">
            <v>-7.2859059248693986E-2</v>
          </cell>
          <cell r="ZT39">
            <v>0.32599693329616747</v>
          </cell>
          <cell r="ZU39">
            <v>0.1364478498773431</v>
          </cell>
          <cell r="ZV39" t="str">
            <v/>
          </cell>
          <cell r="ZW39" t="str">
            <v/>
          </cell>
          <cell r="ZX39" t="str">
            <v/>
          </cell>
          <cell r="ZY39" t="str">
            <v/>
          </cell>
          <cell r="ZZ39" t="str">
            <v/>
          </cell>
          <cell r="AAA39">
            <v>0.20873039746888844</v>
          </cell>
          <cell r="AAB39">
            <v>-1.0851413716401439E-2</v>
          </cell>
          <cell r="AAC39">
            <v>-7.2859059248693986E-2</v>
          </cell>
          <cell r="AAD39">
            <v>0.32599693329616747</v>
          </cell>
          <cell r="AAE39">
            <v>0.1364478498773431</v>
          </cell>
          <cell r="AAF39">
            <v>0.20873039746888844</v>
          </cell>
          <cell r="AAG39">
            <v>-1.0851413716401439E-2</v>
          </cell>
          <cell r="AAH39">
            <v>-7.2859059248693986E-2</v>
          </cell>
          <cell r="AAI39">
            <v>0.32599693329616747</v>
          </cell>
          <cell r="AAJ39">
            <v>0.1364478498773431</v>
          </cell>
          <cell r="AAK39" t="str">
            <v/>
          </cell>
          <cell r="AAL39" t="str">
            <v/>
          </cell>
          <cell r="AAM39" t="str">
            <v/>
          </cell>
          <cell r="AAN39" t="str">
            <v/>
          </cell>
          <cell r="AAO39" t="str">
            <v/>
          </cell>
          <cell r="AAP39">
            <v>0.11112816868100968</v>
          </cell>
          <cell r="AAQ39">
            <v>-0.10967220083761355</v>
          </cell>
          <cell r="AAR39">
            <v>-0.17162008879414831</v>
          </cell>
          <cell r="AAS39">
            <v>0.26021005400323821</v>
          </cell>
          <cell r="AAT39">
            <v>4.8922435567578922E-2</v>
          </cell>
          <cell r="AAU39">
            <v>-0.66710465081480619</v>
          </cell>
          <cell r="AAV39">
            <v>-0.83958530179295965</v>
          </cell>
          <cell r="AAW39">
            <v>-0.51217330416036633</v>
          </cell>
          <cell r="AAX39">
            <v>0.34166688766317271</v>
          </cell>
          <cell r="AAY39">
            <v>-0.3410839591357358</v>
          </cell>
          <cell r="AAZ39" t="str">
            <v/>
          </cell>
          <cell r="ABA39" t="str">
            <v/>
          </cell>
          <cell r="ABB39" t="str">
            <v/>
          </cell>
          <cell r="ABC39" t="str">
            <v/>
          </cell>
          <cell r="ABD39" t="str">
            <v/>
          </cell>
          <cell r="ABE39">
            <v>-0.66710465081480619</v>
          </cell>
          <cell r="ABF39">
            <v>-0.83958530179295965</v>
          </cell>
          <cell r="ABG39">
            <v>-0.51217330416036633</v>
          </cell>
          <cell r="ABH39">
            <v>0.34166688766317271</v>
          </cell>
          <cell r="ABI39">
            <v>-0.3410839591357358</v>
          </cell>
          <cell r="ABJ39">
            <v>-0.66710465081480619</v>
          </cell>
          <cell r="ABK39">
            <v>-0.83958530179295965</v>
          </cell>
          <cell r="ABL39">
            <v>-0.51217330416036633</v>
          </cell>
          <cell r="ABM39">
            <v>0.34166688766317271</v>
          </cell>
          <cell r="ABN39">
            <v>-0.3410839591357358</v>
          </cell>
          <cell r="ABO39">
            <v>-1.9909576122859858</v>
          </cell>
          <cell r="ABP39">
            <v>-0.76375696304089258</v>
          </cell>
          <cell r="ABQ39">
            <v>-0.67201474492226654</v>
          </cell>
          <cell r="ABR39">
            <v>-1.8666811078918022</v>
          </cell>
          <cell r="ABS39">
            <v>-1.2449778132276326</v>
          </cell>
          <cell r="ABT39">
            <v>-0.87220863076104505</v>
          </cell>
          <cell r="ABU39">
            <v>-0.81575353818516705</v>
          </cell>
          <cell r="ABV39">
            <v>-0.56338463955010121</v>
          </cell>
          <cell r="ABW39">
            <v>-0.31997823162761713</v>
          </cell>
          <cell r="ABX39">
            <v>-0.5960283795206297</v>
          </cell>
          <cell r="ABY39">
            <v>-0.10428600472045396</v>
          </cell>
          <cell r="ABZ39">
            <v>0.16434207529075981</v>
          </cell>
          <cell r="ACA39">
            <v>0.21374798879672846</v>
          </cell>
          <cell r="ACB39">
            <v>0.55952184195119825</v>
          </cell>
          <cell r="ACC39">
            <v>0.26461644299846226</v>
          </cell>
          <cell r="ACD39" t="str">
            <v/>
          </cell>
          <cell r="ACE39" t="str">
            <v/>
          </cell>
          <cell r="ACF39" t="str">
            <v/>
          </cell>
          <cell r="ACG39" t="str">
            <v/>
          </cell>
          <cell r="ACH39" t="str">
            <v/>
          </cell>
          <cell r="ACI39">
            <v>-0.10428600472045396</v>
          </cell>
          <cell r="ACJ39">
            <v>0.16434207529075981</v>
          </cell>
          <cell r="ACK39">
            <v>0.21374798879672846</v>
          </cell>
          <cell r="ACL39">
            <v>0.55952184195119825</v>
          </cell>
          <cell r="ACM39">
            <v>0.26461644299846226</v>
          </cell>
          <cell r="ACN39">
            <v>-0.10428600472045396</v>
          </cell>
          <cell r="ACO39">
            <v>0.16434207529075981</v>
          </cell>
          <cell r="ACP39">
            <v>0.21374798879672846</v>
          </cell>
          <cell r="ACQ39">
            <v>0.55952184195119825</v>
          </cell>
          <cell r="ACR39">
            <v>0.26461644299846226</v>
          </cell>
          <cell r="ACS39">
            <v>-2.6443750091241882</v>
          </cell>
          <cell r="ACT39">
            <v>-0.73674207376205392</v>
          </cell>
          <cell r="ACU39">
            <v>-0.50213068317120502</v>
          </cell>
          <cell r="ACV39">
            <v>-1.2757255948344934</v>
          </cell>
          <cell r="ACW39">
            <v>-1.0457661824963667</v>
          </cell>
          <cell r="ACX39">
            <v>-0.40723239974108288</v>
          </cell>
          <cell r="ACY39">
            <v>3.8750350484777598E-3</v>
          </cell>
          <cell r="ACZ39">
            <v>7.0572254403141826E-2</v>
          </cell>
          <cell r="ADA39">
            <v>0.21659059606311226</v>
          </cell>
          <cell r="ADB39">
            <v>3.12606329788351E-2</v>
          </cell>
          <cell r="ADC39">
            <v>-1.1018757436767406</v>
          </cell>
          <cell r="ADD39">
            <v>-0.57063314757430927</v>
          </cell>
          <cell r="ADE39">
            <v>-0.13631455051428476</v>
          </cell>
          <cell r="ADF39">
            <v>-0.28274743159445559</v>
          </cell>
          <cell r="ADG39">
            <v>-0.42156720341783338</v>
          </cell>
          <cell r="ADH39" t="str">
            <v/>
          </cell>
          <cell r="ADI39" t="str">
            <v/>
          </cell>
          <cell r="ADJ39" t="str">
            <v/>
          </cell>
          <cell r="ADK39" t="str">
            <v/>
          </cell>
          <cell r="ADL39" t="str">
            <v/>
          </cell>
          <cell r="ADM39">
            <v>-1.1018757436767406</v>
          </cell>
          <cell r="ADN39">
            <v>-0.57063314757430927</v>
          </cell>
          <cell r="ADO39">
            <v>-0.13631455051428476</v>
          </cell>
          <cell r="ADP39">
            <v>-0.28274743159445559</v>
          </cell>
          <cell r="ADQ39">
            <v>-0.42156720341783338</v>
          </cell>
          <cell r="ADR39">
            <v>-1.1018757436767406</v>
          </cell>
          <cell r="ADS39">
            <v>-0.57063314757430927</v>
          </cell>
          <cell r="ADT39">
            <v>-0.13631455051428476</v>
          </cell>
          <cell r="ADU39">
            <v>-0.28274743159445559</v>
          </cell>
          <cell r="ADV39">
            <v>-0.42156720341783338</v>
          </cell>
          <cell r="ADW39" t="str">
            <v/>
          </cell>
          <cell r="ADX39" t="str">
            <v/>
          </cell>
          <cell r="ADY39" t="str">
            <v/>
          </cell>
          <cell r="ADZ39" t="str">
            <v/>
          </cell>
          <cell r="AEA39" t="str">
            <v/>
          </cell>
          <cell r="AEB39">
            <v>-1.4615608061767411</v>
          </cell>
          <cell r="AEC39">
            <v>-0.78305383629979952</v>
          </cell>
          <cell r="AED39">
            <v>-0.27858997986211076</v>
          </cell>
          <cell r="AEE39">
            <v>-0.44620958576112218</v>
          </cell>
          <cell r="AEF39">
            <v>-0.61798977901307151</v>
          </cell>
          <cell r="AEG39">
            <v>0.19871414466138038</v>
          </cell>
          <cell r="AEH39">
            <v>-0.60105935213292661</v>
          </cell>
          <cell r="AEI39">
            <v>-0.55774309428425428</v>
          </cell>
          <cell r="AEJ39">
            <v>0.24135148440834611</v>
          </cell>
          <cell r="AEK39">
            <v>-4.0824918913049457E-2</v>
          </cell>
          <cell r="AEL39" t="str">
            <v/>
          </cell>
          <cell r="AEM39" t="str">
            <v/>
          </cell>
          <cell r="AEN39" t="str">
            <v/>
          </cell>
          <cell r="AEO39" t="str">
            <v/>
          </cell>
          <cell r="AEP39" t="str">
            <v/>
          </cell>
          <cell r="AEQ39">
            <v>0.19871414466138038</v>
          </cell>
          <cell r="AER39">
            <v>-0.60105935213292661</v>
          </cell>
          <cell r="AES39">
            <v>-0.55774309428425428</v>
          </cell>
          <cell r="AET39">
            <v>0.24135148440834611</v>
          </cell>
          <cell r="AEU39">
            <v>-4.0824918913049457E-2</v>
          </cell>
          <cell r="AEV39">
            <v>0.19871414466138038</v>
          </cell>
          <cell r="AEW39">
            <v>-0.60105935213292661</v>
          </cell>
          <cell r="AEX39">
            <v>-0.55774309428425428</v>
          </cell>
          <cell r="AEY39">
            <v>0.24135148440834611</v>
          </cell>
          <cell r="AEZ39">
            <v>-4.0824918913049457E-2</v>
          </cell>
          <cell r="AFA39" t="str">
            <v/>
          </cell>
          <cell r="AFB39" t="str">
            <v/>
          </cell>
          <cell r="AFC39" t="str">
            <v/>
          </cell>
          <cell r="AFD39" t="str">
            <v/>
          </cell>
          <cell r="AFE39" t="str">
            <v/>
          </cell>
          <cell r="AFF39">
            <v>0.14953335699904258</v>
          </cell>
          <cell r="AFG39">
            <v>-0.69905203142585592</v>
          </cell>
          <cell r="AFH39">
            <v>-0.65571616309738567</v>
          </cell>
          <cell r="AFI39">
            <v>0.19643059134307808</v>
          </cell>
          <cell r="AFJ39">
            <v>-0.10446697221883454</v>
          </cell>
          <cell r="AFK39">
            <v>0.30552208601214331</v>
          </cell>
          <cell r="AFL39">
            <v>-1.0404009939347432</v>
          </cell>
          <cell r="AFM39">
            <v>-0.96458081027734976</v>
          </cell>
          <cell r="AFN39">
            <v>0.29192224640742753</v>
          </cell>
          <cell r="AFO39">
            <v>-2.6581100869172602E-2</v>
          </cell>
          <cell r="AFP39" t="str">
            <v/>
          </cell>
          <cell r="AFQ39" t="str">
            <v/>
          </cell>
          <cell r="AFR39" t="str">
            <v/>
          </cell>
          <cell r="AFS39" t="str">
            <v/>
          </cell>
          <cell r="AFT39" t="str">
            <v/>
          </cell>
          <cell r="AFU39">
            <v>0.30552208601214331</v>
          </cell>
          <cell r="AFV39">
            <v>-1.0404009939347432</v>
          </cell>
          <cell r="AFW39">
            <v>-0.96458081027734976</v>
          </cell>
          <cell r="AFX39">
            <v>0.29192224640742753</v>
          </cell>
          <cell r="AFY39">
            <v>-2.6581100869172602E-2</v>
          </cell>
          <cell r="AFZ39">
            <v>0.30552208601214331</v>
          </cell>
          <cell r="AGA39">
            <v>-1.0404009939347432</v>
          </cell>
          <cell r="AGB39">
            <v>-0.96458081027734976</v>
          </cell>
          <cell r="AGC39">
            <v>0.29192224640742753</v>
          </cell>
          <cell r="AGD39">
            <v>-2.6581100869172602E-2</v>
          </cell>
          <cell r="AGE39" t="str">
            <v/>
          </cell>
          <cell r="AGF39" t="str">
            <v/>
          </cell>
          <cell r="AGG39" t="str">
            <v/>
          </cell>
          <cell r="AGH39" t="str">
            <v/>
          </cell>
          <cell r="AGI39" t="str">
            <v/>
          </cell>
          <cell r="AGJ39">
            <v>0.25026991054918041</v>
          </cell>
          <cell r="AGK39">
            <v>-1.2085864453236321</v>
          </cell>
          <cell r="AGL39">
            <v>-1.1343977686106832</v>
          </cell>
          <cell r="AGM39">
            <v>0.23533588437039032</v>
          </cell>
          <cell r="AGN39">
            <v>-0.11077085364695033</v>
          </cell>
          <cell r="AGO39">
            <v>-0.33614180464674837</v>
          </cell>
          <cell r="AGP39">
            <v>-8.6665396309735507E-2</v>
          </cell>
          <cell r="AGQ39">
            <v>-4.9009050618339954E-2</v>
          </cell>
          <cell r="AGR39">
            <v>0.55327360117030377</v>
          </cell>
          <cell r="AGS39">
            <v>0.13469653504013843</v>
          </cell>
          <cell r="AGT39" t="str">
            <v/>
          </cell>
          <cell r="AGU39" t="str">
            <v/>
          </cell>
          <cell r="AGV39" t="str">
            <v/>
          </cell>
          <cell r="AGW39" t="str">
            <v/>
          </cell>
          <cell r="AGX39" t="str">
            <v/>
          </cell>
          <cell r="AGY39">
            <v>-0.33614180464674837</v>
          </cell>
          <cell r="AGZ39">
            <v>-8.6665396309735507E-2</v>
          </cell>
          <cell r="AHA39">
            <v>-4.9009050618339954E-2</v>
          </cell>
          <cell r="AHB39">
            <v>0.55327360117030377</v>
          </cell>
          <cell r="AHC39">
            <v>0.13469653504013843</v>
          </cell>
          <cell r="AHD39">
            <v>-0.33614180464674837</v>
          </cell>
          <cell r="AHE39">
            <v>-8.6665396309735507E-2</v>
          </cell>
          <cell r="AHF39">
            <v>-4.9009050618339954E-2</v>
          </cell>
          <cell r="AHG39">
            <v>0.55327360117030377</v>
          </cell>
          <cell r="AHH39">
            <v>0.13469653504013843</v>
          </cell>
          <cell r="AHI39">
            <v>-2.4657774257166278</v>
          </cell>
          <cell r="AHJ39">
            <v>-0.94314816390296152</v>
          </cell>
          <cell r="AHK39">
            <v>-0.74698636320367962</v>
          </cell>
          <cell r="AHL39">
            <v>-1.9420069367949029</v>
          </cell>
          <cell r="AHM39">
            <v>-1.3861631203867233</v>
          </cell>
          <cell r="AHN39">
            <v>-0.54718677610412392</v>
          </cell>
          <cell r="AHO39">
            <v>-0.22320612737532219</v>
          </cell>
          <cell r="AHP39">
            <v>-0.17487381190422088</v>
          </cell>
          <cell r="AHQ39">
            <v>0.22595400760416925</v>
          </cell>
          <cell r="AHR39">
            <v>-8.5427888771644186E-2</v>
          </cell>
          <cell r="AHS39">
            <v>-1.0220224426276425</v>
          </cell>
          <cell r="AHT39">
            <v>-0.40830562836358841</v>
          </cell>
          <cell r="AHU39">
            <v>-0.45678582240210924</v>
          </cell>
          <cell r="AHV39">
            <v>0.59605847472435236</v>
          </cell>
          <cell r="AHW39">
            <v>-2.2668971524242919E-2</v>
          </cell>
          <cell r="AHX39" t="str">
            <v/>
          </cell>
          <cell r="AHY39" t="str">
            <v/>
          </cell>
          <cell r="AHZ39" t="str">
            <v/>
          </cell>
          <cell r="AIA39" t="str">
            <v/>
          </cell>
          <cell r="AIB39" t="str">
            <v/>
          </cell>
          <cell r="AIC39">
            <v>-1.0220224426276425</v>
          </cell>
          <cell r="AID39">
            <v>-0.40830562836358841</v>
          </cell>
          <cell r="AIE39">
            <v>-0.45678582240210924</v>
          </cell>
          <cell r="AIF39">
            <v>0.59605847472435236</v>
          </cell>
          <cell r="AIG39">
            <v>-2.2668971524242919E-2</v>
          </cell>
          <cell r="AIH39">
            <v>-1.0220224426276425</v>
          </cell>
          <cell r="AII39">
            <v>-0.40830562836358841</v>
          </cell>
          <cell r="AIJ39">
            <v>-0.45678582240210924</v>
          </cell>
          <cell r="AIK39">
            <v>0.59605847472435236</v>
          </cell>
          <cell r="AIL39">
            <v>-2.2668971524242919E-2</v>
          </cell>
          <cell r="AIM39">
            <v>-1.6420009484993707</v>
          </cell>
          <cell r="AIN39">
            <v>-0.96356371316284239</v>
          </cell>
          <cell r="AIO39">
            <v>-0.66957296981777559</v>
          </cell>
          <cell r="AIP39">
            <v>-1.4444366674285771</v>
          </cell>
          <cell r="AIQ39">
            <v>-1.1115157476859823</v>
          </cell>
          <cell r="AIR39">
            <v>-1.179330421729424</v>
          </cell>
          <cell r="AIS39">
            <v>-0.58640727820485827</v>
          </cell>
          <cell r="AIT39">
            <v>-0.53375138636096708</v>
          </cell>
          <cell r="AIU39">
            <v>0.1281992802808099</v>
          </cell>
          <cell r="AIV39">
            <v>-0.33117555810340232</v>
          </cell>
          <cell r="AIW39">
            <v>-1.2999892472992411</v>
          </cell>
          <cell r="AIX39">
            <v>-0.9600422917804774</v>
          </cell>
          <cell r="AIY39">
            <v>-0.54577409390980047</v>
          </cell>
          <cell r="AIZ39">
            <v>-8.2865565376980088E-2</v>
          </cell>
          <cell r="AJA39">
            <v>-0.55450726927604566</v>
          </cell>
          <cell r="AJB39" t="str">
            <v/>
          </cell>
          <cell r="AJC39" t="str">
            <v/>
          </cell>
          <cell r="AJD39" t="str">
            <v/>
          </cell>
          <cell r="AJE39" t="str">
            <v/>
          </cell>
          <cell r="AJF39" t="str">
            <v/>
          </cell>
          <cell r="AJG39">
            <v>-1.2999892472992411</v>
          </cell>
          <cell r="AJH39">
            <v>-0.9600422917804774</v>
          </cell>
          <cell r="AJI39">
            <v>-0.54577409390980047</v>
          </cell>
          <cell r="AJJ39">
            <v>-8.2865565376980088E-2</v>
          </cell>
          <cell r="AJK39">
            <v>-0.55450726927604566</v>
          </cell>
          <cell r="AJL39">
            <v>-1.2999892472992411</v>
          </cell>
          <cell r="AJM39">
            <v>-0.9600422917804774</v>
          </cell>
          <cell r="AJN39">
            <v>-0.54577409390980047</v>
          </cell>
          <cell r="AJO39">
            <v>-8.2865565376980088E-2</v>
          </cell>
          <cell r="AJP39">
            <v>-0.55450726927604566</v>
          </cell>
          <cell r="AJQ39" t="str">
            <v/>
          </cell>
          <cell r="AJR39" t="str">
            <v/>
          </cell>
          <cell r="AJS39" t="str">
            <v/>
          </cell>
          <cell r="AJT39" t="str">
            <v/>
          </cell>
          <cell r="AJU39" t="str">
            <v/>
          </cell>
          <cell r="AJV39">
            <v>-1.8101778167436857</v>
          </cell>
          <cell r="AJW39">
            <v>-1.3001267223360331</v>
          </cell>
          <cell r="AJX39">
            <v>-0.8010896876598006</v>
          </cell>
          <cell r="AJY39">
            <v>-0.26303146978874498</v>
          </cell>
          <cell r="AJZ39">
            <v>-0.83288224181392445</v>
          </cell>
          <cell r="AKA39">
            <v>-0.65792388791872947</v>
          </cell>
          <cell r="AKB39">
            <v>-0.10656214097894801</v>
          </cell>
          <cell r="AKC39">
            <v>-0.14199930839471564</v>
          </cell>
          <cell r="AKD39">
            <v>-0.42363093298540722</v>
          </cell>
          <cell r="AKE39">
            <v>-0.27546049017602597</v>
          </cell>
          <cell r="AKF39" t="str">
            <v/>
          </cell>
          <cell r="AKG39" t="str">
            <v/>
          </cell>
          <cell r="AKH39" t="str">
            <v/>
          </cell>
          <cell r="AKI39" t="str">
            <v/>
          </cell>
          <cell r="AKJ39" t="str">
            <v/>
          </cell>
          <cell r="AKK39">
            <v>-0.65792388791872947</v>
          </cell>
          <cell r="AKL39">
            <v>-0.10656214097894801</v>
          </cell>
          <cell r="AKM39">
            <v>-0.14199930839471564</v>
          </cell>
          <cell r="AKN39">
            <v>-0.42363093298540722</v>
          </cell>
          <cell r="AKO39">
            <v>-0.27546049017602597</v>
          </cell>
          <cell r="AKP39">
            <v>-0.65792388791872947</v>
          </cell>
          <cell r="AKQ39">
            <v>-0.10656214097894801</v>
          </cell>
          <cell r="AKR39">
            <v>-0.14199930839471564</v>
          </cell>
          <cell r="AKS39">
            <v>-0.42363093298540722</v>
          </cell>
          <cell r="AKT39">
            <v>-0.27546049017602597</v>
          </cell>
          <cell r="AKU39" t="str">
            <v/>
          </cell>
          <cell r="AKV39" t="str">
            <v/>
          </cell>
          <cell r="AKW39" t="str">
            <v/>
          </cell>
          <cell r="AKX39" t="str">
            <v/>
          </cell>
          <cell r="AKY39" t="str">
            <v/>
          </cell>
          <cell r="AKZ39">
            <v>-1.0332533097937298</v>
          </cell>
          <cell r="ALA39">
            <v>-0.29758622691644809</v>
          </cell>
          <cell r="ALB39">
            <v>-0.33318221464471542</v>
          </cell>
          <cell r="ALC39">
            <v>-0.67838858229096277</v>
          </cell>
          <cell r="ALD39">
            <v>-0.50959585636192339</v>
          </cell>
          <cell r="ALE39">
            <v>-0.11847676193755739</v>
          </cell>
          <cell r="ALF39">
            <v>0.28541209207459206</v>
          </cell>
          <cell r="ALG39">
            <v>0.15246198700289618</v>
          </cell>
          <cell r="ALH39">
            <v>-9.8500915404040296E-2</v>
          </cell>
          <cell r="ALT39">
            <v>-0.11847676193755739</v>
          </cell>
          <cell r="ALU39">
            <v>0.28541209207459206</v>
          </cell>
          <cell r="ALV39">
            <v>0.15246198700289618</v>
          </cell>
          <cell r="ALW39">
            <v>-9.8500915404040296E-2</v>
          </cell>
          <cell r="ALX39">
            <v>8.9916418695977787E-2</v>
          </cell>
          <cell r="ALY39" t="str">
            <v/>
          </cell>
          <cell r="ALZ39" t="str">
            <v/>
          </cell>
          <cell r="AMA39" t="str">
            <v/>
          </cell>
          <cell r="AMB39" t="str">
            <v/>
          </cell>
          <cell r="AMC39" t="str">
            <v/>
          </cell>
          <cell r="AMD39">
            <v>-0.11847676193755739</v>
          </cell>
          <cell r="AME39">
            <v>0.28541209207459206</v>
          </cell>
          <cell r="AMF39">
            <v>0.15246198700289618</v>
          </cell>
          <cell r="AMG39">
            <v>-9.8500915404040296E-2</v>
          </cell>
          <cell r="AMH39">
            <v>8.9916418695977787E-2</v>
          </cell>
          <cell r="AMX39" t="str">
            <v/>
          </cell>
          <cell r="AMY39" t="str">
            <v/>
          </cell>
          <cell r="AMZ39" t="str">
            <v/>
          </cell>
          <cell r="ANA39" t="str">
            <v/>
          </cell>
          <cell r="ANB39" t="str">
            <v/>
          </cell>
          <cell r="ANC39" t="str">
            <v/>
          </cell>
          <cell r="AND39" t="str">
            <v/>
          </cell>
          <cell r="ANE39" t="str">
            <v/>
          </cell>
          <cell r="ANF39" t="str">
            <v/>
          </cell>
          <cell r="ANG39" t="str">
            <v/>
          </cell>
          <cell r="ANH39" t="str">
            <v/>
          </cell>
          <cell r="ANI39" t="str">
            <v/>
          </cell>
          <cell r="ANJ39" t="str">
            <v/>
          </cell>
          <cell r="ANK39" t="str">
            <v/>
          </cell>
          <cell r="ANL39" t="str">
            <v/>
          </cell>
          <cell r="AOB39" t="str">
            <v/>
          </cell>
          <cell r="AOC39" t="str">
            <v/>
          </cell>
          <cell r="AOD39" t="str">
            <v/>
          </cell>
          <cell r="AOE39" t="str">
            <v/>
          </cell>
          <cell r="AOF39" t="str">
            <v/>
          </cell>
          <cell r="AOG39" t="str">
            <v/>
          </cell>
          <cell r="AOH39" t="str">
            <v/>
          </cell>
          <cell r="AOI39" t="str">
            <v/>
          </cell>
          <cell r="AOJ39" t="str">
            <v/>
          </cell>
          <cell r="AOK39" t="str">
            <v/>
          </cell>
          <cell r="AOL39" t="str">
            <v/>
          </cell>
          <cell r="AOM39" t="str">
            <v/>
          </cell>
          <cell r="AON39" t="str">
            <v/>
          </cell>
          <cell r="AOO39" t="str">
            <v/>
          </cell>
          <cell r="AOP39" t="str">
            <v/>
          </cell>
          <cell r="APF39" t="str">
            <v/>
          </cell>
          <cell r="APG39" t="str">
            <v/>
          </cell>
          <cell r="APH39" t="str">
            <v/>
          </cell>
          <cell r="API39" t="str">
            <v/>
          </cell>
          <cell r="APJ39" t="str">
            <v/>
          </cell>
          <cell r="APK39" t="str">
            <v/>
          </cell>
          <cell r="APL39" t="str">
            <v/>
          </cell>
          <cell r="APM39" t="str">
            <v/>
          </cell>
          <cell r="APN39" t="str">
            <v/>
          </cell>
          <cell r="APO39" t="str">
            <v/>
          </cell>
          <cell r="APP39" t="str">
            <v/>
          </cell>
          <cell r="APQ39" t="str">
            <v/>
          </cell>
          <cell r="APR39" t="str">
            <v/>
          </cell>
          <cell r="APS39" t="str">
            <v/>
          </cell>
          <cell r="APT39" t="str">
            <v/>
          </cell>
          <cell r="AQJ39" t="str">
            <v/>
          </cell>
          <cell r="AQK39" t="str">
            <v/>
          </cell>
          <cell r="AQL39" t="str">
            <v/>
          </cell>
          <cell r="AQM39" t="str">
            <v/>
          </cell>
          <cell r="AQN39" t="str">
            <v/>
          </cell>
          <cell r="AQO39" t="str">
            <v/>
          </cell>
          <cell r="AQP39" t="str">
            <v/>
          </cell>
          <cell r="AQQ39" t="str">
            <v/>
          </cell>
          <cell r="AQR39" t="str">
            <v/>
          </cell>
          <cell r="AQS39" t="str">
            <v/>
          </cell>
          <cell r="AQT39" t="str">
            <v/>
          </cell>
          <cell r="AQU39" t="str">
            <v/>
          </cell>
          <cell r="AQV39" t="str">
            <v/>
          </cell>
          <cell r="AQW39" t="str">
            <v/>
          </cell>
          <cell r="AQX39" t="str">
            <v/>
          </cell>
          <cell r="ARN39" t="str">
            <v/>
          </cell>
          <cell r="ARO39" t="str">
            <v/>
          </cell>
          <cell r="ARP39" t="str">
            <v/>
          </cell>
          <cell r="ARQ39" t="str">
            <v/>
          </cell>
          <cell r="ARR39" t="str">
            <v/>
          </cell>
          <cell r="ARS39" t="str">
            <v/>
          </cell>
          <cell r="ART39" t="str">
            <v/>
          </cell>
          <cell r="ARU39" t="str">
            <v/>
          </cell>
          <cell r="ARV39" t="str">
            <v/>
          </cell>
          <cell r="ARW39" t="str">
            <v/>
          </cell>
          <cell r="ARX39" t="str">
            <v/>
          </cell>
          <cell r="ARY39" t="str">
            <v/>
          </cell>
          <cell r="ARZ39" t="str">
            <v/>
          </cell>
          <cell r="ASA39" t="str">
            <v/>
          </cell>
          <cell r="ASB39" t="str">
            <v/>
          </cell>
          <cell r="ASR39" t="str">
            <v/>
          </cell>
          <cell r="ASS39" t="str">
            <v/>
          </cell>
          <cell r="AST39" t="str">
            <v/>
          </cell>
          <cell r="ASU39" t="str">
            <v/>
          </cell>
          <cell r="ASV39" t="str">
            <v/>
          </cell>
          <cell r="ASW39" t="str">
            <v/>
          </cell>
          <cell r="ASX39" t="str">
            <v/>
          </cell>
          <cell r="ASY39" t="str">
            <v/>
          </cell>
          <cell r="ASZ39" t="str">
            <v/>
          </cell>
          <cell r="ATA39" t="str">
            <v/>
          </cell>
          <cell r="ATB39" t="str">
            <v/>
          </cell>
          <cell r="ATC39" t="str">
            <v/>
          </cell>
          <cell r="ATD39" t="str">
            <v/>
          </cell>
          <cell r="ATE39" t="str">
            <v/>
          </cell>
          <cell r="ATF39" t="str">
            <v/>
          </cell>
          <cell r="ATV39" t="str">
            <v/>
          </cell>
          <cell r="ATW39" t="str">
            <v/>
          </cell>
          <cell r="ATX39" t="str">
            <v/>
          </cell>
          <cell r="ATY39" t="str">
            <v/>
          </cell>
          <cell r="ATZ39" t="str">
            <v/>
          </cell>
          <cell r="AUA39" t="str">
            <v/>
          </cell>
          <cell r="AUB39" t="str">
            <v/>
          </cell>
          <cell r="AUC39" t="str">
            <v/>
          </cell>
          <cell r="AUD39" t="str">
            <v/>
          </cell>
          <cell r="AUE39" t="str">
            <v/>
          </cell>
          <cell r="AUF39" t="str">
            <v/>
          </cell>
          <cell r="AUG39" t="str">
            <v/>
          </cell>
          <cell r="AUH39" t="str">
            <v/>
          </cell>
          <cell r="AUI39" t="str">
            <v/>
          </cell>
          <cell r="AUJ39" t="str">
            <v/>
          </cell>
          <cell r="AUZ39" t="str">
            <v/>
          </cell>
          <cell r="AVA39" t="str">
            <v/>
          </cell>
          <cell r="AVB39" t="str">
            <v/>
          </cell>
          <cell r="AVC39" t="str">
            <v/>
          </cell>
          <cell r="AVD39" t="str">
            <v/>
          </cell>
          <cell r="AVE39" t="str">
            <v/>
          </cell>
          <cell r="AVF39" t="str">
            <v/>
          </cell>
          <cell r="AVG39" t="str">
            <v/>
          </cell>
          <cell r="AVH39" t="str">
            <v/>
          </cell>
          <cell r="AVI39" t="str">
            <v/>
          </cell>
          <cell r="AVJ39" t="str">
            <v/>
          </cell>
          <cell r="AVK39" t="str">
            <v/>
          </cell>
          <cell r="AVL39" t="str">
            <v/>
          </cell>
          <cell r="AVM39" t="str">
            <v/>
          </cell>
          <cell r="AVN39" t="str">
            <v/>
          </cell>
          <cell r="AWD39" t="str">
            <v/>
          </cell>
          <cell r="AWE39" t="str">
            <v/>
          </cell>
          <cell r="AWF39" t="str">
            <v/>
          </cell>
          <cell r="AWG39" t="str">
            <v/>
          </cell>
          <cell r="AWH39" t="str">
            <v/>
          </cell>
          <cell r="AWI39" t="str">
            <v/>
          </cell>
          <cell r="AWJ39" t="str">
            <v/>
          </cell>
          <cell r="AWK39" t="str">
            <v/>
          </cell>
          <cell r="AWL39" t="str">
            <v/>
          </cell>
          <cell r="AWM39" t="str">
            <v/>
          </cell>
          <cell r="AWN39" t="str">
            <v/>
          </cell>
          <cell r="AWO39" t="str">
            <v/>
          </cell>
          <cell r="AWP39" t="str">
            <v/>
          </cell>
          <cell r="AWQ39" t="str">
            <v/>
          </cell>
          <cell r="AWR39" t="str">
            <v/>
          </cell>
          <cell r="AXH39" t="str">
            <v/>
          </cell>
          <cell r="AXI39" t="str">
            <v/>
          </cell>
          <cell r="AXJ39" t="str">
            <v/>
          </cell>
          <cell r="AXK39" t="str">
            <v/>
          </cell>
          <cell r="AXL39" t="str">
            <v/>
          </cell>
          <cell r="AXM39" t="str">
            <v/>
          </cell>
          <cell r="AXN39" t="str">
            <v/>
          </cell>
          <cell r="AXO39" t="str">
            <v/>
          </cell>
          <cell r="AXP39" t="str">
            <v/>
          </cell>
          <cell r="AXQ39" t="str">
            <v/>
          </cell>
          <cell r="AXR39" t="str">
            <v/>
          </cell>
          <cell r="AXS39" t="str">
            <v/>
          </cell>
          <cell r="AXT39" t="str">
            <v/>
          </cell>
          <cell r="AXU39" t="str">
            <v/>
          </cell>
          <cell r="AXV39" t="str">
            <v/>
          </cell>
          <cell r="AZA39">
            <v>0.63745790232558142</v>
          </cell>
          <cell r="AZB39">
            <v>0.63572570000000006</v>
          </cell>
          <cell r="AZC39">
            <v>0.63524820000000004</v>
          </cell>
          <cell r="AZD39">
            <v>0.6567041882352942</v>
          </cell>
          <cell r="AZE39">
            <v>0.64162816105263154</v>
          </cell>
          <cell r="AZF39" t="str">
            <v/>
          </cell>
          <cell r="AZG39" t="str">
            <v/>
          </cell>
          <cell r="AZH39" t="str">
            <v/>
          </cell>
          <cell r="AZI39" t="str">
            <v/>
          </cell>
          <cell r="AZJ39" t="str">
            <v/>
          </cell>
          <cell r="AZK39">
            <v>0.63745790232558142</v>
          </cell>
          <cell r="AZL39">
            <v>0.63572570000000006</v>
          </cell>
          <cell r="AZM39">
            <v>0.63524820000000004</v>
          </cell>
          <cell r="AZN39">
            <v>0.6567041882352942</v>
          </cell>
          <cell r="AZO39">
            <v>0.64162816105263154</v>
          </cell>
          <cell r="AZP39">
            <v>0.63745790232558142</v>
          </cell>
          <cell r="AZQ39">
            <v>0.63572570000000006</v>
          </cell>
          <cell r="AZR39">
            <v>0.63524820000000004</v>
          </cell>
          <cell r="AZS39">
            <v>0.6567041882352942</v>
          </cell>
          <cell r="AZT39">
            <v>0.64162816105263154</v>
          </cell>
          <cell r="AZU39" t="str">
            <v/>
          </cell>
          <cell r="AZV39" t="str">
            <v/>
          </cell>
          <cell r="AZW39" t="str">
            <v/>
          </cell>
          <cell r="AZX39" t="str">
            <v/>
          </cell>
          <cell r="AZY39" t="str">
            <v/>
          </cell>
          <cell r="AZZ39">
            <v>0.63745790232558142</v>
          </cell>
          <cell r="BAA39">
            <v>0.63572570000000006</v>
          </cell>
          <cell r="BAB39">
            <v>0.63524820000000004</v>
          </cell>
          <cell r="BAC39">
            <v>0.6567041882352942</v>
          </cell>
          <cell r="BAD39">
            <v>0.64162816105263154</v>
          </cell>
          <cell r="BAE39">
            <v>-0.56835240666666664</v>
          </cell>
          <cell r="BAF39">
            <v>0.22794763621621619</v>
          </cell>
          <cell r="BAG39">
            <v>0.19597752585365849</v>
          </cell>
          <cell r="BAH39">
            <v>0.19601914954545452</v>
          </cell>
          <cell r="BAI39">
            <v>0.1061688597142857</v>
          </cell>
          <cell r="BAJ39" t="str">
            <v/>
          </cell>
          <cell r="BAK39" t="str">
            <v/>
          </cell>
          <cell r="BAL39" t="str">
            <v/>
          </cell>
          <cell r="BAM39" t="str">
            <v/>
          </cell>
          <cell r="BAN39" t="str">
            <v/>
          </cell>
          <cell r="BAO39">
            <v>-0.56835240666666664</v>
          </cell>
          <cell r="BAP39">
            <v>0.22794763621621619</v>
          </cell>
          <cell r="BAQ39">
            <v>0.19597752585365849</v>
          </cell>
          <cell r="BAR39">
            <v>0.19601914954545452</v>
          </cell>
          <cell r="BAS39">
            <v>0.1061688597142857</v>
          </cell>
          <cell r="BAT39">
            <v>-0.56835240666666664</v>
          </cell>
          <cell r="BAU39">
            <v>0.22794763621621619</v>
          </cell>
          <cell r="BAV39">
            <v>0.19597752585365849</v>
          </cell>
          <cell r="BAW39">
            <v>0.19601914954545452</v>
          </cell>
          <cell r="BAX39">
            <v>0.1061688597142857</v>
          </cell>
          <cell r="BAY39" t="str">
            <v/>
          </cell>
          <cell r="BAZ39" t="str">
            <v/>
          </cell>
          <cell r="BBA39" t="str">
            <v/>
          </cell>
          <cell r="BBB39" t="str">
            <v/>
          </cell>
          <cell r="BBC39" t="str">
            <v/>
          </cell>
          <cell r="BBD39">
            <v>-0.56835240666666664</v>
          </cell>
          <cell r="BBE39">
            <v>0.22794763621621619</v>
          </cell>
          <cell r="BBF39">
            <v>0.19597752585365849</v>
          </cell>
          <cell r="BBG39">
            <v>0.19601914954545452</v>
          </cell>
          <cell r="BBH39">
            <v>0.1061688597142857</v>
          </cell>
          <cell r="BBI39" t="str">
            <v/>
          </cell>
          <cell r="BBJ39" t="str">
            <v/>
          </cell>
          <cell r="BBK39" t="str">
            <v/>
          </cell>
          <cell r="BBL39" t="str">
            <v/>
          </cell>
          <cell r="BBM39" t="str">
            <v/>
          </cell>
          <cell r="BBN39" t="str">
            <v/>
          </cell>
          <cell r="BBO39" t="str">
            <v/>
          </cell>
          <cell r="BBP39" t="str">
            <v/>
          </cell>
          <cell r="BBQ39" t="str">
            <v/>
          </cell>
          <cell r="BBR39" t="str">
            <v/>
          </cell>
          <cell r="BBS39" t="str">
            <v/>
          </cell>
          <cell r="BBT39" t="str">
            <v/>
          </cell>
          <cell r="BBU39" t="str">
            <v/>
          </cell>
          <cell r="BBV39" t="str">
            <v/>
          </cell>
          <cell r="BBW39" t="str">
            <v/>
          </cell>
          <cell r="BBX39" t="str">
            <v/>
          </cell>
          <cell r="BBY39" t="str">
            <v/>
          </cell>
          <cell r="BBZ39" t="str">
            <v/>
          </cell>
          <cell r="BCA39" t="str">
            <v/>
          </cell>
          <cell r="BCB39" t="str">
            <v/>
          </cell>
          <cell r="BCC39" t="str">
            <v/>
          </cell>
          <cell r="BCD39" t="str">
            <v/>
          </cell>
          <cell r="BCE39" t="str">
            <v/>
          </cell>
          <cell r="BCF39" t="str">
            <v/>
          </cell>
          <cell r="BCG39" t="str">
            <v/>
          </cell>
          <cell r="BCH39" t="str">
            <v/>
          </cell>
          <cell r="BCI39" t="str">
            <v/>
          </cell>
          <cell r="BCJ39" t="str">
            <v/>
          </cell>
          <cell r="BCK39" t="str">
            <v/>
          </cell>
          <cell r="BCL39" t="str">
            <v/>
          </cell>
          <cell r="BCM39" t="str">
            <v/>
          </cell>
          <cell r="BCN39" t="str">
            <v/>
          </cell>
          <cell r="BCO39" t="str">
            <v/>
          </cell>
          <cell r="BCP39" t="str">
            <v/>
          </cell>
          <cell r="BCQ39" t="str">
            <v/>
          </cell>
          <cell r="BCR39" t="str">
            <v/>
          </cell>
          <cell r="BCS39" t="str">
            <v/>
          </cell>
          <cell r="BCT39" t="str">
            <v/>
          </cell>
          <cell r="BCU39" t="str">
            <v/>
          </cell>
          <cell r="BCV39" t="str">
            <v/>
          </cell>
          <cell r="BCW39" t="str">
            <v/>
          </cell>
          <cell r="BCX39" t="str">
            <v/>
          </cell>
          <cell r="BCY39" t="str">
            <v/>
          </cell>
          <cell r="BCZ39" t="str">
            <v/>
          </cell>
          <cell r="BDA39" t="str">
            <v/>
          </cell>
          <cell r="BDB39" t="str">
            <v/>
          </cell>
          <cell r="BDC39" t="str">
            <v/>
          </cell>
          <cell r="BDD39" t="str">
            <v/>
          </cell>
          <cell r="BDE39" t="str">
            <v/>
          </cell>
          <cell r="BDF39" t="str">
            <v/>
          </cell>
          <cell r="BDG39" t="str">
            <v/>
          </cell>
          <cell r="BDH39" t="str">
            <v/>
          </cell>
          <cell r="BDI39" t="str">
            <v/>
          </cell>
          <cell r="BDJ39" t="str">
            <v/>
          </cell>
          <cell r="BDK39" t="str">
            <v/>
          </cell>
          <cell r="BDL39" t="str">
            <v/>
          </cell>
          <cell r="BDM39" t="str">
            <v/>
          </cell>
          <cell r="BDN39" t="str">
            <v/>
          </cell>
          <cell r="BDO39" t="str">
            <v/>
          </cell>
          <cell r="BDQ39" t="str">
            <v/>
          </cell>
          <cell r="BDR39" t="str">
            <v/>
          </cell>
          <cell r="BDS39" t="str">
            <v/>
          </cell>
          <cell r="BDT39" t="str">
            <v/>
          </cell>
          <cell r="BDU39" t="str">
            <v/>
          </cell>
          <cell r="BDV39" t="str">
            <v/>
          </cell>
          <cell r="BDW39" t="str">
            <v/>
          </cell>
          <cell r="BDX39" t="str">
            <v/>
          </cell>
          <cell r="BDY39" t="str">
            <v/>
          </cell>
          <cell r="BDZ39" t="str">
            <v/>
          </cell>
          <cell r="BEA39" t="str">
            <v/>
          </cell>
          <cell r="BEB39" t="str">
            <v/>
          </cell>
          <cell r="BEC39" t="str">
            <v/>
          </cell>
          <cell r="BED39" t="str">
            <v/>
          </cell>
          <cell r="BEE39" t="str">
            <v/>
          </cell>
          <cell r="BEF39" t="str">
            <v/>
          </cell>
          <cell r="BEG39" t="str">
            <v/>
          </cell>
          <cell r="BEH39" t="str">
            <v/>
          </cell>
          <cell r="BEI39" t="str">
            <v/>
          </cell>
          <cell r="BEJ39" t="str">
            <v/>
          </cell>
          <cell r="BEK39" t="str">
            <v/>
          </cell>
          <cell r="BEL39" t="str">
            <v/>
          </cell>
          <cell r="BEM39" t="str">
            <v/>
          </cell>
          <cell r="BEN39" t="str">
            <v/>
          </cell>
          <cell r="BEO39" t="str">
            <v/>
          </cell>
          <cell r="BEP39" t="str">
            <v/>
          </cell>
          <cell r="BEQ39" t="str">
            <v/>
          </cell>
          <cell r="BER39" t="str">
            <v/>
          </cell>
          <cell r="BES39" t="str">
            <v/>
          </cell>
          <cell r="BET39" t="str">
            <v/>
          </cell>
          <cell r="BFY39">
            <v>0</v>
          </cell>
        </row>
        <row r="40">
          <cell r="B40" t="str">
            <v>净利润率（收入口径）</v>
          </cell>
          <cell r="C40">
            <v>0.71933049381576508</v>
          </cell>
          <cell r="D40">
            <v>0.4307435855780668</v>
          </cell>
          <cell r="E40">
            <v>0.48154010649993778</v>
          </cell>
          <cell r="F40">
            <v>0.71807609216444179</v>
          </cell>
          <cell r="G40">
            <v>0.61145936434920545</v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>
            <v>0.71933049381576508</v>
          </cell>
          <cell r="N40">
            <v>0.4307435855780668</v>
          </cell>
          <cell r="O40">
            <v>0.48154010649993778</v>
          </cell>
          <cell r="P40">
            <v>0.71807609216444179</v>
          </cell>
          <cell r="Q40">
            <v>0.61145936434920545</v>
          </cell>
          <cell r="R40">
            <v>0.71933049381576508</v>
          </cell>
          <cell r="S40">
            <v>0.4307435855780668</v>
          </cell>
          <cell r="T40">
            <v>0.48154010649993778</v>
          </cell>
          <cell r="U40">
            <v>0.71807609216444179</v>
          </cell>
          <cell r="V40">
            <v>0.61145936434920545</v>
          </cell>
          <cell r="W40">
            <v>-1.287147517242458</v>
          </cell>
          <cell r="X40">
            <v>-0.28468031743203354</v>
          </cell>
          <cell r="Y40">
            <v>-0.14892206901620025</v>
          </cell>
          <cell r="Z40">
            <v>-1.6288014435385239</v>
          </cell>
          <cell r="AA40">
            <v>-0.81464195702559727</v>
          </cell>
          <cell r="AB40">
            <v>0.67528906328704519</v>
          </cell>
          <cell r="AC40">
            <v>0.36425701870455079</v>
          </cell>
          <cell r="AD40">
            <v>0.41471802441708244</v>
          </cell>
          <cell r="AE40">
            <v>0.44975023888160648</v>
          </cell>
          <cell r="AF40">
            <v>0.50290910754196616</v>
          </cell>
          <cell r="AG40">
            <v>2.8092292488735567E-2</v>
          </cell>
          <cell r="AH40">
            <v>0.19545891224509832</v>
          </cell>
          <cell r="AI40">
            <v>0.15047201772987043</v>
          </cell>
          <cell r="AJ40">
            <v>0.54084326351717815</v>
          </cell>
          <cell r="AK40">
            <v>0.26015575665069163</v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>
            <v>2.8092292488735567E-2</v>
          </cell>
          <cell r="AR40">
            <v>0.19545891224509832</v>
          </cell>
          <cell r="AS40">
            <v>0.15047201772987043</v>
          </cell>
          <cell r="AT40">
            <v>0.54084326351717815</v>
          </cell>
          <cell r="AU40">
            <v>0.26015575665069163</v>
          </cell>
          <cell r="AV40">
            <v>2.8092292488735567E-2</v>
          </cell>
          <cell r="AW40">
            <v>0.19545891224509832</v>
          </cell>
          <cell r="AX40">
            <v>0.15047201772987043</v>
          </cell>
          <cell r="AY40">
            <v>0.54084326351717815</v>
          </cell>
          <cell r="AZ40">
            <v>0.26015575665069163</v>
          </cell>
          <cell r="BA40">
            <v>-1.3320047301808611</v>
          </cell>
          <cell r="BB40">
            <v>-0.45113874384522024</v>
          </cell>
          <cell r="BC40">
            <v>-0.2459639150938347</v>
          </cell>
          <cell r="BD40">
            <v>-1.3908695720433573</v>
          </cell>
          <cell r="BE40">
            <v>-0.80657868372271668</v>
          </cell>
          <cell r="BF40">
            <v>-9.8756134495993714E-2</v>
          </cell>
          <cell r="BG40">
            <v>9.6825371485558198E-2</v>
          </cell>
          <cell r="BH40">
            <v>8.005247703092265E-2</v>
          </cell>
          <cell r="BI40">
            <v>0.20558731684964726</v>
          </cell>
          <cell r="BJ40">
            <v>9.3911428280809811E-2</v>
          </cell>
          <cell r="BK40">
            <v>0.22528898387562124</v>
          </cell>
          <cell r="BL40">
            <v>0.11490152509598073</v>
          </cell>
          <cell r="BM40">
            <v>0.14897979288718566</v>
          </cell>
          <cell r="BN40">
            <v>0.49964257522203476</v>
          </cell>
          <cell r="BO40">
            <v>0.25586442640263951</v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>
            <v>0.22528898387562124</v>
          </cell>
          <cell r="BV40">
            <v>0.11490152509598073</v>
          </cell>
          <cell r="BW40">
            <v>0.14897979288718566</v>
          </cell>
          <cell r="BX40">
            <v>0.49964257522203476</v>
          </cell>
          <cell r="BY40">
            <v>0.25586442640263951</v>
          </cell>
          <cell r="BZ40">
            <v>0.22528898387562124</v>
          </cell>
          <cell r="CA40">
            <v>0.11490152509598073</v>
          </cell>
          <cell r="CB40">
            <v>0.14897979288718566</v>
          </cell>
          <cell r="CC40">
            <v>0.49964257522203476</v>
          </cell>
          <cell r="CD40">
            <v>0.25586442640263951</v>
          </cell>
          <cell r="CE40">
            <v>-1.0153531811773306</v>
          </cell>
          <cell r="CF40">
            <v>-0.29622463210193462</v>
          </cell>
          <cell r="CG40">
            <v>-0.30105250093884145</v>
          </cell>
          <cell r="CH40">
            <v>-1.1039548545307982</v>
          </cell>
          <cell r="CI40">
            <v>-0.65229142551064845</v>
          </cell>
          <cell r="CJ40">
            <v>0.10867143042217275</v>
          </cell>
          <cell r="CK40">
            <v>3.0227899668122234E-2</v>
          </cell>
          <cell r="CL40">
            <v>4.7935571820746918E-2</v>
          </cell>
          <cell r="CM40">
            <v>0.12106065458554724</v>
          </cell>
          <cell r="CN40">
            <v>7.7668360897195365E-2</v>
          </cell>
          <cell r="CO40">
            <v>-0.23424637971118248</v>
          </cell>
          <cell r="CP40">
            <v>0.13979819823271955</v>
          </cell>
          <cell r="CQ40">
            <v>0.17444022820010208</v>
          </cell>
          <cell r="CR40">
            <v>0.66854297016262232</v>
          </cell>
          <cell r="CS40">
            <v>0.26344376829008237</v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>
            <v>-0.23424637971118248</v>
          </cell>
          <cell r="CZ40">
            <v>0.13979819823271955</v>
          </cell>
          <cell r="DA40">
            <v>0.17444022820010208</v>
          </cell>
          <cell r="DB40">
            <v>0.66854297016262232</v>
          </cell>
          <cell r="DC40">
            <v>0.26344376829008237</v>
          </cell>
          <cell r="DD40">
            <v>-0.23424637971118248</v>
          </cell>
          <cell r="DE40">
            <v>0.13979819823271955</v>
          </cell>
          <cell r="DF40">
            <v>0.17444022820010208</v>
          </cell>
          <cell r="DG40">
            <v>0.66854297016262232</v>
          </cell>
          <cell r="DH40">
            <v>0.26344376829008237</v>
          </cell>
          <cell r="DI40">
            <v>-2.099585861119154</v>
          </cell>
          <cell r="DJ40">
            <v>-1.4366305250655205</v>
          </cell>
          <cell r="DK40">
            <v>-1.0671675501109945</v>
          </cell>
          <cell r="DL40">
            <v>-2.6138528484555881</v>
          </cell>
          <cell r="DM40">
            <v>-1.8041149793710494</v>
          </cell>
          <cell r="DN40">
            <v>-0.35763459443466716</v>
          </cell>
          <cell r="DO40">
            <v>-2.0676581983269153E-2</v>
          </cell>
          <cell r="DP40">
            <v>3.0852934109702995E-2</v>
          </cell>
          <cell r="DQ40">
            <v>0.31632917177166925</v>
          </cell>
          <cell r="DR40">
            <v>5.2973716132961167E-2</v>
          </cell>
          <cell r="DS40">
            <v>-0.19338404259764846</v>
          </cell>
          <cell r="DT40">
            <v>0.14408339265790535</v>
          </cell>
          <cell r="DU40">
            <v>0.15660411709472757</v>
          </cell>
          <cell r="DV40">
            <v>0.45553618167810006</v>
          </cell>
          <cell r="DW40">
            <v>0.17963131559480122</v>
          </cell>
          <cell r="DX40" t="str">
            <v/>
          </cell>
          <cell r="DY40" t="str">
            <v/>
          </cell>
          <cell r="DZ40" t="str">
            <v/>
          </cell>
          <cell r="EA40" t="str">
            <v/>
          </cell>
          <cell r="EB40" t="str">
            <v/>
          </cell>
          <cell r="EC40">
            <v>-0.19338404259764846</v>
          </cell>
          <cell r="ED40">
            <v>0.14408339265790535</v>
          </cell>
          <cell r="EE40">
            <v>0.15660411709472757</v>
          </cell>
          <cell r="EF40">
            <v>0.45553618167810006</v>
          </cell>
          <cell r="EG40">
            <v>0.17963131559480122</v>
          </cell>
          <cell r="EH40">
            <v>-0.19338404259764846</v>
          </cell>
          <cell r="EI40">
            <v>0.14408339265790535</v>
          </cell>
          <cell r="EJ40">
            <v>0.15660411709472757</v>
          </cell>
          <cell r="EK40">
            <v>0.45553618167810006</v>
          </cell>
          <cell r="EL40">
            <v>0.17963131559480122</v>
          </cell>
          <cell r="EM40">
            <v>-1.53422883364005</v>
          </cell>
          <cell r="EN40">
            <v>-0.59627766779389302</v>
          </cell>
          <cell r="EO40">
            <v>-0.56020972487083143</v>
          </cell>
          <cell r="EP40">
            <v>-1.4706411484362891</v>
          </cell>
          <cell r="EQ40">
            <v>-0.98527961972642919</v>
          </cell>
          <cell r="ER40">
            <v>-0.35804919237478577</v>
          </cell>
          <cell r="ES40">
            <v>1.119807411527488E-2</v>
          </cell>
          <cell r="ET40">
            <v>1.4593827648720603E-2</v>
          </cell>
          <cell r="EU40">
            <v>2.4564998227848616E-2</v>
          </cell>
          <cell r="EV40">
            <v>-4.0757239736242193E-2</v>
          </cell>
          <cell r="EW40">
            <v>-4.1401475632076148E-2</v>
          </cell>
          <cell r="EX40">
            <v>0.37011000298397245</v>
          </cell>
          <cell r="EY40">
            <v>0.30221713871393269</v>
          </cell>
          <cell r="EZ40">
            <v>0.29984175514177758</v>
          </cell>
          <cell r="FA40">
            <v>0.28136130537362691</v>
          </cell>
          <cell r="FB40" t="str">
            <v/>
          </cell>
          <cell r="FC40" t="str">
            <v/>
          </cell>
          <cell r="FD40" t="str">
            <v/>
          </cell>
          <cell r="FE40" t="str">
            <v/>
          </cell>
          <cell r="FF40" t="str">
            <v/>
          </cell>
          <cell r="FG40">
            <v>-4.1401475632076148E-2</v>
          </cell>
          <cell r="FH40">
            <v>0.37011000298397245</v>
          </cell>
          <cell r="FI40">
            <v>0.30221713871393269</v>
          </cell>
          <cell r="FJ40">
            <v>0.29984175514177758</v>
          </cell>
          <cell r="FK40">
            <v>0.28136130537362691</v>
          </cell>
          <cell r="FL40">
            <v>-4.1401475632076148E-2</v>
          </cell>
          <cell r="FM40">
            <v>0.37011000298397245</v>
          </cell>
          <cell r="FN40">
            <v>0.30221713871393269</v>
          </cell>
          <cell r="FO40">
            <v>0.29984175514177758</v>
          </cell>
          <cell r="FP40">
            <v>0.28136130537362691</v>
          </cell>
          <cell r="FQ40">
            <v>-1.9595970244238048</v>
          </cell>
          <cell r="FR40">
            <v>-0.64455343199174442</v>
          </cell>
          <cell r="FS40">
            <v>-0.43643046863891766</v>
          </cell>
          <cell r="FT40">
            <v>-1.6967360425868601</v>
          </cell>
          <cell r="FU40">
            <v>-1.0818848159373924</v>
          </cell>
          <cell r="FV40">
            <v>-0.23666689077853936</v>
          </cell>
          <cell r="FW40">
            <v>0.27265645273206757</v>
          </cell>
          <cell r="FX40">
            <v>0.21481336150976707</v>
          </cell>
          <cell r="FY40">
            <v>-6.0693537619539106E-2</v>
          </cell>
          <cell r="FZ40">
            <v>0.11219937791167534</v>
          </cell>
          <cell r="GA40">
            <v>-1.8803998788057055</v>
          </cell>
          <cell r="GB40">
            <v>-0.89966580480651226</v>
          </cell>
          <cell r="GC40">
            <v>-0.67583538604642124</v>
          </cell>
          <cell r="GD40">
            <v>0.71724191030464413</v>
          </cell>
          <cell r="GE40">
            <v>-0.46764812812572165</v>
          </cell>
          <cell r="GF40" t="str">
            <v/>
          </cell>
          <cell r="GG40" t="str">
            <v/>
          </cell>
          <cell r="GH40" t="str">
            <v/>
          </cell>
          <cell r="GI40" t="str">
            <v/>
          </cell>
          <cell r="GJ40" t="str">
            <v/>
          </cell>
          <cell r="GK40">
            <v>-1.8803998788057055</v>
          </cell>
          <cell r="GL40">
            <v>-0.89966580480651226</v>
          </cell>
          <cell r="GM40">
            <v>-0.67583538604642124</v>
          </cell>
          <cell r="GN40">
            <v>0.71724191030464413</v>
          </cell>
          <cell r="GO40">
            <v>-0.46764812812572165</v>
          </cell>
          <cell r="GP40">
            <v>-1.8803998788057055</v>
          </cell>
          <cell r="GQ40">
            <v>-0.89966580480651226</v>
          </cell>
          <cell r="GR40">
            <v>-0.67583538604642124</v>
          </cell>
          <cell r="GS40">
            <v>0.71724191030464413</v>
          </cell>
          <cell r="GT40">
            <v>-0.46764812812572165</v>
          </cell>
          <cell r="GU40">
            <v>-2.4953846584107322</v>
          </cell>
          <cell r="GV40">
            <v>-1.492037945870023</v>
          </cell>
          <cell r="GW40">
            <v>-1.0901817343492421</v>
          </cell>
          <cell r="GX40">
            <v>-2.1875650541066198</v>
          </cell>
          <cell r="GY40">
            <v>-1.7152502415506679</v>
          </cell>
          <cell r="GZ40">
            <v>-2.1028411820670976</v>
          </cell>
          <cell r="HA40">
            <v>-1.1605550897308559</v>
          </cell>
          <cell r="HB40">
            <v>-0.86621073526663639</v>
          </cell>
          <cell r="HC40">
            <v>-0.6599374871652377</v>
          </cell>
          <cell r="HD40">
            <v>-1.0257859157105662</v>
          </cell>
          <cell r="HE40">
            <v>-0.10898935337006842</v>
          </cell>
          <cell r="HF40">
            <v>0.13450549114029606</v>
          </cell>
          <cell r="HG40">
            <v>0.15674218366087642</v>
          </cell>
          <cell r="HH40">
            <v>0.54008809160286697</v>
          </cell>
          <cell r="HI40">
            <v>0.23517011422663725</v>
          </cell>
          <cell r="HJ40" t="str">
            <v/>
          </cell>
          <cell r="HK40" t="str">
            <v/>
          </cell>
          <cell r="HL40" t="str">
            <v/>
          </cell>
          <cell r="HM40" t="str">
            <v/>
          </cell>
          <cell r="HN40" t="str">
            <v/>
          </cell>
          <cell r="HO40">
            <v>-0.10898935337006842</v>
          </cell>
          <cell r="HP40">
            <v>0.13450549114029606</v>
          </cell>
          <cell r="HQ40">
            <v>0.15674218366087642</v>
          </cell>
          <cell r="HR40">
            <v>0.54008809160286697</v>
          </cell>
          <cell r="HS40">
            <v>0.23517011422663725</v>
          </cell>
          <cell r="HT40">
            <v>-0.10898935337006842</v>
          </cell>
          <cell r="HU40">
            <v>0.13450549114029606</v>
          </cell>
          <cell r="HV40">
            <v>0.15674218366087642</v>
          </cell>
          <cell r="HW40">
            <v>0.54008809160286697</v>
          </cell>
          <cell r="HX40">
            <v>0.23517011422663725</v>
          </cell>
          <cell r="HY40">
            <v>-2.3822122986505585</v>
          </cell>
          <cell r="HZ40">
            <v>-0.69952735200242289</v>
          </cell>
          <cell r="IA40">
            <v>-0.50102837519271326</v>
          </cell>
          <cell r="IB40">
            <v>-1.2832244692722345</v>
          </cell>
          <cell r="IC40">
            <v>-1.0125401446687576</v>
          </cell>
          <cell r="ID40">
            <v>-0.37088139775722195</v>
          </cell>
          <cell r="IE40">
            <v>-9.2932749187932193E-3</v>
          </cell>
          <cell r="IF40">
            <v>2.9267269154366716E-2</v>
          </cell>
          <cell r="IG40">
            <v>0.21011942753550109</v>
          </cell>
          <cell r="IH40">
            <v>2.0047655796396578E-2</v>
          </cell>
          <cell r="II40">
            <v>-0.35429779070463241</v>
          </cell>
          <cell r="IJ40">
            <v>-2.0101007110849178E-2</v>
          </cell>
          <cell r="IK40">
            <v>1.5728171907682182E-2</v>
          </cell>
          <cell r="IL40">
            <v>0.50042293656260095</v>
          </cell>
          <cell r="IM40">
            <v>0.10751599547120215</v>
          </cell>
          <cell r="IN40" t="str">
            <v/>
          </cell>
          <cell r="IO40" t="str">
            <v/>
          </cell>
          <cell r="IP40" t="str">
            <v/>
          </cell>
          <cell r="IQ40" t="str">
            <v/>
          </cell>
          <cell r="IR40" t="str">
            <v/>
          </cell>
          <cell r="IS40">
            <v>-0.35429779070463241</v>
          </cell>
          <cell r="IT40">
            <v>-2.0101007110849178E-2</v>
          </cell>
          <cell r="IU40">
            <v>1.5728171907682182E-2</v>
          </cell>
          <cell r="IV40">
            <v>0.50042293656260095</v>
          </cell>
          <cell r="IW40">
            <v>0.10751599547120215</v>
          </cell>
          <cell r="IX40">
            <v>-0.35429779070463241</v>
          </cell>
          <cell r="IY40">
            <v>-2.0101007110849178E-2</v>
          </cell>
          <cell r="IZ40">
            <v>1.5728171907682182E-2</v>
          </cell>
          <cell r="JA40">
            <v>0.50042293656260095</v>
          </cell>
          <cell r="JB40">
            <v>0.10751599547120215</v>
          </cell>
          <cell r="JC40">
            <v>-1.7327606561864688</v>
          </cell>
          <cell r="JD40">
            <v>-0.60877133760063806</v>
          </cell>
          <cell r="JE40">
            <v>-0.51316094487841035</v>
          </cell>
          <cell r="JF40">
            <v>-1.4947627573498388</v>
          </cell>
          <cell r="JG40">
            <v>-1.0025841485547733</v>
          </cell>
          <cell r="JH40">
            <v>-0.52973851903868463</v>
          </cell>
          <cell r="JI40">
            <v>-0.13147106963594443</v>
          </cell>
          <cell r="JJ40">
            <v>-9.6460428622700836E-2</v>
          </cell>
          <cell r="JK40">
            <v>0.10461686772976866</v>
          </cell>
          <cell r="JL40">
            <v>-0.10250295069587417</v>
          </cell>
          <cell r="JM40">
            <v>-0.1174958227161942</v>
          </cell>
          <cell r="JN40">
            <v>0.26254998036985033</v>
          </cell>
          <cell r="JO40">
            <v>0.35514251673798636</v>
          </cell>
          <cell r="JP40">
            <v>0.53043291806477311</v>
          </cell>
          <cell r="JQ40">
            <v>0.30469373584928749</v>
          </cell>
          <cell r="JR40" t="str">
            <v/>
          </cell>
          <cell r="JS40" t="str">
            <v/>
          </cell>
          <cell r="JT40" t="str">
            <v/>
          </cell>
          <cell r="JU40" t="str">
            <v/>
          </cell>
          <cell r="JV40" t="str">
            <v/>
          </cell>
          <cell r="JW40">
            <v>-0.1174958227161942</v>
          </cell>
          <cell r="JX40">
            <v>0.26254998036985033</v>
          </cell>
          <cell r="JY40">
            <v>0.35514251673798636</v>
          </cell>
          <cell r="JZ40">
            <v>0.53043291806477311</v>
          </cell>
          <cell r="KA40">
            <v>0.30469373584928749</v>
          </cell>
          <cell r="KB40">
            <v>-0.1174958227161942</v>
          </cell>
          <cell r="KC40">
            <v>0.26254998036985033</v>
          </cell>
          <cell r="KD40">
            <v>0.35514251673798636</v>
          </cell>
          <cell r="KE40">
            <v>0.53043291806477311</v>
          </cell>
          <cell r="KF40">
            <v>0.30469373584928749</v>
          </cell>
          <cell r="KG40">
            <v>-2.9296718850631485</v>
          </cell>
          <cell r="KH40">
            <v>-0.95739685486559489</v>
          </cell>
          <cell r="KI40">
            <v>-0.70068350530779544</v>
          </cell>
          <cell r="KJ40">
            <v>-2.2048864594621707</v>
          </cell>
          <cell r="KK40">
            <v>-1.5142317146268121</v>
          </cell>
          <cell r="KL40">
            <v>-0.3014699576360883</v>
          </cell>
          <cell r="KM40">
            <v>0.15164572262117337</v>
          </cell>
          <cell r="KN40">
            <v>0.25481515717707487</v>
          </cell>
          <cell r="KO40">
            <v>0.19451650328076245</v>
          </cell>
          <cell r="KP40">
            <v>0.12785376149744443</v>
          </cell>
          <cell r="KQ40">
            <v>-0.66119788287726744</v>
          </cell>
          <cell r="KR40">
            <v>-0.1815002915333952</v>
          </cell>
          <cell r="KS40">
            <v>-9.9114526985639592E-2</v>
          </cell>
          <cell r="KT40">
            <v>0.12423726416879867</v>
          </cell>
          <cell r="KU40">
            <v>-0.13593821398427444</v>
          </cell>
          <cell r="KV40" t="str">
            <v/>
          </cell>
          <cell r="KW40" t="str">
            <v/>
          </cell>
          <cell r="KX40" t="str">
            <v/>
          </cell>
          <cell r="KY40" t="str">
            <v/>
          </cell>
          <cell r="KZ40" t="str">
            <v/>
          </cell>
          <cell r="LA40">
            <v>-0.66119788287726744</v>
          </cell>
          <cell r="LB40">
            <v>-0.1815002915333952</v>
          </cell>
          <cell r="LC40">
            <v>-9.9114526985639592E-2</v>
          </cell>
          <cell r="LD40">
            <v>0.12423726416879867</v>
          </cell>
          <cell r="LE40">
            <v>-0.13593821398427444</v>
          </cell>
          <cell r="LF40">
            <v>-0.66119788287726744</v>
          </cell>
          <cell r="LG40">
            <v>-0.1815002915333952</v>
          </cell>
          <cell r="LH40">
            <v>-9.9114526985639592E-2</v>
          </cell>
          <cell r="LI40">
            <v>0.12423726416879867</v>
          </cell>
          <cell r="LJ40">
            <v>-0.13593821398427444</v>
          </cell>
          <cell r="LK40" t="str">
            <v/>
          </cell>
          <cell r="LL40" t="str">
            <v/>
          </cell>
          <cell r="LM40" t="str">
            <v/>
          </cell>
          <cell r="LN40" t="str">
            <v/>
          </cell>
          <cell r="LO40" t="str">
            <v/>
          </cell>
          <cell r="LP40">
            <v>-0.74631588882964817</v>
          </cell>
          <cell r="LQ40">
            <v>-0.33988610899371274</v>
          </cell>
          <cell r="LR40">
            <v>-0.26931456704974183</v>
          </cell>
          <cell r="LS40">
            <v>-1.0160359388199858E-2</v>
          </cell>
          <cell r="LT40">
            <v>-0.27775677549221067</v>
          </cell>
          <cell r="LU40">
            <v>-0.86235756678628106</v>
          </cell>
          <cell r="LV40">
            <v>0.12972347340959553</v>
          </cell>
          <cell r="LW40">
            <v>0.19678708133264397</v>
          </cell>
          <cell r="LX40">
            <v>0.33936194706810824</v>
          </cell>
          <cell r="LY40">
            <v>0.12400791754740179</v>
          </cell>
          <cell r="LZ40" t="str">
            <v/>
          </cell>
          <cell r="MA40" t="str">
            <v/>
          </cell>
          <cell r="MB40" t="str">
            <v/>
          </cell>
          <cell r="MC40" t="str">
            <v/>
          </cell>
          <cell r="MD40" t="str">
            <v/>
          </cell>
          <cell r="ME40">
            <v>-0.86235756678628106</v>
          </cell>
          <cell r="MF40">
            <v>0.12972347340959553</v>
          </cell>
          <cell r="MG40">
            <v>0.19678708133264397</v>
          </cell>
          <cell r="MH40">
            <v>0.33936194706810824</v>
          </cell>
          <cell r="MI40">
            <v>0.12400791754740179</v>
          </cell>
          <cell r="MJ40">
            <v>-0.86235756678628106</v>
          </cell>
          <cell r="MK40">
            <v>0.12972347340959553</v>
          </cell>
          <cell r="ML40">
            <v>0.19678708133264397</v>
          </cell>
          <cell r="MM40">
            <v>0.33936194706810824</v>
          </cell>
          <cell r="MN40">
            <v>0.12400791754740179</v>
          </cell>
          <cell r="MO40" t="str">
            <v/>
          </cell>
          <cell r="MP40" t="str">
            <v/>
          </cell>
          <cell r="MQ40" t="str">
            <v/>
          </cell>
          <cell r="MR40" t="str">
            <v/>
          </cell>
          <cell r="MS40" t="str">
            <v/>
          </cell>
          <cell r="MT40">
            <v>-1.0067615088915443</v>
          </cell>
          <cell r="MU40">
            <v>6.9617703409595416E-2</v>
          </cell>
          <cell r="MV40">
            <v>0.14671716510457392</v>
          </cell>
          <cell r="MW40">
            <v>0.29652276849667969</v>
          </cell>
          <cell r="MX40">
            <v>6.4526393468454485E-2</v>
          </cell>
          <cell r="MY40">
            <v>-0.26053534953960383</v>
          </cell>
          <cell r="MZ40">
            <v>-0.18747434414092332</v>
          </cell>
          <cell r="NA40">
            <v>0.139593700328146</v>
          </cell>
          <cell r="NB40">
            <v>0.49506819810763952</v>
          </cell>
          <cell r="NC40">
            <v>0.11587187507565247</v>
          </cell>
          <cell r="ND40" t="str">
            <v/>
          </cell>
          <cell r="NE40" t="str">
            <v/>
          </cell>
          <cell r="NF40" t="str">
            <v/>
          </cell>
          <cell r="NG40" t="str">
            <v/>
          </cell>
          <cell r="NH40" t="str">
            <v/>
          </cell>
          <cell r="NI40">
            <v>-0.26053534953960383</v>
          </cell>
          <cell r="NJ40">
            <v>-0.18747434414092332</v>
          </cell>
          <cell r="NK40">
            <v>0.139593700328146</v>
          </cell>
          <cell r="NL40">
            <v>0.49506819810763952</v>
          </cell>
          <cell r="NM40">
            <v>0.11587187507565247</v>
          </cell>
          <cell r="NN40">
            <v>-0.26053534953960383</v>
          </cell>
          <cell r="NO40">
            <v>-0.18747434414092332</v>
          </cell>
          <cell r="NP40">
            <v>0.139593700328146</v>
          </cell>
          <cell r="NQ40">
            <v>0.49506819810763952</v>
          </cell>
          <cell r="NR40">
            <v>0.11587187507565247</v>
          </cell>
          <cell r="NS40">
            <v>-1.206759148918888</v>
          </cell>
          <cell r="NT40">
            <v>-0.45962966546399414</v>
          </cell>
          <cell r="NU40">
            <v>-0.32396239872250654</v>
          </cell>
          <cell r="NV40">
            <v>-1.4459171940284685</v>
          </cell>
          <cell r="NW40">
            <v>-0.83884306878460291</v>
          </cell>
          <cell r="NX40">
            <v>-0.37964044316776546</v>
          </cell>
          <cell r="NY40">
            <v>-0.24314247804791539</v>
          </cell>
          <cell r="NZ40">
            <v>4.9873165028019702E-2</v>
          </cell>
          <cell r="OA40">
            <v>0.1043906271665061</v>
          </cell>
          <cell r="OB40">
            <v>-6.4074397065547628E-2</v>
          </cell>
          <cell r="OC40">
            <v>-0.32810483796399698</v>
          </cell>
          <cell r="OD40">
            <v>0.15921942486818283</v>
          </cell>
          <cell r="OE40">
            <v>0.13224076015454064</v>
          </cell>
          <cell r="OF40">
            <v>0.56592972678394626</v>
          </cell>
          <cell r="OG40">
            <v>0.23960541623042142</v>
          </cell>
          <cell r="OH40" t="str">
            <v/>
          </cell>
          <cell r="OI40" t="str">
            <v/>
          </cell>
          <cell r="OJ40" t="str">
            <v/>
          </cell>
          <cell r="OK40" t="str">
            <v/>
          </cell>
          <cell r="OL40" t="str">
            <v/>
          </cell>
          <cell r="OM40">
            <v>-0.32810483796399698</v>
          </cell>
          <cell r="ON40">
            <v>0.15921942486818283</v>
          </cell>
          <cell r="OO40">
            <v>0.13224076015454064</v>
          </cell>
          <cell r="OP40">
            <v>0.56592972678394626</v>
          </cell>
          <cell r="OQ40">
            <v>0.23960541623042142</v>
          </cell>
          <cell r="OR40">
            <v>-0.32810483796399698</v>
          </cell>
          <cell r="OS40">
            <v>0.15921942486818283</v>
          </cell>
          <cell r="OT40">
            <v>0.13224076015454064</v>
          </cell>
          <cell r="OU40">
            <v>0.56592972678394626</v>
          </cell>
          <cell r="OV40">
            <v>0.23960541623042142</v>
          </cell>
          <cell r="OW40">
            <v>-1.3647170225421017</v>
          </cell>
          <cell r="OX40">
            <v>-0.42677243310992419</v>
          </cell>
          <cell r="OY40">
            <v>-0.36000221453974318</v>
          </cell>
          <cell r="OZ40">
            <v>-0.98496665589785737</v>
          </cell>
          <cell r="PA40">
            <v>-0.69590380445786382</v>
          </cell>
          <cell r="PB40">
            <v>-0.49530035160562685</v>
          </cell>
          <cell r="PC40">
            <v>4.2021053272561427E-2</v>
          </cell>
          <cell r="PD40">
            <v>1.8646227532782805E-2</v>
          </cell>
          <cell r="PE40">
            <v>0.26931020004152489</v>
          </cell>
          <cell r="PF40">
            <v>5.2503572092764225E-2</v>
          </cell>
          <cell r="PG40">
            <v>-9.5249161862520582E-2</v>
          </cell>
          <cell r="PH40">
            <v>9.0027030644206595E-4</v>
          </cell>
          <cell r="PI40">
            <v>0.40457017345266</v>
          </cell>
          <cell r="PJ40">
            <v>0.61901070971497618</v>
          </cell>
          <cell r="PK40">
            <v>0.32739180110657834</v>
          </cell>
          <cell r="PL40" t="str">
            <v/>
          </cell>
          <cell r="PM40" t="str">
            <v/>
          </cell>
          <cell r="PN40" t="str">
            <v/>
          </cell>
          <cell r="PO40" t="str">
            <v/>
          </cell>
          <cell r="PP40" t="str">
            <v/>
          </cell>
          <cell r="PQ40">
            <v>-9.5249161862520582E-2</v>
          </cell>
          <cell r="PR40">
            <v>9.0027030644206595E-4</v>
          </cell>
          <cell r="PS40">
            <v>0.40457017345266</v>
          </cell>
          <cell r="PT40">
            <v>0.61901070971497618</v>
          </cell>
          <cell r="PU40">
            <v>0.32739180110657834</v>
          </cell>
          <cell r="PV40">
            <v>-9.5249161862520582E-2</v>
          </cell>
          <cell r="PW40">
            <v>9.0027030644206595E-4</v>
          </cell>
          <cell r="PX40">
            <v>0.40457017345266</v>
          </cell>
          <cell r="PY40">
            <v>0.61901070971497618</v>
          </cell>
          <cell r="PZ40">
            <v>0.32739180110657834</v>
          </cell>
          <cell r="QA40">
            <v>-1.8953128140088493</v>
          </cell>
          <cell r="QB40">
            <v>-1.0205371280382163</v>
          </cell>
          <cell r="QC40">
            <v>-0.71622093101787332</v>
          </cell>
          <cell r="QD40">
            <v>-1.8393542411202783</v>
          </cell>
          <cell r="QE40">
            <v>-1.3033058271078986</v>
          </cell>
          <cell r="QF40">
            <v>-0.25889131205764154</v>
          </cell>
          <cell r="QG40">
            <v>-0.16679840703372592</v>
          </cell>
          <cell r="QH40">
            <v>0.27387721780768598</v>
          </cell>
          <cell r="QI40">
            <v>0.29094467641460431</v>
          </cell>
          <cell r="QJ40">
            <v>0.11881419749774981</v>
          </cell>
          <cell r="QK40">
            <v>-0.42598757128159659</v>
          </cell>
          <cell r="QL40">
            <v>-0.22000029572676216</v>
          </cell>
          <cell r="QM40">
            <v>-0.24900433660596932</v>
          </cell>
          <cell r="QN40">
            <v>0.44537640760945468</v>
          </cell>
          <cell r="QO40">
            <v>-4.0924998343177699E-2</v>
          </cell>
          <cell r="QP40" t="str">
            <v/>
          </cell>
          <cell r="QQ40" t="str">
            <v/>
          </cell>
          <cell r="QR40" t="str">
            <v/>
          </cell>
          <cell r="QS40" t="str">
            <v/>
          </cell>
          <cell r="QT40" t="str">
            <v/>
          </cell>
          <cell r="QU40">
            <v>-0.42598757128159659</v>
          </cell>
          <cell r="QV40">
            <v>-0.22000029572676216</v>
          </cell>
          <cell r="QW40">
            <v>-0.24900433660596932</v>
          </cell>
          <cell r="QX40">
            <v>0.44537640760945468</v>
          </cell>
          <cell r="QY40">
            <v>-4.0924998343177699E-2</v>
          </cell>
          <cell r="QZ40">
            <v>-0.42598757128159659</v>
          </cell>
          <cell r="RA40">
            <v>-0.22000029572676216</v>
          </cell>
          <cell r="RB40">
            <v>-0.24900433660596932</v>
          </cell>
          <cell r="RC40">
            <v>0.44537640760945468</v>
          </cell>
          <cell r="RD40">
            <v>-4.0924998343177699E-2</v>
          </cell>
          <cell r="RE40">
            <v>-1.3324161559486953</v>
          </cell>
          <cell r="RF40">
            <v>-0.44720695185846987</v>
          </cell>
          <cell r="RG40">
            <v>-0.24278443349255513</v>
          </cell>
          <cell r="RH40">
            <v>-0.8298151773103779</v>
          </cell>
          <cell r="RI40">
            <v>-0.60831399566588551</v>
          </cell>
          <cell r="RJ40">
            <v>-0.64180390096423923</v>
          </cell>
          <cell r="RK40">
            <v>-0.29573584777066486</v>
          </cell>
          <cell r="RL40">
            <v>-0.24672876229618335</v>
          </cell>
          <cell r="RM40">
            <v>3.4783336273342888E-3</v>
          </cell>
          <cell r="RN40">
            <v>-0.23005466411741377</v>
          </cell>
          <cell r="RO40">
            <v>0.27379052286871963</v>
          </cell>
          <cell r="RP40">
            <v>-0.22628613419695864</v>
          </cell>
          <cell r="RQ40">
            <v>-0.32761637843254743</v>
          </cell>
          <cell r="RR40">
            <v>0.26614845514411012</v>
          </cell>
          <cell r="RS40">
            <v>4.4991595866069635E-2</v>
          </cell>
          <cell r="RT40" t="str">
            <v/>
          </cell>
          <cell r="RU40" t="str">
            <v/>
          </cell>
          <cell r="RV40" t="str">
            <v/>
          </cell>
          <cell r="RW40" t="str">
            <v/>
          </cell>
          <cell r="RX40" t="str">
            <v/>
          </cell>
          <cell r="RY40">
            <v>0.27379052286871963</v>
          </cell>
          <cell r="RZ40">
            <v>-0.22628613419695864</v>
          </cell>
          <cell r="SA40">
            <v>-0.32761637843254743</v>
          </cell>
          <cell r="SB40">
            <v>0.26614845514411012</v>
          </cell>
          <cell r="SC40">
            <v>4.4991595866069635E-2</v>
          </cell>
          <cell r="SD40">
            <v>0.27379052286871963</v>
          </cell>
          <cell r="SE40">
            <v>-0.22628613419695864</v>
          </cell>
          <cell r="SF40">
            <v>-0.32761637843254743</v>
          </cell>
          <cell r="SG40">
            <v>0.26614845514411012</v>
          </cell>
          <cell r="SH40">
            <v>4.4991595866069635E-2</v>
          </cell>
          <cell r="SI40">
            <v>-0.83515879172940366</v>
          </cell>
          <cell r="SJ40">
            <v>-0.29165732170509828</v>
          </cell>
          <cell r="SK40">
            <v>-0.13785327011678977</v>
          </cell>
          <cell r="SL40">
            <v>-0.82078775978897256</v>
          </cell>
          <cell r="SM40">
            <v>-0.48506190656039255</v>
          </cell>
          <cell r="SN40">
            <v>0.16307708884173847</v>
          </cell>
          <cell r="SO40">
            <v>-0.24612515130141907</v>
          </cell>
          <cell r="SP40">
            <v>-0.2624631911496515</v>
          </cell>
          <cell r="SQ40">
            <v>-8.3604192765781793E-2</v>
          </cell>
          <cell r="SR40">
            <v>-9.4979242437022271E-2</v>
          </cell>
          <cell r="SS40">
            <v>0.23513022244776705</v>
          </cell>
          <cell r="ST40">
            <v>0.26730737218186779</v>
          </cell>
          <cell r="SU40">
            <v>5.7655260654558775E-2</v>
          </cell>
          <cell r="SV40">
            <v>0.42292461288302652</v>
          </cell>
          <cell r="SW40">
            <v>0.25679454765187626</v>
          </cell>
          <cell r="SX40" t="str">
            <v/>
          </cell>
          <cell r="SY40" t="str">
            <v/>
          </cell>
          <cell r="SZ40" t="str">
            <v/>
          </cell>
          <cell r="TA40" t="str">
            <v/>
          </cell>
          <cell r="TB40" t="str">
            <v/>
          </cell>
          <cell r="TC40">
            <v>0.23513022244776705</v>
          </cell>
          <cell r="TD40">
            <v>0.26730737218186779</v>
          </cell>
          <cell r="TE40">
            <v>5.7655260654558775E-2</v>
          </cell>
          <cell r="TF40">
            <v>0.42292461288302652</v>
          </cell>
          <cell r="TG40">
            <v>0.25679454765187626</v>
          </cell>
          <cell r="TH40">
            <v>0.23513022244776705</v>
          </cell>
          <cell r="TI40">
            <v>0.26730737218186779</v>
          </cell>
          <cell r="TJ40">
            <v>5.7655260654558775E-2</v>
          </cell>
          <cell r="TK40">
            <v>0.42292461288302652</v>
          </cell>
          <cell r="TL40">
            <v>0.25679454765187626</v>
          </cell>
          <cell r="TM40">
            <v>-1.8312764034614939</v>
          </cell>
          <cell r="TN40">
            <v>-0.74597689736046491</v>
          </cell>
          <cell r="TO40">
            <v>-0.4967776326306968</v>
          </cell>
          <cell r="TP40">
            <v>-1.2277588490545484</v>
          </cell>
          <cell r="TQ40">
            <v>-0.94837075164456686</v>
          </cell>
          <cell r="TR40">
            <v>5.1554235180201656E-2</v>
          </cell>
          <cell r="TS40">
            <v>0.10195972987161271</v>
          </cell>
          <cell r="TT40">
            <v>-6.7816013067636308E-2</v>
          </cell>
          <cell r="TU40">
            <v>6.8928866528778332E-2</v>
          </cell>
          <cell r="TV40">
            <v>4.2176069694975539E-2</v>
          </cell>
          <cell r="TW40">
            <v>-0.52517616874673123</v>
          </cell>
          <cell r="TX40">
            <v>-0.272165970543297</v>
          </cell>
          <cell r="TY40">
            <v>-0.14557072755795705</v>
          </cell>
          <cell r="TZ40">
            <v>-2.0309532197657974E-4</v>
          </cell>
          <cell r="UA40">
            <v>-0.18783434845363464</v>
          </cell>
          <cell r="UB40" t="str">
            <v/>
          </cell>
          <cell r="UC40" t="str">
            <v/>
          </cell>
          <cell r="UD40" t="str">
            <v/>
          </cell>
          <cell r="UE40" t="str">
            <v/>
          </cell>
          <cell r="UF40" t="str">
            <v/>
          </cell>
          <cell r="UG40">
            <v>-0.52517616874673123</v>
          </cell>
          <cell r="UH40">
            <v>-0.272165970543297</v>
          </cell>
          <cell r="UI40">
            <v>-0.14557072755795705</v>
          </cell>
          <cell r="UJ40">
            <v>-2.0309532197657974E-4</v>
          </cell>
          <cell r="UK40">
            <v>-0.18783434845363464</v>
          </cell>
          <cell r="UL40">
            <v>-0.52517632708006479</v>
          </cell>
          <cell r="UM40">
            <v>-0.27216642774026673</v>
          </cell>
          <cell r="UN40">
            <v>-0.14557050448103395</v>
          </cell>
          <cell r="UO40">
            <v>-2.0286951552490672E-4</v>
          </cell>
          <cell r="UP40">
            <v>-0.18783434455292558</v>
          </cell>
          <cell r="UQ40" t="str">
            <v/>
          </cell>
          <cell r="UR40" t="str">
            <v/>
          </cell>
          <cell r="US40" t="str">
            <v/>
          </cell>
          <cell r="UT40" t="str">
            <v/>
          </cell>
          <cell r="UU40" t="str">
            <v/>
          </cell>
          <cell r="UV40">
            <v>-0.69402303541339783</v>
          </cell>
          <cell r="UW40">
            <v>-0.42544077054329704</v>
          </cell>
          <cell r="UX40">
            <v>-0.28301219678872624</v>
          </cell>
          <cell r="UY40">
            <v>-0.11533867596713782</v>
          </cell>
          <cell r="UZ40">
            <v>-0.32663679313448557</v>
          </cell>
          <cell r="VA40">
            <v>0.30839709064681725</v>
          </cell>
          <cell r="VB40">
            <v>-0.23054265256506251</v>
          </cell>
          <cell r="VC40">
            <v>-0.23378720299984515</v>
          </cell>
          <cell r="VD40">
            <v>-0.1276464432854324</v>
          </cell>
          <cell r="VE40">
            <v>2.3633800225001853E-3</v>
          </cell>
          <cell r="VF40" t="str">
            <v/>
          </cell>
          <cell r="VG40" t="str">
            <v/>
          </cell>
          <cell r="VH40" t="str">
            <v/>
          </cell>
          <cell r="VI40" t="str">
            <v/>
          </cell>
          <cell r="VJ40" t="str">
            <v/>
          </cell>
          <cell r="VK40">
            <v>0.30839709064681725</v>
          </cell>
          <cell r="VL40">
            <v>-0.23054265256506251</v>
          </cell>
          <cell r="VM40">
            <v>-0.23378720299984515</v>
          </cell>
          <cell r="VN40">
            <v>-0.1276464432854324</v>
          </cell>
          <cell r="VO40">
            <v>2.3633800225001853E-3</v>
          </cell>
          <cell r="VP40">
            <v>0.30839714367301935</v>
          </cell>
          <cell r="VQ40">
            <v>-0.23054236521694857</v>
          </cell>
          <cell r="VR40">
            <v>-0.23378740782564436</v>
          </cell>
          <cell r="VS40">
            <v>-0.12764581803610611</v>
          </cell>
          <cell r="VT40">
            <v>2.363551855633291E-3</v>
          </cell>
          <cell r="VU40" t="str">
            <v/>
          </cell>
          <cell r="VV40" t="str">
            <v/>
          </cell>
          <cell r="VW40" t="str">
            <v/>
          </cell>
          <cell r="VX40" t="str">
            <v/>
          </cell>
          <cell r="VY40" t="str">
            <v/>
          </cell>
          <cell r="VZ40">
            <v>0.28716201758606291</v>
          </cell>
          <cell r="WA40">
            <v>-0.38117169782564414</v>
          </cell>
          <cell r="WB40">
            <v>-0.40450230782564428</v>
          </cell>
          <cell r="WC40">
            <v>-0.28276756507167933</v>
          </cell>
          <cell r="WD40">
            <v>-0.10243025334470796</v>
          </cell>
          <cell r="WE40">
            <v>-0.19617183613459366</v>
          </cell>
          <cell r="WF40">
            <v>-8.0484034221179907E-3</v>
          </cell>
          <cell r="WG40">
            <v>0.20265007179179809</v>
          </cell>
          <cell r="WH40">
            <v>0.43721555829527431</v>
          </cell>
          <cell r="WI40">
            <v>0.14125397353833569</v>
          </cell>
          <cell r="WJ40" t="str">
            <v/>
          </cell>
          <cell r="WK40" t="str">
            <v/>
          </cell>
          <cell r="WL40" t="str">
            <v/>
          </cell>
          <cell r="WM40" t="str">
            <v/>
          </cell>
          <cell r="WN40" t="str">
            <v/>
          </cell>
          <cell r="WO40">
            <v>-0.19617183613459366</v>
          </cell>
          <cell r="WP40">
            <v>-8.0484034221179907E-3</v>
          </cell>
          <cell r="WQ40">
            <v>0.20265007179179809</v>
          </cell>
          <cell r="WR40">
            <v>0.43721555829527431</v>
          </cell>
          <cell r="WS40">
            <v>0.14125397353833569</v>
          </cell>
          <cell r="WT40">
            <v>-0.19617183613459366</v>
          </cell>
          <cell r="WU40">
            <v>-8.0484034221179907E-3</v>
          </cell>
          <cell r="WV40">
            <v>0.20265007179179809</v>
          </cell>
          <cell r="WW40">
            <v>0.43721555829527431</v>
          </cell>
          <cell r="WX40">
            <v>0.14125397353833569</v>
          </cell>
          <cell r="WY40">
            <v>-1.1403948429949113</v>
          </cell>
          <cell r="WZ40">
            <v>-0.98855851218106139</v>
          </cell>
          <cell r="XA40">
            <v>-0.70802619127433186</v>
          </cell>
          <cell r="XB40">
            <v>-1.5692666558121289</v>
          </cell>
          <cell r="XC40">
            <v>-1.1228302992613011</v>
          </cell>
          <cell r="XD40">
            <v>-0.31333819465010737</v>
          </cell>
          <cell r="XE40">
            <v>-0.21383447563078509</v>
          </cell>
          <cell r="XF40">
            <v>2.1226285009092499E-2</v>
          </cell>
          <cell r="XG40">
            <v>-7.1891869164813257E-2</v>
          </cell>
          <cell r="XH40">
            <v>-0.11765485342062605</v>
          </cell>
          <cell r="XI40">
            <v>-0.17363870051621438</v>
          </cell>
          <cell r="XJ40">
            <v>-0.1347596609565076</v>
          </cell>
          <cell r="XK40">
            <v>0.19008690770434006</v>
          </cell>
          <cell r="XL40">
            <v>0.58190087967431603</v>
          </cell>
          <cell r="XM40">
            <v>0.20841709058818161</v>
          </cell>
          <cell r="XN40" t="str">
            <v/>
          </cell>
          <cell r="XO40" t="str">
            <v/>
          </cell>
          <cell r="XP40" t="str">
            <v/>
          </cell>
          <cell r="XQ40" t="str">
            <v/>
          </cell>
          <cell r="XR40" t="str">
            <v/>
          </cell>
          <cell r="XS40">
            <v>-0.17363870051621438</v>
          </cell>
          <cell r="XT40">
            <v>-0.1347596609565076</v>
          </cell>
          <cell r="XU40">
            <v>0.19008690770434006</v>
          </cell>
          <cell r="XV40">
            <v>0.58190087967431603</v>
          </cell>
          <cell r="XW40">
            <v>0.20841709058818161</v>
          </cell>
          <cell r="XX40">
            <v>-0.17363870051621438</v>
          </cell>
          <cell r="XY40">
            <v>-0.1347596609565076</v>
          </cell>
          <cell r="XZ40">
            <v>0.19008690770434006</v>
          </cell>
          <cell r="YA40">
            <v>0.58190087967431603</v>
          </cell>
          <cell r="YB40">
            <v>0.20841709058818161</v>
          </cell>
          <cell r="YC40">
            <v>-2.5450078857638432</v>
          </cell>
          <cell r="YD40">
            <v>-0.82257107526659801</v>
          </cell>
          <cell r="YE40">
            <v>-0.57067757384775231</v>
          </cell>
          <cell r="YF40">
            <v>-1.1190903022289851</v>
          </cell>
          <cell r="YG40">
            <v>-1.0230284353275048</v>
          </cell>
          <cell r="YH40">
            <v>-0.63532119675911547</v>
          </cell>
          <cell r="YI40">
            <v>-0.36128437824426191</v>
          </cell>
          <cell r="YJ40">
            <v>-2.9172724533380989E-2</v>
          </cell>
          <cell r="YK40">
            <v>0.11579297573640081</v>
          </cell>
          <cell r="YL40">
            <v>-0.13451710650226267</v>
          </cell>
          <cell r="YM40">
            <v>-1.134904025056241</v>
          </cell>
          <cell r="YN40">
            <v>-1.1005237164930222</v>
          </cell>
          <cell r="YO40">
            <v>-0.30665056455151862</v>
          </cell>
          <cell r="YP40">
            <v>-0.22062764989801009</v>
          </cell>
          <cell r="YQ40">
            <v>-0.56303204974030385</v>
          </cell>
          <cell r="YR40" t="str">
            <v/>
          </cell>
          <cell r="YS40" t="str">
            <v/>
          </cell>
          <cell r="YT40" t="str">
            <v/>
          </cell>
          <cell r="YU40" t="str">
            <v/>
          </cell>
          <cell r="YV40" t="str">
            <v/>
          </cell>
          <cell r="YW40">
            <v>-1.134904025056241</v>
          </cell>
          <cell r="YX40">
            <v>-1.1005237164930222</v>
          </cell>
          <cell r="YY40">
            <v>-0.30665056455151862</v>
          </cell>
          <cell r="YZ40">
            <v>-0.22062764989801009</v>
          </cell>
          <cell r="ZA40">
            <v>-0.56303204974030385</v>
          </cell>
          <cell r="ZB40">
            <v>-1.134904025056241</v>
          </cell>
          <cell r="ZC40">
            <v>-1.1005237164930222</v>
          </cell>
          <cell r="ZD40">
            <v>-0.30665056455151862</v>
          </cell>
          <cell r="ZE40">
            <v>-0.22062764989801009</v>
          </cell>
          <cell r="ZF40">
            <v>-0.56303204974030385</v>
          </cell>
          <cell r="ZG40" t="str">
            <v/>
          </cell>
          <cell r="ZH40" t="str">
            <v/>
          </cell>
          <cell r="ZI40" t="str">
            <v/>
          </cell>
          <cell r="ZJ40" t="str">
            <v/>
          </cell>
          <cell r="ZK40" t="str">
            <v/>
          </cell>
          <cell r="ZL40">
            <v>-1.2909213983895746</v>
          </cell>
          <cell r="ZM40">
            <v>-1.352645564493022</v>
          </cell>
          <cell r="ZN40">
            <v>-0.48887331513975363</v>
          </cell>
          <cell r="ZO40">
            <v>-0.39258802100912127</v>
          </cell>
          <cell r="ZP40">
            <v>-0.75041072159215527</v>
          </cell>
          <cell r="ZQ40">
            <v>0.20873039746888844</v>
          </cell>
          <cell r="ZR40">
            <v>-1.0851413716401439E-2</v>
          </cell>
          <cell r="ZS40">
            <v>-7.2859059248693986E-2</v>
          </cell>
          <cell r="ZT40">
            <v>0.32599693329616747</v>
          </cell>
          <cell r="ZU40">
            <v>0.1364478498773431</v>
          </cell>
          <cell r="ZV40" t="str">
            <v/>
          </cell>
          <cell r="ZW40" t="str">
            <v/>
          </cell>
          <cell r="ZX40" t="str">
            <v/>
          </cell>
          <cell r="ZY40" t="str">
            <v/>
          </cell>
          <cell r="ZZ40" t="str">
            <v/>
          </cell>
          <cell r="AAA40">
            <v>0.20873039746888844</v>
          </cell>
          <cell r="AAB40">
            <v>-1.0851413716401439E-2</v>
          </cell>
          <cell r="AAC40">
            <v>-7.2859059248693986E-2</v>
          </cell>
          <cell r="AAD40">
            <v>0.32599693329616747</v>
          </cell>
          <cell r="AAE40">
            <v>0.1364478498773431</v>
          </cell>
          <cell r="AAF40">
            <v>0.20873039746888844</v>
          </cell>
          <cell r="AAG40">
            <v>-1.0851413716401439E-2</v>
          </cell>
          <cell r="AAH40">
            <v>-7.2859059248693986E-2</v>
          </cell>
          <cell r="AAI40">
            <v>0.32599693329616747</v>
          </cell>
          <cell r="AAJ40">
            <v>0.1364478498773431</v>
          </cell>
          <cell r="AAK40" t="str">
            <v/>
          </cell>
          <cell r="AAL40" t="str">
            <v/>
          </cell>
          <cell r="AAM40" t="str">
            <v/>
          </cell>
          <cell r="AAN40" t="str">
            <v/>
          </cell>
          <cell r="AAO40" t="str">
            <v/>
          </cell>
          <cell r="AAP40">
            <v>0.11112816868100968</v>
          </cell>
          <cell r="AAQ40">
            <v>-0.10967220083761355</v>
          </cell>
          <cell r="AAR40">
            <v>-0.17162008879414831</v>
          </cell>
          <cell r="AAS40">
            <v>0.26021005400323821</v>
          </cell>
          <cell r="AAT40">
            <v>4.8922435567578922E-2</v>
          </cell>
          <cell r="AAU40">
            <v>-0.66710465081480619</v>
          </cell>
          <cell r="AAV40">
            <v>-0.83958530179295965</v>
          </cell>
          <cell r="AAW40">
            <v>-0.51217330416036633</v>
          </cell>
          <cell r="AAX40">
            <v>0.34166688766317271</v>
          </cell>
          <cell r="AAY40">
            <v>-0.3410839591357358</v>
          </cell>
          <cell r="AAZ40" t="str">
            <v/>
          </cell>
          <cell r="ABA40" t="str">
            <v/>
          </cell>
          <cell r="ABB40" t="str">
            <v/>
          </cell>
          <cell r="ABC40" t="str">
            <v/>
          </cell>
          <cell r="ABD40" t="str">
            <v/>
          </cell>
          <cell r="ABE40">
            <v>-0.66710465081480619</v>
          </cell>
          <cell r="ABF40">
            <v>-0.83958530179295965</v>
          </cell>
          <cell r="ABG40">
            <v>-0.51217330416036633</v>
          </cell>
          <cell r="ABH40">
            <v>0.34166688766317271</v>
          </cell>
          <cell r="ABI40">
            <v>-0.3410839591357358</v>
          </cell>
          <cell r="ABJ40">
            <v>-0.66710465081480619</v>
          </cell>
          <cell r="ABK40">
            <v>-0.83958530179295965</v>
          </cell>
          <cell r="ABL40">
            <v>-0.51217330416036633</v>
          </cell>
          <cell r="ABM40">
            <v>0.34166688766317271</v>
          </cell>
          <cell r="ABN40">
            <v>-0.3410839591357358</v>
          </cell>
          <cell r="ABO40">
            <v>-1.9909576122859858</v>
          </cell>
          <cell r="ABP40">
            <v>-0.76375696304089258</v>
          </cell>
          <cell r="ABQ40">
            <v>-0.67201474492226654</v>
          </cell>
          <cell r="ABR40">
            <v>-1.8666811078918022</v>
          </cell>
          <cell r="ABS40">
            <v>-1.2449778132276326</v>
          </cell>
          <cell r="ABT40">
            <v>-0.87220863076104505</v>
          </cell>
          <cell r="ABU40">
            <v>-0.81575353818516705</v>
          </cell>
          <cell r="ABV40">
            <v>-0.56338463955010121</v>
          </cell>
          <cell r="ABW40">
            <v>-0.31997823162761713</v>
          </cell>
          <cell r="ABX40">
            <v>-0.5960283795206297</v>
          </cell>
          <cell r="ABY40">
            <v>-0.10428600472045396</v>
          </cell>
          <cell r="ABZ40">
            <v>0.16434207529075981</v>
          </cell>
          <cell r="ACA40">
            <v>0.21374798879672846</v>
          </cell>
          <cell r="ACB40">
            <v>0.55952184195119825</v>
          </cell>
          <cell r="ACC40">
            <v>0.26461644299846226</v>
          </cell>
          <cell r="ACD40" t="str">
            <v/>
          </cell>
          <cell r="ACE40" t="str">
            <v/>
          </cell>
          <cell r="ACF40" t="str">
            <v/>
          </cell>
          <cell r="ACG40" t="str">
            <v/>
          </cell>
          <cell r="ACH40" t="str">
            <v/>
          </cell>
          <cell r="ACI40">
            <v>-0.10428600472045396</v>
          </cell>
          <cell r="ACJ40">
            <v>0.16434207529075981</v>
          </cell>
          <cell r="ACK40">
            <v>0.21374798879672846</v>
          </cell>
          <cell r="ACL40">
            <v>0.55952184195119825</v>
          </cell>
          <cell r="ACM40">
            <v>0.26461644299846226</v>
          </cell>
          <cell r="ACN40">
            <v>-0.10428600472045396</v>
          </cell>
          <cell r="ACO40">
            <v>0.16434207529075981</v>
          </cell>
          <cell r="ACP40">
            <v>0.21374798879672846</v>
          </cell>
          <cell r="ACQ40">
            <v>0.55952184195119825</v>
          </cell>
          <cell r="ACR40">
            <v>0.26461644299846226</v>
          </cell>
          <cell r="ACS40">
            <v>-2.6443750091241882</v>
          </cell>
          <cell r="ACT40">
            <v>-0.73674207376205392</v>
          </cell>
          <cell r="ACU40">
            <v>-0.50213068317120502</v>
          </cell>
          <cell r="ACV40">
            <v>-1.2757255948344934</v>
          </cell>
          <cell r="ACW40">
            <v>-1.0457661824963667</v>
          </cell>
          <cell r="ACX40">
            <v>-0.40723239974108288</v>
          </cell>
          <cell r="ACY40">
            <v>3.8750350484777598E-3</v>
          </cell>
          <cell r="ACZ40">
            <v>7.0572254403141826E-2</v>
          </cell>
          <cell r="ADA40">
            <v>0.21659059606311226</v>
          </cell>
          <cell r="ADB40">
            <v>3.12606329788351E-2</v>
          </cell>
          <cell r="ADC40">
            <v>-1.1018757436767406</v>
          </cell>
          <cell r="ADD40">
            <v>-0.57063314757430927</v>
          </cell>
          <cell r="ADE40">
            <v>-0.13631455051428476</v>
          </cell>
          <cell r="ADF40">
            <v>-0.28274743159445559</v>
          </cell>
          <cell r="ADG40">
            <v>-0.42156720341783338</v>
          </cell>
          <cell r="ADH40" t="str">
            <v/>
          </cell>
          <cell r="ADI40" t="str">
            <v/>
          </cell>
          <cell r="ADJ40" t="str">
            <v/>
          </cell>
          <cell r="ADK40" t="str">
            <v/>
          </cell>
          <cell r="ADL40" t="str">
            <v/>
          </cell>
          <cell r="ADM40">
            <v>-1.1018757436767406</v>
          </cell>
          <cell r="ADN40">
            <v>-0.57063314757430927</v>
          </cell>
          <cell r="ADO40">
            <v>-0.13631455051428476</v>
          </cell>
          <cell r="ADP40">
            <v>-0.28274743159445559</v>
          </cell>
          <cell r="ADQ40">
            <v>-0.42156720341783338</v>
          </cell>
          <cell r="ADR40">
            <v>-1.1018757436767406</v>
          </cell>
          <cell r="ADS40">
            <v>-0.57063314757430927</v>
          </cell>
          <cell r="ADT40">
            <v>-0.13631455051428476</v>
          </cell>
          <cell r="ADU40">
            <v>-0.28274743159445559</v>
          </cell>
          <cell r="ADV40">
            <v>-0.42156720341783338</v>
          </cell>
          <cell r="ADW40" t="str">
            <v/>
          </cell>
          <cell r="ADX40" t="str">
            <v/>
          </cell>
          <cell r="ADY40" t="str">
            <v/>
          </cell>
          <cell r="ADZ40" t="str">
            <v/>
          </cell>
          <cell r="AEA40" t="str">
            <v/>
          </cell>
          <cell r="AEB40">
            <v>-1.4615608061767411</v>
          </cell>
          <cell r="AEC40">
            <v>-0.78305383629979952</v>
          </cell>
          <cell r="AED40">
            <v>-0.27858997986211076</v>
          </cell>
          <cell r="AEE40">
            <v>-0.44620958576112218</v>
          </cell>
          <cell r="AEF40">
            <v>-0.61798977901307151</v>
          </cell>
          <cell r="AEG40">
            <v>0.19871414466138038</v>
          </cell>
          <cell r="AEH40">
            <v>-0.60105935213292661</v>
          </cell>
          <cell r="AEI40">
            <v>-0.55774309428425428</v>
          </cell>
          <cell r="AEJ40">
            <v>0.24135148440834611</v>
          </cell>
          <cell r="AEK40">
            <v>-4.0824918913049457E-2</v>
          </cell>
          <cell r="AEL40" t="str">
            <v/>
          </cell>
          <cell r="AEM40" t="str">
            <v/>
          </cell>
          <cell r="AEN40" t="str">
            <v/>
          </cell>
          <cell r="AEO40" t="str">
            <v/>
          </cell>
          <cell r="AEP40" t="str">
            <v/>
          </cell>
          <cell r="AEQ40">
            <v>0.19871414466138038</v>
          </cell>
          <cell r="AER40">
            <v>-0.60105935213292661</v>
          </cell>
          <cell r="AES40">
            <v>-0.55774309428425428</v>
          </cell>
          <cell r="AET40">
            <v>0.24135148440834611</v>
          </cell>
          <cell r="AEU40">
            <v>-4.0824918913049457E-2</v>
          </cell>
          <cell r="AEV40">
            <v>0.19871414466138038</v>
          </cell>
          <cell r="AEW40">
            <v>-0.60105935213292661</v>
          </cell>
          <cell r="AEX40">
            <v>-0.55774309428425428</v>
          </cell>
          <cell r="AEY40">
            <v>0.24135148440834611</v>
          </cell>
          <cell r="AEZ40">
            <v>-4.0824918913049457E-2</v>
          </cell>
          <cell r="AFA40" t="str">
            <v/>
          </cell>
          <cell r="AFB40" t="str">
            <v/>
          </cell>
          <cell r="AFC40" t="str">
            <v/>
          </cell>
          <cell r="AFD40" t="str">
            <v/>
          </cell>
          <cell r="AFE40" t="str">
            <v/>
          </cell>
          <cell r="AFF40">
            <v>0.14953335699904258</v>
          </cell>
          <cell r="AFG40">
            <v>-0.69905203142585592</v>
          </cell>
          <cell r="AFH40">
            <v>-0.65571616309738567</v>
          </cell>
          <cell r="AFI40">
            <v>0.19643059134307808</v>
          </cell>
          <cell r="AFJ40">
            <v>-0.10446697221883454</v>
          </cell>
          <cell r="AFK40">
            <v>0.30552208601214331</v>
          </cell>
          <cell r="AFL40">
            <v>-1.0404009939347432</v>
          </cell>
          <cell r="AFM40">
            <v>-0.96458081027734976</v>
          </cell>
          <cell r="AFN40">
            <v>0.29192224640742753</v>
          </cell>
          <cell r="AFO40">
            <v>-2.6581100869172602E-2</v>
          </cell>
          <cell r="AFP40" t="str">
            <v/>
          </cell>
          <cell r="AFQ40" t="str">
            <v/>
          </cell>
          <cell r="AFR40" t="str">
            <v/>
          </cell>
          <cell r="AFS40" t="str">
            <v/>
          </cell>
          <cell r="AFT40" t="str">
            <v/>
          </cell>
          <cell r="AFU40">
            <v>0.30552208601214331</v>
          </cell>
          <cell r="AFV40">
            <v>-1.0404009939347432</v>
          </cell>
          <cell r="AFW40">
            <v>-0.96458081027734976</v>
          </cell>
          <cell r="AFX40">
            <v>0.29192224640742753</v>
          </cell>
          <cell r="AFY40">
            <v>-2.6581100869172602E-2</v>
          </cell>
          <cell r="AFZ40">
            <v>0.30552208601214331</v>
          </cell>
          <cell r="AGA40">
            <v>-1.0404009939347432</v>
          </cell>
          <cell r="AGB40">
            <v>-0.96458081027734976</v>
          </cell>
          <cell r="AGC40">
            <v>0.29192224640742753</v>
          </cell>
          <cell r="AGD40">
            <v>-2.6581100869172602E-2</v>
          </cell>
          <cell r="AGE40" t="str">
            <v/>
          </cell>
          <cell r="AGF40" t="str">
            <v/>
          </cell>
          <cell r="AGG40" t="str">
            <v/>
          </cell>
          <cell r="AGH40" t="str">
            <v/>
          </cell>
          <cell r="AGI40" t="str">
            <v/>
          </cell>
          <cell r="AGJ40">
            <v>0.25026991054918041</v>
          </cell>
          <cell r="AGK40">
            <v>-1.2085864453236321</v>
          </cell>
          <cell r="AGL40">
            <v>-1.1343977686106832</v>
          </cell>
          <cell r="AGM40">
            <v>0.23533588437039032</v>
          </cell>
          <cell r="AGN40">
            <v>-0.11077085364695033</v>
          </cell>
          <cell r="AGO40">
            <v>-0.33614180464674837</v>
          </cell>
          <cell r="AGP40">
            <v>-8.6665396309735507E-2</v>
          </cell>
          <cell r="AGQ40">
            <v>-4.9009050618339954E-2</v>
          </cell>
          <cell r="AGR40">
            <v>0.55327360117030377</v>
          </cell>
          <cell r="AGS40">
            <v>0.13469653504013843</v>
          </cell>
          <cell r="AGT40" t="str">
            <v/>
          </cell>
          <cell r="AGU40" t="str">
            <v/>
          </cell>
          <cell r="AGV40" t="str">
            <v/>
          </cell>
          <cell r="AGW40" t="str">
            <v/>
          </cell>
          <cell r="AGX40" t="str">
            <v/>
          </cell>
          <cell r="AGY40">
            <v>-0.33614180464674837</v>
          </cell>
          <cell r="AGZ40">
            <v>-8.6665396309735507E-2</v>
          </cell>
          <cell r="AHA40">
            <v>-4.9009050618339954E-2</v>
          </cell>
          <cell r="AHB40">
            <v>0.55327360117030377</v>
          </cell>
          <cell r="AHC40">
            <v>0.13469653504013843</v>
          </cell>
          <cell r="AHD40">
            <v>-0.33614180464674837</v>
          </cell>
          <cell r="AHE40">
            <v>-8.6665396309735507E-2</v>
          </cell>
          <cell r="AHF40">
            <v>-4.9009050618339954E-2</v>
          </cell>
          <cell r="AHG40">
            <v>0.55327360117030377</v>
          </cell>
          <cell r="AHH40">
            <v>0.13469653504013843</v>
          </cell>
          <cell r="AHI40">
            <v>-2.4657774257166278</v>
          </cell>
          <cell r="AHJ40">
            <v>-0.94314816390296152</v>
          </cell>
          <cell r="AHK40">
            <v>-0.74698636320367962</v>
          </cell>
          <cell r="AHL40">
            <v>-1.9420069367949029</v>
          </cell>
          <cell r="AHM40">
            <v>-1.3861631203867233</v>
          </cell>
          <cell r="AHN40">
            <v>-0.54718677610412392</v>
          </cell>
          <cell r="AHO40">
            <v>-0.22320612737532219</v>
          </cell>
          <cell r="AHP40">
            <v>-0.17487381190422088</v>
          </cell>
          <cell r="AHQ40">
            <v>0.22595400760416925</v>
          </cell>
          <cell r="AHR40">
            <v>-8.5427888771644186E-2</v>
          </cell>
          <cell r="AHS40">
            <v>-1.0220224426276425</v>
          </cell>
          <cell r="AHT40">
            <v>-0.40830562836358841</v>
          </cell>
          <cell r="AHU40">
            <v>-0.45678582240210924</v>
          </cell>
          <cell r="AHV40">
            <v>0.59605847472435236</v>
          </cell>
          <cell r="AHW40">
            <v>-2.2668971524242919E-2</v>
          </cell>
          <cell r="AHX40" t="str">
            <v/>
          </cell>
          <cell r="AHY40" t="str">
            <v/>
          </cell>
          <cell r="AHZ40" t="str">
            <v/>
          </cell>
          <cell r="AIA40" t="str">
            <v/>
          </cell>
          <cell r="AIB40" t="str">
            <v/>
          </cell>
          <cell r="AIC40">
            <v>-1.0220224426276425</v>
          </cell>
          <cell r="AID40">
            <v>-0.40830562836358841</v>
          </cell>
          <cell r="AIE40">
            <v>-0.45678582240210924</v>
          </cell>
          <cell r="AIF40">
            <v>0.59605847472435236</v>
          </cell>
          <cell r="AIG40">
            <v>-2.2668971524242919E-2</v>
          </cell>
          <cell r="AIH40">
            <v>-1.0220224426276425</v>
          </cell>
          <cell r="AII40">
            <v>-0.40830562836358841</v>
          </cell>
          <cell r="AIJ40">
            <v>-0.45678582240210924</v>
          </cell>
          <cell r="AIK40">
            <v>0.59605847472435236</v>
          </cell>
          <cell r="AIL40">
            <v>-2.2668971524242919E-2</v>
          </cell>
          <cell r="AIM40">
            <v>-1.6420009484993707</v>
          </cell>
          <cell r="AIN40">
            <v>-0.96356371316284239</v>
          </cell>
          <cell r="AIO40">
            <v>-0.66957296981777559</v>
          </cell>
          <cell r="AIP40">
            <v>-1.4444366674285771</v>
          </cell>
          <cell r="AIQ40">
            <v>-1.1115157476859823</v>
          </cell>
          <cell r="AIR40">
            <v>-1.179330421729424</v>
          </cell>
          <cell r="AIS40">
            <v>-0.58640727820485827</v>
          </cell>
          <cell r="AIT40">
            <v>-0.53375138636096708</v>
          </cell>
          <cell r="AIU40">
            <v>0.1281992802808099</v>
          </cell>
          <cell r="AIV40">
            <v>-0.33117555810340232</v>
          </cell>
          <cell r="AIW40">
            <v>-1.2999892472992411</v>
          </cell>
          <cell r="AIX40">
            <v>-0.9600422917804774</v>
          </cell>
          <cell r="AIY40">
            <v>-0.54577409390980047</v>
          </cell>
          <cell r="AIZ40">
            <v>-8.2865565376980088E-2</v>
          </cell>
          <cell r="AJA40">
            <v>-0.55450726927604566</v>
          </cell>
          <cell r="AJB40" t="str">
            <v/>
          </cell>
          <cell r="AJC40" t="str">
            <v/>
          </cell>
          <cell r="AJD40" t="str">
            <v/>
          </cell>
          <cell r="AJE40" t="str">
            <v/>
          </cell>
          <cell r="AJF40" t="str">
            <v/>
          </cell>
          <cell r="AJG40">
            <v>-1.2999892472992411</v>
          </cell>
          <cell r="AJH40">
            <v>-0.9600422917804774</v>
          </cell>
          <cell r="AJI40">
            <v>-0.54577409390980047</v>
          </cell>
          <cell r="AJJ40">
            <v>-8.2865565376980088E-2</v>
          </cell>
          <cell r="AJK40">
            <v>-0.55450726927604566</v>
          </cell>
          <cell r="AJL40">
            <v>-1.2999892472992411</v>
          </cell>
          <cell r="AJM40">
            <v>-0.9600422917804774</v>
          </cell>
          <cell r="AJN40">
            <v>-0.54577409390980047</v>
          </cell>
          <cell r="AJO40">
            <v>-8.2865565376980088E-2</v>
          </cell>
          <cell r="AJP40">
            <v>-0.55450726927604566</v>
          </cell>
          <cell r="AJQ40" t="str">
            <v/>
          </cell>
          <cell r="AJR40" t="str">
            <v/>
          </cell>
          <cell r="AJS40" t="str">
            <v/>
          </cell>
          <cell r="AJT40" t="str">
            <v/>
          </cell>
          <cell r="AJU40" t="str">
            <v/>
          </cell>
          <cell r="AJV40">
            <v>-1.8101778167436857</v>
          </cell>
          <cell r="AJW40">
            <v>-1.3001267223360331</v>
          </cell>
          <cell r="AJX40">
            <v>-0.8010896876598006</v>
          </cell>
          <cell r="AJY40">
            <v>-0.26303146978874498</v>
          </cell>
          <cell r="AJZ40">
            <v>-0.83288224181392445</v>
          </cell>
          <cell r="AKA40">
            <v>-0.65792388791872947</v>
          </cell>
          <cell r="AKB40">
            <v>-0.10656214097894801</v>
          </cell>
          <cell r="AKC40">
            <v>-0.14199930839471564</v>
          </cell>
          <cell r="AKD40">
            <v>-0.42363093298540722</v>
          </cell>
          <cell r="AKE40">
            <v>-0.27546049017602597</v>
          </cell>
          <cell r="AKF40" t="str">
            <v/>
          </cell>
          <cell r="AKG40" t="str">
            <v/>
          </cell>
          <cell r="AKH40" t="str">
            <v/>
          </cell>
          <cell r="AKI40" t="str">
            <v/>
          </cell>
          <cell r="AKJ40" t="str">
            <v/>
          </cell>
          <cell r="AKK40">
            <v>-0.65792388791872947</v>
          </cell>
          <cell r="AKL40">
            <v>-0.10656214097894801</v>
          </cell>
          <cell r="AKM40">
            <v>-0.14199930839471564</v>
          </cell>
          <cell r="AKN40">
            <v>-0.42363093298540722</v>
          </cell>
          <cell r="AKO40">
            <v>-0.27546049017602597</v>
          </cell>
          <cell r="AKP40">
            <v>-0.65792388791872947</v>
          </cell>
          <cell r="AKQ40">
            <v>-0.10656214097894801</v>
          </cell>
          <cell r="AKR40">
            <v>-0.14199930839471564</v>
          </cell>
          <cell r="AKS40">
            <v>-0.42363093298540722</v>
          </cell>
          <cell r="AKT40">
            <v>-0.27546049017602597</v>
          </cell>
          <cell r="AKU40" t="str">
            <v/>
          </cell>
          <cell r="AKV40" t="str">
            <v/>
          </cell>
          <cell r="AKW40" t="str">
            <v/>
          </cell>
          <cell r="AKX40" t="str">
            <v/>
          </cell>
          <cell r="AKY40" t="str">
            <v/>
          </cell>
          <cell r="AKZ40">
            <v>-1.0332533097937298</v>
          </cell>
          <cell r="ALA40">
            <v>-0.29758622691644809</v>
          </cell>
          <cell r="ALB40">
            <v>-0.33318221464471542</v>
          </cell>
          <cell r="ALC40">
            <v>-0.67838858229096277</v>
          </cell>
          <cell r="ALD40">
            <v>-0.50959585636192339</v>
          </cell>
          <cell r="ALE40">
            <v>-0.11847676193755739</v>
          </cell>
          <cell r="ALF40">
            <v>0.28541209207459206</v>
          </cell>
          <cell r="ALG40">
            <v>0.15246198700289618</v>
          </cell>
          <cell r="ALH40">
            <v>-9.8500915404040296E-2</v>
          </cell>
          <cell r="ALT40">
            <v>-0.11847676193755739</v>
          </cell>
          <cell r="ALU40">
            <v>0.28541209207459206</v>
          </cell>
          <cell r="ALV40">
            <v>0.15246198700289618</v>
          </cell>
          <cell r="ALW40">
            <v>-9.8500915404040296E-2</v>
          </cell>
          <cell r="ALX40">
            <v>8.9916418695977787E-2</v>
          </cell>
          <cell r="ALY40" t="str">
            <v/>
          </cell>
          <cell r="ALZ40" t="str">
            <v/>
          </cell>
          <cell r="AMA40" t="str">
            <v/>
          </cell>
          <cell r="AMB40" t="str">
            <v/>
          </cell>
          <cell r="AMC40" t="str">
            <v/>
          </cell>
          <cell r="AMD40">
            <v>-0.11847676193755739</v>
          </cell>
          <cell r="AME40">
            <v>0.28541209207459206</v>
          </cell>
          <cell r="AMF40">
            <v>0.15246198700289618</v>
          </cell>
          <cell r="AMG40">
            <v>-9.8500915404040296E-2</v>
          </cell>
          <cell r="AMH40">
            <v>8.9916418695977787E-2</v>
          </cell>
          <cell r="AMX40" t="str">
            <v/>
          </cell>
          <cell r="AMY40" t="str">
            <v/>
          </cell>
          <cell r="AMZ40" t="str">
            <v/>
          </cell>
          <cell r="ANA40" t="str">
            <v/>
          </cell>
          <cell r="ANB40" t="str">
            <v/>
          </cell>
          <cell r="ANC40" t="str">
            <v/>
          </cell>
          <cell r="AND40" t="str">
            <v/>
          </cell>
          <cell r="ANE40" t="str">
            <v/>
          </cell>
          <cell r="ANF40" t="str">
            <v/>
          </cell>
          <cell r="ANG40" t="str">
            <v/>
          </cell>
          <cell r="ANH40" t="str">
            <v/>
          </cell>
          <cell r="ANI40" t="str">
            <v/>
          </cell>
          <cell r="ANJ40" t="str">
            <v/>
          </cell>
          <cell r="ANK40" t="str">
            <v/>
          </cell>
          <cell r="ANL40" t="str">
            <v/>
          </cell>
          <cell r="AOB40" t="str">
            <v/>
          </cell>
          <cell r="AOC40" t="str">
            <v/>
          </cell>
          <cell r="AOD40" t="str">
            <v/>
          </cell>
          <cell r="AOE40" t="str">
            <v/>
          </cell>
          <cell r="AOF40" t="str">
            <v/>
          </cell>
          <cell r="AOG40" t="str">
            <v/>
          </cell>
          <cell r="AOH40" t="str">
            <v/>
          </cell>
          <cell r="AOI40" t="str">
            <v/>
          </cell>
          <cell r="AOJ40" t="str">
            <v/>
          </cell>
          <cell r="AOK40" t="str">
            <v/>
          </cell>
          <cell r="AOL40" t="str">
            <v/>
          </cell>
          <cell r="AOM40" t="str">
            <v/>
          </cell>
          <cell r="AON40" t="str">
            <v/>
          </cell>
          <cell r="AOO40" t="str">
            <v/>
          </cell>
          <cell r="AOP40" t="str">
            <v/>
          </cell>
          <cell r="APF40" t="str">
            <v/>
          </cell>
          <cell r="APG40" t="str">
            <v/>
          </cell>
          <cell r="APH40" t="str">
            <v/>
          </cell>
          <cell r="API40" t="str">
            <v/>
          </cell>
          <cell r="APJ40" t="str">
            <v/>
          </cell>
          <cell r="APK40" t="str">
            <v/>
          </cell>
          <cell r="APL40" t="str">
            <v/>
          </cell>
          <cell r="APM40" t="str">
            <v/>
          </cell>
          <cell r="APN40" t="str">
            <v/>
          </cell>
          <cell r="APO40" t="str">
            <v/>
          </cell>
          <cell r="APP40" t="str">
            <v/>
          </cell>
          <cell r="APQ40" t="str">
            <v/>
          </cell>
          <cell r="APR40" t="str">
            <v/>
          </cell>
          <cell r="APS40" t="str">
            <v/>
          </cell>
          <cell r="APT40" t="str">
            <v/>
          </cell>
          <cell r="AQJ40" t="str">
            <v/>
          </cell>
          <cell r="AQK40" t="str">
            <v/>
          </cell>
          <cell r="AQL40" t="str">
            <v/>
          </cell>
          <cell r="AQM40" t="str">
            <v/>
          </cell>
          <cell r="AQN40" t="str">
            <v/>
          </cell>
          <cell r="AQO40" t="str">
            <v/>
          </cell>
          <cell r="AQP40" t="str">
            <v/>
          </cell>
          <cell r="AQQ40" t="str">
            <v/>
          </cell>
          <cell r="AQR40" t="str">
            <v/>
          </cell>
          <cell r="AQS40" t="str">
            <v/>
          </cell>
          <cell r="AQT40" t="str">
            <v/>
          </cell>
          <cell r="AQU40" t="str">
            <v/>
          </cell>
          <cell r="AQV40" t="str">
            <v/>
          </cell>
          <cell r="AQW40" t="str">
            <v/>
          </cell>
          <cell r="AQX40" t="str">
            <v/>
          </cell>
          <cell r="ARN40" t="str">
            <v/>
          </cell>
          <cell r="ARO40" t="str">
            <v/>
          </cell>
          <cell r="ARP40" t="str">
            <v/>
          </cell>
          <cell r="ARQ40" t="str">
            <v/>
          </cell>
          <cell r="ARR40" t="str">
            <v/>
          </cell>
          <cell r="ARS40" t="str">
            <v/>
          </cell>
          <cell r="ART40" t="str">
            <v/>
          </cell>
          <cell r="ARU40" t="str">
            <v/>
          </cell>
          <cell r="ARV40" t="str">
            <v/>
          </cell>
          <cell r="ARW40" t="str">
            <v/>
          </cell>
          <cell r="ARX40" t="str">
            <v/>
          </cell>
          <cell r="ARY40" t="str">
            <v/>
          </cell>
          <cell r="ARZ40" t="str">
            <v/>
          </cell>
          <cell r="ASA40" t="str">
            <v/>
          </cell>
          <cell r="ASB40" t="str">
            <v/>
          </cell>
          <cell r="ASR40" t="str">
            <v/>
          </cell>
          <cell r="ASS40" t="str">
            <v/>
          </cell>
          <cell r="AST40" t="str">
            <v/>
          </cell>
          <cell r="ASU40" t="str">
            <v/>
          </cell>
          <cell r="ASV40" t="str">
            <v/>
          </cell>
          <cell r="ASW40" t="str">
            <v/>
          </cell>
          <cell r="ASX40" t="str">
            <v/>
          </cell>
          <cell r="ASY40" t="str">
            <v/>
          </cell>
          <cell r="ASZ40" t="str">
            <v/>
          </cell>
          <cell r="ATA40" t="str">
            <v/>
          </cell>
          <cell r="ATB40" t="str">
            <v/>
          </cell>
          <cell r="ATC40" t="str">
            <v/>
          </cell>
          <cell r="ATD40" t="str">
            <v/>
          </cell>
          <cell r="ATE40" t="str">
            <v/>
          </cell>
          <cell r="ATF40" t="str">
            <v/>
          </cell>
          <cell r="ATV40" t="str">
            <v/>
          </cell>
          <cell r="ATW40" t="str">
            <v/>
          </cell>
          <cell r="ATX40" t="str">
            <v/>
          </cell>
          <cell r="ATY40" t="str">
            <v/>
          </cell>
          <cell r="ATZ40" t="str">
            <v/>
          </cell>
          <cell r="AUA40" t="str">
            <v/>
          </cell>
          <cell r="AUB40" t="str">
            <v/>
          </cell>
          <cell r="AUC40" t="str">
            <v/>
          </cell>
          <cell r="AUD40" t="str">
            <v/>
          </cell>
          <cell r="AUE40" t="str">
            <v/>
          </cell>
          <cell r="AUF40" t="str">
            <v/>
          </cell>
          <cell r="AUG40" t="str">
            <v/>
          </cell>
          <cell r="AUH40" t="str">
            <v/>
          </cell>
          <cell r="AUI40" t="str">
            <v/>
          </cell>
          <cell r="AUJ40" t="str">
            <v/>
          </cell>
          <cell r="AUZ40" t="str">
            <v/>
          </cell>
          <cell r="AVA40" t="str">
            <v/>
          </cell>
          <cell r="AVB40" t="str">
            <v/>
          </cell>
          <cell r="AVC40" t="str">
            <v/>
          </cell>
          <cell r="AVD40" t="str">
            <v/>
          </cell>
          <cell r="AVE40" t="str">
            <v/>
          </cell>
          <cell r="AVF40" t="str">
            <v/>
          </cell>
          <cell r="AVG40" t="str">
            <v/>
          </cell>
          <cell r="AVH40" t="str">
            <v/>
          </cell>
          <cell r="AVI40" t="str">
            <v/>
          </cell>
          <cell r="AVJ40" t="str">
            <v/>
          </cell>
          <cell r="AVK40" t="str">
            <v/>
          </cell>
          <cell r="AVL40" t="str">
            <v/>
          </cell>
          <cell r="AVM40" t="str">
            <v/>
          </cell>
          <cell r="AVN40" t="str">
            <v/>
          </cell>
          <cell r="AWD40" t="str">
            <v/>
          </cell>
          <cell r="AWE40" t="str">
            <v/>
          </cell>
          <cell r="AWF40" t="str">
            <v/>
          </cell>
          <cell r="AWG40" t="str">
            <v/>
          </cell>
          <cell r="AWH40" t="str">
            <v/>
          </cell>
          <cell r="AWI40" t="str">
            <v/>
          </cell>
          <cell r="AWJ40" t="str">
            <v/>
          </cell>
          <cell r="AWK40" t="str">
            <v/>
          </cell>
          <cell r="AWL40" t="str">
            <v/>
          </cell>
          <cell r="AWM40" t="str">
            <v/>
          </cell>
          <cell r="AWN40" t="str">
            <v/>
          </cell>
          <cell r="AWO40" t="str">
            <v/>
          </cell>
          <cell r="AWP40" t="str">
            <v/>
          </cell>
          <cell r="AWQ40" t="str">
            <v/>
          </cell>
          <cell r="AWR40" t="str">
            <v/>
          </cell>
          <cell r="AXH40" t="str">
            <v/>
          </cell>
          <cell r="AXI40" t="str">
            <v/>
          </cell>
          <cell r="AXJ40" t="str">
            <v/>
          </cell>
          <cell r="AXK40" t="str">
            <v/>
          </cell>
          <cell r="AXL40" t="str">
            <v/>
          </cell>
          <cell r="AXM40" t="str">
            <v/>
          </cell>
          <cell r="AXN40" t="str">
            <v/>
          </cell>
          <cell r="AXO40" t="str">
            <v/>
          </cell>
          <cell r="AXP40" t="str">
            <v/>
          </cell>
          <cell r="AXQ40" t="str">
            <v/>
          </cell>
          <cell r="AXR40" t="str">
            <v/>
          </cell>
          <cell r="AXS40" t="str">
            <v/>
          </cell>
          <cell r="AXT40" t="str">
            <v/>
          </cell>
          <cell r="AXU40" t="str">
            <v/>
          </cell>
          <cell r="AXV40" t="str">
            <v/>
          </cell>
          <cell r="AZA40">
            <v>0.63745790232558142</v>
          </cell>
          <cell r="AZB40">
            <v>0.63572570000000006</v>
          </cell>
          <cell r="AZC40">
            <v>0.63524820000000004</v>
          </cell>
          <cell r="AZD40">
            <v>0.6567041882352942</v>
          </cell>
          <cell r="AZE40">
            <v>0.64162816105263154</v>
          </cell>
          <cell r="AZF40" t="str">
            <v/>
          </cell>
          <cell r="AZG40" t="str">
            <v/>
          </cell>
          <cell r="AZH40" t="str">
            <v/>
          </cell>
          <cell r="AZI40" t="str">
            <v/>
          </cell>
          <cell r="AZJ40" t="str">
            <v/>
          </cell>
          <cell r="AZK40">
            <v>0.63745790232558142</v>
          </cell>
          <cell r="AZL40">
            <v>0.63572570000000006</v>
          </cell>
          <cell r="AZM40">
            <v>0.63524820000000004</v>
          </cell>
          <cell r="AZN40">
            <v>0.6567041882352942</v>
          </cell>
          <cell r="AZO40">
            <v>0.64162816105263154</v>
          </cell>
          <cell r="AZP40">
            <v>0.63745790232558142</v>
          </cell>
          <cell r="AZQ40">
            <v>0.63572570000000006</v>
          </cell>
          <cell r="AZR40">
            <v>0.63524820000000004</v>
          </cell>
          <cell r="AZS40">
            <v>0.6567041882352942</v>
          </cell>
          <cell r="AZT40">
            <v>0.64162816105263154</v>
          </cell>
          <cell r="AZU40" t="str">
            <v/>
          </cell>
          <cell r="AZV40" t="str">
            <v/>
          </cell>
          <cell r="AZW40" t="str">
            <v/>
          </cell>
          <cell r="AZX40" t="str">
            <v/>
          </cell>
          <cell r="AZY40" t="str">
            <v/>
          </cell>
          <cell r="AZZ40">
            <v>0.63745790232558142</v>
          </cell>
          <cell r="BAA40">
            <v>0.63572570000000006</v>
          </cell>
          <cell r="BAB40">
            <v>0.63524820000000004</v>
          </cell>
          <cell r="BAC40">
            <v>0.6567041882352942</v>
          </cell>
          <cell r="BAD40">
            <v>0.64162816105263154</v>
          </cell>
          <cell r="BAE40">
            <v>-0.56835240666666664</v>
          </cell>
          <cell r="BAF40">
            <v>0.22794763621621619</v>
          </cell>
          <cell r="BAG40">
            <v>0.19597752585365849</v>
          </cell>
          <cell r="BAH40">
            <v>0.19601914954545452</v>
          </cell>
          <cell r="BAI40">
            <v>0.1061688597142857</v>
          </cell>
          <cell r="BAJ40" t="str">
            <v/>
          </cell>
          <cell r="BAK40" t="str">
            <v/>
          </cell>
          <cell r="BAL40" t="str">
            <v/>
          </cell>
          <cell r="BAM40" t="str">
            <v/>
          </cell>
          <cell r="BAN40" t="str">
            <v/>
          </cell>
          <cell r="BAO40">
            <v>-0.56835240666666664</v>
          </cell>
          <cell r="BAP40">
            <v>0.22794763621621619</v>
          </cell>
          <cell r="BAQ40">
            <v>0.19597752585365849</v>
          </cell>
          <cell r="BAR40">
            <v>0.19601914954545452</v>
          </cell>
          <cell r="BAS40">
            <v>0.1061688597142857</v>
          </cell>
          <cell r="BAT40">
            <v>-0.56835240666666664</v>
          </cell>
          <cell r="BAU40">
            <v>0.22794763621621619</v>
          </cell>
          <cell r="BAV40">
            <v>0.19597752585365849</v>
          </cell>
          <cell r="BAW40">
            <v>0.19601914954545452</v>
          </cell>
          <cell r="BAX40">
            <v>0.1061688597142857</v>
          </cell>
          <cell r="BAY40" t="str">
            <v/>
          </cell>
          <cell r="BAZ40" t="str">
            <v/>
          </cell>
          <cell r="BBA40" t="str">
            <v/>
          </cell>
          <cell r="BBB40" t="str">
            <v/>
          </cell>
          <cell r="BBC40" t="str">
            <v/>
          </cell>
          <cell r="BBD40">
            <v>-0.56835240666666664</v>
          </cell>
          <cell r="BBE40">
            <v>0.22794763621621619</v>
          </cell>
          <cell r="BBF40">
            <v>0.19597752585365849</v>
          </cell>
          <cell r="BBG40">
            <v>0.19601914954545452</v>
          </cell>
          <cell r="BBH40">
            <v>0.1061688597142857</v>
          </cell>
          <cell r="BBI40" t="str">
            <v/>
          </cell>
          <cell r="BBJ40" t="str">
            <v/>
          </cell>
          <cell r="BBK40" t="str">
            <v/>
          </cell>
          <cell r="BBL40" t="str">
            <v/>
          </cell>
          <cell r="BBM40" t="str">
            <v/>
          </cell>
          <cell r="BBN40" t="str">
            <v/>
          </cell>
          <cell r="BBO40" t="str">
            <v/>
          </cell>
          <cell r="BBP40" t="str">
            <v/>
          </cell>
          <cell r="BBQ40" t="str">
            <v/>
          </cell>
          <cell r="BBR40" t="str">
            <v/>
          </cell>
          <cell r="BBS40" t="str">
            <v/>
          </cell>
          <cell r="BBT40" t="str">
            <v/>
          </cell>
          <cell r="BBU40" t="str">
            <v/>
          </cell>
          <cell r="BBV40" t="str">
            <v/>
          </cell>
          <cell r="BBW40" t="str">
            <v/>
          </cell>
          <cell r="BBX40" t="str">
            <v/>
          </cell>
          <cell r="BBY40" t="str">
            <v/>
          </cell>
          <cell r="BBZ40" t="str">
            <v/>
          </cell>
          <cell r="BCA40" t="str">
            <v/>
          </cell>
          <cell r="BCB40" t="str">
            <v/>
          </cell>
          <cell r="BCC40" t="str">
            <v/>
          </cell>
          <cell r="BCD40" t="str">
            <v/>
          </cell>
          <cell r="BCE40" t="str">
            <v/>
          </cell>
          <cell r="BCF40" t="str">
            <v/>
          </cell>
          <cell r="BCG40" t="str">
            <v/>
          </cell>
          <cell r="BCH40" t="str">
            <v/>
          </cell>
          <cell r="BCI40" t="str">
            <v/>
          </cell>
          <cell r="BCJ40" t="str">
            <v/>
          </cell>
          <cell r="BCK40" t="str">
            <v/>
          </cell>
          <cell r="BCL40" t="str">
            <v/>
          </cell>
          <cell r="BCM40" t="str">
            <v/>
          </cell>
          <cell r="BCN40" t="str">
            <v/>
          </cell>
          <cell r="BCO40" t="str">
            <v/>
          </cell>
          <cell r="BCP40" t="str">
            <v/>
          </cell>
          <cell r="BCQ40" t="str">
            <v/>
          </cell>
          <cell r="BCR40" t="str">
            <v/>
          </cell>
          <cell r="BCS40" t="str">
            <v/>
          </cell>
          <cell r="BCT40" t="str">
            <v/>
          </cell>
          <cell r="BCU40" t="str">
            <v/>
          </cell>
          <cell r="BCV40" t="str">
            <v/>
          </cell>
          <cell r="BCW40" t="str">
            <v/>
          </cell>
          <cell r="BCX40" t="str">
            <v/>
          </cell>
          <cell r="BCY40" t="str">
            <v/>
          </cell>
          <cell r="BCZ40" t="str">
            <v/>
          </cell>
          <cell r="BDA40" t="str">
            <v/>
          </cell>
          <cell r="BDB40" t="str">
            <v/>
          </cell>
          <cell r="BDC40" t="str">
            <v/>
          </cell>
          <cell r="BDD40" t="str">
            <v/>
          </cell>
          <cell r="BDE40" t="str">
            <v/>
          </cell>
          <cell r="BEK40" t="str">
            <v/>
          </cell>
          <cell r="BEL40" t="str">
            <v/>
          </cell>
          <cell r="BEM40" t="str">
            <v/>
          </cell>
          <cell r="BEN40" t="str">
            <v/>
          </cell>
          <cell r="BEO40" t="str">
            <v/>
          </cell>
          <cell r="BEP40" t="str">
            <v/>
          </cell>
          <cell r="BEQ40" t="str">
            <v/>
          </cell>
          <cell r="BER40" t="str">
            <v/>
          </cell>
          <cell r="BES40" t="str">
            <v/>
          </cell>
          <cell r="BET40" t="str">
            <v/>
          </cell>
          <cell r="BEY40">
            <v>-39205730.359455824</v>
          </cell>
          <cell r="BFN40">
            <v>0.89468228816986084</v>
          </cell>
        </row>
        <row r="42">
          <cell r="B42" t="str">
            <v>供首代参考</v>
          </cell>
        </row>
        <row r="43">
          <cell r="B43" t="str">
            <v>流量采购-总部分摊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V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Z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CD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H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L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0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P43">
            <v>0</v>
          </cell>
          <cell r="FU43">
            <v>0</v>
          </cell>
          <cell r="FV43">
            <v>0</v>
          </cell>
          <cell r="FW43">
            <v>0</v>
          </cell>
          <cell r="FX43">
            <v>0</v>
          </cell>
          <cell r="FY43">
            <v>0</v>
          </cell>
          <cell r="FZ43">
            <v>0</v>
          </cell>
          <cell r="GA43">
            <v>0</v>
          </cell>
          <cell r="GB43">
            <v>0</v>
          </cell>
          <cell r="GC43">
            <v>0</v>
          </cell>
          <cell r="GD43">
            <v>0</v>
          </cell>
          <cell r="GE43">
            <v>0</v>
          </cell>
          <cell r="GF43">
            <v>0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0</v>
          </cell>
          <cell r="GM43">
            <v>0</v>
          </cell>
          <cell r="GN43">
            <v>0</v>
          </cell>
          <cell r="GO43">
            <v>0</v>
          </cell>
          <cell r="GT43">
            <v>0</v>
          </cell>
          <cell r="GY43">
            <v>0</v>
          </cell>
          <cell r="GZ43">
            <v>0</v>
          </cell>
          <cell r="HA43">
            <v>0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H43">
            <v>0</v>
          </cell>
          <cell r="HI43">
            <v>0</v>
          </cell>
          <cell r="HJ43">
            <v>0</v>
          </cell>
          <cell r="HK43">
            <v>0</v>
          </cell>
          <cell r="HL43">
            <v>0</v>
          </cell>
          <cell r="HM43">
            <v>0</v>
          </cell>
          <cell r="HN43">
            <v>0</v>
          </cell>
          <cell r="HO43">
            <v>0</v>
          </cell>
          <cell r="HP43">
            <v>0</v>
          </cell>
          <cell r="HQ43">
            <v>0</v>
          </cell>
          <cell r="HR43">
            <v>0</v>
          </cell>
          <cell r="HS43">
            <v>0</v>
          </cell>
          <cell r="HX43">
            <v>0</v>
          </cell>
          <cell r="IC43">
            <v>0</v>
          </cell>
          <cell r="ID43">
            <v>0</v>
          </cell>
          <cell r="IE43">
            <v>0</v>
          </cell>
          <cell r="IF43">
            <v>0</v>
          </cell>
          <cell r="IG43">
            <v>0</v>
          </cell>
          <cell r="IH43">
            <v>0</v>
          </cell>
          <cell r="II43">
            <v>0</v>
          </cell>
          <cell r="IJ43">
            <v>0</v>
          </cell>
          <cell r="IK43">
            <v>0</v>
          </cell>
          <cell r="IL43">
            <v>0</v>
          </cell>
          <cell r="IM43">
            <v>0</v>
          </cell>
          <cell r="IN43">
            <v>0</v>
          </cell>
          <cell r="IO43">
            <v>0</v>
          </cell>
          <cell r="IP43">
            <v>0</v>
          </cell>
          <cell r="IQ43">
            <v>0</v>
          </cell>
          <cell r="IR43">
            <v>0</v>
          </cell>
          <cell r="IS43">
            <v>0</v>
          </cell>
          <cell r="IT43">
            <v>0</v>
          </cell>
          <cell r="IU43">
            <v>0</v>
          </cell>
          <cell r="IV43">
            <v>0</v>
          </cell>
          <cell r="IW43">
            <v>0</v>
          </cell>
          <cell r="JB43">
            <v>0</v>
          </cell>
          <cell r="JG43">
            <v>0</v>
          </cell>
          <cell r="JH43">
            <v>0</v>
          </cell>
          <cell r="JI43">
            <v>0</v>
          </cell>
          <cell r="JJ43">
            <v>0</v>
          </cell>
          <cell r="JK43">
            <v>0</v>
          </cell>
          <cell r="JL43">
            <v>0</v>
          </cell>
          <cell r="JM43">
            <v>0</v>
          </cell>
          <cell r="JN43">
            <v>0</v>
          </cell>
          <cell r="JO43">
            <v>0</v>
          </cell>
          <cell r="JP43">
            <v>0</v>
          </cell>
          <cell r="JQ43">
            <v>0</v>
          </cell>
          <cell r="JR43">
            <v>0</v>
          </cell>
          <cell r="JS43">
            <v>0</v>
          </cell>
          <cell r="JT43">
            <v>0</v>
          </cell>
          <cell r="JU43">
            <v>0</v>
          </cell>
          <cell r="JV43">
            <v>0</v>
          </cell>
          <cell r="JW43">
            <v>0</v>
          </cell>
          <cell r="JX43">
            <v>0</v>
          </cell>
          <cell r="JY43">
            <v>0</v>
          </cell>
          <cell r="JZ43">
            <v>0</v>
          </cell>
          <cell r="KA43">
            <v>0</v>
          </cell>
          <cell r="KF43">
            <v>0</v>
          </cell>
          <cell r="KK43">
            <v>0</v>
          </cell>
          <cell r="KL43">
            <v>0</v>
          </cell>
          <cell r="KM43">
            <v>0</v>
          </cell>
          <cell r="KN43">
            <v>0</v>
          </cell>
          <cell r="KO43">
            <v>0</v>
          </cell>
          <cell r="KP43">
            <v>0</v>
          </cell>
          <cell r="KQ43">
            <v>0</v>
          </cell>
          <cell r="KR43">
            <v>0</v>
          </cell>
          <cell r="KS43">
            <v>0</v>
          </cell>
          <cell r="KT43">
            <v>0</v>
          </cell>
          <cell r="KU43">
            <v>0</v>
          </cell>
          <cell r="KV43">
            <v>0</v>
          </cell>
          <cell r="KW43">
            <v>0</v>
          </cell>
          <cell r="KX43">
            <v>0</v>
          </cell>
          <cell r="KY43">
            <v>0</v>
          </cell>
          <cell r="KZ43">
            <v>0</v>
          </cell>
          <cell r="LA43">
            <v>0</v>
          </cell>
          <cell r="LB43">
            <v>0</v>
          </cell>
          <cell r="LC43">
            <v>0</v>
          </cell>
          <cell r="LD43">
            <v>0</v>
          </cell>
          <cell r="LE43">
            <v>0</v>
          </cell>
          <cell r="LJ43">
            <v>0</v>
          </cell>
          <cell r="LO43">
            <v>0</v>
          </cell>
          <cell r="LP43">
            <v>0</v>
          </cell>
          <cell r="LQ43">
            <v>0</v>
          </cell>
          <cell r="LR43">
            <v>0</v>
          </cell>
          <cell r="LS43">
            <v>0</v>
          </cell>
          <cell r="LT43">
            <v>0</v>
          </cell>
          <cell r="LU43">
            <v>0</v>
          </cell>
          <cell r="LV43">
            <v>0</v>
          </cell>
          <cell r="LW43">
            <v>0</v>
          </cell>
          <cell r="LX43">
            <v>0</v>
          </cell>
          <cell r="LY43">
            <v>0</v>
          </cell>
          <cell r="LZ43">
            <v>0</v>
          </cell>
          <cell r="MA43">
            <v>0</v>
          </cell>
          <cell r="MB43">
            <v>0</v>
          </cell>
          <cell r="MC43">
            <v>0</v>
          </cell>
          <cell r="MD43">
            <v>0</v>
          </cell>
          <cell r="ME43">
            <v>0</v>
          </cell>
          <cell r="MF43">
            <v>0</v>
          </cell>
          <cell r="MG43">
            <v>0</v>
          </cell>
          <cell r="MH43">
            <v>0</v>
          </cell>
          <cell r="MI43">
            <v>0</v>
          </cell>
          <cell r="MN43">
            <v>0</v>
          </cell>
          <cell r="MS43">
            <v>0</v>
          </cell>
          <cell r="MT43">
            <v>0</v>
          </cell>
          <cell r="MU43">
            <v>0</v>
          </cell>
          <cell r="MV43">
            <v>0</v>
          </cell>
          <cell r="MW43">
            <v>0</v>
          </cell>
          <cell r="MX43">
            <v>0</v>
          </cell>
          <cell r="MY43">
            <v>0</v>
          </cell>
          <cell r="MZ43">
            <v>0</v>
          </cell>
          <cell r="NA43">
            <v>0</v>
          </cell>
          <cell r="NB43">
            <v>0</v>
          </cell>
          <cell r="NC43">
            <v>0</v>
          </cell>
          <cell r="ND43">
            <v>0</v>
          </cell>
          <cell r="NE43">
            <v>0</v>
          </cell>
          <cell r="NF43">
            <v>0</v>
          </cell>
          <cell r="NG43">
            <v>0</v>
          </cell>
          <cell r="NH43">
            <v>0</v>
          </cell>
          <cell r="NI43">
            <v>0</v>
          </cell>
          <cell r="NJ43">
            <v>0</v>
          </cell>
          <cell r="NK43">
            <v>0</v>
          </cell>
          <cell r="NL43">
            <v>0</v>
          </cell>
          <cell r="NM43">
            <v>0</v>
          </cell>
          <cell r="NR43">
            <v>0</v>
          </cell>
          <cell r="NW43">
            <v>0</v>
          </cell>
          <cell r="NX43">
            <v>0</v>
          </cell>
          <cell r="NY43">
            <v>0</v>
          </cell>
          <cell r="NZ43">
            <v>0</v>
          </cell>
          <cell r="OA43">
            <v>0</v>
          </cell>
          <cell r="OB43">
            <v>0</v>
          </cell>
          <cell r="OC43">
            <v>0</v>
          </cell>
          <cell r="OD43">
            <v>0</v>
          </cell>
          <cell r="OE43">
            <v>0</v>
          </cell>
          <cell r="OF43">
            <v>0</v>
          </cell>
          <cell r="OG43">
            <v>0</v>
          </cell>
          <cell r="OH43">
            <v>0</v>
          </cell>
          <cell r="OI43">
            <v>0</v>
          </cell>
          <cell r="OJ43">
            <v>0</v>
          </cell>
          <cell r="OK43">
            <v>0</v>
          </cell>
          <cell r="OL43">
            <v>0</v>
          </cell>
          <cell r="OM43">
            <v>0</v>
          </cell>
          <cell r="ON43">
            <v>0</v>
          </cell>
          <cell r="OO43">
            <v>0</v>
          </cell>
          <cell r="OP43">
            <v>0</v>
          </cell>
          <cell r="OQ43">
            <v>0</v>
          </cell>
          <cell r="OV43">
            <v>0</v>
          </cell>
          <cell r="PA43">
            <v>0</v>
          </cell>
          <cell r="PB43">
            <v>0</v>
          </cell>
          <cell r="PC43">
            <v>0</v>
          </cell>
          <cell r="PD43">
            <v>0</v>
          </cell>
          <cell r="PE43">
            <v>0</v>
          </cell>
          <cell r="PF43">
            <v>0</v>
          </cell>
          <cell r="PG43">
            <v>0</v>
          </cell>
          <cell r="PH43">
            <v>0</v>
          </cell>
          <cell r="PI43">
            <v>0</v>
          </cell>
          <cell r="PJ43">
            <v>0</v>
          </cell>
          <cell r="PK43">
            <v>0</v>
          </cell>
          <cell r="PL43">
            <v>0</v>
          </cell>
          <cell r="PM43">
            <v>0</v>
          </cell>
          <cell r="PN43">
            <v>0</v>
          </cell>
          <cell r="PO43">
            <v>0</v>
          </cell>
          <cell r="PP43">
            <v>0</v>
          </cell>
          <cell r="PQ43">
            <v>0</v>
          </cell>
          <cell r="PR43">
            <v>0</v>
          </cell>
          <cell r="PS43">
            <v>0</v>
          </cell>
          <cell r="PT43">
            <v>0</v>
          </cell>
          <cell r="PU43">
            <v>0</v>
          </cell>
          <cell r="PZ43">
            <v>0</v>
          </cell>
          <cell r="QE43">
            <v>0</v>
          </cell>
          <cell r="QF43">
            <v>0</v>
          </cell>
          <cell r="QG43">
            <v>0</v>
          </cell>
          <cell r="QH43">
            <v>0</v>
          </cell>
          <cell r="QI43">
            <v>0</v>
          </cell>
          <cell r="QJ43">
            <v>0</v>
          </cell>
          <cell r="QK43">
            <v>0</v>
          </cell>
          <cell r="QL43">
            <v>0</v>
          </cell>
          <cell r="QM43">
            <v>0</v>
          </cell>
          <cell r="QN43">
            <v>0</v>
          </cell>
          <cell r="QO43">
            <v>0</v>
          </cell>
          <cell r="QP43">
            <v>0</v>
          </cell>
          <cell r="QQ43">
            <v>0</v>
          </cell>
          <cell r="QR43">
            <v>0</v>
          </cell>
          <cell r="QS43">
            <v>0</v>
          </cell>
          <cell r="QT43">
            <v>0</v>
          </cell>
          <cell r="QU43">
            <v>0</v>
          </cell>
          <cell r="QV43">
            <v>0</v>
          </cell>
          <cell r="QW43">
            <v>0</v>
          </cell>
          <cell r="QX43">
            <v>0</v>
          </cell>
          <cell r="QY43">
            <v>0</v>
          </cell>
          <cell r="RD43">
            <v>0</v>
          </cell>
          <cell r="RI43">
            <v>0</v>
          </cell>
          <cell r="RJ43">
            <v>0</v>
          </cell>
          <cell r="RK43">
            <v>0</v>
          </cell>
          <cell r="RL43">
            <v>0</v>
          </cell>
          <cell r="RM43">
            <v>0</v>
          </cell>
          <cell r="RN43">
            <v>0</v>
          </cell>
          <cell r="RO43">
            <v>0</v>
          </cell>
          <cell r="RP43">
            <v>0</v>
          </cell>
          <cell r="RQ43">
            <v>0</v>
          </cell>
          <cell r="RR43">
            <v>0</v>
          </cell>
          <cell r="RS43">
            <v>0</v>
          </cell>
          <cell r="RT43">
            <v>0</v>
          </cell>
          <cell r="RU43">
            <v>0</v>
          </cell>
          <cell r="RV43">
            <v>0</v>
          </cell>
          <cell r="RW43">
            <v>0</v>
          </cell>
          <cell r="RX43">
            <v>0</v>
          </cell>
          <cell r="RY43">
            <v>0</v>
          </cell>
          <cell r="RZ43">
            <v>0</v>
          </cell>
          <cell r="SA43">
            <v>0</v>
          </cell>
          <cell r="SB43">
            <v>0</v>
          </cell>
          <cell r="SC43">
            <v>0</v>
          </cell>
          <cell r="SH43">
            <v>0</v>
          </cell>
          <cell r="SM43">
            <v>0</v>
          </cell>
          <cell r="SN43">
            <v>0</v>
          </cell>
          <cell r="SO43">
            <v>0</v>
          </cell>
          <cell r="SP43">
            <v>0</v>
          </cell>
          <cell r="SQ43">
            <v>0</v>
          </cell>
          <cell r="SR43">
            <v>0</v>
          </cell>
          <cell r="SS43">
            <v>0</v>
          </cell>
          <cell r="ST43">
            <v>0</v>
          </cell>
          <cell r="SU43">
            <v>0</v>
          </cell>
          <cell r="SV43">
            <v>0</v>
          </cell>
          <cell r="SW43">
            <v>0</v>
          </cell>
          <cell r="SX43">
            <v>0</v>
          </cell>
          <cell r="SY43">
            <v>0</v>
          </cell>
          <cell r="SZ43">
            <v>0</v>
          </cell>
          <cell r="TA43">
            <v>0</v>
          </cell>
          <cell r="TB43">
            <v>0</v>
          </cell>
          <cell r="TC43">
            <v>0</v>
          </cell>
          <cell r="TD43">
            <v>0</v>
          </cell>
          <cell r="TE43">
            <v>0</v>
          </cell>
          <cell r="TF43">
            <v>0</v>
          </cell>
          <cell r="TG43">
            <v>0</v>
          </cell>
          <cell r="TL43">
            <v>0</v>
          </cell>
          <cell r="TQ43">
            <v>0</v>
          </cell>
          <cell r="TR43">
            <v>0</v>
          </cell>
          <cell r="TS43">
            <v>0</v>
          </cell>
          <cell r="TT43">
            <v>0</v>
          </cell>
          <cell r="TU43">
            <v>0</v>
          </cell>
          <cell r="TV43">
            <v>0</v>
          </cell>
          <cell r="TW43">
            <v>0</v>
          </cell>
          <cell r="TX43">
            <v>0</v>
          </cell>
          <cell r="TY43">
            <v>0</v>
          </cell>
          <cell r="TZ43">
            <v>0</v>
          </cell>
          <cell r="UA43">
            <v>0</v>
          </cell>
          <cell r="UB43">
            <v>0</v>
          </cell>
          <cell r="UC43">
            <v>0</v>
          </cell>
          <cell r="UD43">
            <v>0</v>
          </cell>
          <cell r="UE43">
            <v>0</v>
          </cell>
          <cell r="UF43">
            <v>0</v>
          </cell>
          <cell r="UG43">
            <v>0</v>
          </cell>
          <cell r="UH43">
            <v>0</v>
          </cell>
          <cell r="UI43">
            <v>0</v>
          </cell>
          <cell r="UJ43">
            <v>0</v>
          </cell>
          <cell r="UK43">
            <v>0</v>
          </cell>
          <cell r="UP43">
            <v>0</v>
          </cell>
          <cell r="UU43">
            <v>0</v>
          </cell>
          <cell r="UV43">
            <v>0</v>
          </cell>
          <cell r="UW43">
            <v>0</v>
          </cell>
          <cell r="UX43">
            <v>0</v>
          </cell>
          <cell r="UY43">
            <v>0</v>
          </cell>
          <cell r="UZ43">
            <v>0</v>
          </cell>
          <cell r="VA43">
            <v>0</v>
          </cell>
          <cell r="VB43">
            <v>0</v>
          </cell>
          <cell r="VC43">
            <v>0</v>
          </cell>
          <cell r="VD43">
            <v>0</v>
          </cell>
          <cell r="VE43">
            <v>0</v>
          </cell>
          <cell r="VF43">
            <v>0</v>
          </cell>
          <cell r="VG43">
            <v>0</v>
          </cell>
          <cell r="VH43">
            <v>0</v>
          </cell>
          <cell r="VI43">
            <v>0</v>
          </cell>
          <cell r="VJ43">
            <v>0</v>
          </cell>
          <cell r="VK43">
            <v>0</v>
          </cell>
          <cell r="VL43">
            <v>0</v>
          </cell>
          <cell r="VM43">
            <v>0</v>
          </cell>
          <cell r="VN43">
            <v>0</v>
          </cell>
          <cell r="VO43">
            <v>0</v>
          </cell>
          <cell r="VT43">
            <v>0</v>
          </cell>
          <cell r="VY43">
            <v>0</v>
          </cell>
          <cell r="VZ43">
            <v>0</v>
          </cell>
          <cell r="WA43">
            <v>0</v>
          </cell>
          <cell r="WB43">
            <v>0</v>
          </cell>
          <cell r="WC43">
            <v>0</v>
          </cell>
          <cell r="WD43">
            <v>0</v>
          </cell>
          <cell r="WE43">
            <v>0</v>
          </cell>
          <cell r="WF43">
            <v>0</v>
          </cell>
          <cell r="WG43">
            <v>0</v>
          </cell>
          <cell r="WH43">
            <v>0</v>
          </cell>
          <cell r="WI43">
            <v>0</v>
          </cell>
          <cell r="WJ43">
            <v>0</v>
          </cell>
          <cell r="WK43">
            <v>0</v>
          </cell>
          <cell r="WL43">
            <v>0</v>
          </cell>
          <cell r="WM43">
            <v>0</v>
          </cell>
          <cell r="WN43">
            <v>0</v>
          </cell>
          <cell r="WO43">
            <v>0</v>
          </cell>
          <cell r="WP43">
            <v>0</v>
          </cell>
          <cell r="WQ43">
            <v>0</v>
          </cell>
          <cell r="WR43">
            <v>0</v>
          </cell>
          <cell r="WS43">
            <v>0</v>
          </cell>
          <cell r="WX43">
            <v>0</v>
          </cell>
          <cell r="XC43">
            <v>0</v>
          </cell>
          <cell r="XD43">
            <v>0</v>
          </cell>
          <cell r="XE43">
            <v>0</v>
          </cell>
          <cell r="XF43">
            <v>0</v>
          </cell>
          <cell r="XG43">
            <v>0</v>
          </cell>
          <cell r="XH43">
            <v>0</v>
          </cell>
          <cell r="XI43">
            <v>0</v>
          </cell>
          <cell r="XJ43">
            <v>0</v>
          </cell>
          <cell r="XK43">
            <v>0</v>
          </cell>
          <cell r="XL43">
            <v>0</v>
          </cell>
          <cell r="XM43">
            <v>0</v>
          </cell>
          <cell r="XN43">
            <v>0</v>
          </cell>
          <cell r="XO43">
            <v>0</v>
          </cell>
          <cell r="XP43">
            <v>0</v>
          </cell>
          <cell r="XQ43">
            <v>0</v>
          </cell>
          <cell r="XR43">
            <v>0</v>
          </cell>
          <cell r="XS43">
            <v>0</v>
          </cell>
          <cell r="XT43">
            <v>0</v>
          </cell>
          <cell r="XU43">
            <v>0</v>
          </cell>
          <cell r="XV43">
            <v>0</v>
          </cell>
          <cell r="XW43">
            <v>0</v>
          </cell>
          <cell r="YB43">
            <v>0</v>
          </cell>
          <cell r="YG43">
            <v>0</v>
          </cell>
          <cell r="YH43">
            <v>0</v>
          </cell>
          <cell r="YI43">
            <v>0</v>
          </cell>
          <cell r="YJ43">
            <v>0</v>
          </cell>
          <cell r="YK43">
            <v>0</v>
          </cell>
          <cell r="YL43">
            <v>0</v>
          </cell>
          <cell r="YM43">
            <v>0</v>
          </cell>
          <cell r="YN43">
            <v>0</v>
          </cell>
          <cell r="YO43">
            <v>0</v>
          </cell>
          <cell r="YP43">
            <v>0</v>
          </cell>
          <cell r="YQ43">
            <v>0</v>
          </cell>
          <cell r="YR43">
            <v>0</v>
          </cell>
          <cell r="YS43">
            <v>0</v>
          </cell>
          <cell r="YT43">
            <v>0</v>
          </cell>
          <cell r="YU43">
            <v>0</v>
          </cell>
          <cell r="YV43">
            <v>0</v>
          </cell>
          <cell r="YW43">
            <v>0</v>
          </cell>
          <cell r="YX43">
            <v>0</v>
          </cell>
          <cell r="YY43">
            <v>0</v>
          </cell>
          <cell r="YZ43">
            <v>0</v>
          </cell>
          <cell r="ZA43">
            <v>0</v>
          </cell>
          <cell r="ZF43">
            <v>0</v>
          </cell>
          <cell r="ZK43">
            <v>0</v>
          </cell>
          <cell r="ZL43">
            <v>0</v>
          </cell>
          <cell r="ZM43">
            <v>0</v>
          </cell>
          <cell r="ZN43">
            <v>0</v>
          </cell>
          <cell r="ZO43">
            <v>0</v>
          </cell>
          <cell r="ZP43">
            <v>0</v>
          </cell>
          <cell r="ZQ43">
            <v>0</v>
          </cell>
          <cell r="ZR43">
            <v>0</v>
          </cell>
          <cell r="ZS43">
            <v>0</v>
          </cell>
          <cell r="ZT43">
            <v>0</v>
          </cell>
          <cell r="ZU43">
            <v>0</v>
          </cell>
          <cell r="ZV43">
            <v>0</v>
          </cell>
          <cell r="ZW43">
            <v>0</v>
          </cell>
          <cell r="ZX43">
            <v>0</v>
          </cell>
          <cell r="ZY43">
            <v>0</v>
          </cell>
          <cell r="ZZ43">
            <v>0</v>
          </cell>
          <cell r="AAA43">
            <v>0</v>
          </cell>
          <cell r="AAB43">
            <v>0</v>
          </cell>
          <cell r="AAC43">
            <v>0</v>
          </cell>
          <cell r="AAD43">
            <v>0</v>
          </cell>
          <cell r="AAE43">
            <v>0</v>
          </cell>
          <cell r="AAJ43">
            <v>0</v>
          </cell>
          <cell r="AAO43">
            <v>0</v>
          </cell>
          <cell r="AAP43">
            <v>0</v>
          </cell>
          <cell r="AAQ43">
            <v>0</v>
          </cell>
          <cell r="AAR43">
            <v>0</v>
          </cell>
          <cell r="AAS43">
            <v>0</v>
          </cell>
          <cell r="AAT43">
            <v>0</v>
          </cell>
          <cell r="AAU43">
            <v>0</v>
          </cell>
          <cell r="AAV43">
            <v>0</v>
          </cell>
          <cell r="AAW43">
            <v>0</v>
          </cell>
          <cell r="AAX43">
            <v>0</v>
          </cell>
          <cell r="AAY43">
            <v>0</v>
          </cell>
          <cell r="AAZ43">
            <v>0</v>
          </cell>
          <cell r="ABA43">
            <v>0</v>
          </cell>
          <cell r="ABB43">
            <v>0</v>
          </cell>
          <cell r="ABC43">
            <v>0</v>
          </cell>
          <cell r="ABD43">
            <v>0</v>
          </cell>
          <cell r="ABE43">
            <v>0</v>
          </cell>
          <cell r="ABF43">
            <v>0</v>
          </cell>
          <cell r="ABG43">
            <v>0</v>
          </cell>
          <cell r="ABH43">
            <v>0</v>
          </cell>
          <cell r="ABI43">
            <v>0</v>
          </cell>
          <cell r="ABN43">
            <v>0</v>
          </cell>
          <cell r="ABS43">
            <v>0</v>
          </cell>
          <cell r="ABT43">
            <v>0</v>
          </cell>
          <cell r="ABU43">
            <v>0</v>
          </cell>
          <cell r="ABV43">
            <v>0</v>
          </cell>
          <cell r="ABW43">
            <v>0</v>
          </cell>
          <cell r="ABX43">
            <v>0</v>
          </cell>
          <cell r="ABY43">
            <v>0</v>
          </cell>
          <cell r="ABZ43">
            <v>0</v>
          </cell>
          <cell r="ACA43">
            <v>0</v>
          </cell>
          <cell r="ACB43">
            <v>0</v>
          </cell>
          <cell r="ACC43">
            <v>0</v>
          </cell>
          <cell r="ACD43">
            <v>0</v>
          </cell>
          <cell r="ACE43">
            <v>0</v>
          </cell>
          <cell r="ACF43">
            <v>0</v>
          </cell>
          <cell r="ACG43">
            <v>0</v>
          </cell>
          <cell r="ACH43">
            <v>0</v>
          </cell>
          <cell r="ACI43">
            <v>0</v>
          </cell>
          <cell r="ACJ43">
            <v>0</v>
          </cell>
          <cell r="ACK43">
            <v>0</v>
          </cell>
          <cell r="ACL43">
            <v>0</v>
          </cell>
          <cell r="ACM43">
            <v>0</v>
          </cell>
          <cell r="ACR43">
            <v>0</v>
          </cell>
          <cell r="ACW43">
            <v>0</v>
          </cell>
          <cell r="ACX43">
            <v>0</v>
          </cell>
          <cell r="ACY43">
            <v>0</v>
          </cell>
          <cell r="ACZ43">
            <v>0</v>
          </cell>
          <cell r="ADA43">
            <v>0</v>
          </cell>
          <cell r="ADB43">
            <v>0</v>
          </cell>
          <cell r="ADC43">
            <v>0</v>
          </cell>
          <cell r="ADD43">
            <v>0</v>
          </cell>
          <cell r="ADE43">
            <v>0</v>
          </cell>
          <cell r="ADF43">
            <v>0</v>
          </cell>
          <cell r="ADG43">
            <v>0</v>
          </cell>
          <cell r="ADH43">
            <v>0</v>
          </cell>
          <cell r="ADI43">
            <v>0</v>
          </cell>
          <cell r="ADJ43">
            <v>0</v>
          </cell>
          <cell r="ADK43">
            <v>0</v>
          </cell>
          <cell r="ADL43">
            <v>0</v>
          </cell>
          <cell r="ADM43">
            <v>0</v>
          </cell>
          <cell r="ADN43">
            <v>0</v>
          </cell>
          <cell r="ADO43">
            <v>0</v>
          </cell>
          <cell r="ADP43">
            <v>0</v>
          </cell>
          <cell r="ADQ43">
            <v>0</v>
          </cell>
          <cell r="ADV43">
            <v>0</v>
          </cell>
          <cell r="AEA43">
            <v>0</v>
          </cell>
          <cell r="AEB43">
            <v>0</v>
          </cell>
          <cell r="AEC43">
            <v>0</v>
          </cell>
          <cell r="AED43">
            <v>0</v>
          </cell>
          <cell r="AEE43">
            <v>0</v>
          </cell>
          <cell r="AEF43">
            <v>0</v>
          </cell>
          <cell r="AEG43">
            <v>0</v>
          </cell>
          <cell r="AEH43">
            <v>0</v>
          </cell>
          <cell r="AEI43">
            <v>0</v>
          </cell>
          <cell r="AEJ43">
            <v>0</v>
          </cell>
          <cell r="AEK43">
            <v>0</v>
          </cell>
          <cell r="AEL43">
            <v>0</v>
          </cell>
          <cell r="AEM43">
            <v>0</v>
          </cell>
          <cell r="AEN43">
            <v>0</v>
          </cell>
          <cell r="AEO43">
            <v>0</v>
          </cell>
          <cell r="AEP43">
            <v>0</v>
          </cell>
          <cell r="AEQ43">
            <v>0</v>
          </cell>
          <cell r="AER43">
            <v>0</v>
          </cell>
          <cell r="AES43">
            <v>0</v>
          </cell>
          <cell r="AET43">
            <v>0</v>
          </cell>
          <cell r="AEU43">
            <v>0</v>
          </cell>
          <cell r="AEZ43">
            <v>0</v>
          </cell>
          <cell r="AFE43">
            <v>0</v>
          </cell>
          <cell r="AFF43">
            <v>0</v>
          </cell>
          <cell r="AFG43">
            <v>0</v>
          </cell>
          <cell r="AFH43">
            <v>0</v>
          </cell>
          <cell r="AFI43">
            <v>0</v>
          </cell>
          <cell r="AFJ43">
            <v>0</v>
          </cell>
          <cell r="AFK43">
            <v>0</v>
          </cell>
          <cell r="AFL43">
            <v>0</v>
          </cell>
          <cell r="AFM43">
            <v>0</v>
          </cell>
          <cell r="AFN43">
            <v>0</v>
          </cell>
          <cell r="AFO43">
            <v>0</v>
          </cell>
          <cell r="AFP43">
            <v>0</v>
          </cell>
          <cell r="AFQ43">
            <v>0</v>
          </cell>
          <cell r="AFR43">
            <v>0</v>
          </cell>
          <cell r="AFS43">
            <v>0</v>
          </cell>
          <cell r="AFT43">
            <v>0</v>
          </cell>
          <cell r="AFU43">
            <v>0</v>
          </cell>
          <cell r="AFV43">
            <v>0</v>
          </cell>
          <cell r="AFW43">
            <v>0</v>
          </cell>
          <cell r="AFX43">
            <v>0</v>
          </cell>
          <cell r="AFY43">
            <v>0</v>
          </cell>
          <cell r="AGD43">
            <v>0</v>
          </cell>
          <cell r="AGI43">
            <v>0</v>
          </cell>
          <cell r="AGJ43">
            <v>0</v>
          </cell>
          <cell r="AGK43">
            <v>0</v>
          </cell>
          <cell r="AGL43">
            <v>0</v>
          </cell>
          <cell r="AGM43">
            <v>0</v>
          </cell>
          <cell r="AGN43">
            <v>0</v>
          </cell>
          <cell r="AGO43">
            <v>0</v>
          </cell>
          <cell r="AGP43">
            <v>0</v>
          </cell>
          <cell r="AGQ43">
            <v>0</v>
          </cell>
          <cell r="AGR43">
            <v>0</v>
          </cell>
          <cell r="AGS43">
            <v>0</v>
          </cell>
          <cell r="AGT43">
            <v>0</v>
          </cell>
          <cell r="AGU43">
            <v>0</v>
          </cell>
          <cell r="AGV43">
            <v>0</v>
          </cell>
          <cell r="AGW43">
            <v>0</v>
          </cell>
          <cell r="AGX43">
            <v>0</v>
          </cell>
          <cell r="AGY43">
            <v>0</v>
          </cell>
          <cell r="AGZ43">
            <v>0</v>
          </cell>
          <cell r="AHA43">
            <v>0</v>
          </cell>
          <cell r="AHB43">
            <v>0</v>
          </cell>
          <cell r="AHC43">
            <v>0</v>
          </cell>
          <cell r="AHH43">
            <v>0</v>
          </cell>
          <cell r="AHM43">
            <v>0</v>
          </cell>
          <cell r="AHN43">
            <v>0</v>
          </cell>
          <cell r="AHO43">
            <v>0</v>
          </cell>
          <cell r="AHP43">
            <v>0</v>
          </cell>
          <cell r="AHQ43">
            <v>0</v>
          </cell>
          <cell r="AHR43">
            <v>0</v>
          </cell>
          <cell r="AHS43">
            <v>0</v>
          </cell>
          <cell r="AHT43">
            <v>0</v>
          </cell>
          <cell r="AHU43">
            <v>0</v>
          </cell>
          <cell r="AHV43">
            <v>0</v>
          </cell>
          <cell r="AHW43">
            <v>0</v>
          </cell>
          <cell r="AHX43">
            <v>0</v>
          </cell>
          <cell r="AHY43">
            <v>0</v>
          </cell>
          <cell r="AHZ43">
            <v>0</v>
          </cell>
          <cell r="AIA43">
            <v>0</v>
          </cell>
          <cell r="AIB43">
            <v>0</v>
          </cell>
          <cell r="AIC43">
            <v>0</v>
          </cell>
          <cell r="AID43">
            <v>0</v>
          </cell>
          <cell r="AIE43">
            <v>0</v>
          </cell>
          <cell r="AIF43">
            <v>0</v>
          </cell>
          <cell r="AIG43">
            <v>0</v>
          </cell>
          <cell r="AIL43">
            <v>0</v>
          </cell>
          <cell r="AIQ43">
            <v>0</v>
          </cell>
          <cell r="AIR43">
            <v>0</v>
          </cell>
          <cell r="AIS43">
            <v>0</v>
          </cell>
          <cell r="AIT43">
            <v>0</v>
          </cell>
          <cell r="AIU43">
            <v>0</v>
          </cell>
          <cell r="AIV43">
            <v>0</v>
          </cell>
          <cell r="AIW43">
            <v>0</v>
          </cell>
          <cell r="AIX43">
            <v>0</v>
          </cell>
          <cell r="AIY43">
            <v>0</v>
          </cell>
          <cell r="AIZ43">
            <v>0</v>
          </cell>
          <cell r="AJA43">
            <v>0</v>
          </cell>
          <cell r="AJB43">
            <v>0</v>
          </cell>
          <cell r="AJC43">
            <v>0</v>
          </cell>
          <cell r="AJD43">
            <v>0</v>
          </cell>
          <cell r="AJE43">
            <v>0</v>
          </cell>
          <cell r="AJF43">
            <v>0</v>
          </cell>
          <cell r="AJG43">
            <v>0</v>
          </cell>
          <cell r="AJH43">
            <v>0</v>
          </cell>
          <cell r="AJI43">
            <v>0</v>
          </cell>
          <cell r="AJJ43">
            <v>0</v>
          </cell>
          <cell r="AJK43">
            <v>0</v>
          </cell>
          <cell r="AJP43">
            <v>0</v>
          </cell>
          <cell r="AJU43">
            <v>0</v>
          </cell>
          <cell r="AJV43">
            <v>0</v>
          </cell>
          <cell r="AJW43">
            <v>0</v>
          </cell>
          <cell r="AJX43">
            <v>0</v>
          </cell>
          <cell r="AJY43">
            <v>0</v>
          </cell>
          <cell r="AJZ43">
            <v>0</v>
          </cell>
          <cell r="AKA43">
            <v>0</v>
          </cell>
          <cell r="AKB43">
            <v>0</v>
          </cell>
          <cell r="AKC43">
            <v>0</v>
          </cell>
          <cell r="AKD43">
            <v>0</v>
          </cell>
          <cell r="AKE43">
            <v>0</v>
          </cell>
          <cell r="AKF43">
            <v>0</v>
          </cell>
          <cell r="AKG43">
            <v>0</v>
          </cell>
          <cell r="AKH43">
            <v>0</v>
          </cell>
          <cell r="AKI43">
            <v>0</v>
          </cell>
          <cell r="AKJ43">
            <v>0</v>
          </cell>
          <cell r="AKK43">
            <v>0</v>
          </cell>
          <cell r="AKL43">
            <v>0</v>
          </cell>
          <cell r="AKM43">
            <v>0</v>
          </cell>
          <cell r="AKN43">
            <v>0</v>
          </cell>
          <cell r="AKO43">
            <v>0</v>
          </cell>
          <cell r="AKT43">
            <v>0</v>
          </cell>
          <cell r="AKY43">
            <v>0</v>
          </cell>
          <cell r="AKZ43">
            <v>0</v>
          </cell>
          <cell r="ALA43">
            <v>0</v>
          </cell>
          <cell r="ALB43">
            <v>0</v>
          </cell>
          <cell r="ALC43">
            <v>0</v>
          </cell>
          <cell r="ALD43">
            <v>0</v>
          </cell>
          <cell r="ALE43">
            <v>0</v>
          </cell>
          <cell r="ALF43">
            <v>0</v>
          </cell>
          <cell r="ALG43">
            <v>0</v>
          </cell>
          <cell r="ALH43">
            <v>0</v>
          </cell>
          <cell r="ALX43">
            <v>0</v>
          </cell>
          <cell r="AMC43">
            <v>0</v>
          </cell>
          <cell r="AMD43">
            <v>0</v>
          </cell>
          <cell r="AME43">
            <v>0</v>
          </cell>
          <cell r="AMF43">
            <v>0</v>
          </cell>
          <cell r="AMG43">
            <v>0</v>
          </cell>
          <cell r="AMH43">
            <v>0</v>
          </cell>
          <cell r="ANB43">
            <v>0</v>
          </cell>
          <cell r="ANG43">
            <v>0</v>
          </cell>
          <cell r="ANH43">
            <v>0</v>
          </cell>
          <cell r="ANI43">
            <v>0</v>
          </cell>
          <cell r="ANJ43">
            <v>0</v>
          </cell>
          <cell r="ANK43">
            <v>0</v>
          </cell>
          <cell r="ANL43">
            <v>0</v>
          </cell>
          <cell r="AOF43">
            <v>0</v>
          </cell>
          <cell r="AOK43">
            <v>0</v>
          </cell>
          <cell r="AOL43">
            <v>0</v>
          </cell>
          <cell r="AOM43">
            <v>0</v>
          </cell>
          <cell r="AON43">
            <v>0</v>
          </cell>
          <cell r="AOO43">
            <v>0</v>
          </cell>
          <cell r="AOP43">
            <v>0</v>
          </cell>
          <cell r="APJ43">
            <v>0</v>
          </cell>
          <cell r="APO43">
            <v>0</v>
          </cell>
          <cell r="APP43">
            <v>0</v>
          </cell>
          <cell r="APQ43">
            <v>0</v>
          </cell>
          <cell r="APR43">
            <v>0</v>
          </cell>
          <cell r="APS43">
            <v>0</v>
          </cell>
          <cell r="APT43">
            <v>0</v>
          </cell>
          <cell r="AQN43">
            <v>0</v>
          </cell>
          <cell r="AQS43">
            <v>0</v>
          </cell>
          <cell r="AQT43">
            <v>0</v>
          </cell>
          <cell r="AQU43">
            <v>0</v>
          </cell>
          <cell r="AQV43">
            <v>0</v>
          </cell>
          <cell r="AQW43">
            <v>0</v>
          </cell>
          <cell r="AQX43">
            <v>0</v>
          </cell>
          <cell r="ARR43">
            <v>0</v>
          </cell>
          <cell r="ARW43">
            <v>0</v>
          </cell>
          <cell r="ARX43">
            <v>0</v>
          </cell>
          <cell r="ARY43">
            <v>0</v>
          </cell>
          <cell r="ARZ43">
            <v>0</v>
          </cell>
          <cell r="ASA43">
            <v>0</v>
          </cell>
          <cell r="ASB43">
            <v>0</v>
          </cell>
          <cell r="ASV43">
            <v>0</v>
          </cell>
          <cell r="ATA43">
            <v>0</v>
          </cell>
          <cell r="ATB43">
            <v>0</v>
          </cell>
          <cell r="ATC43">
            <v>0</v>
          </cell>
          <cell r="ATD43">
            <v>0</v>
          </cell>
          <cell r="ATE43">
            <v>0</v>
          </cell>
          <cell r="ATF43">
            <v>0</v>
          </cell>
          <cell r="ATZ43">
            <v>0</v>
          </cell>
          <cell r="AUE43">
            <v>0</v>
          </cell>
          <cell r="AUF43">
            <v>0</v>
          </cell>
          <cell r="AUG43">
            <v>0</v>
          </cell>
          <cell r="AUH43">
            <v>0</v>
          </cell>
          <cell r="AUI43">
            <v>0</v>
          </cell>
          <cell r="AUJ43">
            <v>0</v>
          </cell>
          <cell r="AVD43">
            <v>0</v>
          </cell>
          <cell r="AVI43">
            <v>0</v>
          </cell>
          <cell r="AVJ43">
            <v>0</v>
          </cell>
          <cell r="AVK43">
            <v>0</v>
          </cell>
          <cell r="AVL43">
            <v>0</v>
          </cell>
          <cell r="AVM43">
            <v>0</v>
          </cell>
          <cell r="AVN43">
            <v>0</v>
          </cell>
          <cell r="AWH43">
            <v>0</v>
          </cell>
          <cell r="AWM43">
            <v>0</v>
          </cell>
          <cell r="AWN43">
            <v>0</v>
          </cell>
          <cell r="AWO43">
            <v>0</v>
          </cell>
          <cell r="AWP43">
            <v>0</v>
          </cell>
          <cell r="AWQ43">
            <v>0</v>
          </cell>
          <cell r="AWR43">
            <v>0</v>
          </cell>
          <cell r="AXL43">
            <v>0</v>
          </cell>
          <cell r="AXQ43">
            <v>0</v>
          </cell>
          <cell r="AXR43">
            <v>0</v>
          </cell>
          <cell r="AXS43">
            <v>0</v>
          </cell>
          <cell r="AXT43">
            <v>0</v>
          </cell>
          <cell r="AXU43">
            <v>0</v>
          </cell>
          <cell r="AXV43">
            <v>0</v>
          </cell>
          <cell r="AXW43">
            <v>0</v>
          </cell>
          <cell r="AXX43">
            <v>0</v>
          </cell>
          <cell r="AXY43">
            <v>0</v>
          </cell>
          <cell r="AXZ43">
            <v>0</v>
          </cell>
          <cell r="AYA43">
            <v>0</v>
          </cell>
          <cell r="AYB43">
            <v>0</v>
          </cell>
          <cell r="AYC43">
            <v>0</v>
          </cell>
          <cell r="AYD43">
            <v>0</v>
          </cell>
          <cell r="AYE43">
            <v>0</v>
          </cell>
          <cell r="AYF43">
            <v>0</v>
          </cell>
          <cell r="AYG43">
            <v>0</v>
          </cell>
          <cell r="AYH43">
            <v>0</v>
          </cell>
          <cell r="AYI43">
            <v>0</v>
          </cell>
          <cell r="AYJ43">
            <v>0</v>
          </cell>
          <cell r="AYK43">
            <v>0</v>
          </cell>
          <cell r="AYL43">
            <v>0</v>
          </cell>
          <cell r="AYM43">
            <v>0</v>
          </cell>
          <cell r="AYN43">
            <v>0</v>
          </cell>
          <cell r="AYO43">
            <v>0</v>
          </cell>
          <cell r="AYP43">
            <v>0</v>
          </cell>
          <cell r="AYQ43">
            <v>0</v>
          </cell>
          <cell r="AYR43">
            <v>0</v>
          </cell>
          <cell r="AYS43">
            <v>0</v>
          </cell>
          <cell r="AYT43">
            <v>0</v>
          </cell>
          <cell r="AYU43">
            <v>0</v>
          </cell>
          <cell r="AYV43">
            <v>0</v>
          </cell>
          <cell r="AYW43">
            <v>0</v>
          </cell>
          <cell r="AYX43">
            <v>0</v>
          </cell>
          <cell r="AYY43">
            <v>0</v>
          </cell>
          <cell r="AYZ43">
            <v>0</v>
          </cell>
          <cell r="AZA43">
            <v>0</v>
          </cell>
          <cell r="AZB43">
            <v>0</v>
          </cell>
          <cell r="AZC43">
            <v>0</v>
          </cell>
          <cell r="AZD43">
            <v>0</v>
          </cell>
          <cell r="AZE43">
            <v>0</v>
          </cell>
          <cell r="AZJ43">
            <v>0</v>
          </cell>
          <cell r="AZO43">
            <v>0</v>
          </cell>
          <cell r="AZT43">
            <v>0</v>
          </cell>
          <cell r="AZY43">
            <v>0</v>
          </cell>
          <cell r="AZZ43">
            <v>0</v>
          </cell>
          <cell r="BAA43">
            <v>0</v>
          </cell>
          <cell r="BAB43">
            <v>0</v>
          </cell>
          <cell r="BAC43">
            <v>0</v>
          </cell>
          <cell r="BAD43">
            <v>0</v>
          </cell>
          <cell r="BAE43">
            <v>0</v>
          </cell>
          <cell r="BAF43">
            <v>0</v>
          </cell>
          <cell r="BAG43">
            <v>0</v>
          </cell>
          <cell r="BAH43">
            <v>0</v>
          </cell>
          <cell r="BAI43">
            <v>0</v>
          </cell>
          <cell r="BAN43">
            <v>0</v>
          </cell>
          <cell r="BAS43">
            <v>0</v>
          </cell>
          <cell r="BAX43">
            <v>0</v>
          </cell>
          <cell r="BBC43">
            <v>0</v>
          </cell>
          <cell r="BBD43">
            <v>0</v>
          </cell>
          <cell r="BBE43">
            <v>0</v>
          </cell>
          <cell r="BBF43">
            <v>0</v>
          </cell>
          <cell r="BBG43">
            <v>0</v>
          </cell>
          <cell r="BBH43">
            <v>0</v>
          </cell>
          <cell r="BBI43">
            <v>0</v>
          </cell>
          <cell r="BBJ43">
            <v>0</v>
          </cell>
          <cell r="BBK43">
            <v>0</v>
          </cell>
          <cell r="BBL43">
            <v>0</v>
          </cell>
          <cell r="BBM43">
            <v>0</v>
          </cell>
          <cell r="BBR43">
            <v>0</v>
          </cell>
          <cell r="BBW43">
            <v>0</v>
          </cell>
          <cell r="BCB43">
            <v>0</v>
          </cell>
          <cell r="BCG43">
            <v>0</v>
          </cell>
          <cell r="BCH43">
            <v>0</v>
          </cell>
          <cell r="BCI43">
            <v>0</v>
          </cell>
          <cell r="BCJ43">
            <v>0</v>
          </cell>
          <cell r="BCK43">
            <v>0</v>
          </cell>
          <cell r="BCL43">
            <v>0</v>
          </cell>
          <cell r="BCM43">
            <v>0</v>
          </cell>
          <cell r="BCN43">
            <v>0</v>
          </cell>
          <cell r="BCO43">
            <v>0</v>
          </cell>
          <cell r="BCP43">
            <v>0</v>
          </cell>
          <cell r="BCQ43">
            <v>0</v>
          </cell>
          <cell r="BCV43">
            <v>0</v>
          </cell>
          <cell r="BDA43">
            <v>0</v>
          </cell>
          <cell r="BDF43">
            <v>0</v>
          </cell>
          <cell r="BDK43">
            <v>0</v>
          </cell>
          <cell r="BDL43">
            <v>0</v>
          </cell>
          <cell r="BDM43">
            <v>0</v>
          </cell>
          <cell r="BDN43">
            <v>0</v>
          </cell>
          <cell r="BDO43">
            <v>0</v>
          </cell>
          <cell r="BDP43">
            <v>0</v>
          </cell>
          <cell r="BDQ43">
            <v>0</v>
          </cell>
          <cell r="BDR43">
            <v>0</v>
          </cell>
          <cell r="BDS43">
            <v>0</v>
          </cell>
          <cell r="BDT43">
            <v>0</v>
          </cell>
          <cell r="BDU43">
            <v>0</v>
          </cell>
          <cell r="BDZ43">
            <v>0</v>
          </cell>
          <cell r="BEE43">
            <v>0</v>
          </cell>
          <cell r="BEJ43">
            <v>0</v>
          </cell>
          <cell r="BEO43">
            <v>0</v>
          </cell>
          <cell r="BEP43">
            <v>0</v>
          </cell>
          <cell r="BEQ43">
            <v>0</v>
          </cell>
          <cell r="BER43">
            <v>0</v>
          </cell>
          <cell r="BES43">
            <v>0</v>
          </cell>
          <cell r="BET43">
            <v>0</v>
          </cell>
          <cell r="BFE43">
            <v>0</v>
          </cell>
          <cell r="BFF43">
            <v>0</v>
          </cell>
          <cell r="BFG43">
            <v>0</v>
          </cell>
          <cell r="BFH43">
            <v>0</v>
          </cell>
          <cell r="BFI43">
            <v>0</v>
          </cell>
          <cell r="BFJ43">
            <v>0</v>
          </cell>
          <cell r="BFK43">
            <v>0</v>
          </cell>
          <cell r="BFL43">
            <v>0</v>
          </cell>
          <cell r="BFM43">
            <v>0</v>
          </cell>
          <cell r="BFN43">
            <v>0</v>
          </cell>
          <cell r="BFO43">
            <v>0</v>
          </cell>
          <cell r="BFP43">
            <v>0</v>
          </cell>
          <cell r="BFQ43">
            <v>0</v>
          </cell>
          <cell r="BFR43">
            <v>0</v>
          </cell>
          <cell r="BFS43">
            <v>0</v>
          </cell>
          <cell r="BFT43">
            <v>0</v>
          </cell>
          <cell r="BFU43">
            <v>0</v>
          </cell>
          <cell r="BFV43">
            <v>0</v>
          </cell>
          <cell r="BFW43">
            <v>0</v>
          </cell>
          <cell r="BFX43">
            <v>0</v>
          </cell>
        </row>
        <row r="44">
          <cell r="B44" t="str">
            <v>合作费摊销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V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Z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CD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H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L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P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0</v>
          </cell>
          <cell r="FZ44">
            <v>0</v>
          </cell>
          <cell r="GA44">
            <v>0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0</v>
          </cell>
          <cell r="GO44">
            <v>0</v>
          </cell>
          <cell r="GT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0</v>
          </cell>
          <cell r="HC44">
            <v>0</v>
          </cell>
          <cell r="HD44">
            <v>0</v>
          </cell>
          <cell r="HE44">
            <v>0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0</v>
          </cell>
          <cell r="HK44">
            <v>0</v>
          </cell>
          <cell r="HL44">
            <v>0</v>
          </cell>
          <cell r="HM44">
            <v>0</v>
          </cell>
          <cell r="HN44">
            <v>0</v>
          </cell>
          <cell r="HO44">
            <v>0</v>
          </cell>
          <cell r="HP44">
            <v>0</v>
          </cell>
          <cell r="HQ44">
            <v>0</v>
          </cell>
          <cell r="HR44">
            <v>0</v>
          </cell>
          <cell r="HS44">
            <v>0</v>
          </cell>
          <cell r="HX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0</v>
          </cell>
          <cell r="IJ44">
            <v>0</v>
          </cell>
          <cell r="IK44">
            <v>0</v>
          </cell>
          <cell r="IL44">
            <v>0</v>
          </cell>
          <cell r="IM44">
            <v>0</v>
          </cell>
          <cell r="IN44">
            <v>0</v>
          </cell>
          <cell r="IO44">
            <v>0</v>
          </cell>
          <cell r="IP44">
            <v>0</v>
          </cell>
          <cell r="IQ44">
            <v>0</v>
          </cell>
          <cell r="IR44">
            <v>0</v>
          </cell>
          <cell r="IS44">
            <v>0</v>
          </cell>
          <cell r="IT44">
            <v>0</v>
          </cell>
          <cell r="IU44">
            <v>0</v>
          </cell>
          <cell r="IV44">
            <v>0</v>
          </cell>
          <cell r="IW44">
            <v>0</v>
          </cell>
          <cell r="JB44">
            <v>0</v>
          </cell>
          <cell r="JG44">
            <v>0</v>
          </cell>
          <cell r="JH44">
            <v>0</v>
          </cell>
          <cell r="JI44">
            <v>0</v>
          </cell>
          <cell r="JJ44">
            <v>0</v>
          </cell>
          <cell r="JK44">
            <v>0</v>
          </cell>
          <cell r="JL44">
            <v>0</v>
          </cell>
          <cell r="JM44">
            <v>0</v>
          </cell>
          <cell r="JN44">
            <v>0</v>
          </cell>
          <cell r="JO44">
            <v>0</v>
          </cell>
          <cell r="JP44">
            <v>0</v>
          </cell>
          <cell r="JQ44">
            <v>0</v>
          </cell>
          <cell r="JR44">
            <v>0</v>
          </cell>
          <cell r="JS44">
            <v>0</v>
          </cell>
          <cell r="JT44">
            <v>0</v>
          </cell>
          <cell r="JU44">
            <v>0</v>
          </cell>
          <cell r="JV44">
            <v>0</v>
          </cell>
          <cell r="JW44">
            <v>0</v>
          </cell>
          <cell r="JX44">
            <v>0</v>
          </cell>
          <cell r="JY44">
            <v>0</v>
          </cell>
          <cell r="JZ44">
            <v>0</v>
          </cell>
          <cell r="KA44">
            <v>0</v>
          </cell>
          <cell r="KF44">
            <v>0</v>
          </cell>
          <cell r="KK44">
            <v>0</v>
          </cell>
          <cell r="KL44">
            <v>0</v>
          </cell>
          <cell r="KM44">
            <v>0</v>
          </cell>
          <cell r="KN44">
            <v>0</v>
          </cell>
          <cell r="KO44">
            <v>0</v>
          </cell>
          <cell r="KP44">
            <v>0</v>
          </cell>
          <cell r="KQ44">
            <v>0</v>
          </cell>
          <cell r="KR44">
            <v>0</v>
          </cell>
          <cell r="KS44">
            <v>0</v>
          </cell>
          <cell r="KT44">
            <v>0</v>
          </cell>
          <cell r="KU44">
            <v>0</v>
          </cell>
          <cell r="KV44">
            <v>0</v>
          </cell>
          <cell r="KW44">
            <v>0</v>
          </cell>
          <cell r="KX44">
            <v>0</v>
          </cell>
          <cell r="KY44">
            <v>0</v>
          </cell>
          <cell r="KZ44">
            <v>0</v>
          </cell>
          <cell r="LA44">
            <v>0</v>
          </cell>
          <cell r="LB44">
            <v>0</v>
          </cell>
          <cell r="LC44">
            <v>0</v>
          </cell>
          <cell r="LD44">
            <v>0</v>
          </cell>
          <cell r="LE44">
            <v>0</v>
          </cell>
          <cell r="LJ44">
            <v>0</v>
          </cell>
          <cell r="LO44">
            <v>0</v>
          </cell>
          <cell r="LP44">
            <v>0</v>
          </cell>
          <cell r="LQ44">
            <v>0</v>
          </cell>
          <cell r="LR44">
            <v>0</v>
          </cell>
          <cell r="LS44">
            <v>0</v>
          </cell>
          <cell r="LT44">
            <v>0</v>
          </cell>
          <cell r="LU44">
            <v>0</v>
          </cell>
          <cell r="LV44">
            <v>0</v>
          </cell>
          <cell r="LW44">
            <v>0</v>
          </cell>
          <cell r="LX44">
            <v>0</v>
          </cell>
          <cell r="LY44">
            <v>0</v>
          </cell>
          <cell r="LZ44">
            <v>0</v>
          </cell>
          <cell r="MA44">
            <v>0</v>
          </cell>
          <cell r="MB44">
            <v>0</v>
          </cell>
          <cell r="MC44">
            <v>0</v>
          </cell>
          <cell r="MD44">
            <v>0</v>
          </cell>
          <cell r="ME44">
            <v>0</v>
          </cell>
          <cell r="MF44">
            <v>0</v>
          </cell>
          <cell r="MG44">
            <v>0</v>
          </cell>
          <cell r="MH44">
            <v>0</v>
          </cell>
          <cell r="MI44">
            <v>0</v>
          </cell>
          <cell r="MN44">
            <v>0</v>
          </cell>
          <cell r="MS44">
            <v>0</v>
          </cell>
          <cell r="MT44">
            <v>0</v>
          </cell>
          <cell r="MU44">
            <v>0</v>
          </cell>
          <cell r="MV44">
            <v>0</v>
          </cell>
          <cell r="MW44">
            <v>0</v>
          </cell>
          <cell r="MX44">
            <v>0</v>
          </cell>
          <cell r="MY44">
            <v>0</v>
          </cell>
          <cell r="MZ44">
            <v>0</v>
          </cell>
          <cell r="NA44">
            <v>0</v>
          </cell>
          <cell r="NB44">
            <v>0</v>
          </cell>
          <cell r="NC44">
            <v>0</v>
          </cell>
          <cell r="ND44">
            <v>0</v>
          </cell>
          <cell r="NE44">
            <v>0</v>
          </cell>
          <cell r="NF44">
            <v>0</v>
          </cell>
          <cell r="NG44">
            <v>0</v>
          </cell>
          <cell r="NH44">
            <v>0</v>
          </cell>
          <cell r="NI44">
            <v>0</v>
          </cell>
          <cell r="NJ44">
            <v>0</v>
          </cell>
          <cell r="NK44">
            <v>0</v>
          </cell>
          <cell r="NL44">
            <v>0</v>
          </cell>
          <cell r="NM44">
            <v>0</v>
          </cell>
          <cell r="NR44">
            <v>0</v>
          </cell>
          <cell r="NW44">
            <v>0</v>
          </cell>
          <cell r="NX44">
            <v>0</v>
          </cell>
          <cell r="NY44">
            <v>0</v>
          </cell>
          <cell r="NZ44">
            <v>0</v>
          </cell>
          <cell r="OA44">
            <v>0</v>
          </cell>
          <cell r="OB44">
            <v>0</v>
          </cell>
          <cell r="OC44">
            <v>0</v>
          </cell>
          <cell r="OD44">
            <v>0</v>
          </cell>
          <cell r="OE44">
            <v>0</v>
          </cell>
          <cell r="OF44">
            <v>0</v>
          </cell>
          <cell r="OG44">
            <v>0</v>
          </cell>
          <cell r="OH44">
            <v>0</v>
          </cell>
          <cell r="OI44">
            <v>0</v>
          </cell>
          <cell r="OJ44">
            <v>0</v>
          </cell>
          <cell r="OK44">
            <v>0</v>
          </cell>
          <cell r="OL44">
            <v>0</v>
          </cell>
          <cell r="OM44">
            <v>0</v>
          </cell>
          <cell r="ON44">
            <v>0</v>
          </cell>
          <cell r="OO44">
            <v>0</v>
          </cell>
          <cell r="OP44">
            <v>0</v>
          </cell>
          <cell r="OQ44">
            <v>0</v>
          </cell>
          <cell r="OV44">
            <v>0</v>
          </cell>
          <cell r="PA44">
            <v>0</v>
          </cell>
          <cell r="PB44">
            <v>0</v>
          </cell>
          <cell r="PC44">
            <v>0</v>
          </cell>
          <cell r="PD44">
            <v>0</v>
          </cell>
          <cell r="PE44">
            <v>0</v>
          </cell>
          <cell r="PF44">
            <v>0</v>
          </cell>
          <cell r="PG44">
            <v>0</v>
          </cell>
          <cell r="PH44">
            <v>0</v>
          </cell>
          <cell r="PI44">
            <v>0</v>
          </cell>
          <cell r="PJ44">
            <v>0</v>
          </cell>
          <cell r="PK44">
            <v>0</v>
          </cell>
          <cell r="PL44">
            <v>0</v>
          </cell>
          <cell r="PM44">
            <v>0</v>
          </cell>
          <cell r="PN44">
            <v>0</v>
          </cell>
          <cell r="PO44">
            <v>0</v>
          </cell>
          <cell r="PP44">
            <v>0</v>
          </cell>
          <cell r="PQ44">
            <v>0</v>
          </cell>
          <cell r="PR44">
            <v>0</v>
          </cell>
          <cell r="PS44">
            <v>0</v>
          </cell>
          <cell r="PT44">
            <v>0</v>
          </cell>
          <cell r="PU44">
            <v>0</v>
          </cell>
          <cell r="PZ44">
            <v>0</v>
          </cell>
          <cell r="QE44">
            <v>0</v>
          </cell>
          <cell r="QF44">
            <v>0</v>
          </cell>
          <cell r="QG44">
            <v>0</v>
          </cell>
          <cell r="QH44">
            <v>0</v>
          </cell>
          <cell r="QI44">
            <v>0</v>
          </cell>
          <cell r="QJ44">
            <v>0</v>
          </cell>
          <cell r="QK44">
            <v>0</v>
          </cell>
          <cell r="QL44">
            <v>0</v>
          </cell>
          <cell r="QM44">
            <v>0</v>
          </cell>
          <cell r="QN44">
            <v>0</v>
          </cell>
          <cell r="QO44">
            <v>0</v>
          </cell>
          <cell r="QP44">
            <v>0</v>
          </cell>
          <cell r="QQ44">
            <v>0</v>
          </cell>
          <cell r="QR44">
            <v>0</v>
          </cell>
          <cell r="QS44">
            <v>0</v>
          </cell>
          <cell r="QT44">
            <v>0</v>
          </cell>
          <cell r="QU44">
            <v>0</v>
          </cell>
          <cell r="QV44">
            <v>0</v>
          </cell>
          <cell r="QW44">
            <v>0</v>
          </cell>
          <cell r="QX44">
            <v>0</v>
          </cell>
          <cell r="QY44">
            <v>0</v>
          </cell>
          <cell r="RD44">
            <v>0</v>
          </cell>
          <cell r="RI44">
            <v>0</v>
          </cell>
          <cell r="RJ44">
            <v>0</v>
          </cell>
          <cell r="RK44">
            <v>0</v>
          </cell>
          <cell r="RL44">
            <v>0</v>
          </cell>
          <cell r="RM44">
            <v>0</v>
          </cell>
          <cell r="RN44">
            <v>0</v>
          </cell>
          <cell r="RO44">
            <v>0</v>
          </cell>
          <cell r="RP44">
            <v>0</v>
          </cell>
          <cell r="RQ44">
            <v>0</v>
          </cell>
          <cell r="RR44">
            <v>0</v>
          </cell>
          <cell r="RS44">
            <v>0</v>
          </cell>
          <cell r="RT44">
            <v>0</v>
          </cell>
          <cell r="RU44">
            <v>0</v>
          </cell>
          <cell r="RV44">
            <v>0</v>
          </cell>
          <cell r="RW44">
            <v>0</v>
          </cell>
          <cell r="RX44">
            <v>0</v>
          </cell>
          <cell r="RY44">
            <v>0</v>
          </cell>
          <cell r="RZ44">
            <v>0</v>
          </cell>
          <cell r="SA44">
            <v>0</v>
          </cell>
          <cell r="SB44">
            <v>0</v>
          </cell>
          <cell r="SC44">
            <v>0</v>
          </cell>
          <cell r="SH44">
            <v>0</v>
          </cell>
          <cell r="SM44">
            <v>0</v>
          </cell>
          <cell r="SN44">
            <v>0</v>
          </cell>
          <cell r="SO44">
            <v>0</v>
          </cell>
          <cell r="SP44">
            <v>0</v>
          </cell>
          <cell r="SQ44">
            <v>0</v>
          </cell>
          <cell r="SR44">
            <v>0</v>
          </cell>
          <cell r="SS44">
            <v>0</v>
          </cell>
          <cell r="ST44">
            <v>0</v>
          </cell>
          <cell r="SU44">
            <v>0</v>
          </cell>
          <cell r="SV44">
            <v>0</v>
          </cell>
          <cell r="SW44">
            <v>0</v>
          </cell>
          <cell r="SX44">
            <v>0</v>
          </cell>
          <cell r="SY44">
            <v>0</v>
          </cell>
          <cell r="SZ44">
            <v>0</v>
          </cell>
          <cell r="TA44">
            <v>0</v>
          </cell>
          <cell r="TB44">
            <v>0</v>
          </cell>
          <cell r="TC44">
            <v>0</v>
          </cell>
          <cell r="TD44">
            <v>0</v>
          </cell>
          <cell r="TE44">
            <v>0</v>
          </cell>
          <cell r="TF44">
            <v>0</v>
          </cell>
          <cell r="TG44">
            <v>0</v>
          </cell>
          <cell r="TL44">
            <v>0</v>
          </cell>
          <cell r="TQ44">
            <v>0</v>
          </cell>
          <cell r="TR44">
            <v>0</v>
          </cell>
          <cell r="TS44">
            <v>0</v>
          </cell>
          <cell r="TT44">
            <v>0</v>
          </cell>
          <cell r="TU44">
            <v>0</v>
          </cell>
          <cell r="TV44">
            <v>0</v>
          </cell>
          <cell r="TW44">
            <v>0</v>
          </cell>
          <cell r="TX44">
            <v>0</v>
          </cell>
          <cell r="TY44">
            <v>0</v>
          </cell>
          <cell r="TZ44">
            <v>0</v>
          </cell>
          <cell r="UA44">
            <v>0</v>
          </cell>
          <cell r="UB44">
            <v>0</v>
          </cell>
          <cell r="UC44">
            <v>0</v>
          </cell>
          <cell r="UD44">
            <v>0</v>
          </cell>
          <cell r="UE44">
            <v>0</v>
          </cell>
          <cell r="UF44">
            <v>0</v>
          </cell>
          <cell r="UG44">
            <v>0</v>
          </cell>
          <cell r="UH44">
            <v>0</v>
          </cell>
          <cell r="UI44">
            <v>0</v>
          </cell>
          <cell r="UJ44">
            <v>0</v>
          </cell>
          <cell r="UK44">
            <v>0</v>
          </cell>
          <cell r="UP44">
            <v>0</v>
          </cell>
          <cell r="UU44">
            <v>0</v>
          </cell>
          <cell r="UV44">
            <v>0</v>
          </cell>
          <cell r="UW44">
            <v>0</v>
          </cell>
          <cell r="UX44">
            <v>0</v>
          </cell>
          <cell r="UY44">
            <v>0</v>
          </cell>
          <cell r="UZ44">
            <v>0</v>
          </cell>
          <cell r="VA44">
            <v>0</v>
          </cell>
          <cell r="VB44">
            <v>0</v>
          </cell>
          <cell r="VC44">
            <v>0</v>
          </cell>
          <cell r="VD44">
            <v>0</v>
          </cell>
          <cell r="VE44">
            <v>0</v>
          </cell>
          <cell r="VF44">
            <v>0</v>
          </cell>
          <cell r="VG44">
            <v>0</v>
          </cell>
          <cell r="VH44">
            <v>0</v>
          </cell>
          <cell r="VI44">
            <v>0</v>
          </cell>
          <cell r="VJ44">
            <v>0</v>
          </cell>
          <cell r="VK44">
            <v>0</v>
          </cell>
          <cell r="VL44">
            <v>0</v>
          </cell>
          <cell r="VM44">
            <v>0</v>
          </cell>
          <cell r="VN44">
            <v>0</v>
          </cell>
          <cell r="VO44">
            <v>0</v>
          </cell>
          <cell r="VT44">
            <v>0</v>
          </cell>
          <cell r="VY44">
            <v>0</v>
          </cell>
          <cell r="VZ44">
            <v>0</v>
          </cell>
          <cell r="WA44">
            <v>0</v>
          </cell>
          <cell r="WB44">
            <v>0</v>
          </cell>
          <cell r="WC44">
            <v>0</v>
          </cell>
          <cell r="WD44">
            <v>0</v>
          </cell>
          <cell r="WE44">
            <v>0</v>
          </cell>
          <cell r="WF44">
            <v>0</v>
          </cell>
          <cell r="WG44">
            <v>0</v>
          </cell>
          <cell r="WH44">
            <v>0</v>
          </cell>
          <cell r="WI44">
            <v>0</v>
          </cell>
          <cell r="WJ44">
            <v>0</v>
          </cell>
          <cell r="WK44">
            <v>0</v>
          </cell>
          <cell r="WL44">
            <v>0</v>
          </cell>
          <cell r="WM44">
            <v>0</v>
          </cell>
          <cell r="WN44">
            <v>0</v>
          </cell>
          <cell r="WO44">
            <v>0</v>
          </cell>
          <cell r="WP44">
            <v>0</v>
          </cell>
          <cell r="WQ44">
            <v>0</v>
          </cell>
          <cell r="WR44">
            <v>0</v>
          </cell>
          <cell r="WS44">
            <v>0</v>
          </cell>
          <cell r="WX44">
            <v>0</v>
          </cell>
          <cell r="XC44">
            <v>0</v>
          </cell>
          <cell r="XD44">
            <v>0</v>
          </cell>
          <cell r="XE44">
            <v>0</v>
          </cell>
          <cell r="XF44">
            <v>0</v>
          </cell>
          <cell r="XG44">
            <v>0</v>
          </cell>
          <cell r="XH44">
            <v>0</v>
          </cell>
          <cell r="XI44">
            <v>0</v>
          </cell>
          <cell r="XJ44">
            <v>0</v>
          </cell>
          <cell r="XK44">
            <v>0</v>
          </cell>
          <cell r="XL44">
            <v>0</v>
          </cell>
          <cell r="XM44">
            <v>0</v>
          </cell>
          <cell r="XN44">
            <v>0</v>
          </cell>
          <cell r="XO44">
            <v>0</v>
          </cell>
          <cell r="XP44">
            <v>0</v>
          </cell>
          <cell r="XQ44">
            <v>0</v>
          </cell>
          <cell r="XR44">
            <v>0</v>
          </cell>
          <cell r="XS44">
            <v>0</v>
          </cell>
          <cell r="XT44">
            <v>0</v>
          </cell>
          <cell r="XU44">
            <v>0</v>
          </cell>
          <cell r="XV44">
            <v>0</v>
          </cell>
          <cell r="XW44">
            <v>0</v>
          </cell>
          <cell r="YB44">
            <v>0</v>
          </cell>
          <cell r="YG44">
            <v>0</v>
          </cell>
          <cell r="YH44">
            <v>0</v>
          </cell>
          <cell r="YI44">
            <v>0</v>
          </cell>
          <cell r="YJ44">
            <v>0</v>
          </cell>
          <cell r="YK44">
            <v>0</v>
          </cell>
          <cell r="YL44">
            <v>0</v>
          </cell>
          <cell r="YM44">
            <v>0</v>
          </cell>
          <cell r="YN44">
            <v>0</v>
          </cell>
          <cell r="YO44">
            <v>0</v>
          </cell>
          <cell r="YP44">
            <v>0</v>
          </cell>
          <cell r="YQ44">
            <v>0</v>
          </cell>
          <cell r="YR44">
            <v>0</v>
          </cell>
          <cell r="YS44">
            <v>0</v>
          </cell>
          <cell r="YT44">
            <v>0</v>
          </cell>
          <cell r="YU44">
            <v>0</v>
          </cell>
          <cell r="YV44">
            <v>0</v>
          </cell>
          <cell r="YW44">
            <v>0</v>
          </cell>
          <cell r="YX44">
            <v>0</v>
          </cell>
          <cell r="YY44">
            <v>0</v>
          </cell>
          <cell r="YZ44">
            <v>0</v>
          </cell>
          <cell r="ZA44">
            <v>0</v>
          </cell>
          <cell r="ZF44">
            <v>0</v>
          </cell>
          <cell r="ZK44">
            <v>0</v>
          </cell>
          <cell r="ZL44">
            <v>0</v>
          </cell>
          <cell r="ZM44">
            <v>0</v>
          </cell>
          <cell r="ZN44">
            <v>0</v>
          </cell>
          <cell r="ZO44">
            <v>0</v>
          </cell>
          <cell r="ZP44">
            <v>0</v>
          </cell>
          <cell r="ZQ44">
            <v>0</v>
          </cell>
          <cell r="ZR44">
            <v>0</v>
          </cell>
          <cell r="ZS44">
            <v>0</v>
          </cell>
          <cell r="ZT44">
            <v>0</v>
          </cell>
          <cell r="ZU44">
            <v>0</v>
          </cell>
          <cell r="ZV44">
            <v>0</v>
          </cell>
          <cell r="ZW44">
            <v>0</v>
          </cell>
          <cell r="ZX44">
            <v>0</v>
          </cell>
          <cell r="ZY44">
            <v>0</v>
          </cell>
          <cell r="ZZ44">
            <v>0</v>
          </cell>
          <cell r="AAA44">
            <v>0</v>
          </cell>
          <cell r="AAB44">
            <v>0</v>
          </cell>
          <cell r="AAC44">
            <v>0</v>
          </cell>
          <cell r="AAD44">
            <v>0</v>
          </cell>
          <cell r="AAE44">
            <v>0</v>
          </cell>
          <cell r="AAJ44">
            <v>0</v>
          </cell>
          <cell r="AAO44">
            <v>0</v>
          </cell>
          <cell r="AAP44">
            <v>0</v>
          </cell>
          <cell r="AAQ44">
            <v>0</v>
          </cell>
          <cell r="AAR44">
            <v>0</v>
          </cell>
          <cell r="AAS44">
            <v>0</v>
          </cell>
          <cell r="AAT44">
            <v>0</v>
          </cell>
          <cell r="AAU44">
            <v>0</v>
          </cell>
          <cell r="AAV44">
            <v>0</v>
          </cell>
          <cell r="AAW44">
            <v>0</v>
          </cell>
          <cell r="AAX44">
            <v>0</v>
          </cell>
          <cell r="AAY44">
            <v>0</v>
          </cell>
          <cell r="AAZ44">
            <v>0</v>
          </cell>
          <cell r="ABA44">
            <v>0</v>
          </cell>
          <cell r="ABB44">
            <v>0</v>
          </cell>
          <cell r="ABC44">
            <v>0</v>
          </cell>
          <cell r="ABD44">
            <v>0</v>
          </cell>
          <cell r="ABE44">
            <v>0</v>
          </cell>
          <cell r="ABF44">
            <v>0</v>
          </cell>
          <cell r="ABG44">
            <v>0</v>
          </cell>
          <cell r="ABH44">
            <v>0</v>
          </cell>
          <cell r="ABI44">
            <v>0</v>
          </cell>
          <cell r="ABN44">
            <v>0</v>
          </cell>
          <cell r="ABS44">
            <v>0</v>
          </cell>
          <cell r="ABT44">
            <v>0</v>
          </cell>
          <cell r="ABU44">
            <v>0</v>
          </cell>
          <cell r="ABV44">
            <v>0</v>
          </cell>
          <cell r="ABW44">
            <v>0</v>
          </cell>
          <cell r="ABX44">
            <v>0</v>
          </cell>
          <cell r="ABY44">
            <v>0</v>
          </cell>
          <cell r="ABZ44">
            <v>0</v>
          </cell>
          <cell r="ACA44">
            <v>0</v>
          </cell>
          <cell r="ACB44">
            <v>0</v>
          </cell>
          <cell r="ACC44">
            <v>0</v>
          </cell>
          <cell r="ACD44">
            <v>0</v>
          </cell>
          <cell r="ACE44">
            <v>0</v>
          </cell>
          <cell r="ACF44">
            <v>0</v>
          </cell>
          <cell r="ACG44">
            <v>0</v>
          </cell>
          <cell r="ACH44">
            <v>0</v>
          </cell>
          <cell r="ACI44">
            <v>0</v>
          </cell>
          <cell r="ACJ44">
            <v>0</v>
          </cell>
          <cell r="ACK44">
            <v>0</v>
          </cell>
          <cell r="ACL44">
            <v>0</v>
          </cell>
          <cell r="ACM44">
            <v>0</v>
          </cell>
          <cell r="ACR44">
            <v>0</v>
          </cell>
          <cell r="ACW44">
            <v>0</v>
          </cell>
          <cell r="ACX44">
            <v>0</v>
          </cell>
          <cell r="ACY44">
            <v>0</v>
          </cell>
          <cell r="ACZ44">
            <v>0</v>
          </cell>
          <cell r="ADA44">
            <v>0</v>
          </cell>
          <cell r="ADB44">
            <v>0</v>
          </cell>
          <cell r="ADC44">
            <v>0</v>
          </cell>
          <cell r="ADD44">
            <v>0</v>
          </cell>
          <cell r="ADE44">
            <v>0</v>
          </cell>
          <cell r="ADF44">
            <v>0</v>
          </cell>
          <cell r="ADG44">
            <v>0</v>
          </cell>
          <cell r="ADH44">
            <v>0</v>
          </cell>
          <cell r="ADI44">
            <v>0</v>
          </cell>
          <cell r="ADJ44">
            <v>0</v>
          </cell>
          <cell r="ADK44">
            <v>0</v>
          </cell>
          <cell r="ADL44">
            <v>0</v>
          </cell>
          <cell r="ADM44">
            <v>0</v>
          </cell>
          <cell r="ADN44">
            <v>0</v>
          </cell>
          <cell r="ADO44">
            <v>0</v>
          </cell>
          <cell r="ADP44">
            <v>0</v>
          </cell>
          <cell r="ADQ44">
            <v>0</v>
          </cell>
          <cell r="ADV44">
            <v>0</v>
          </cell>
          <cell r="AEA44">
            <v>0</v>
          </cell>
          <cell r="AEB44">
            <v>0</v>
          </cell>
          <cell r="AEC44">
            <v>0</v>
          </cell>
          <cell r="AED44">
            <v>0</v>
          </cell>
          <cell r="AEE44">
            <v>0</v>
          </cell>
          <cell r="AEF44">
            <v>0</v>
          </cell>
          <cell r="AEG44">
            <v>0</v>
          </cell>
          <cell r="AEH44">
            <v>0</v>
          </cell>
          <cell r="AEI44">
            <v>0</v>
          </cell>
          <cell r="AEJ44">
            <v>0</v>
          </cell>
          <cell r="AEK44">
            <v>0</v>
          </cell>
          <cell r="AEL44">
            <v>0</v>
          </cell>
          <cell r="AEM44">
            <v>0</v>
          </cell>
          <cell r="AEN44">
            <v>0</v>
          </cell>
          <cell r="AEO44">
            <v>0</v>
          </cell>
          <cell r="AEP44">
            <v>0</v>
          </cell>
          <cell r="AEQ44">
            <v>0</v>
          </cell>
          <cell r="AER44">
            <v>0</v>
          </cell>
          <cell r="AES44">
            <v>0</v>
          </cell>
          <cell r="AET44">
            <v>0</v>
          </cell>
          <cell r="AEU44">
            <v>0</v>
          </cell>
          <cell r="AEZ44">
            <v>0</v>
          </cell>
          <cell r="AFE44">
            <v>0</v>
          </cell>
          <cell r="AFF44">
            <v>0</v>
          </cell>
          <cell r="AFG44">
            <v>0</v>
          </cell>
          <cell r="AFH44">
            <v>0</v>
          </cell>
          <cell r="AFI44">
            <v>0</v>
          </cell>
          <cell r="AFJ44">
            <v>0</v>
          </cell>
          <cell r="AFK44">
            <v>0</v>
          </cell>
          <cell r="AFL44">
            <v>0</v>
          </cell>
          <cell r="AFM44">
            <v>0</v>
          </cell>
          <cell r="AFN44">
            <v>0</v>
          </cell>
          <cell r="AFO44">
            <v>0</v>
          </cell>
          <cell r="AFP44">
            <v>0</v>
          </cell>
          <cell r="AFQ44">
            <v>0</v>
          </cell>
          <cell r="AFR44">
            <v>0</v>
          </cell>
          <cell r="AFS44">
            <v>0</v>
          </cell>
          <cell r="AFT44">
            <v>0</v>
          </cell>
          <cell r="AFU44">
            <v>0</v>
          </cell>
          <cell r="AFV44">
            <v>0</v>
          </cell>
          <cell r="AFW44">
            <v>0</v>
          </cell>
          <cell r="AFX44">
            <v>0</v>
          </cell>
          <cell r="AFY44">
            <v>0</v>
          </cell>
          <cell r="AGD44">
            <v>0</v>
          </cell>
          <cell r="AGI44">
            <v>0</v>
          </cell>
          <cell r="AGJ44">
            <v>0</v>
          </cell>
          <cell r="AGK44">
            <v>0</v>
          </cell>
          <cell r="AGL44">
            <v>0</v>
          </cell>
          <cell r="AGM44">
            <v>0</v>
          </cell>
          <cell r="AGN44">
            <v>0</v>
          </cell>
          <cell r="AGO44">
            <v>0</v>
          </cell>
          <cell r="AGP44">
            <v>0</v>
          </cell>
          <cell r="AGQ44">
            <v>0</v>
          </cell>
          <cell r="AGR44">
            <v>0</v>
          </cell>
          <cell r="AGS44">
            <v>0</v>
          </cell>
          <cell r="AGT44">
            <v>0</v>
          </cell>
          <cell r="AGU44">
            <v>0</v>
          </cell>
          <cell r="AGV44">
            <v>0</v>
          </cell>
          <cell r="AGW44">
            <v>0</v>
          </cell>
          <cell r="AGX44">
            <v>0</v>
          </cell>
          <cell r="AGY44">
            <v>0</v>
          </cell>
          <cell r="AGZ44">
            <v>0</v>
          </cell>
          <cell r="AHA44">
            <v>0</v>
          </cell>
          <cell r="AHB44">
            <v>0</v>
          </cell>
          <cell r="AHC44">
            <v>0</v>
          </cell>
          <cell r="AHH44">
            <v>0</v>
          </cell>
          <cell r="AHM44">
            <v>0</v>
          </cell>
          <cell r="AHN44">
            <v>0</v>
          </cell>
          <cell r="AHO44">
            <v>0</v>
          </cell>
          <cell r="AHP44">
            <v>0</v>
          </cell>
          <cell r="AHQ44">
            <v>0</v>
          </cell>
          <cell r="AHR44">
            <v>0</v>
          </cell>
          <cell r="AHS44">
            <v>0</v>
          </cell>
          <cell r="AHT44">
            <v>0</v>
          </cell>
          <cell r="AHU44">
            <v>0</v>
          </cell>
          <cell r="AHV44">
            <v>0</v>
          </cell>
          <cell r="AHW44">
            <v>0</v>
          </cell>
          <cell r="AHX44">
            <v>0</v>
          </cell>
          <cell r="AHY44">
            <v>0</v>
          </cell>
          <cell r="AHZ44">
            <v>0</v>
          </cell>
          <cell r="AIA44">
            <v>0</v>
          </cell>
          <cell r="AIB44">
            <v>0</v>
          </cell>
          <cell r="AIC44">
            <v>0</v>
          </cell>
          <cell r="AID44">
            <v>0</v>
          </cell>
          <cell r="AIE44">
            <v>0</v>
          </cell>
          <cell r="AIF44">
            <v>0</v>
          </cell>
          <cell r="AIG44">
            <v>0</v>
          </cell>
          <cell r="AIL44">
            <v>0</v>
          </cell>
          <cell r="AIQ44">
            <v>0</v>
          </cell>
          <cell r="AIR44">
            <v>0</v>
          </cell>
          <cell r="AIS44">
            <v>0</v>
          </cell>
          <cell r="AIT44">
            <v>0</v>
          </cell>
          <cell r="AIU44">
            <v>0</v>
          </cell>
          <cell r="AIV44">
            <v>0</v>
          </cell>
          <cell r="AIW44">
            <v>0</v>
          </cell>
          <cell r="AIX44">
            <v>0</v>
          </cell>
          <cell r="AIY44">
            <v>0</v>
          </cell>
          <cell r="AIZ44">
            <v>0</v>
          </cell>
          <cell r="AJA44">
            <v>0</v>
          </cell>
          <cell r="AJB44">
            <v>0</v>
          </cell>
          <cell r="AJC44">
            <v>0</v>
          </cell>
          <cell r="AJD44">
            <v>0</v>
          </cell>
          <cell r="AJE44">
            <v>0</v>
          </cell>
          <cell r="AJF44">
            <v>0</v>
          </cell>
          <cell r="AJG44">
            <v>0</v>
          </cell>
          <cell r="AJH44">
            <v>0</v>
          </cell>
          <cell r="AJI44">
            <v>0</v>
          </cell>
          <cell r="AJJ44">
            <v>0</v>
          </cell>
          <cell r="AJK44">
            <v>0</v>
          </cell>
          <cell r="AJP44">
            <v>0</v>
          </cell>
          <cell r="AJU44">
            <v>0</v>
          </cell>
          <cell r="AJV44">
            <v>0</v>
          </cell>
          <cell r="AJW44">
            <v>0</v>
          </cell>
          <cell r="AJX44">
            <v>0</v>
          </cell>
          <cell r="AJY44">
            <v>0</v>
          </cell>
          <cell r="AJZ44">
            <v>0</v>
          </cell>
          <cell r="AKA44">
            <v>0</v>
          </cell>
          <cell r="AKB44">
            <v>0</v>
          </cell>
          <cell r="AKC44">
            <v>0</v>
          </cell>
          <cell r="AKD44">
            <v>0</v>
          </cell>
          <cell r="AKE44">
            <v>0</v>
          </cell>
          <cell r="AKF44">
            <v>0</v>
          </cell>
          <cell r="AKG44">
            <v>0</v>
          </cell>
          <cell r="AKH44">
            <v>0</v>
          </cell>
          <cell r="AKI44">
            <v>0</v>
          </cell>
          <cell r="AKJ44">
            <v>0</v>
          </cell>
          <cell r="AKK44">
            <v>0</v>
          </cell>
          <cell r="AKL44">
            <v>0</v>
          </cell>
          <cell r="AKM44">
            <v>0</v>
          </cell>
          <cell r="AKN44">
            <v>0</v>
          </cell>
          <cell r="AKO44">
            <v>0</v>
          </cell>
          <cell r="AKT44">
            <v>0</v>
          </cell>
          <cell r="AKY44">
            <v>0</v>
          </cell>
          <cell r="AKZ44">
            <v>0</v>
          </cell>
          <cell r="ALA44">
            <v>0</v>
          </cell>
          <cell r="ALB44">
            <v>0</v>
          </cell>
          <cell r="ALC44">
            <v>0</v>
          </cell>
          <cell r="ALD44">
            <v>0</v>
          </cell>
          <cell r="ALE44">
            <v>0</v>
          </cell>
          <cell r="ALF44">
            <v>0</v>
          </cell>
          <cell r="ALG44">
            <v>0</v>
          </cell>
          <cell r="ALH44">
            <v>0</v>
          </cell>
          <cell r="ALX44">
            <v>0</v>
          </cell>
          <cell r="AMC44">
            <v>0</v>
          </cell>
          <cell r="AMD44">
            <v>0</v>
          </cell>
          <cell r="AME44">
            <v>0</v>
          </cell>
          <cell r="AMF44">
            <v>0</v>
          </cell>
          <cell r="AMG44">
            <v>0</v>
          </cell>
          <cell r="AMH44">
            <v>0</v>
          </cell>
          <cell r="ANB44">
            <v>0</v>
          </cell>
          <cell r="ANG44">
            <v>0</v>
          </cell>
          <cell r="ANH44">
            <v>0</v>
          </cell>
          <cell r="ANI44">
            <v>0</v>
          </cell>
          <cell r="ANJ44">
            <v>0</v>
          </cell>
          <cell r="ANK44">
            <v>0</v>
          </cell>
          <cell r="ANL44">
            <v>0</v>
          </cell>
          <cell r="AOF44">
            <v>0</v>
          </cell>
          <cell r="AOK44">
            <v>0</v>
          </cell>
          <cell r="AOL44">
            <v>0</v>
          </cell>
          <cell r="AOM44">
            <v>0</v>
          </cell>
          <cell r="AON44">
            <v>0</v>
          </cell>
          <cell r="AOO44">
            <v>0</v>
          </cell>
          <cell r="AOP44">
            <v>0</v>
          </cell>
          <cell r="APJ44">
            <v>0</v>
          </cell>
          <cell r="APO44">
            <v>0</v>
          </cell>
          <cell r="APP44">
            <v>0</v>
          </cell>
          <cell r="APQ44">
            <v>0</v>
          </cell>
          <cell r="APR44">
            <v>0</v>
          </cell>
          <cell r="APS44">
            <v>0</v>
          </cell>
          <cell r="APT44">
            <v>0</v>
          </cell>
          <cell r="AQN44">
            <v>0</v>
          </cell>
          <cell r="AQS44">
            <v>0</v>
          </cell>
          <cell r="AQT44">
            <v>0</v>
          </cell>
          <cell r="AQU44">
            <v>0</v>
          </cell>
          <cell r="AQV44">
            <v>0</v>
          </cell>
          <cell r="AQW44">
            <v>0</v>
          </cell>
          <cell r="AQX44">
            <v>0</v>
          </cell>
          <cell r="ARR44">
            <v>0</v>
          </cell>
          <cell r="ARW44">
            <v>0</v>
          </cell>
          <cell r="ARX44">
            <v>0</v>
          </cell>
          <cell r="ARY44">
            <v>0</v>
          </cell>
          <cell r="ARZ44">
            <v>0</v>
          </cell>
          <cell r="ASA44">
            <v>0</v>
          </cell>
          <cell r="ASB44">
            <v>0</v>
          </cell>
          <cell r="ASV44">
            <v>0</v>
          </cell>
          <cell r="ATA44">
            <v>0</v>
          </cell>
          <cell r="ATB44">
            <v>0</v>
          </cell>
          <cell r="ATC44">
            <v>0</v>
          </cell>
          <cell r="ATD44">
            <v>0</v>
          </cell>
          <cell r="ATE44">
            <v>0</v>
          </cell>
          <cell r="ATF44">
            <v>0</v>
          </cell>
          <cell r="ATZ44">
            <v>0</v>
          </cell>
          <cell r="AUE44">
            <v>0</v>
          </cell>
          <cell r="AUF44">
            <v>0</v>
          </cell>
          <cell r="AUG44">
            <v>0</v>
          </cell>
          <cell r="AUH44">
            <v>0</v>
          </cell>
          <cell r="AUI44">
            <v>0</v>
          </cell>
          <cell r="AUJ44">
            <v>0</v>
          </cell>
          <cell r="AVD44">
            <v>0</v>
          </cell>
          <cell r="AVI44">
            <v>0</v>
          </cell>
          <cell r="AVJ44">
            <v>0</v>
          </cell>
          <cell r="AVK44">
            <v>0</v>
          </cell>
          <cell r="AVL44">
            <v>0</v>
          </cell>
          <cell r="AVM44">
            <v>0</v>
          </cell>
          <cell r="AVN44">
            <v>0</v>
          </cell>
          <cell r="AWH44">
            <v>0</v>
          </cell>
          <cell r="AWM44">
            <v>0</v>
          </cell>
          <cell r="AWN44">
            <v>0</v>
          </cell>
          <cell r="AWO44">
            <v>0</v>
          </cell>
          <cell r="AWP44">
            <v>0</v>
          </cell>
          <cell r="AWQ44">
            <v>0</v>
          </cell>
          <cell r="AWR44">
            <v>0</v>
          </cell>
          <cell r="AXL44">
            <v>0</v>
          </cell>
          <cell r="AXQ44">
            <v>0</v>
          </cell>
          <cell r="AXR44">
            <v>0</v>
          </cell>
          <cell r="AXS44">
            <v>0</v>
          </cell>
          <cell r="AXT44">
            <v>0</v>
          </cell>
          <cell r="AXU44">
            <v>0</v>
          </cell>
          <cell r="AXV44">
            <v>0</v>
          </cell>
          <cell r="AXW44">
            <v>0</v>
          </cell>
          <cell r="AXX44">
            <v>0</v>
          </cell>
          <cell r="AXY44">
            <v>0</v>
          </cell>
          <cell r="AXZ44">
            <v>0</v>
          </cell>
          <cell r="AYA44">
            <v>0</v>
          </cell>
          <cell r="AYB44">
            <v>0</v>
          </cell>
          <cell r="AYC44">
            <v>0</v>
          </cell>
          <cell r="AYD44">
            <v>0</v>
          </cell>
          <cell r="AYE44">
            <v>0</v>
          </cell>
          <cell r="AYF44">
            <v>0</v>
          </cell>
          <cell r="AYG44">
            <v>0</v>
          </cell>
          <cell r="AYH44">
            <v>0</v>
          </cell>
          <cell r="AYI44">
            <v>0</v>
          </cell>
          <cell r="AYJ44">
            <v>0</v>
          </cell>
          <cell r="AYK44">
            <v>0</v>
          </cell>
          <cell r="AYL44">
            <v>0</v>
          </cell>
          <cell r="AYM44">
            <v>0</v>
          </cell>
          <cell r="AYN44">
            <v>0</v>
          </cell>
          <cell r="AYO44">
            <v>0</v>
          </cell>
          <cell r="AYP44">
            <v>0</v>
          </cell>
          <cell r="AYQ44">
            <v>0</v>
          </cell>
          <cell r="AYR44">
            <v>0</v>
          </cell>
          <cell r="AYS44">
            <v>0</v>
          </cell>
          <cell r="AYT44">
            <v>0</v>
          </cell>
          <cell r="AYU44">
            <v>0</v>
          </cell>
          <cell r="AYV44">
            <v>0</v>
          </cell>
          <cell r="AYW44">
            <v>0</v>
          </cell>
          <cell r="AYX44">
            <v>0</v>
          </cell>
          <cell r="AYY44">
            <v>0</v>
          </cell>
          <cell r="AYZ44">
            <v>0</v>
          </cell>
          <cell r="AZA44">
            <v>0</v>
          </cell>
          <cell r="AZB44">
            <v>0</v>
          </cell>
          <cell r="AZC44">
            <v>0</v>
          </cell>
          <cell r="AZD44">
            <v>0</v>
          </cell>
          <cell r="AZE44">
            <v>0</v>
          </cell>
          <cell r="AZJ44">
            <v>0</v>
          </cell>
          <cell r="AZK44">
            <v>0</v>
          </cell>
          <cell r="AZL44">
            <v>0</v>
          </cell>
          <cell r="AZM44">
            <v>0</v>
          </cell>
          <cell r="AZN44">
            <v>0</v>
          </cell>
          <cell r="AZO44">
            <v>0</v>
          </cell>
          <cell r="AZT44">
            <v>0</v>
          </cell>
          <cell r="AZY44">
            <v>0</v>
          </cell>
          <cell r="AZZ44">
            <v>0</v>
          </cell>
          <cell r="BAA44">
            <v>0</v>
          </cell>
          <cell r="BAB44">
            <v>0</v>
          </cell>
          <cell r="BAC44">
            <v>0</v>
          </cell>
          <cell r="BAD44">
            <v>0</v>
          </cell>
          <cell r="BAE44">
            <v>0</v>
          </cell>
          <cell r="BAF44">
            <v>0</v>
          </cell>
          <cell r="BAG44">
            <v>0</v>
          </cell>
          <cell r="BAH44">
            <v>0</v>
          </cell>
          <cell r="BAI44">
            <v>0</v>
          </cell>
          <cell r="BAN44">
            <v>0</v>
          </cell>
          <cell r="BAO44">
            <v>0</v>
          </cell>
          <cell r="BAP44">
            <v>0</v>
          </cell>
          <cell r="BAQ44">
            <v>0</v>
          </cell>
          <cell r="BAR44">
            <v>0</v>
          </cell>
          <cell r="BAS44">
            <v>0</v>
          </cell>
          <cell r="BAX44">
            <v>0</v>
          </cell>
          <cell r="BBC44">
            <v>0</v>
          </cell>
          <cell r="BBD44">
            <v>0</v>
          </cell>
          <cell r="BBE44">
            <v>0</v>
          </cell>
          <cell r="BBF44">
            <v>0</v>
          </cell>
          <cell r="BBG44">
            <v>0</v>
          </cell>
          <cell r="BBH44">
            <v>0</v>
          </cell>
          <cell r="BBI44">
            <v>0</v>
          </cell>
          <cell r="BBJ44">
            <v>0</v>
          </cell>
          <cell r="BBK44">
            <v>0</v>
          </cell>
          <cell r="BBL44">
            <v>0</v>
          </cell>
          <cell r="BBM44">
            <v>0</v>
          </cell>
          <cell r="BBR44">
            <v>0</v>
          </cell>
          <cell r="BBS44">
            <v>0</v>
          </cell>
          <cell r="BBT44">
            <v>0</v>
          </cell>
          <cell r="BBU44">
            <v>0</v>
          </cell>
          <cell r="BBV44">
            <v>0</v>
          </cell>
          <cell r="BBW44">
            <v>0</v>
          </cell>
          <cell r="BCB44">
            <v>0</v>
          </cell>
          <cell r="BCG44">
            <v>0</v>
          </cell>
          <cell r="BCH44">
            <v>0</v>
          </cell>
          <cell r="BCI44">
            <v>0</v>
          </cell>
          <cell r="BCJ44">
            <v>0</v>
          </cell>
          <cell r="BCK44">
            <v>0</v>
          </cell>
          <cell r="BCL44">
            <v>0</v>
          </cell>
          <cell r="BCM44">
            <v>0</v>
          </cell>
          <cell r="BCN44">
            <v>0</v>
          </cell>
          <cell r="BCO44">
            <v>0</v>
          </cell>
          <cell r="BCP44">
            <v>0</v>
          </cell>
          <cell r="BCQ44">
            <v>0</v>
          </cell>
          <cell r="BCV44">
            <v>0</v>
          </cell>
          <cell r="BCW44">
            <v>0</v>
          </cell>
          <cell r="BCX44">
            <v>0</v>
          </cell>
          <cell r="BCY44">
            <v>0</v>
          </cell>
          <cell r="BCZ44">
            <v>0</v>
          </cell>
          <cell r="BDA44">
            <v>0</v>
          </cell>
          <cell r="BDF44">
            <v>0</v>
          </cell>
          <cell r="BDK44">
            <v>0</v>
          </cell>
          <cell r="BDL44">
            <v>0</v>
          </cell>
          <cell r="BDM44">
            <v>0</v>
          </cell>
          <cell r="BDN44">
            <v>0</v>
          </cell>
          <cell r="BDO44">
            <v>0</v>
          </cell>
          <cell r="BDP44">
            <v>0</v>
          </cell>
          <cell r="BDQ44">
            <v>0</v>
          </cell>
          <cell r="BDR44">
            <v>0</v>
          </cell>
          <cell r="BDS44">
            <v>0</v>
          </cell>
          <cell r="BDT44">
            <v>0</v>
          </cell>
          <cell r="BDU44">
            <v>0</v>
          </cell>
          <cell r="BDZ44">
            <v>0</v>
          </cell>
          <cell r="BEA44">
            <v>0</v>
          </cell>
          <cell r="BEB44">
            <v>0</v>
          </cell>
          <cell r="BEC44">
            <v>0</v>
          </cell>
          <cell r="BED44">
            <v>0</v>
          </cell>
          <cell r="BEE44">
            <v>0</v>
          </cell>
          <cell r="BEJ44">
            <v>0</v>
          </cell>
          <cell r="BEO44">
            <v>0</v>
          </cell>
          <cell r="BEP44">
            <v>0</v>
          </cell>
          <cell r="BEQ44">
            <v>0</v>
          </cell>
          <cell r="BER44">
            <v>0</v>
          </cell>
          <cell r="BES44">
            <v>0</v>
          </cell>
          <cell r="BET44">
            <v>0</v>
          </cell>
          <cell r="BFE44">
            <v>0</v>
          </cell>
          <cell r="BFF44">
            <v>0</v>
          </cell>
          <cell r="BFG44">
            <v>0</v>
          </cell>
          <cell r="BFH44">
            <v>0</v>
          </cell>
          <cell r="BFI44">
            <v>0</v>
          </cell>
          <cell r="BFJ44">
            <v>0</v>
          </cell>
          <cell r="BFK44">
            <v>0</v>
          </cell>
          <cell r="BFL44">
            <v>0</v>
          </cell>
          <cell r="BFM44">
            <v>0</v>
          </cell>
          <cell r="BFN44">
            <v>0</v>
          </cell>
          <cell r="BFO44">
            <v>0</v>
          </cell>
          <cell r="BFP44">
            <v>0</v>
          </cell>
          <cell r="BFQ44">
            <v>0</v>
          </cell>
          <cell r="BFR44">
            <v>0</v>
          </cell>
          <cell r="BFS44">
            <v>0</v>
          </cell>
          <cell r="BFT44">
            <v>0</v>
          </cell>
          <cell r="BFU44">
            <v>0</v>
          </cell>
          <cell r="BFV44">
            <v>0</v>
          </cell>
          <cell r="BFW44">
            <v>0</v>
          </cell>
          <cell r="BFX44">
            <v>0</v>
          </cell>
        </row>
        <row r="45">
          <cell r="BFE45">
            <v>0</v>
          </cell>
          <cell r="BFF45">
            <v>0</v>
          </cell>
          <cell r="BFG45">
            <v>0</v>
          </cell>
          <cell r="BFH45">
            <v>0</v>
          </cell>
          <cell r="BFI45">
            <v>0</v>
          </cell>
          <cell r="BFJ45">
            <v>0</v>
          </cell>
          <cell r="BFK45">
            <v>0</v>
          </cell>
          <cell r="BFL45">
            <v>0</v>
          </cell>
          <cell r="BFM45">
            <v>0</v>
          </cell>
          <cell r="BFN45">
            <v>0</v>
          </cell>
          <cell r="BFO45">
            <v>0</v>
          </cell>
          <cell r="BFP45">
            <v>0</v>
          </cell>
          <cell r="BFQ45">
            <v>0</v>
          </cell>
          <cell r="BFR45">
            <v>0</v>
          </cell>
          <cell r="BFS45">
            <v>0</v>
          </cell>
          <cell r="BFT45">
            <v>0</v>
          </cell>
          <cell r="BFU45">
            <v>0</v>
          </cell>
          <cell r="BFV45">
            <v>0</v>
          </cell>
          <cell r="BFW45">
            <v>0</v>
          </cell>
          <cell r="BFX45">
            <v>0</v>
          </cell>
        </row>
        <row r="46">
          <cell r="B46" t="str">
            <v>扣除合作费&amp;利润分成后净利润（收入口径）：</v>
          </cell>
          <cell r="C46">
            <v>59938282.106784187</v>
          </cell>
          <cell r="D46">
            <v>19654829.809927188</v>
          </cell>
          <cell r="E46">
            <v>22786477.839577056</v>
          </cell>
          <cell r="F46">
            <v>36406457.872737199</v>
          </cell>
          <cell r="G46">
            <v>138786047.62902564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59938282.106784187</v>
          </cell>
          <cell r="N46">
            <v>19654829.809927188</v>
          </cell>
          <cell r="O46">
            <v>22786477.839577056</v>
          </cell>
          <cell r="P46">
            <v>36406457.872737199</v>
          </cell>
          <cell r="Q46">
            <v>138786047.62902564</v>
          </cell>
          <cell r="R46">
            <v>59938282.106784187</v>
          </cell>
          <cell r="S46">
            <v>19654829.809927188</v>
          </cell>
          <cell r="T46">
            <v>22786477.839577056</v>
          </cell>
          <cell r="U46">
            <v>36406457.872737199</v>
          </cell>
          <cell r="V46">
            <v>138786047.62902564</v>
          </cell>
          <cell r="W46">
            <v>-2406965.8572433963</v>
          </cell>
          <cell r="X46">
            <v>-1330880.4839947568</v>
          </cell>
          <cell r="Y46">
            <v>-835452.80718088336</v>
          </cell>
          <cell r="Z46">
            <v>-10660505.447959639</v>
          </cell>
          <cell r="AA46">
            <v>-15233804.596378669</v>
          </cell>
          <cell r="AB46">
            <v>57531316.249540791</v>
          </cell>
          <cell r="AC46">
            <v>18323949.325932428</v>
          </cell>
          <cell r="AD46">
            <v>21951025.032396175</v>
          </cell>
          <cell r="AE46">
            <v>25745952.424777564</v>
          </cell>
          <cell r="AF46">
            <v>123552243.03264698</v>
          </cell>
          <cell r="AG46">
            <v>196646.04742114898</v>
          </cell>
          <cell r="AH46">
            <v>1954589.1224509832</v>
          </cell>
          <cell r="AI46">
            <v>1504720.1772987042</v>
          </cell>
          <cell r="AJ46">
            <v>6490119.1622061376</v>
          </cell>
          <cell r="AK46">
            <v>10146074.509376973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196646.04742114898</v>
          </cell>
          <cell r="AR46">
            <v>1954589.1224509832</v>
          </cell>
          <cell r="AS46">
            <v>1504720.1772987042</v>
          </cell>
          <cell r="AT46">
            <v>6490119.1622061376</v>
          </cell>
          <cell r="AU46">
            <v>10146074.509376973</v>
          </cell>
          <cell r="AV46">
            <v>196646.04742114898</v>
          </cell>
          <cell r="AW46">
            <v>1954589.1224509832</v>
          </cell>
          <cell r="AX46">
            <v>1504720.1772987042</v>
          </cell>
          <cell r="AY46">
            <v>6490119.1622061376</v>
          </cell>
          <cell r="AZ46">
            <v>10146074.509376973</v>
          </cell>
          <cell r="BA46">
            <v>-959043.40573022002</v>
          </cell>
          <cell r="BB46">
            <v>-812049.73892139643</v>
          </cell>
          <cell r="BC46">
            <v>-531282.05660268292</v>
          </cell>
          <cell r="BD46">
            <v>-3504991.3215492596</v>
          </cell>
          <cell r="BE46">
            <v>-5807366.5228035599</v>
          </cell>
          <cell r="BF46">
            <v>-762397.35830907151</v>
          </cell>
          <cell r="BG46">
            <v>1142539.3835295867</v>
          </cell>
          <cell r="BH46">
            <v>973438.12069601938</v>
          </cell>
          <cell r="BI46">
            <v>2985127.8406568784</v>
          </cell>
          <cell r="BJ46">
            <v>4338707.986573413</v>
          </cell>
          <cell r="BK46">
            <v>1802311.8710049698</v>
          </cell>
          <cell r="BL46">
            <v>919212.20076784585</v>
          </cell>
          <cell r="BM46">
            <v>1281226.2188297966</v>
          </cell>
          <cell r="BN46">
            <v>4696640.2070871266</v>
          </cell>
          <cell r="BO46">
            <v>8699390.4976897426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1802311.8710049698</v>
          </cell>
          <cell r="BV46">
            <v>919212.20076784585</v>
          </cell>
          <cell r="BW46">
            <v>1281226.2188297966</v>
          </cell>
          <cell r="BX46">
            <v>4696640.2070871266</v>
          </cell>
          <cell r="BY46">
            <v>8699390.4976897426</v>
          </cell>
          <cell r="BZ46">
            <v>1802311.8710049698</v>
          </cell>
          <cell r="CA46">
            <v>919212.20076784585</v>
          </cell>
          <cell r="CB46">
            <v>1281226.2188297966</v>
          </cell>
          <cell r="CC46">
            <v>4696640.2070871266</v>
          </cell>
          <cell r="CD46">
            <v>8699390.4976897426</v>
          </cell>
          <cell r="CE46">
            <v>-842743.14037718438</v>
          </cell>
          <cell r="CF46">
            <v>-614666.11161151435</v>
          </cell>
          <cell r="CG46">
            <v>-749620.72733771522</v>
          </cell>
          <cell r="CH46">
            <v>-3206988.8524119686</v>
          </cell>
          <cell r="CI46">
            <v>-5414018.8317383826</v>
          </cell>
          <cell r="CJ46">
            <v>959568.73062778544</v>
          </cell>
          <cell r="CK46">
            <v>304546.08915633149</v>
          </cell>
          <cell r="CL46">
            <v>531605.4914920833</v>
          </cell>
          <cell r="CM46">
            <v>1489651.3546751589</v>
          </cell>
          <cell r="CN46">
            <v>3285371.6659513637</v>
          </cell>
          <cell r="CO46">
            <v>-562191.31130683795</v>
          </cell>
          <cell r="CP46">
            <v>524243.24337269831</v>
          </cell>
          <cell r="CQ46">
            <v>680316.88998039812</v>
          </cell>
          <cell r="CR46">
            <v>3309287.7023049807</v>
          </cell>
          <cell r="CS46">
            <v>3951656.5243512355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-562191.31130683795</v>
          </cell>
          <cell r="CZ46">
            <v>524243.24337269831</v>
          </cell>
          <cell r="DA46">
            <v>680316.88998039812</v>
          </cell>
          <cell r="DB46">
            <v>3309287.7023049807</v>
          </cell>
          <cell r="DC46">
            <v>3951656.5243512355</v>
          </cell>
          <cell r="DD46">
            <v>-562191.31130683795</v>
          </cell>
          <cell r="DE46">
            <v>524243.24337269831</v>
          </cell>
          <cell r="DF46">
            <v>680316.88998039812</v>
          </cell>
          <cell r="DG46">
            <v>3309287.7023049807</v>
          </cell>
          <cell r="DH46">
            <v>3951656.5243512355</v>
          </cell>
          <cell r="DI46">
            <v>-356929.59639025619</v>
          </cell>
          <cell r="DJ46">
            <v>-610567.97315284621</v>
          </cell>
          <cell r="DK46">
            <v>-544255.45055660722</v>
          </cell>
          <cell r="DL46">
            <v>-1555242.4448310747</v>
          </cell>
          <cell r="DM46">
            <v>-3066995.464930784</v>
          </cell>
          <cell r="DN46">
            <v>-919120.9076970946</v>
          </cell>
          <cell r="DO46">
            <v>-86324.729780148715</v>
          </cell>
          <cell r="DP46">
            <v>136061.4394237902</v>
          </cell>
          <cell r="DQ46">
            <v>1754045.257473906</v>
          </cell>
          <cell r="DR46">
            <v>884661.05942045152</v>
          </cell>
          <cell r="DS46">
            <v>-386768.08519529691</v>
          </cell>
          <cell r="DT46">
            <v>461066.85650529712</v>
          </cell>
          <cell r="DU46">
            <v>532453.99812207371</v>
          </cell>
          <cell r="DV46">
            <v>1548823.0177055402</v>
          </cell>
          <cell r="DW46">
            <v>2155575.7871376146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-386768.08519529691</v>
          </cell>
          <cell r="ED46">
            <v>461066.85650529712</v>
          </cell>
          <cell r="EE46">
            <v>532453.99812207371</v>
          </cell>
          <cell r="EF46">
            <v>1548823.0177055402</v>
          </cell>
          <cell r="EG46">
            <v>2155575.7871376146</v>
          </cell>
          <cell r="EH46">
            <v>-386768.08519529691</v>
          </cell>
          <cell r="EI46">
            <v>461066.85650529712</v>
          </cell>
          <cell r="EJ46">
            <v>532453.99812207371</v>
          </cell>
          <cell r="EK46">
            <v>1548823.0177055402</v>
          </cell>
          <cell r="EL46">
            <v>2155575.7871376146</v>
          </cell>
          <cell r="EM46">
            <v>-429584.07341921399</v>
          </cell>
          <cell r="EN46">
            <v>-417394.36745572509</v>
          </cell>
          <cell r="EO46">
            <v>-470576.16889149835</v>
          </cell>
          <cell r="EP46">
            <v>-1441228.3254675632</v>
          </cell>
          <cell r="EQ46">
            <v>-2758782.9352340018</v>
          </cell>
          <cell r="ER46">
            <v>-816352.1586145116</v>
          </cell>
          <cell r="ES46">
            <v>43672.489049572032</v>
          </cell>
          <cell r="ET46">
            <v>61877.829230575357</v>
          </cell>
          <cell r="EU46">
            <v>107594.69223797694</v>
          </cell>
          <cell r="EV46">
            <v>-603207.14809638448</v>
          </cell>
          <cell r="EW46">
            <v>-62102.213448114228</v>
          </cell>
          <cell r="EX46">
            <v>1480440.0119358897</v>
          </cell>
          <cell r="EY46">
            <v>1148425.1271129441</v>
          </cell>
          <cell r="EZ46">
            <v>809572.7388827994</v>
          </cell>
          <cell r="FA46">
            <v>3376335.664483523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-62102.213448114228</v>
          </cell>
          <cell r="FH46">
            <v>1480440.0119358897</v>
          </cell>
          <cell r="FI46">
            <v>1148425.1271129441</v>
          </cell>
          <cell r="FJ46">
            <v>809572.7388827994</v>
          </cell>
          <cell r="FK46">
            <v>3376335.664483523</v>
          </cell>
          <cell r="FL46">
            <v>-62102.213448114228</v>
          </cell>
          <cell r="FM46">
            <v>1480440.0119358897</v>
          </cell>
          <cell r="FN46">
            <v>1148425.1271129441</v>
          </cell>
          <cell r="FO46">
            <v>809572.7388827994</v>
          </cell>
          <cell r="FP46">
            <v>3376335.664483523</v>
          </cell>
          <cell r="FQ46">
            <v>-333131.4941520468</v>
          </cell>
          <cell r="FR46">
            <v>-273935.20859649137</v>
          </cell>
          <cell r="FS46">
            <v>-222579.539005848</v>
          </cell>
          <cell r="FT46">
            <v>-1009557.9453391816</v>
          </cell>
          <cell r="FU46">
            <v>-1839204.1870935671</v>
          </cell>
          <cell r="FV46">
            <v>-395233.70760016073</v>
          </cell>
          <cell r="FW46">
            <v>1206504.8033393989</v>
          </cell>
          <cell r="FX46">
            <v>925845.58810709603</v>
          </cell>
          <cell r="FY46">
            <v>-199985.20645638136</v>
          </cell>
          <cell r="FZ46">
            <v>1537131.4773899522</v>
          </cell>
          <cell r="GA46">
            <v>-564119.96364171163</v>
          </cell>
          <cell r="GB46">
            <v>-485819.53459551663</v>
          </cell>
          <cell r="GC46">
            <v>-405501.23162785277</v>
          </cell>
          <cell r="GD46">
            <v>473379.66080106515</v>
          </cell>
          <cell r="GE46">
            <v>-982061.06906401552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-564119.96364171163</v>
          </cell>
          <cell r="GL46">
            <v>-485819.53459551663</v>
          </cell>
          <cell r="GM46">
            <v>-405501.23162785277</v>
          </cell>
          <cell r="GN46">
            <v>473379.66080106515</v>
          </cell>
          <cell r="GO46">
            <v>-982061.06906401552</v>
          </cell>
          <cell r="GP46">
            <v>-564119.96364171163</v>
          </cell>
          <cell r="GQ46">
            <v>-485819.53459551663</v>
          </cell>
          <cell r="GR46">
            <v>-405501.23162785277</v>
          </cell>
          <cell r="GS46">
            <v>473379.66080106515</v>
          </cell>
          <cell r="GT46">
            <v>-982061.06906401552</v>
          </cell>
          <cell r="GU46">
            <v>-424215.39192982449</v>
          </cell>
          <cell r="GV46">
            <v>-634116.12699475978</v>
          </cell>
          <cell r="GW46">
            <v>-555992.6845181135</v>
          </cell>
          <cell r="GX46">
            <v>-1301601.2071934384</v>
          </cell>
          <cell r="GY46">
            <v>-2915925.4106361354</v>
          </cell>
          <cell r="GZ46">
            <v>-988335.35557153588</v>
          </cell>
          <cell r="HA46">
            <v>-1119935.6615902758</v>
          </cell>
          <cell r="HB46">
            <v>-961493.91614596639</v>
          </cell>
          <cell r="HC46">
            <v>-828221.54639237328</v>
          </cell>
          <cell r="HD46">
            <v>-3897986.4797001518</v>
          </cell>
          <cell r="HE46">
            <v>-418519.11694106273</v>
          </cell>
          <cell r="HF46">
            <v>807032.94684177637</v>
          </cell>
          <cell r="HG46">
            <v>978071.22604386881</v>
          </cell>
          <cell r="HH46">
            <v>4277497.685494706</v>
          </cell>
          <cell r="HI46">
            <v>5644082.7414392941</v>
          </cell>
          <cell r="HJ46">
            <v>0</v>
          </cell>
          <cell r="HK46">
            <v>0</v>
          </cell>
          <cell r="HL46">
            <v>0</v>
          </cell>
          <cell r="HM46">
            <v>0</v>
          </cell>
          <cell r="HN46">
            <v>0</v>
          </cell>
          <cell r="HO46">
            <v>-418519.11694106273</v>
          </cell>
          <cell r="HP46">
            <v>807032.94684177637</v>
          </cell>
          <cell r="HQ46">
            <v>978071.22604386881</v>
          </cell>
          <cell r="HR46">
            <v>4277497.685494706</v>
          </cell>
          <cell r="HS46">
            <v>5644082.7414392941</v>
          </cell>
          <cell r="HT46">
            <v>-418519.11694106273</v>
          </cell>
          <cell r="HU46">
            <v>807032.94684177637</v>
          </cell>
          <cell r="HV46">
            <v>978071.22604386881</v>
          </cell>
          <cell r="HW46">
            <v>4277497.685494706</v>
          </cell>
          <cell r="HX46">
            <v>5644082.7414392941</v>
          </cell>
          <cell r="HY46">
            <v>-1191106.1493252793</v>
          </cell>
          <cell r="HZ46">
            <v>-874409.19000302861</v>
          </cell>
          <cell r="IA46">
            <v>-751542.56278906995</v>
          </cell>
          <cell r="IB46">
            <v>-2245642.8212264106</v>
          </cell>
          <cell r="IC46">
            <v>-5062700.7233437877</v>
          </cell>
          <cell r="ID46">
            <v>-1609625.2662663432</v>
          </cell>
          <cell r="IE46">
            <v>-67376.243161250837</v>
          </cell>
          <cell r="IF46">
            <v>226528.66325479839</v>
          </cell>
          <cell r="IG46">
            <v>2031854.8642682955</v>
          </cell>
          <cell r="IH46">
            <v>581382.01809550077</v>
          </cell>
          <cell r="II46">
            <v>-680251.75815289421</v>
          </cell>
          <cell r="IJ46">
            <v>-60303.021332547534</v>
          </cell>
          <cell r="IK46">
            <v>49071.896351968404</v>
          </cell>
          <cell r="IL46">
            <v>1981674.8287878996</v>
          </cell>
          <cell r="IM46">
            <v>1290191.9456544258</v>
          </cell>
          <cell r="IN46">
            <v>0</v>
          </cell>
          <cell r="IO46">
            <v>0</v>
          </cell>
          <cell r="IP46">
            <v>0</v>
          </cell>
          <cell r="IQ46">
            <v>0</v>
          </cell>
          <cell r="IR46">
            <v>0</v>
          </cell>
          <cell r="IS46">
            <v>-680251.75815289421</v>
          </cell>
          <cell r="IT46">
            <v>-60303.021332547534</v>
          </cell>
          <cell r="IU46">
            <v>49071.896351968404</v>
          </cell>
          <cell r="IV46">
            <v>1981674.8287878996</v>
          </cell>
          <cell r="IW46">
            <v>1290191.9456544258</v>
          </cell>
          <cell r="IX46">
            <v>-680251.75815289421</v>
          </cell>
          <cell r="IY46">
            <v>-60303.021332547534</v>
          </cell>
          <cell r="IZ46">
            <v>49071.896351968404</v>
          </cell>
          <cell r="JA46">
            <v>1981674.8287878996</v>
          </cell>
          <cell r="JB46">
            <v>1290191.9456544258</v>
          </cell>
          <cell r="JC46">
            <v>-485172.98373221129</v>
          </cell>
          <cell r="JD46">
            <v>-426139.93632044666</v>
          </cell>
          <cell r="JE46">
            <v>-431055.19369786466</v>
          </cell>
          <cell r="JF46">
            <v>-1464867.5022028419</v>
          </cell>
          <cell r="JG46">
            <v>-2807235.6159533653</v>
          </cell>
          <cell r="JH46">
            <v>-1165424.7418851061</v>
          </cell>
          <cell r="JI46">
            <v>-486442.95765299443</v>
          </cell>
          <cell r="JJ46">
            <v>-381983.29734589532</v>
          </cell>
          <cell r="JK46">
            <v>516807.32658505719</v>
          </cell>
          <cell r="JL46">
            <v>-1517043.6702989377</v>
          </cell>
          <cell r="JM46">
            <v>-469983.29086477682</v>
          </cell>
          <cell r="JN46">
            <v>1837849.8625889523</v>
          </cell>
          <cell r="JO46">
            <v>2841140.1339038908</v>
          </cell>
          <cell r="JP46">
            <v>3713030.426453412</v>
          </cell>
          <cell r="JQ46">
            <v>7922037.1320814751</v>
          </cell>
          <cell r="JR46">
            <v>0</v>
          </cell>
          <cell r="JS46">
            <v>0</v>
          </cell>
          <cell r="JT46">
            <v>0</v>
          </cell>
          <cell r="JU46">
            <v>0</v>
          </cell>
          <cell r="JV46">
            <v>0</v>
          </cell>
          <cell r="JW46">
            <v>-469983.29086477682</v>
          </cell>
          <cell r="JX46">
            <v>1837849.8625889523</v>
          </cell>
          <cell r="JY46">
            <v>2841140.1339038908</v>
          </cell>
          <cell r="JZ46">
            <v>3713030.426453412</v>
          </cell>
          <cell r="KA46">
            <v>7922037.1320814751</v>
          </cell>
          <cell r="KB46">
            <v>-469983.29086477682</v>
          </cell>
          <cell r="KC46">
            <v>1837849.8625889523</v>
          </cell>
          <cell r="KD46">
            <v>2841140.1339038908</v>
          </cell>
          <cell r="KE46">
            <v>3713030.426453412</v>
          </cell>
          <cell r="KF46">
            <v>7922037.1320814751</v>
          </cell>
          <cell r="KG46">
            <v>-820308.12781768152</v>
          </cell>
          <cell r="KH46">
            <v>-670177.79840591643</v>
          </cell>
          <cell r="KI46">
            <v>-588574.14445854817</v>
          </cell>
          <cell r="KJ46">
            <v>-2160788.7302729273</v>
          </cell>
          <cell r="KK46">
            <v>-4239848.8009550739</v>
          </cell>
          <cell r="KL46">
            <v>-1290291.4186824579</v>
          </cell>
          <cell r="KM46">
            <v>1167672.0641830349</v>
          </cell>
          <cell r="KN46">
            <v>2252565.9894453418</v>
          </cell>
          <cell r="KO46">
            <v>1552241.6961804843</v>
          </cell>
          <cell r="KP46">
            <v>3682188.3311263993</v>
          </cell>
          <cell r="KQ46">
            <v>-444324.97729352373</v>
          </cell>
          <cell r="KR46">
            <v>-190575.30611006496</v>
          </cell>
          <cell r="KS46">
            <v>-108233.06346831843</v>
          </cell>
          <cell r="KT46">
            <v>172192.84813795495</v>
          </cell>
          <cell r="KU46">
            <v>-570940.49873395264</v>
          </cell>
          <cell r="KV46">
            <v>0</v>
          </cell>
          <cell r="KW46">
            <v>0</v>
          </cell>
          <cell r="KX46">
            <v>0</v>
          </cell>
          <cell r="KY46">
            <v>0</v>
          </cell>
          <cell r="KZ46">
            <v>0</v>
          </cell>
          <cell r="LA46">
            <v>-444324.97729352373</v>
          </cell>
          <cell r="LB46">
            <v>-190575.30611006496</v>
          </cell>
          <cell r="LC46">
            <v>-108233.06346831843</v>
          </cell>
          <cell r="LD46">
            <v>172192.84813795495</v>
          </cell>
          <cell r="LE46">
            <v>-570940.49873395264</v>
          </cell>
          <cell r="LF46">
            <v>-444324.97729352373</v>
          </cell>
          <cell r="LG46">
            <v>-190575.30611006496</v>
          </cell>
          <cell r="LH46">
            <v>-108233.06346831843</v>
          </cell>
          <cell r="LI46">
            <v>172192.84813795495</v>
          </cell>
          <cell r="LJ46">
            <v>-570940.49873395264</v>
          </cell>
          <cell r="LK46">
            <v>-57199.299999999996</v>
          </cell>
          <cell r="LL46">
            <v>-166305.10833333334</v>
          </cell>
          <cell r="LM46">
            <v>-185858.44375000001</v>
          </cell>
          <cell r="LN46">
            <v>-186275.10625000001</v>
          </cell>
          <cell r="LO46">
            <v>-595637.95833333337</v>
          </cell>
          <cell r="LP46">
            <v>-501524.27729352354</v>
          </cell>
          <cell r="LQ46">
            <v>-356880.41444339836</v>
          </cell>
          <cell r="LR46">
            <v>-294091.50721831806</v>
          </cell>
          <cell r="LS46">
            <v>-14082.258112045005</v>
          </cell>
          <cell r="LT46">
            <v>-1166578.4570672847</v>
          </cell>
          <cell r="LU46">
            <v>-862357.56678628107</v>
          </cell>
          <cell r="LV46">
            <v>324308.68352398882</v>
          </cell>
          <cell r="LW46">
            <v>590361.24399793195</v>
          </cell>
          <cell r="LX46">
            <v>1187766.8147383789</v>
          </cell>
          <cell r="LY46">
            <v>1240079.1754740179</v>
          </cell>
          <cell r="LZ46">
            <v>0</v>
          </cell>
          <cell r="MA46">
            <v>0</v>
          </cell>
          <cell r="MB46">
            <v>0</v>
          </cell>
          <cell r="MC46">
            <v>0</v>
          </cell>
          <cell r="MD46">
            <v>0</v>
          </cell>
          <cell r="ME46">
            <v>-862357.56678628107</v>
          </cell>
          <cell r="MF46">
            <v>324308.68352398882</v>
          </cell>
          <cell r="MG46">
            <v>590361.24399793195</v>
          </cell>
          <cell r="MH46">
            <v>1187766.8147383789</v>
          </cell>
          <cell r="MI46">
            <v>1240079.1754740179</v>
          </cell>
          <cell r="MJ46">
            <v>-862357.56678628107</v>
          </cell>
          <cell r="MK46">
            <v>324308.68352398882</v>
          </cell>
          <cell r="ML46">
            <v>590361.24399793195</v>
          </cell>
          <cell r="MM46">
            <v>1187766.8147383789</v>
          </cell>
          <cell r="MN46">
            <v>1240079.1754740179</v>
          </cell>
          <cell r="MO46">
            <v>-144403.94210526315</v>
          </cell>
          <cell r="MP46">
            <v>-150264.42499999999</v>
          </cell>
          <cell r="MQ46">
            <v>-150209.74868421053</v>
          </cell>
          <cell r="MR46">
            <v>-149937.125</v>
          </cell>
          <cell r="MS46">
            <v>-594815.24078947364</v>
          </cell>
          <cell r="MT46">
            <v>-1006761.5088915443</v>
          </cell>
          <cell r="MU46">
            <v>174044.25852398854</v>
          </cell>
          <cell r="MV46">
            <v>440151.49531372171</v>
          </cell>
          <cell r="MW46">
            <v>1037829.6897383789</v>
          </cell>
          <cell r="MX46">
            <v>645263.9346845448</v>
          </cell>
          <cell r="MY46">
            <v>-1302676.7476980193</v>
          </cell>
          <cell r="MZ46">
            <v>-1312320.4089864632</v>
          </cell>
          <cell r="NA46">
            <v>1256343.302953314</v>
          </cell>
          <cell r="NB46">
            <v>4950681.9810763951</v>
          </cell>
          <cell r="NC46">
            <v>3592028.1273452267</v>
          </cell>
          <cell r="ND46">
            <v>0</v>
          </cell>
          <cell r="NE46">
            <v>0</v>
          </cell>
          <cell r="NF46">
            <v>0</v>
          </cell>
          <cell r="NG46">
            <v>0</v>
          </cell>
          <cell r="NH46">
            <v>0</v>
          </cell>
          <cell r="NI46">
            <v>-1302676.7476980193</v>
          </cell>
          <cell r="NJ46">
            <v>-1312320.4089864632</v>
          </cell>
          <cell r="NK46">
            <v>1256343.302953314</v>
          </cell>
          <cell r="NL46">
            <v>4950681.9810763951</v>
          </cell>
          <cell r="NM46">
            <v>3592028.1273452267</v>
          </cell>
          <cell r="NN46">
            <v>-1302676.7476980193</v>
          </cell>
          <cell r="NO46">
            <v>-1312320.4089864632</v>
          </cell>
          <cell r="NP46">
            <v>1256343.302953314</v>
          </cell>
          <cell r="NQ46">
            <v>4950681.9810763951</v>
          </cell>
          <cell r="NR46">
            <v>3592028.1273452267</v>
          </cell>
          <cell r="NS46">
            <v>-868866.58722159942</v>
          </cell>
          <cell r="NT46">
            <v>-827333.39783518948</v>
          </cell>
          <cell r="NU46">
            <v>-699758.78124061413</v>
          </cell>
          <cell r="NV46">
            <v>-3643711.3289517402</v>
          </cell>
          <cell r="NW46">
            <v>-6039670.0952491406</v>
          </cell>
          <cell r="NX46">
            <v>-2171543.3349196184</v>
          </cell>
          <cell r="NY46">
            <v>-2139653.8068216555</v>
          </cell>
          <cell r="NZ46">
            <v>556584.52171269991</v>
          </cell>
          <cell r="OA46">
            <v>1306970.6521246564</v>
          </cell>
          <cell r="OB46">
            <v>-2447641.9679039195</v>
          </cell>
          <cell r="OC46">
            <v>-853072.57870639209</v>
          </cell>
          <cell r="OD46">
            <v>796097.12434091419</v>
          </cell>
          <cell r="OE46">
            <v>661203.80077270325</v>
          </cell>
          <cell r="OF46">
            <v>4187879.9782012021</v>
          </cell>
          <cell r="OG46">
            <v>4792108.3246084284</v>
          </cell>
          <cell r="OH46">
            <v>0</v>
          </cell>
          <cell r="OI46">
            <v>0</v>
          </cell>
          <cell r="OJ46">
            <v>0</v>
          </cell>
          <cell r="OK46">
            <v>0</v>
          </cell>
          <cell r="OL46">
            <v>0</v>
          </cell>
          <cell r="OM46">
            <v>-853072.57870639209</v>
          </cell>
          <cell r="ON46">
            <v>796097.12434091419</v>
          </cell>
          <cell r="OO46">
            <v>661203.80077270325</v>
          </cell>
          <cell r="OP46">
            <v>4187879.9782012021</v>
          </cell>
          <cell r="OQ46">
            <v>4792108.3246084284</v>
          </cell>
          <cell r="OR46">
            <v>-853072.57870639209</v>
          </cell>
          <cell r="OS46">
            <v>796097.12434091419</v>
          </cell>
          <cell r="OT46">
            <v>661203.80077270325</v>
          </cell>
          <cell r="OU46">
            <v>4187879.9782012021</v>
          </cell>
          <cell r="OV46">
            <v>4792108.3246084284</v>
          </cell>
          <cell r="OW46">
            <v>-682358.5112710509</v>
          </cell>
          <cell r="OX46">
            <v>-533465.54138740525</v>
          </cell>
          <cell r="OY46">
            <v>-540003.32180961478</v>
          </cell>
          <cell r="OZ46">
            <v>-1723691.6478212504</v>
          </cell>
          <cell r="PA46">
            <v>-3479519.022289319</v>
          </cell>
          <cell r="PB46">
            <v>-1535431.0899774432</v>
          </cell>
          <cell r="PC46">
            <v>262631.58295350894</v>
          </cell>
          <cell r="PD46">
            <v>121200.47896308824</v>
          </cell>
          <cell r="PE46">
            <v>2464188.3303799527</v>
          </cell>
          <cell r="PF46">
            <v>1312589.3023191057</v>
          </cell>
          <cell r="PG46">
            <v>-209548.15609754529</v>
          </cell>
          <cell r="PH46">
            <v>2520.7568580377847</v>
          </cell>
          <cell r="PI46">
            <v>2022850.8672632999</v>
          </cell>
          <cell r="PJ46">
            <v>3095053.5485748807</v>
          </cell>
          <cell r="PK46">
            <v>4910877.0165986754</v>
          </cell>
          <cell r="PL46">
            <v>0</v>
          </cell>
          <cell r="PM46">
            <v>0</v>
          </cell>
          <cell r="PN46">
            <v>0</v>
          </cell>
          <cell r="PO46">
            <v>0</v>
          </cell>
          <cell r="PP46">
            <v>0</v>
          </cell>
          <cell r="PQ46">
            <v>-209548.15609754529</v>
          </cell>
          <cell r="PR46">
            <v>2520.7568580377847</v>
          </cell>
          <cell r="PS46">
            <v>2022850.8672632999</v>
          </cell>
          <cell r="PT46">
            <v>3095053.5485748807</v>
          </cell>
          <cell r="PU46">
            <v>4910877.0165986754</v>
          </cell>
          <cell r="PV46">
            <v>-209548.15609754529</v>
          </cell>
          <cell r="PW46">
            <v>2520.7568580377847</v>
          </cell>
          <cell r="PX46">
            <v>2022850.8672632999</v>
          </cell>
          <cell r="PY46">
            <v>3095053.5485748807</v>
          </cell>
          <cell r="PZ46">
            <v>4910877.0165986754</v>
          </cell>
          <cell r="QA46">
            <v>-416968.81908194686</v>
          </cell>
          <cell r="QB46">
            <v>-561295.42042101896</v>
          </cell>
          <cell r="QC46">
            <v>-472705.81447179639</v>
          </cell>
          <cell r="QD46">
            <v>-1416302.7656626143</v>
          </cell>
          <cell r="QE46">
            <v>-2867272.8196373768</v>
          </cell>
          <cell r="QF46">
            <v>-626516.9751794925</v>
          </cell>
          <cell r="QG46">
            <v>-558774.66356298188</v>
          </cell>
          <cell r="QH46">
            <v>1550145.0527915028</v>
          </cell>
          <cell r="QI46">
            <v>1678750.7829122669</v>
          </cell>
          <cell r="QJ46">
            <v>2043604.1969612967</v>
          </cell>
          <cell r="QK46">
            <v>-681580.11405055458</v>
          </cell>
          <cell r="QL46">
            <v>-550000.73931690538</v>
          </cell>
          <cell r="QM46">
            <v>-647411.27517552022</v>
          </cell>
          <cell r="QN46">
            <v>1469742.1451112004</v>
          </cell>
          <cell r="QO46">
            <v>-409249.98343177699</v>
          </cell>
          <cell r="QP46">
            <v>0</v>
          </cell>
          <cell r="QQ46">
            <v>0</v>
          </cell>
          <cell r="QR46">
            <v>0</v>
          </cell>
          <cell r="QS46">
            <v>0</v>
          </cell>
          <cell r="QT46">
            <v>0</v>
          </cell>
          <cell r="QU46">
            <v>-681580.11405055458</v>
          </cell>
          <cell r="QV46">
            <v>-550000.73931690538</v>
          </cell>
          <cell r="QW46">
            <v>-647411.27517552022</v>
          </cell>
          <cell r="QX46">
            <v>1469742.1451112004</v>
          </cell>
          <cell r="QY46">
            <v>-409249.98343177699</v>
          </cell>
          <cell r="QZ46">
            <v>-681580.11405055458</v>
          </cell>
          <cell r="RA46">
            <v>-550000.73931690538</v>
          </cell>
          <cell r="RB46">
            <v>-647411.27517552022</v>
          </cell>
          <cell r="RC46">
            <v>1469742.1451112004</v>
          </cell>
          <cell r="RD46">
            <v>-409249.98343177699</v>
          </cell>
          <cell r="RE46">
            <v>-666208.07797434763</v>
          </cell>
          <cell r="RF46">
            <v>-559008.6898230873</v>
          </cell>
          <cell r="RG46">
            <v>-364176.65023883269</v>
          </cell>
          <cell r="RH46">
            <v>-1452176.5602931613</v>
          </cell>
          <cell r="RI46">
            <v>-3041569.9783294275</v>
          </cell>
          <cell r="RJ46">
            <v>-1347788.1920249024</v>
          </cell>
          <cell r="RK46">
            <v>-1109009.4291399932</v>
          </cell>
          <cell r="RL46">
            <v>-1011587.9254143517</v>
          </cell>
          <cell r="RM46">
            <v>17565.584818038158</v>
          </cell>
          <cell r="RN46">
            <v>-3450819.9617612064</v>
          </cell>
          <cell r="RO46">
            <v>1505847.875777958</v>
          </cell>
          <cell r="RP46">
            <v>-792001.46968935523</v>
          </cell>
          <cell r="RQ46">
            <v>-1146657.3245139159</v>
          </cell>
          <cell r="RR46">
            <v>1197668.0481484956</v>
          </cell>
          <cell r="RS46">
            <v>764857.12972318381</v>
          </cell>
          <cell r="RT46">
            <v>0</v>
          </cell>
          <cell r="RU46">
            <v>0</v>
          </cell>
          <cell r="RV46">
            <v>0</v>
          </cell>
          <cell r="RW46">
            <v>0</v>
          </cell>
          <cell r="RX46">
            <v>0</v>
          </cell>
          <cell r="RY46">
            <v>1505847.875777958</v>
          </cell>
          <cell r="RZ46">
            <v>-792001.46968935523</v>
          </cell>
          <cell r="SA46">
            <v>-1146657.3245139159</v>
          </cell>
          <cell r="SB46">
            <v>1197668.0481484956</v>
          </cell>
          <cell r="SC46">
            <v>764857.12972318381</v>
          </cell>
          <cell r="SD46">
            <v>1505847.875777958</v>
          </cell>
          <cell r="SE46">
            <v>-792001.46968935523</v>
          </cell>
          <cell r="SF46">
            <v>-1146657.3245139159</v>
          </cell>
          <cell r="SG46">
            <v>1197668.0481484956</v>
          </cell>
          <cell r="SH46">
            <v>764857.12972318381</v>
          </cell>
          <cell r="SI46">
            <v>-509446.86295493622</v>
          </cell>
          <cell r="SJ46">
            <v>-444777.41560027492</v>
          </cell>
          <cell r="SK46">
            <v>-252271.48431372526</v>
          </cell>
          <cell r="SL46">
            <v>-1752381.8671494564</v>
          </cell>
          <cell r="SM46">
            <v>-2958877.6300183944</v>
          </cell>
          <cell r="SN46">
            <v>996401.01282302197</v>
          </cell>
          <cell r="SO46">
            <v>-1236778.8852896309</v>
          </cell>
          <cell r="SP46">
            <v>-1398928.8088276424</v>
          </cell>
          <cell r="SQ46">
            <v>-554713.81900096219</v>
          </cell>
          <cell r="SR46">
            <v>-2194020.5002952144</v>
          </cell>
          <cell r="SS46">
            <v>940520.88979106816</v>
          </cell>
          <cell r="ST46">
            <v>1336536.860909339</v>
          </cell>
          <cell r="SU46">
            <v>230621.04261823511</v>
          </cell>
          <cell r="SV46">
            <v>2114623.0644151326</v>
          </cell>
          <cell r="SW46">
            <v>4622301.8577337731</v>
          </cell>
          <cell r="SX46">
            <v>0</v>
          </cell>
          <cell r="SY46">
            <v>0</v>
          </cell>
          <cell r="SZ46">
            <v>0</v>
          </cell>
          <cell r="TA46">
            <v>0</v>
          </cell>
          <cell r="TB46">
            <v>0</v>
          </cell>
          <cell r="TC46">
            <v>940520.88979106816</v>
          </cell>
          <cell r="TD46">
            <v>1336536.860909339</v>
          </cell>
          <cell r="TE46">
            <v>230621.04261823511</v>
          </cell>
          <cell r="TF46">
            <v>2114623.0644151326</v>
          </cell>
          <cell r="TG46">
            <v>4622301.8577337731</v>
          </cell>
          <cell r="TH46">
            <v>940520.88979106816</v>
          </cell>
          <cell r="TI46">
            <v>1336536.860909339</v>
          </cell>
          <cell r="TJ46">
            <v>230621.04261823511</v>
          </cell>
          <cell r="TK46">
            <v>2114623.0644151326</v>
          </cell>
          <cell r="TL46">
            <v>4622301.8577337731</v>
          </cell>
          <cell r="TM46">
            <v>-714197.79734998266</v>
          </cell>
          <cell r="TN46">
            <v>-727327.47492645332</v>
          </cell>
          <cell r="TO46">
            <v>-581229.83017791528</v>
          </cell>
          <cell r="TP46">
            <v>-1675890.8289594585</v>
          </cell>
          <cell r="TQ46">
            <v>-3698645.9314138107</v>
          </cell>
          <cell r="TR46">
            <v>226323.09244108526</v>
          </cell>
          <cell r="TS46">
            <v>609209.38598288596</v>
          </cell>
          <cell r="TT46">
            <v>-350608.78755967971</v>
          </cell>
          <cell r="TU46">
            <v>438732.23545567412</v>
          </cell>
          <cell r="TV46">
            <v>923655.92631996423</v>
          </cell>
          <cell r="TW46">
            <v>-393882.12656004843</v>
          </cell>
          <cell r="TX46">
            <v>-299382.56759762671</v>
          </cell>
          <cell r="TY46">
            <v>-189241.94582534418</v>
          </cell>
          <cell r="TZ46">
            <v>-314.79774906369857</v>
          </cell>
          <cell r="UA46">
            <v>-882821.43773208279</v>
          </cell>
          <cell r="UB46">
            <v>0</v>
          </cell>
          <cell r="UC46">
            <v>0</v>
          </cell>
          <cell r="UD46">
            <v>0</v>
          </cell>
          <cell r="UE46">
            <v>0</v>
          </cell>
          <cell r="UF46">
            <v>0</v>
          </cell>
          <cell r="UG46">
            <v>-393882.12656004843</v>
          </cell>
          <cell r="UH46">
            <v>-299382.56759762671</v>
          </cell>
          <cell r="UI46">
            <v>-189241.94582534418</v>
          </cell>
          <cell r="UJ46">
            <v>-314.79774906369857</v>
          </cell>
          <cell r="UK46">
            <v>-882821.43773208279</v>
          </cell>
          <cell r="UL46">
            <v>-393882.24531004857</v>
          </cell>
          <cell r="UM46">
            <v>-299383.07051429339</v>
          </cell>
          <cell r="UN46">
            <v>-189241.65582534415</v>
          </cell>
          <cell r="UO46">
            <v>-314.44774906360544</v>
          </cell>
          <cell r="UP46">
            <v>-882821.41939875018</v>
          </cell>
          <cell r="UQ46">
            <v>-126635.03125</v>
          </cell>
          <cell r="UR46">
            <v>-168601.77708333335</v>
          </cell>
          <cell r="US46">
            <v>-178674.19999999998</v>
          </cell>
          <cell r="UT46">
            <v>-178460.5</v>
          </cell>
          <cell r="UU46">
            <v>-652371.5083333333</v>
          </cell>
          <cell r="UV46">
            <v>-520517.27656004834</v>
          </cell>
          <cell r="UW46">
            <v>-467984.84759762674</v>
          </cell>
          <cell r="UX46">
            <v>-367915.8558253441</v>
          </cell>
          <cell r="UY46">
            <v>-178774.94774906361</v>
          </cell>
          <cell r="UZ46">
            <v>-1535192.9277320821</v>
          </cell>
          <cell r="VA46">
            <v>616794.18129363446</v>
          </cell>
          <cell r="VB46">
            <v>-230542.65256506251</v>
          </cell>
          <cell r="VC46">
            <v>-233787.20299984515</v>
          </cell>
          <cell r="VD46">
            <v>-140411.08761397563</v>
          </cell>
          <cell r="VE46">
            <v>12053.238114750944</v>
          </cell>
          <cell r="VF46">
            <v>0</v>
          </cell>
          <cell r="VG46">
            <v>0</v>
          </cell>
          <cell r="VH46">
            <v>0</v>
          </cell>
          <cell r="VI46">
            <v>0</v>
          </cell>
          <cell r="VJ46">
            <v>0</v>
          </cell>
          <cell r="VK46">
            <v>616794.18129363446</v>
          </cell>
          <cell r="VL46">
            <v>-230542.65256506251</v>
          </cell>
          <cell r="VM46">
            <v>-233787.20299984515</v>
          </cell>
          <cell r="VN46">
            <v>-140411.08761397563</v>
          </cell>
          <cell r="VO46">
            <v>12053.238114750944</v>
          </cell>
          <cell r="VP46">
            <v>616794.28734603873</v>
          </cell>
          <cell r="VQ46">
            <v>-230542.36521694856</v>
          </cell>
          <cell r="VR46">
            <v>-233787.40782564436</v>
          </cell>
          <cell r="VS46">
            <v>-140410.39983971673</v>
          </cell>
          <cell r="VT46">
            <v>12054.114463729784</v>
          </cell>
          <cell r="VU46">
            <v>-42470.252173913046</v>
          </cell>
          <cell r="VV46">
            <v>-150629.33260869567</v>
          </cell>
          <cell r="VW46">
            <v>-170714.90000000002</v>
          </cell>
          <cell r="VX46">
            <v>-170633.92173913046</v>
          </cell>
          <cell r="VY46">
            <v>-534448.40652173909</v>
          </cell>
          <cell r="VZ46">
            <v>574324.03517212579</v>
          </cell>
          <cell r="WA46">
            <v>-381171.69782564417</v>
          </cell>
          <cell r="WB46">
            <v>-404502.30782564427</v>
          </cell>
          <cell r="WC46">
            <v>-311044.32157884724</v>
          </cell>
          <cell r="WD46">
            <v>-522394.29205801059</v>
          </cell>
          <cell r="WE46">
            <v>-235406.20336151239</v>
          </cell>
          <cell r="WF46">
            <v>-12877.445475388784</v>
          </cell>
          <cell r="WG46">
            <v>415432.64717318607</v>
          </cell>
          <cell r="WH46">
            <v>765127.22701673</v>
          </cell>
          <cell r="WI46">
            <v>932276.22535301559</v>
          </cell>
          <cell r="WJ46">
            <v>0</v>
          </cell>
          <cell r="WK46">
            <v>0</v>
          </cell>
          <cell r="WL46">
            <v>0</v>
          </cell>
          <cell r="WM46">
            <v>0</v>
          </cell>
          <cell r="WN46">
            <v>0</v>
          </cell>
          <cell r="WO46">
            <v>-235406.20336151239</v>
          </cell>
          <cell r="WP46">
            <v>-12877.445475388784</v>
          </cell>
          <cell r="WQ46">
            <v>415432.64717318607</v>
          </cell>
          <cell r="WR46">
            <v>765127.22701673</v>
          </cell>
          <cell r="WS46">
            <v>932276.22535301559</v>
          </cell>
          <cell r="WT46">
            <v>-235406.20336151239</v>
          </cell>
          <cell r="WU46">
            <v>-12877.445475388784</v>
          </cell>
          <cell r="WV46">
            <v>415432.64717318607</v>
          </cell>
          <cell r="WW46">
            <v>765127.22701673</v>
          </cell>
          <cell r="WX46">
            <v>932276.22535301559</v>
          </cell>
          <cell r="WY46">
            <v>-193867.12330913491</v>
          </cell>
          <cell r="WZ46">
            <v>-420137.36767695111</v>
          </cell>
          <cell r="XA46">
            <v>-361093.35754990927</v>
          </cell>
          <cell r="XB46">
            <v>-933713.66020821652</v>
          </cell>
          <cell r="XC46">
            <v>-1908811.5087442119</v>
          </cell>
          <cell r="XD46">
            <v>-429273.32667064713</v>
          </cell>
          <cell r="XE46">
            <v>-433014.81315233978</v>
          </cell>
          <cell r="XF46">
            <v>54339.289623276796</v>
          </cell>
          <cell r="XG46">
            <v>-168586.4331914871</v>
          </cell>
          <cell r="XH46">
            <v>-976535.28339119628</v>
          </cell>
          <cell r="XI46">
            <v>-158011.21746975509</v>
          </cell>
          <cell r="XJ46">
            <v>-150930.82027128851</v>
          </cell>
          <cell r="XK46">
            <v>309841.65955807432</v>
          </cell>
          <cell r="XL46">
            <v>1187077.7945356048</v>
          </cell>
          <cell r="XM46">
            <v>1187977.4163526352</v>
          </cell>
          <cell r="XN46">
            <v>0</v>
          </cell>
          <cell r="XO46">
            <v>0</v>
          </cell>
          <cell r="XP46">
            <v>0</v>
          </cell>
          <cell r="XQ46">
            <v>0</v>
          </cell>
          <cell r="XR46">
            <v>0</v>
          </cell>
          <cell r="XS46">
            <v>-158011.21746975509</v>
          </cell>
          <cell r="XT46">
            <v>-150930.82027128851</v>
          </cell>
          <cell r="XU46">
            <v>309841.65955807432</v>
          </cell>
          <cell r="XV46">
            <v>1187077.7945356048</v>
          </cell>
          <cell r="XW46">
            <v>1187977.4163526352</v>
          </cell>
          <cell r="XX46">
            <v>-158011.21746975509</v>
          </cell>
          <cell r="XY46">
            <v>-150930.82027128851</v>
          </cell>
          <cell r="XZ46">
            <v>309841.65955807432</v>
          </cell>
          <cell r="YA46">
            <v>1187077.7945356048</v>
          </cell>
          <cell r="YB46">
            <v>1187977.4163526352</v>
          </cell>
          <cell r="YC46">
            <v>-559901.73486804555</v>
          </cell>
          <cell r="YD46">
            <v>-452414.09139662888</v>
          </cell>
          <cell r="YE46">
            <v>-376647.19873951655</v>
          </cell>
          <cell r="YF46">
            <v>-861699.5327163185</v>
          </cell>
          <cell r="YG46">
            <v>-2250662.5577205103</v>
          </cell>
          <cell r="YH46">
            <v>-717912.95233780053</v>
          </cell>
          <cell r="YI46">
            <v>-603344.91166791739</v>
          </cell>
          <cell r="YJ46">
            <v>-66805.539181442466</v>
          </cell>
          <cell r="YK46">
            <v>325378.26181928627</v>
          </cell>
          <cell r="YL46">
            <v>-1062685.141367875</v>
          </cell>
          <cell r="YM46">
            <v>-510706.81127530849</v>
          </cell>
          <cell r="YN46">
            <v>-550261.85824651108</v>
          </cell>
          <cell r="YO46">
            <v>-260652.97986879083</v>
          </cell>
          <cell r="YP46">
            <v>-198564.88490820909</v>
          </cell>
          <cell r="YQ46">
            <v>-1520186.5342988204</v>
          </cell>
          <cell r="YR46">
            <v>0</v>
          </cell>
          <cell r="YS46">
            <v>0</v>
          </cell>
          <cell r="YT46">
            <v>0</v>
          </cell>
          <cell r="YU46">
            <v>0</v>
          </cell>
          <cell r="YV46">
            <v>0</v>
          </cell>
          <cell r="YW46">
            <v>-510706.81127530849</v>
          </cell>
          <cell r="YX46">
            <v>-550261.85824651108</v>
          </cell>
          <cell r="YY46">
            <v>-260652.97986879083</v>
          </cell>
          <cell r="YZ46">
            <v>-198564.88490820909</v>
          </cell>
          <cell r="ZA46">
            <v>-1520186.5342988204</v>
          </cell>
          <cell r="ZB46">
            <v>-510706.81127530849</v>
          </cell>
          <cell r="ZC46">
            <v>-550261.85824651108</v>
          </cell>
          <cell r="ZD46">
            <v>-260652.97986879083</v>
          </cell>
          <cell r="ZE46">
            <v>-198564.88490820909</v>
          </cell>
          <cell r="ZF46">
            <v>-1520186.5342988204</v>
          </cell>
          <cell r="ZG46">
            <v>-70207.817999999999</v>
          </cell>
          <cell r="ZH46">
            <v>-126060.924</v>
          </cell>
          <cell r="ZI46">
            <v>-154889.33799999999</v>
          </cell>
          <cell r="ZJ46">
            <v>-154764.334</v>
          </cell>
          <cell r="ZK46">
            <v>-505922.41399999999</v>
          </cell>
          <cell r="ZL46">
            <v>-580914.62927530857</v>
          </cell>
          <cell r="ZM46">
            <v>-676322.78224651096</v>
          </cell>
          <cell r="ZN46">
            <v>-415542.31786879059</v>
          </cell>
          <cell r="ZO46">
            <v>-353329.21890820912</v>
          </cell>
          <cell r="ZP46">
            <v>-2026108.9482988194</v>
          </cell>
          <cell r="ZQ46">
            <v>417460.79493777687</v>
          </cell>
          <cell r="ZR46">
            <v>-21702.827432802878</v>
          </cell>
          <cell r="ZS46">
            <v>-145718.11849738797</v>
          </cell>
          <cell r="ZT46">
            <v>977990.79988850234</v>
          </cell>
          <cell r="ZU46">
            <v>1228030.6488960879</v>
          </cell>
          <cell r="ZV46">
            <v>0</v>
          </cell>
          <cell r="ZW46">
            <v>0</v>
          </cell>
          <cell r="ZX46">
            <v>0</v>
          </cell>
          <cell r="ZY46">
            <v>0</v>
          </cell>
          <cell r="ZZ46">
            <v>0</v>
          </cell>
          <cell r="AAA46">
            <v>417460.79493777687</v>
          </cell>
          <cell r="AAB46">
            <v>-21702.827432802878</v>
          </cell>
          <cell r="AAC46">
            <v>-145718.11849738797</v>
          </cell>
          <cell r="AAD46">
            <v>977990.79988850234</v>
          </cell>
          <cell r="AAE46">
            <v>1228030.6488960879</v>
          </cell>
          <cell r="AAF46">
            <v>417460.79493777687</v>
          </cell>
          <cell r="AAG46">
            <v>-21702.827432802878</v>
          </cell>
          <cell r="AAH46">
            <v>-145718.11849738797</v>
          </cell>
          <cell r="AAI46">
            <v>977990.79988850234</v>
          </cell>
          <cell r="AAJ46">
            <v>1228030.6488960879</v>
          </cell>
          <cell r="AAK46">
            <v>-195204.45757575758</v>
          </cell>
          <cell r="AAL46">
            <v>-197641.57424242428</v>
          </cell>
          <cell r="AAM46">
            <v>-197522.05909090908</v>
          </cell>
          <cell r="AAN46">
            <v>-197360.63787878788</v>
          </cell>
          <cell r="AAO46">
            <v>-787728.72878787876</v>
          </cell>
          <cell r="AAP46">
            <v>222256.33736201935</v>
          </cell>
          <cell r="AAQ46">
            <v>-219344.4016752271</v>
          </cell>
          <cell r="AAR46">
            <v>-343240.17758829659</v>
          </cell>
          <cell r="AAS46">
            <v>780630.16200971464</v>
          </cell>
          <cell r="AAT46">
            <v>440301.9201082103</v>
          </cell>
          <cell r="AAU46">
            <v>-400262.79048888374</v>
          </cell>
          <cell r="AAV46">
            <v>-503751.18107577576</v>
          </cell>
          <cell r="AAW46">
            <v>-358521.31291225646</v>
          </cell>
          <cell r="AAX46">
            <v>307500.19889685547</v>
          </cell>
          <cell r="AAY46">
            <v>-955035.08558006026</v>
          </cell>
          <cell r="AAZ46">
            <v>0</v>
          </cell>
          <cell r="ABA46">
            <v>0</v>
          </cell>
          <cell r="ABB46">
            <v>0</v>
          </cell>
          <cell r="ABC46">
            <v>0</v>
          </cell>
          <cell r="ABD46">
            <v>0</v>
          </cell>
          <cell r="ABE46">
            <v>-400262.79048888374</v>
          </cell>
          <cell r="ABF46">
            <v>-503751.18107577576</v>
          </cell>
          <cell r="ABG46">
            <v>-358521.31291225646</v>
          </cell>
          <cell r="ABH46">
            <v>307500.19889685547</v>
          </cell>
          <cell r="ABI46">
            <v>-955035.08558006026</v>
          </cell>
          <cell r="ABJ46">
            <v>-400262.79048888374</v>
          </cell>
          <cell r="ABK46">
            <v>-503751.18107577576</v>
          </cell>
          <cell r="ABL46">
            <v>-358521.31291225646</v>
          </cell>
          <cell r="ABM46">
            <v>307500.19889685547</v>
          </cell>
          <cell r="ABN46">
            <v>-955035.08558006026</v>
          </cell>
          <cell r="ABO46">
            <v>-219005.33735145844</v>
          </cell>
          <cell r="ABP46">
            <v>-210033.16483624547</v>
          </cell>
          <cell r="ABQ46">
            <v>-221764.86582434794</v>
          </cell>
          <cell r="ABR46">
            <v>-718672.22653834382</v>
          </cell>
          <cell r="ABS46">
            <v>-1369475.5945503959</v>
          </cell>
          <cell r="ABT46">
            <v>-619268.127840342</v>
          </cell>
          <cell r="ABU46">
            <v>-713784.34591202112</v>
          </cell>
          <cell r="ABV46">
            <v>-580286.17873660428</v>
          </cell>
          <cell r="ABW46">
            <v>-411172.02764148801</v>
          </cell>
          <cell r="ABX46">
            <v>-2324510.6801304556</v>
          </cell>
          <cell r="ABY46">
            <v>-300343.69359490741</v>
          </cell>
          <cell r="ABZ46">
            <v>739539.33880841918</v>
          </cell>
          <cell r="ACA46">
            <v>1000340.5875686891</v>
          </cell>
          <cell r="ACB46">
            <v>3323559.7411901178</v>
          </cell>
          <cell r="ACC46">
            <v>4763095.9739723206</v>
          </cell>
          <cell r="ACD46">
            <v>0</v>
          </cell>
          <cell r="ACE46">
            <v>0</v>
          </cell>
          <cell r="ACF46">
            <v>0</v>
          </cell>
          <cell r="ACG46">
            <v>0</v>
          </cell>
          <cell r="ACH46">
            <v>0</v>
          </cell>
          <cell r="ACI46">
            <v>-300343.69359490741</v>
          </cell>
          <cell r="ACJ46">
            <v>739539.33880841918</v>
          </cell>
          <cell r="ACK46">
            <v>1000340.5875686891</v>
          </cell>
          <cell r="ACL46">
            <v>3323559.7411901178</v>
          </cell>
          <cell r="ACM46">
            <v>4763095.9739723206</v>
          </cell>
          <cell r="ACN46">
            <v>-300343.69359490741</v>
          </cell>
          <cell r="ACO46">
            <v>739539.33880841918</v>
          </cell>
          <cell r="ACP46">
            <v>1000340.5875686891</v>
          </cell>
          <cell r="ACQ46">
            <v>3323559.7411901178</v>
          </cell>
          <cell r="ACR46">
            <v>4763095.9739723206</v>
          </cell>
          <cell r="ACS46">
            <v>-1031306.2535584334</v>
          </cell>
          <cell r="ACT46">
            <v>-718323.52191800252</v>
          </cell>
          <cell r="ACU46">
            <v>-587492.89931030991</v>
          </cell>
          <cell r="ACV46">
            <v>-1741365.4369490836</v>
          </cell>
          <cell r="ACW46">
            <v>-4078488.1117358301</v>
          </cell>
          <cell r="ACX46">
            <v>-1331649.947153341</v>
          </cell>
          <cell r="ACY46">
            <v>21215.816890415736</v>
          </cell>
          <cell r="ACZ46">
            <v>412847.6882583797</v>
          </cell>
          <cell r="ADA46">
            <v>1582194.3042410351</v>
          </cell>
          <cell r="ADB46">
            <v>684607.86223648861</v>
          </cell>
          <cell r="ADC46">
            <v>-550937.87183837034</v>
          </cell>
          <cell r="ADD46">
            <v>-485038.17543816287</v>
          </cell>
          <cell r="ADE46">
            <v>-156761.73309142748</v>
          </cell>
          <cell r="ADF46">
            <v>-282747.43159445561</v>
          </cell>
          <cell r="ADG46">
            <v>-1475485.2119624168</v>
          </cell>
          <cell r="ADH46">
            <v>0</v>
          </cell>
          <cell r="ADI46">
            <v>0</v>
          </cell>
          <cell r="ADJ46">
            <v>0</v>
          </cell>
          <cell r="ADK46">
            <v>0</v>
          </cell>
          <cell r="ADL46">
            <v>0</v>
          </cell>
          <cell r="ADM46">
            <v>-550937.87183837034</v>
          </cell>
          <cell r="ADN46">
            <v>-485038.17543816287</v>
          </cell>
          <cell r="ADO46">
            <v>-156761.73309142748</v>
          </cell>
          <cell r="ADP46">
            <v>-282747.43159445561</v>
          </cell>
          <cell r="ADQ46">
            <v>-1475485.2119624168</v>
          </cell>
          <cell r="ADR46">
            <v>-550937.87183837034</v>
          </cell>
          <cell r="ADS46">
            <v>-485038.17543816287</v>
          </cell>
          <cell r="ADT46">
            <v>-156761.73309142748</v>
          </cell>
          <cell r="ADU46">
            <v>-282747.43159445561</v>
          </cell>
          <cell r="ADV46">
            <v>-1475485.2119624168</v>
          </cell>
          <cell r="ADW46">
            <v>-179842.53125</v>
          </cell>
          <cell r="ADX46">
            <v>-180557.58541666667</v>
          </cell>
          <cell r="ADY46">
            <v>-163616.74374999999</v>
          </cell>
          <cell r="ADZ46">
            <v>-163462.15416666665</v>
          </cell>
          <cell r="AEA46">
            <v>-687479.01458333328</v>
          </cell>
          <cell r="AEB46">
            <v>-730780.40308837057</v>
          </cell>
          <cell r="AEC46">
            <v>-665595.76085482957</v>
          </cell>
          <cell r="AED46">
            <v>-320378.47684142739</v>
          </cell>
          <cell r="AEE46">
            <v>-446209.58576112217</v>
          </cell>
          <cell r="AEF46">
            <v>-2162964.2265457502</v>
          </cell>
          <cell r="AEG46">
            <v>695499.50631483132</v>
          </cell>
          <cell r="AEH46">
            <v>-1081906.833839268</v>
          </cell>
          <cell r="AEI46">
            <v>-1003937.5697116577</v>
          </cell>
          <cell r="AEJ46">
            <v>941270.78919254988</v>
          </cell>
          <cell r="AEK46">
            <v>-449074.10804354399</v>
          </cell>
          <cell r="AEL46">
            <v>0</v>
          </cell>
          <cell r="AEM46">
            <v>0</v>
          </cell>
          <cell r="AEN46">
            <v>0</v>
          </cell>
          <cell r="AEO46">
            <v>0</v>
          </cell>
          <cell r="AEP46">
            <v>0</v>
          </cell>
          <cell r="AEQ46">
            <v>695499.50631483132</v>
          </cell>
          <cell r="AER46">
            <v>-1081906.833839268</v>
          </cell>
          <cell r="AES46">
            <v>-1003937.5697116577</v>
          </cell>
          <cell r="AET46">
            <v>941270.78919254988</v>
          </cell>
          <cell r="AEU46">
            <v>-449074.10804354399</v>
          </cell>
          <cell r="AEV46">
            <v>695499.50631483132</v>
          </cell>
          <cell r="AEW46">
            <v>-1081906.833839268</v>
          </cell>
          <cell r="AEX46">
            <v>-1003937.5697116577</v>
          </cell>
          <cell r="AEY46">
            <v>941270.78919254988</v>
          </cell>
          <cell r="AEZ46">
            <v>-449074.10804354399</v>
          </cell>
          <cell r="AFA46">
            <v>-172132.75681818181</v>
          </cell>
          <cell r="AFB46">
            <v>-176386.82272727272</v>
          </cell>
          <cell r="AFC46">
            <v>-176351.52386363636</v>
          </cell>
          <cell r="AFD46">
            <v>-175191.48295454544</v>
          </cell>
          <cell r="AFE46">
            <v>-700062.58636363642</v>
          </cell>
          <cell r="AFF46">
            <v>523366.74949664902</v>
          </cell>
          <cell r="AFG46">
            <v>-1258293.6565665407</v>
          </cell>
          <cell r="AFH46">
            <v>-1180289.0935752941</v>
          </cell>
          <cell r="AFI46">
            <v>766079.30623800447</v>
          </cell>
          <cell r="AFJ46">
            <v>-1149136.69440718</v>
          </cell>
          <cell r="AFK46">
            <v>916566.25803642999</v>
          </cell>
          <cell r="AFL46">
            <v>-1040400.9939347431</v>
          </cell>
          <cell r="AFM46">
            <v>-964580.81027734978</v>
          </cell>
          <cell r="AFN46">
            <v>875766.73922228254</v>
          </cell>
          <cell r="AFO46">
            <v>-212648.80695338082</v>
          </cell>
          <cell r="AFP46">
            <v>0</v>
          </cell>
          <cell r="AFQ46">
            <v>0</v>
          </cell>
          <cell r="AFR46">
            <v>0</v>
          </cell>
          <cell r="AFS46">
            <v>0</v>
          </cell>
          <cell r="AFT46">
            <v>0</v>
          </cell>
          <cell r="AFU46">
            <v>916566.25803642999</v>
          </cell>
          <cell r="AFV46">
            <v>-1040400.9939347431</v>
          </cell>
          <cell r="AFW46">
            <v>-964580.81027734978</v>
          </cell>
          <cell r="AFX46">
            <v>875766.73922228254</v>
          </cell>
          <cell r="AFY46">
            <v>-212648.80695338082</v>
          </cell>
          <cell r="AFZ46">
            <v>916566.25803642999</v>
          </cell>
          <cell r="AGA46">
            <v>-1040400.9939347431</v>
          </cell>
          <cell r="AGB46">
            <v>-964580.81027734978</v>
          </cell>
          <cell r="AGC46">
            <v>875766.73922228254</v>
          </cell>
          <cell r="AGD46">
            <v>-212648.80695338082</v>
          </cell>
          <cell r="AGE46">
            <v>-165756.52638888889</v>
          </cell>
          <cell r="AGF46">
            <v>-168185.45138888891</v>
          </cell>
          <cell r="AGG46">
            <v>-169816.95833333334</v>
          </cell>
          <cell r="AGH46">
            <v>-169759.0861111111</v>
          </cell>
          <cell r="AGI46">
            <v>-673518.02222222229</v>
          </cell>
          <cell r="AGJ46">
            <v>750809.73164754128</v>
          </cell>
          <cell r="AGK46">
            <v>-1208586.4453236321</v>
          </cell>
          <cell r="AGL46">
            <v>-1134397.7686106833</v>
          </cell>
          <cell r="AGM46">
            <v>706007.65311117098</v>
          </cell>
          <cell r="AGN46">
            <v>-886166.82917560264</v>
          </cell>
          <cell r="AGO46">
            <v>-672283.6092934967</v>
          </cell>
          <cell r="AGP46">
            <v>-251329.64929823298</v>
          </cell>
          <cell r="AGQ46">
            <v>-147027.15185501985</v>
          </cell>
          <cell r="AGR46">
            <v>2821695.3659685492</v>
          </cell>
          <cell r="AGS46">
            <v>1751054.9555217996</v>
          </cell>
          <cell r="AGT46">
            <v>0</v>
          </cell>
          <cell r="AGU46">
            <v>0</v>
          </cell>
          <cell r="AGV46">
            <v>0</v>
          </cell>
          <cell r="AGW46">
            <v>0</v>
          </cell>
          <cell r="AGX46">
            <v>0</v>
          </cell>
          <cell r="AGY46">
            <v>-672283.6092934967</v>
          </cell>
          <cell r="AGZ46">
            <v>-251329.64929823298</v>
          </cell>
          <cell r="AHA46">
            <v>-147027.15185501985</v>
          </cell>
          <cell r="AHB46">
            <v>2821695.3659685492</v>
          </cell>
          <cell r="AHC46">
            <v>1751054.9555217996</v>
          </cell>
          <cell r="AHD46">
            <v>-672283.6092934967</v>
          </cell>
          <cell r="AHE46">
            <v>-251329.64929823298</v>
          </cell>
          <cell r="AHF46">
            <v>-147027.15185501985</v>
          </cell>
          <cell r="AHG46">
            <v>2821695.3659685492</v>
          </cell>
          <cell r="AHH46">
            <v>1751054.9555217996</v>
          </cell>
          <cell r="AHI46">
            <v>-542471.03365765815</v>
          </cell>
          <cell r="AHJ46">
            <v>-518731.49014662881</v>
          </cell>
          <cell r="AHK46">
            <v>-493010.99971442856</v>
          </cell>
          <cell r="AHL46">
            <v>-1495345.3413320752</v>
          </cell>
          <cell r="AHM46">
            <v>-3049558.8648507912</v>
          </cell>
          <cell r="AHN46">
            <v>-1214754.6429511551</v>
          </cell>
          <cell r="AHO46">
            <v>-770061.13944486156</v>
          </cell>
          <cell r="AHP46">
            <v>-640038.15156944841</v>
          </cell>
          <cell r="AHQ46">
            <v>1326350.0246364735</v>
          </cell>
          <cell r="AHR46">
            <v>-1298503.9093289915</v>
          </cell>
          <cell r="AHS46">
            <v>-511011.22131382127</v>
          </cell>
          <cell r="AHT46">
            <v>-367475.06552722957</v>
          </cell>
          <cell r="AHU46">
            <v>-411107.24016189831</v>
          </cell>
          <cell r="AHV46">
            <v>1192116.9494487047</v>
          </cell>
          <cell r="AHW46">
            <v>-97476.577554244548</v>
          </cell>
          <cell r="AHX46">
            <v>0</v>
          </cell>
          <cell r="AHY46">
            <v>0</v>
          </cell>
          <cell r="AHZ46">
            <v>0</v>
          </cell>
          <cell r="AIA46">
            <v>0</v>
          </cell>
          <cell r="AIB46">
            <v>0</v>
          </cell>
          <cell r="AIC46">
            <v>-511011.22131382127</v>
          </cell>
          <cell r="AID46">
            <v>-367475.06552722957</v>
          </cell>
          <cell r="AIE46">
            <v>-411107.24016189831</v>
          </cell>
          <cell r="AIF46">
            <v>1192116.9494487047</v>
          </cell>
          <cell r="AIG46">
            <v>-97476.577554244548</v>
          </cell>
          <cell r="AIH46">
            <v>-511011.22131382127</v>
          </cell>
          <cell r="AII46">
            <v>-367475.06552722957</v>
          </cell>
          <cell r="AIJ46">
            <v>-411107.24016189831</v>
          </cell>
          <cell r="AIK46">
            <v>1192116.9494487047</v>
          </cell>
          <cell r="AIL46">
            <v>-97476.577554244548</v>
          </cell>
          <cell r="AIM46">
            <v>-279140.16124489304</v>
          </cell>
          <cell r="AIN46">
            <v>-409514.57809420803</v>
          </cell>
          <cell r="AIO46">
            <v>-341482.21460706554</v>
          </cell>
          <cell r="AIP46">
            <v>-859439.81712000316</v>
          </cell>
          <cell r="AIQ46">
            <v>-1889576.7710661697</v>
          </cell>
          <cell r="AIR46">
            <v>-790151.38255871413</v>
          </cell>
          <cell r="AIS46">
            <v>-776989.64362143725</v>
          </cell>
          <cell r="AIT46">
            <v>-752589.45476896362</v>
          </cell>
          <cell r="AIU46">
            <v>332677.13232870167</v>
          </cell>
          <cell r="AIV46">
            <v>-1987053.3486204138</v>
          </cell>
          <cell r="AIW46">
            <v>-389996.77418977232</v>
          </cell>
          <cell r="AIX46">
            <v>-432019.03130121483</v>
          </cell>
          <cell r="AIY46">
            <v>-327464.45634588029</v>
          </cell>
          <cell r="AIZ46">
            <v>-70435.730570433079</v>
          </cell>
          <cell r="AJA46">
            <v>-1219915.9924073005</v>
          </cell>
          <cell r="AJB46">
            <v>0</v>
          </cell>
          <cell r="AJC46">
            <v>0</v>
          </cell>
          <cell r="AJD46">
            <v>0</v>
          </cell>
          <cell r="AJE46">
            <v>0</v>
          </cell>
          <cell r="AJF46">
            <v>0</v>
          </cell>
          <cell r="AJG46">
            <v>-389996.77418977232</v>
          </cell>
          <cell r="AJH46">
            <v>-432019.03130121483</v>
          </cell>
          <cell r="AJI46">
            <v>-327464.45634588029</v>
          </cell>
          <cell r="AJJ46">
            <v>-70435.730570433079</v>
          </cell>
          <cell r="AJK46">
            <v>-1219915.9924073005</v>
          </cell>
          <cell r="AJL46">
            <v>-389996.77418977232</v>
          </cell>
          <cell r="AJM46">
            <v>-432019.03130121483</v>
          </cell>
          <cell r="AJN46">
            <v>-327464.45634588029</v>
          </cell>
          <cell r="AJO46">
            <v>-70435.730570433079</v>
          </cell>
          <cell r="AJP46">
            <v>-1219915.9924073005</v>
          </cell>
          <cell r="AJQ46">
            <v>-153056.57083333333</v>
          </cell>
          <cell r="AJR46">
            <v>-153037.99374999999</v>
          </cell>
          <cell r="AJS46">
            <v>-153189.35624999998</v>
          </cell>
          <cell r="AJT46">
            <v>-153141.01874999999</v>
          </cell>
          <cell r="AJU46">
            <v>-612424.93958333333</v>
          </cell>
          <cell r="AJV46">
            <v>-543053.34502310574</v>
          </cell>
          <cell r="AJW46">
            <v>-585057.02505121485</v>
          </cell>
          <cell r="AJX46">
            <v>-480653.81259588036</v>
          </cell>
          <cell r="AJY46">
            <v>-223576.74932043324</v>
          </cell>
          <cell r="AJZ46">
            <v>-1832340.9319906337</v>
          </cell>
          <cell r="AKA46">
            <v>-263169.55516749178</v>
          </cell>
          <cell r="AKB46">
            <v>-85249.712783158408</v>
          </cell>
          <cell r="AKC46">
            <v>-113599.4467157725</v>
          </cell>
          <cell r="AKD46">
            <v>-254178.55979124433</v>
          </cell>
          <cell r="AKE46">
            <v>-716197.27445766749</v>
          </cell>
          <cell r="AKF46">
            <v>0</v>
          </cell>
          <cell r="AKG46">
            <v>0</v>
          </cell>
          <cell r="AKH46">
            <v>0</v>
          </cell>
          <cell r="AKI46">
            <v>0</v>
          </cell>
          <cell r="AKJ46">
            <v>0</v>
          </cell>
          <cell r="AKK46">
            <v>-263169.55516749178</v>
          </cell>
          <cell r="AKL46">
            <v>-85249.712783158408</v>
          </cell>
          <cell r="AKM46">
            <v>-113599.4467157725</v>
          </cell>
          <cell r="AKN46">
            <v>-254178.55979124433</v>
          </cell>
          <cell r="AKO46">
            <v>-716197.27445766749</v>
          </cell>
          <cell r="AKP46">
            <v>-263169.55516749178</v>
          </cell>
          <cell r="AKQ46">
            <v>-85249.712783158408</v>
          </cell>
          <cell r="AKR46">
            <v>-113599.4467157725</v>
          </cell>
          <cell r="AKS46">
            <v>-254178.55979124433</v>
          </cell>
          <cell r="AKT46">
            <v>-716197.27445766749</v>
          </cell>
          <cell r="AKU46">
            <v>-150131.76875000002</v>
          </cell>
          <cell r="AKV46">
            <v>-152819.26875000002</v>
          </cell>
          <cell r="AKW46">
            <v>-152946.32500000001</v>
          </cell>
          <cell r="AKX46">
            <v>-152854.58958333335</v>
          </cell>
          <cell r="AKY46">
            <v>-608751.95208333328</v>
          </cell>
          <cell r="AKZ46">
            <v>-413301.32391749194</v>
          </cell>
          <cell r="ALA46">
            <v>-238068.98153315845</v>
          </cell>
          <cell r="ALB46">
            <v>-266545.77171577234</v>
          </cell>
          <cell r="ALC46">
            <v>-407033.14937457768</v>
          </cell>
          <cell r="ALD46">
            <v>-1324949.2265410009</v>
          </cell>
          <cell r="ALE46">
            <v>-375334.38181818184</v>
          </cell>
          <cell r="ALF46">
            <v>1602874.3090909091</v>
          </cell>
          <cell r="ALG46">
            <v>784874.30909090955</v>
          </cell>
          <cell r="ALH46">
            <v>-397155.69090909045</v>
          </cell>
          <cell r="ALT46">
            <v>-375334.38181818184</v>
          </cell>
          <cell r="ALU46">
            <v>1602874.3090909091</v>
          </cell>
          <cell r="ALV46">
            <v>784874.30909090955</v>
          </cell>
          <cell r="ALW46">
            <v>-397155.69090909045</v>
          </cell>
          <cell r="ALX46">
            <v>1615258.5454545449</v>
          </cell>
          <cell r="ALY46">
            <v>0</v>
          </cell>
          <cell r="ALZ46">
            <v>0</v>
          </cell>
          <cell r="AMA46">
            <v>0</v>
          </cell>
          <cell r="AMB46">
            <v>0</v>
          </cell>
          <cell r="AMC46">
            <v>0</v>
          </cell>
          <cell r="AMD46">
            <v>-375334.38181818184</v>
          </cell>
          <cell r="AME46">
            <v>1602874.3090909091</v>
          </cell>
          <cell r="AMF46">
            <v>784874.30909090955</v>
          </cell>
          <cell r="AMG46">
            <v>-397155.69090909045</v>
          </cell>
          <cell r="AMH46">
            <v>1615258.5454545449</v>
          </cell>
          <cell r="AMX46">
            <v>-6025.5</v>
          </cell>
          <cell r="AMY46">
            <v>-6025.5</v>
          </cell>
          <cell r="AMZ46">
            <v>-6025.5</v>
          </cell>
          <cell r="ANA46">
            <v>-6025.5</v>
          </cell>
          <cell r="ANB46">
            <v>-24102</v>
          </cell>
          <cell r="ANC46">
            <v>0</v>
          </cell>
          <cell r="AND46">
            <v>0</v>
          </cell>
          <cell r="ANE46">
            <v>0</v>
          </cell>
          <cell r="ANF46">
            <v>0</v>
          </cell>
          <cell r="ANG46">
            <v>0</v>
          </cell>
          <cell r="ANH46">
            <v>-6025.5</v>
          </cell>
          <cell r="ANI46">
            <v>-6025.5</v>
          </cell>
          <cell r="ANJ46">
            <v>-6025.5</v>
          </cell>
          <cell r="ANK46">
            <v>-6025.5</v>
          </cell>
          <cell r="ANL46">
            <v>-24102</v>
          </cell>
          <cell r="AOB46">
            <v>-3233.34</v>
          </cell>
          <cell r="AOC46">
            <v>-3233.34</v>
          </cell>
          <cell r="AOD46">
            <v>-3233.34</v>
          </cell>
          <cell r="AOE46">
            <v>-3233.34</v>
          </cell>
          <cell r="AOF46">
            <v>-12933.36</v>
          </cell>
          <cell r="AOG46">
            <v>0</v>
          </cell>
          <cell r="AOH46">
            <v>0</v>
          </cell>
          <cell r="AOI46">
            <v>0</v>
          </cell>
          <cell r="AOJ46">
            <v>0</v>
          </cell>
          <cell r="AOK46">
            <v>0</v>
          </cell>
          <cell r="AOL46">
            <v>-3233.34</v>
          </cell>
          <cell r="AOM46">
            <v>-3233.34</v>
          </cell>
          <cell r="AON46">
            <v>-3233.34</v>
          </cell>
          <cell r="AOO46">
            <v>-3233.34</v>
          </cell>
          <cell r="AOP46">
            <v>-12933.36</v>
          </cell>
          <cell r="APF46">
            <v>-28167.510000000002</v>
          </cell>
          <cell r="APG46">
            <v>-28167.510000000002</v>
          </cell>
          <cell r="APH46">
            <v>-28167.510000000002</v>
          </cell>
          <cell r="API46">
            <v>-9389.17</v>
          </cell>
          <cell r="APJ46">
            <v>-93891.7</v>
          </cell>
          <cell r="APK46">
            <v>0</v>
          </cell>
          <cell r="APL46">
            <v>0</v>
          </cell>
          <cell r="APM46">
            <v>0</v>
          </cell>
          <cell r="APN46">
            <v>0</v>
          </cell>
          <cell r="APO46">
            <v>0</v>
          </cell>
          <cell r="APP46">
            <v>-28167.510000000002</v>
          </cell>
          <cell r="APQ46">
            <v>-28167.510000000002</v>
          </cell>
          <cell r="APR46">
            <v>-28167.510000000002</v>
          </cell>
          <cell r="APS46">
            <v>-9389.17</v>
          </cell>
          <cell r="APT46">
            <v>-93891.7</v>
          </cell>
          <cell r="AQJ46">
            <v>0</v>
          </cell>
          <cell r="AQK46">
            <v>0</v>
          </cell>
          <cell r="AQL46">
            <v>0</v>
          </cell>
          <cell r="AQM46">
            <v>0</v>
          </cell>
          <cell r="AQN46">
            <v>0</v>
          </cell>
          <cell r="AQO46">
            <v>0</v>
          </cell>
          <cell r="AQP46">
            <v>0</v>
          </cell>
          <cell r="AQQ46">
            <v>0</v>
          </cell>
          <cell r="AQR46">
            <v>0</v>
          </cell>
          <cell r="AQS46">
            <v>0</v>
          </cell>
          <cell r="AQT46">
            <v>0</v>
          </cell>
          <cell r="AQU46">
            <v>0</v>
          </cell>
          <cell r="AQV46">
            <v>0</v>
          </cell>
          <cell r="AQW46">
            <v>0</v>
          </cell>
          <cell r="AQX46">
            <v>0</v>
          </cell>
          <cell r="ARN46">
            <v>0</v>
          </cell>
          <cell r="ARO46">
            <v>0</v>
          </cell>
          <cell r="ARP46">
            <v>0</v>
          </cell>
          <cell r="ARQ46">
            <v>0</v>
          </cell>
          <cell r="ARR46">
            <v>0</v>
          </cell>
          <cell r="ARS46">
            <v>0</v>
          </cell>
          <cell r="ART46">
            <v>0</v>
          </cell>
          <cell r="ARU46">
            <v>0</v>
          </cell>
          <cell r="ARV46">
            <v>0</v>
          </cell>
          <cell r="ARW46">
            <v>0</v>
          </cell>
          <cell r="ARX46">
            <v>0</v>
          </cell>
          <cell r="ARY46">
            <v>0</v>
          </cell>
          <cell r="ARZ46">
            <v>0</v>
          </cell>
          <cell r="ASA46">
            <v>0</v>
          </cell>
          <cell r="ASB46">
            <v>0</v>
          </cell>
          <cell r="ASR46">
            <v>0</v>
          </cell>
          <cell r="ASS46">
            <v>0</v>
          </cell>
          <cell r="AST46">
            <v>0</v>
          </cell>
          <cell r="ASU46">
            <v>0</v>
          </cell>
          <cell r="ASV46">
            <v>0</v>
          </cell>
          <cell r="ASW46">
            <v>0</v>
          </cell>
          <cell r="ASX46">
            <v>0</v>
          </cell>
          <cell r="ASY46">
            <v>0</v>
          </cell>
          <cell r="ASZ46">
            <v>0</v>
          </cell>
          <cell r="ATA46">
            <v>0</v>
          </cell>
          <cell r="ATB46">
            <v>0</v>
          </cell>
          <cell r="ATC46">
            <v>0</v>
          </cell>
          <cell r="ATD46">
            <v>0</v>
          </cell>
          <cell r="ATE46">
            <v>0</v>
          </cell>
          <cell r="ATF46">
            <v>0</v>
          </cell>
          <cell r="ATV46">
            <v>0</v>
          </cell>
          <cell r="ATW46">
            <v>0</v>
          </cell>
          <cell r="ATX46">
            <v>0</v>
          </cell>
          <cell r="ATY46">
            <v>0</v>
          </cell>
          <cell r="ATZ46">
            <v>0</v>
          </cell>
          <cell r="AUA46">
            <v>0</v>
          </cell>
          <cell r="AUB46">
            <v>0</v>
          </cell>
          <cell r="AUC46">
            <v>0</v>
          </cell>
          <cell r="AUD46">
            <v>0</v>
          </cell>
          <cell r="AUE46">
            <v>0</v>
          </cell>
          <cell r="AUF46">
            <v>0</v>
          </cell>
          <cell r="AUG46">
            <v>0</v>
          </cell>
          <cell r="AUH46">
            <v>0</v>
          </cell>
          <cell r="AUI46">
            <v>0</v>
          </cell>
          <cell r="AUJ46">
            <v>0</v>
          </cell>
          <cell r="AUZ46">
            <v>0</v>
          </cell>
          <cell r="AVA46">
            <v>0</v>
          </cell>
          <cell r="AVB46">
            <v>0</v>
          </cell>
          <cell r="AVC46">
            <v>0</v>
          </cell>
          <cell r="AVD46">
            <v>0</v>
          </cell>
          <cell r="AVE46">
            <v>0</v>
          </cell>
          <cell r="AVF46">
            <v>0</v>
          </cell>
          <cell r="AVG46">
            <v>0</v>
          </cell>
          <cell r="AVH46">
            <v>0</v>
          </cell>
          <cell r="AVI46">
            <v>0</v>
          </cell>
          <cell r="AVJ46">
            <v>0</v>
          </cell>
          <cell r="AVK46">
            <v>0</v>
          </cell>
          <cell r="AVL46">
            <v>0</v>
          </cell>
          <cell r="AVM46">
            <v>0</v>
          </cell>
          <cell r="AVN46">
            <v>0</v>
          </cell>
          <cell r="AWD46">
            <v>0</v>
          </cell>
          <cell r="AWE46">
            <v>0</v>
          </cell>
          <cell r="AWF46">
            <v>0</v>
          </cell>
          <cell r="AWG46">
            <v>0</v>
          </cell>
          <cell r="AWH46">
            <v>0</v>
          </cell>
          <cell r="AWI46">
            <v>0</v>
          </cell>
          <cell r="AWJ46">
            <v>0</v>
          </cell>
          <cell r="AWK46">
            <v>0</v>
          </cell>
          <cell r="AWL46">
            <v>0</v>
          </cell>
          <cell r="AWM46">
            <v>0</v>
          </cell>
          <cell r="AWN46">
            <v>0</v>
          </cell>
          <cell r="AWO46">
            <v>0</v>
          </cell>
          <cell r="AWP46">
            <v>0</v>
          </cell>
          <cell r="AWQ46">
            <v>0</v>
          </cell>
          <cell r="AWR46">
            <v>0</v>
          </cell>
          <cell r="AXH46">
            <v>0</v>
          </cell>
          <cell r="AXI46">
            <v>0</v>
          </cell>
          <cell r="AXJ46">
            <v>0</v>
          </cell>
          <cell r="AXK46">
            <v>0</v>
          </cell>
          <cell r="AXL46">
            <v>0</v>
          </cell>
          <cell r="AXM46">
            <v>0</v>
          </cell>
          <cell r="AXN46">
            <v>0</v>
          </cell>
          <cell r="AXO46">
            <v>0</v>
          </cell>
          <cell r="AXP46">
            <v>0</v>
          </cell>
          <cell r="AXQ46">
            <v>0</v>
          </cell>
          <cell r="AXR46">
            <v>0</v>
          </cell>
          <cell r="AXS46">
            <v>0</v>
          </cell>
          <cell r="AXT46">
            <v>0</v>
          </cell>
          <cell r="AXU46">
            <v>0</v>
          </cell>
          <cell r="AXV46">
            <v>0</v>
          </cell>
          <cell r="AXW46">
            <v>54733661.044807449</v>
          </cell>
          <cell r="AXX46">
            <v>23499825.483104929</v>
          </cell>
          <cell r="AXY46">
            <v>32416143.75516881</v>
          </cell>
          <cell r="AXZ46">
            <v>93111741.143087953</v>
          </cell>
          <cell r="AYA46">
            <v>203761371.42616916</v>
          </cell>
          <cell r="AYB46">
            <v>0</v>
          </cell>
          <cell r="AYC46">
            <v>0</v>
          </cell>
          <cell r="AYD46">
            <v>0</v>
          </cell>
          <cell r="AYE46">
            <v>0</v>
          </cell>
          <cell r="AYF46">
            <v>0</v>
          </cell>
          <cell r="AYG46">
            <v>54771087.394807443</v>
          </cell>
          <cell r="AYH46">
            <v>23537251.833104923</v>
          </cell>
          <cell r="AYI46">
            <v>32453570.105168819</v>
          </cell>
          <cell r="AYJ46">
            <v>93130389.153087944</v>
          </cell>
          <cell r="AYK46">
            <v>203892298.4861691</v>
          </cell>
          <cell r="AYL46">
            <v>54733661.032109842</v>
          </cell>
          <cell r="AYM46">
            <v>23499825.267536387</v>
          </cell>
          <cell r="AYN46">
            <v>32416143.840343013</v>
          </cell>
          <cell r="AYO46">
            <v>93111742.180862188</v>
          </cell>
          <cell r="AYP46">
            <v>203761372.32085145</v>
          </cell>
          <cell r="AYQ46">
            <v>-16389979.475106142</v>
          </cell>
          <cell r="AYR46">
            <v>-14837189.352819592</v>
          </cell>
          <cell r="AYS46">
            <v>-12826358.349758998</v>
          </cell>
          <cell r="AYT46">
            <v>-48677645.568589613</v>
          </cell>
          <cell r="AYU46">
            <v>-92731172.746274352</v>
          </cell>
          <cell r="AYV46">
            <v>38343681.557003707</v>
          </cell>
          <cell r="AYW46">
            <v>8662635.9147167802</v>
          </cell>
          <cell r="AYX46">
            <v>19589785.490584016</v>
          </cell>
          <cell r="AYY46">
            <v>44434096.612272561</v>
          </cell>
          <cell r="AYZ46">
            <v>111030199.57457709</v>
          </cell>
          <cell r="AZA46">
            <v>1370534.49</v>
          </cell>
          <cell r="AZB46">
            <v>1525741.6800000002</v>
          </cell>
          <cell r="AZC46">
            <v>1524595.6800000002</v>
          </cell>
          <cell r="AZD46">
            <v>1674595.6800000002</v>
          </cell>
          <cell r="AZE46">
            <v>6095467.5299999993</v>
          </cell>
          <cell r="AZF46">
            <v>0</v>
          </cell>
          <cell r="AZG46">
            <v>0</v>
          </cell>
          <cell r="AZH46">
            <v>0</v>
          </cell>
          <cell r="AZI46">
            <v>0</v>
          </cell>
          <cell r="AZJ46">
            <v>0</v>
          </cell>
          <cell r="AZK46">
            <v>1370534.49</v>
          </cell>
          <cell r="AZL46">
            <v>1525741.6800000002</v>
          </cell>
          <cell r="AZM46">
            <v>1524595.6800000002</v>
          </cell>
          <cell r="AZN46">
            <v>1674595.6800000002</v>
          </cell>
          <cell r="AZO46">
            <v>6095467.5299999993</v>
          </cell>
          <cell r="AZP46">
            <v>1370534.49</v>
          </cell>
          <cell r="AZQ46">
            <v>1525741.6800000002</v>
          </cell>
          <cell r="AZR46">
            <v>1524595.6800000002</v>
          </cell>
          <cell r="AZS46">
            <v>1674595.6800000002</v>
          </cell>
          <cell r="AZT46">
            <v>6095467.5299999993</v>
          </cell>
          <cell r="AZU46">
            <v>0</v>
          </cell>
          <cell r="AZV46">
            <v>0</v>
          </cell>
          <cell r="AZW46">
            <v>0</v>
          </cell>
          <cell r="AZX46">
            <v>0</v>
          </cell>
          <cell r="AZY46">
            <v>0</v>
          </cell>
          <cell r="AZZ46">
            <v>1370534.49</v>
          </cell>
          <cell r="BAA46">
            <v>1525741.6800000002</v>
          </cell>
          <cell r="BAB46">
            <v>1524595.6800000002</v>
          </cell>
          <cell r="BAC46">
            <v>1674595.6800000002</v>
          </cell>
          <cell r="BAD46">
            <v>6095467.5299999993</v>
          </cell>
          <cell r="BAE46">
            <v>-5115171.66</v>
          </cell>
          <cell r="BAF46">
            <v>4217031.2699999996</v>
          </cell>
          <cell r="BAG46">
            <v>4017539.2799999993</v>
          </cell>
          <cell r="BAH46">
            <v>4312421.2899999991</v>
          </cell>
          <cell r="BAI46">
            <v>7431820.1799999997</v>
          </cell>
          <cell r="BAJ46">
            <v>0</v>
          </cell>
          <cell r="BAK46">
            <v>0</v>
          </cell>
          <cell r="BAL46">
            <v>0</v>
          </cell>
          <cell r="BAM46">
            <v>0</v>
          </cell>
          <cell r="BAN46">
            <v>0</v>
          </cell>
          <cell r="BAO46">
            <v>-5115171.66</v>
          </cell>
          <cell r="BAP46">
            <v>4217031.2699999996</v>
          </cell>
          <cell r="BAQ46">
            <v>4017539.2799999993</v>
          </cell>
          <cell r="BAR46">
            <v>4312421.2899999991</v>
          </cell>
          <cell r="BAS46">
            <v>7431820.1799999997</v>
          </cell>
          <cell r="BAT46">
            <v>-5115171.66</v>
          </cell>
          <cell r="BAU46">
            <v>4217031.2699999996</v>
          </cell>
          <cell r="BAV46">
            <v>4017539.2799999993</v>
          </cell>
          <cell r="BAW46">
            <v>4312421.2899999991</v>
          </cell>
          <cell r="BAX46">
            <v>7431820.1799999997</v>
          </cell>
          <cell r="BAY46">
            <v>0</v>
          </cell>
          <cell r="BAZ46">
            <v>0</v>
          </cell>
          <cell r="BBA46">
            <v>0</v>
          </cell>
          <cell r="BBB46">
            <v>0</v>
          </cell>
          <cell r="BBC46">
            <v>0</v>
          </cell>
          <cell r="BBD46">
            <v>-5115171.66</v>
          </cell>
          <cell r="BBE46">
            <v>4217031.2699999996</v>
          </cell>
          <cell r="BBF46">
            <v>4017539.2799999993</v>
          </cell>
          <cell r="BBG46">
            <v>4312421.2899999991</v>
          </cell>
          <cell r="BBH46">
            <v>7431820.1799999997</v>
          </cell>
          <cell r="BBI46">
            <v>-41777.160000000003</v>
          </cell>
          <cell r="BBJ46">
            <v>-41777.160000000003</v>
          </cell>
          <cell r="BBK46">
            <v>-41777.160000000003</v>
          </cell>
          <cell r="BBL46">
            <v>-41318.120000000003</v>
          </cell>
          <cell r="BBM46">
            <v>-166649.60000000001</v>
          </cell>
          <cell r="BBN46">
            <v>0</v>
          </cell>
          <cell r="BBO46">
            <v>0</v>
          </cell>
          <cell r="BBP46">
            <v>0</v>
          </cell>
          <cell r="BBQ46">
            <v>0</v>
          </cell>
          <cell r="BBR46">
            <v>0</v>
          </cell>
          <cell r="BBS46">
            <v>-41777.160000000003</v>
          </cell>
          <cell r="BBT46">
            <v>-41777.160000000003</v>
          </cell>
          <cell r="BBU46">
            <v>-41777.160000000003</v>
          </cell>
          <cell r="BBV46">
            <v>-41318.120000000003</v>
          </cell>
          <cell r="BBW46">
            <v>-166649.60000000001</v>
          </cell>
          <cell r="BBX46">
            <v>-41777.160000000003</v>
          </cell>
          <cell r="BBY46">
            <v>-41777.160000000003</v>
          </cell>
          <cell r="BBZ46">
            <v>-41777.160000000003</v>
          </cell>
          <cell r="BCA46">
            <v>-41318.120000000003</v>
          </cell>
          <cell r="BCB46">
            <v>-166649.60000000001</v>
          </cell>
          <cell r="BCC46">
            <v>0</v>
          </cell>
          <cell r="BCD46">
            <v>0</v>
          </cell>
          <cell r="BCE46">
            <v>0</v>
          </cell>
          <cell r="BCF46">
            <v>0</v>
          </cell>
          <cell r="BCG46">
            <v>0</v>
          </cell>
          <cell r="BCH46">
            <v>-41777.160000000003</v>
          </cell>
          <cell r="BCI46">
            <v>-41777.160000000003</v>
          </cell>
          <cell r="BCJ46">
            <v>-41777.160000000003</v>
          </cell>
          <cell r="BCK46">
            <v>-41318.120000000003</v>
          </cell>
          <cell r="BCL46">
            <v>-166649.60000000001</v>
          </cell>
          <cell r="BCM46">
            <v>-16068494.220000001</v>
          </cell>
          <cell r="BCN46">
            <v>-17284683.18</v>
          </cell>
          <cell r="BCO46">
            <v>-22466468.479999997</v>
          </cell>
          <cell r="BCP46">
            <v>-21833555.080000002</v>
          </cell>
          <cell r="BCQ46">
            <v>-77653200.959999993</v>
          </cell>
          <cell r="BCR46">
            <v>0</v>
          </cell>
          <cell r="BCS46">
            <v>0</v>
          </cell>
          <cell r="BCT46">
            <v>0</v>
          </cell>
          <cell r="BCU46">
            <v>0</v>
          </cell>
          <cell r="BCV46">
            <v>0</v>
          </cell>
          <cell r="BCW46">
            <v>-16068494.220000001</v>
          </cell>
          <cell r="BCX46">
            <v>-17284683.18</v>
          </cell>
          <cell r="BCY46">
            <v>-22466468.479999997</v>
          </cell>
          <cell r="BCZ46">
            <v>-21833555.080000002</v>
          </cell>
          <cell r="BDA46">
            <v>-77653200.959999993</v>
          </cell>
          <cell r="BDB46">
            <v>-16068494.220000001</v>
          </cell>
          <cell r="BDC46">
            <v>-17284683.18</v>
          </cell>
          <cell r="BDD46">
            <v>-22466468.479999997</v>
          </cell>
          <cell r="BDE46">
            <v>-21833555.080000002</v>
          </cell>
          <cell r="BDF46">
            <v>-77653200.959999993</v>
          </cell>
          <cell r="BDG46">
            <v>0</v>
          </cell>
          <cell r="BDH46">
            <v>0</v>
          </cell>
          <cell r="BDI46">
            <v>0</v>
          </cell>
          <cell r="BDJ46">
            <v>0</v>
          </cell>
          <cell r="BDK46">
            <v>0</v>
          </cell>
          <cell r="BDL46">
            <v>-16068494.220000001</v>
          </cell>
          <cell r="BDM46">
            <v>-17284683.18</v>
          </cell>
          <cell r="BDN46">
            <v>-22466468.479999997</v>
          </cell>
          <cell r="BDO46">
            <v>-21833555.080000002</v>
          </cell>
          <cell r="BDP46">
            <v>-77653200.959999993</v>
          </cell>
          <cell r="BDQ46">
            <v>-24715064.699999999</v>
          </cell>
          <cell r="BDR46">
            <v>-26082910.046250001</v>
          </cell>
          <cell r="BDS46">
            <v>-27688023.058125</v>
          </cell>
          <cell r="BDT46">
            <v>-100188541.13124999</v>
          </cell>
          <cell r="BDU46">
            <v>-178674538.93562499</v>
          </cell>
          <cell r="BDV46">
            <v>0</v>
          </cell>
          <cell r="BDW46">
            <v>0</v>
          </cell>
          <cell r="BDX46">
            <v>0</v>
          </cell>
          <cell r="BDY46">
            <v>0</v>
          </cell>
          <cell r="BDZ46">
            <v>0</v>
          </cell>
          <cell r="BEA46">
            <v>-24715064.699999999</v>
          </cell>
          <cell r="BEB46">
            <v>-26082910.046250001</v>
          </cell>
          <cell r="BEC46">
            <v>-27688023.058125</v>
          </cell>
          <cell r="BED46">
            <v>-100188541.13124999</v>
          </cell>
          <cell r="BEE46">
            <v>-108674538.93562499</v>
          </cell>
          <cell r="BEF46">
            <v>-24715064.699999999</v>
          </cell>
          <cell r="BEG46">
            <v>-26082910.046250001</v>
          </cell>
          <cell r="BEH46">
            <v>-27688023.058125</v>
          </cell>
          <cell r="BEI46">
            <v>-100188541.13124999</v>
          </cell>
          <cell r="BEJ46">
            <v>-178674538.93562499</v>
          </cell>
          <cell r="BEK46">
            <v>0</v>
          </cell>
          <cell r="BEL46">
            <v>-300</v>
          </cell>
          <cell r="BEM46">
            <v>-300</v>
          </cell>
          <cell r="BEN46">
            <v>-300</v>
          </cell>
          <cell r="BEO46">
            <v>-900</v>
          </cell>
          <cell r="BEP46">
            <v>-24715064.699999999</v>
          </cell>
          <cell r="BEQ46">
            <v>-26083210.046250001</v>
          </cell>
          <cell r="BER46">
            <v>-27688323.058125</v>
          </cell>
          <cell r="BES46">
            <v>-30188841.131249998</v>
          </cell>
          <cell r="BET46">
            <v>-108675438.93562499</v>
          </cell>
          <cell r="BFE46">
            <v>10163687.794807449</v>
          </cell>
          <cell r="BFF46">
            <v>-14166771.953145072</v>
          </cell>
          <cell r="BFG46">
            <v>-12237989.982956186</v>
          </cell>
          <cell r="BFH46">
            <v>-22964656.218162045</v>
          </cell>
          <cell r="BFI46">
            <v>-39205730.359455943</v>
          </cell>
          <cell r="BFJ46">
            <v>10163687.782109857</v>
          </cell>
          <cell r="BFK46">
            <v>-14166772.168713629</v>
          </cell>
          <cell r="BFL46">
            <v>-12237989.897781968</v>
          </cell>
          <cell r="BFM46">
            <v>-22964655.180387795</v>
          </cell>
          <cell r="BFN46">
            <v>-39205729.464773536</v>
          </cell>
          <cell r="BFO46">
            <v>-16389979.475106142</v>
          </cell>
          <cell r="BFP46">
            <v>-14837489.352819592</v>
          </cell>
          <cell r="BFQ46">
            <v>-12826658.349758998</v>
          </cell>
          <cell r="BFR46">
            <v>-48677945.568589613</v>
          </cell>
          <cell r="BFS46">
            <v>-92732072.746274352</v>
          </cell>
          <cell r="BFT46">
            <v>-6226291.6929962859</v>
          </cell>
          <cell r="BFU46">
            <v>-29004261.521533221</v>
          </cell>
          <cell r="BFV46">
            <v>-25064648.247540966</v>
          </cell>
          <cell r="BFW46">
            <v>-71642600.748977408</v>
          </cell>
          <cell r="BFX46">
            <v>-131937802.21104789</v>
          </cell>
        </row>
        <row r="47">
          <cell r="BFI47">
            <v>-9128117.7949387059</v>
          </cell>
          <cell r="BFT47">
            <v>-6226291.6929962859</v>
          </cell>
          <cell r="BFU47">
            <v>-29004261.521533221</v>
          </cell>
          <cell r="BFV47">
            <v>-25064648.247540966</v>
          </cell>
          <cell r="BFW47">
            <v>-1642600.7489774078</v>
          </cell>
          <cell r="BFX47">
            <v>-61937802.211047888</v>
          </cell>
        </row>
        <row r="48">
          <cell r="B48" t="str">
            <v>check：</v>
          </cell>
          <cell r="V48">
            <v>-4.0000021457672119E-2</v>
          </cell>
          <cell r="AA48">
            <v>0</v>
          </cell>
          <cell r="AZ48">
            <v>2224037.3772954931</v>
          </cell>
          <cell r="BE48">
            <v>-1567517.721848486</v>
          </cell>
          <cell r="CD48">
            <v>-138008694.30341738</v>
          </cell>
          <cell r="CI48">
            <v>14059634.565595366</v>
          </cell>
          <cell r="DH48">
            <v>3951656.5243512355</v>
          </cell>
          <cell r="DM48">
            <v>-3066995.464930784</v>
          </cell>
          <cell r="EL48">
            <v>-3488506.9943016758</v>
          </cell>
          <cell r="EQ48">
            <v>2303917.7881097868</v>
          </cell>
          <cell r="FP48">
            <v>2086143.7288290958</v>
          </cell>
          <cell r="FU48">
            <v>968031.42885979777</v>
          </cell>
          <cell r="GT48">
            <v>-5774169.4236724405</v>
          </cell>
          <cell r="GY48">
            <v>563593.61165318452</v>
          </cell>
          <cell r="HX48">
            <v>2267747.0569557748</v>
          </cell>
          <cell r="IC48">
            <v>-3223496.5362502206</v>
          </cell>
          <cell r="JB48">
            <v>50112.780180407222</v>
          </cell>
          <cell r="JG48">
            <v>-2212420.3751638914</v>
          </cell>
          <cell r="KF48">
            <v>1720986.9737202749</v>
          </cell>
          <cell r="KK48">
            <v>1548591.5204953002</v>
          </cell>
          <cell r="LJ48">
            <v>-570940.49873395264</v>
          </cell>
          <cell r="LO48">
            <v>-595637.95833333337</v>
          </cell>
          <cell r="MN48">
            <v>-2351948.9118712121</v>
          </cell>
          <cell r="MS48">
            <v>5444854.8544596694</v>
          </cell>
          <cell r="NR48">
            <v>3.9999996777623892E-2</v>
          </cell>
          <cell r="NW48">
            <v>0</v>
          </cell>
          <cell r="OV48">
            <v>-2.9999996535480022E-2</v>
          </cell>
          <cell r="PA48">
            <v>0</v>
          </cell>
          <cell r="PZ48">
            <v>2.0000001415610313E-2</v>
          </cell>
          <cell r="QE48">
            <v>0</v>
          </cell>
          <cell r="RD48">
            <v>-3.9999996544793248E-2</v>
          </cell>
          <cell r="RI48">
            <v>0</v>
          </cell>
          <cell r="SH48">
            <v>2.0000000135041773E-2</v>
          </cell>
          <cell r="SM48">
            <v>0</v>
          </cell>
          <cell r="TL48">
            <v>0</v>
          </cell>
          <cell r="TQ48">
            <v>0</v>
          </cell>
          <cell r="UP48">
            <v>2.9999999911524355E-2</v>
          </cell>
          <cell r="UU48">
            <v>0</v>
          </cell>
          <cell r="VT48">
            <v>3.0000000358995749E-2</v>
          </cell>
          <cell r="VY48">
            <v>0</v>
          </cell>
          <cell r="WX48">
            <v>-9.9999995436519384E-3</v>
          </cell>
          <cell r="XC48">
            <v>0</v>
          </cell>
          <cell r="YB48">
            <v>2.0000000484287739E-2</v>
          </cell>
          <cell r="YG48">
            <v>0</v>
          </cell>
          <cell r="ZF48">
            <v>9.9999993108212948E-3</v>
          </cell>
          <cell r="ZK48">
            <v>0</v>
          </cell>
          <cell r="AAJ48">
            <v>-1.9999999552965164E-2</v>
          </cell>
          <cell r="AAO48">
            <v>0</v>
          </cell>
          <cell r="ABN48">
            <v>-2.0000000251457095E-2</v>
          </cell>
          <cell r="ABS48">
            <v>0</v>
          </cell>
          <cell r="ACR48">
            <v>0</v>
          </cell>
          <cell r="ACW48">
            <v>0</v>
          </cell>
          <cell r="ADV48">
            <v>2.9999999795109034E-2</v>
          </cell>
          <cell r="AEA48">
            <v>0</v>
          </cell>
          <cell r="AEZ48">
            <v>0</v>
          </cell>
          <cell r="AFE48">
            <v>0</v>
          </cell>
          <cell r="AGD48">
            <v>-2.9999999242136255E-2</v>
          </cell>
          <cell r="AGI48">
            <v>0</v>
          </cell>
          <cell r="AHH48">
            <v>3.9999999804422259E-2</v>
          </cell>
          <cell r="AHM48">
            <v>0</v>
          </cell>
          <cell r="AIL48">
            <v>-1.1932570487260818E-9</v>
          </cell>
          <cell r="AIQ48">
            <v>0</v>
          </cell>
          <cell r="AJP48">
            <v>-1.9999999785795808E-2</v>
          </cell>
          <cell r="AJU48">
            <v>0</v>
          </cell>
          <cell r="AKT48">
            <v>-2.0000000135041773E-2</v>
          </cell>
          <cell r="AKY48">
            <v>0</v>
          </cell>
          <cell r="ALX48">
            <v>0</v>
          </cell>
          <cell r="AMC48">
            <v>0</v>
          </cell>
          <cell r="ANB48">
            <v>0</v>
          </cell>
          <cell r="ANG48">
            <v>0</v>
          </cell>
          <cell r="AOF48">
            <v>0</v>
          </cell>
          <cell r="AOK48">
            <v>0</v>
          </cell>
          <cell r="APJ48">
            <v>0</v>
          </cell>
          <cell r="APO48">
            <v>0</v>
          </cell>
          <cell r="AQN48">
            <v>0</v>
          </cell>
          <cell r="AQS48">
            <v>0</v>
          </cell>
          <cell r="ARR48">
            <v>0</v>
          </cell>
          <cell r="ARW48">
            <v>0</v>
          </cell>
          <cell r="ASV48">
            <v>0</v>
          </cell>
          <cell r="ATA48">
            <v>0</v>
          </cell>
          <cell r="ATZ48">
            <v>0</v>
          </cell>
          <cell r="AUE48">
            <v>0</v>
          </cell>
          <cell r="AVD48">
            <v>0</v>
          </cell>
          <cell r="AVI48">
            <v>0</v>
          </cell>
          <cell r="AXL48">
            <v>0</v>
          </cell>
          <cell r="AXQ48">
            <v>0</v>
          </cell>
          <cell r="AYP48">
            <v>-9.9999904632568359E-3</v>
          </cell>
          <cell r="AYU48">
            <v>0</v>
          </cell>
          <cell r="AZT48">
            <v>-4.0000000968575478E-2</v>
          </cell>
          <cell r="BAX48">
            <v>-0.18999999575316906</v>
          </cell>
          <cell r="BCB48">
            <v>0</v>
          </cell>
          <cell r="BDP48">
            <v>9395.5366118324891</v>
          </cell>
        </row>
        <row r="50">
          <cell r="BFJ50">
            <v>0</v>
          </cell>
          <cell r="BFK50">
            <v>-2.9802322387695313E-8</v>
          </cell>
          <cell r="BFL50">
            <v>0</v>
          </cell>
          <cell r="BFM50">
            <v>0</v>
          </cell>
          <cell r="BFN50">
            <v>0</v>
          </cell>
          <cell r="BFO50">
            <v>0</v>
          </cell>
          <cell r="BFP50">
            <v>0</v>
          </cell>
          <cell r="BFQ50">
            <v>0</v>
          </cell>
          <cell r="BFR50">
            <v>0</v>
          </cell>
          <cell r="BFS50">
            <v>0</v>
          </cell>
          <cell r="BFT50">
            <v>-2.2351741790771484E-8</v>
          </cell>
          <cell r="BFU50">
            <v>-2.9802322387695313E-8</v>
          </cell>
          <cell r="BFV50">
            <v>4.4703483581542969E-8</v>
          </cell>
          <cell r="BFW50">
            <v>0</v>
          </cell>
          <cell r="BFX50">
            <v>0</v>
          </cell>
        </row>
        <row r="51">
          <cell r="G51">
            <v>0</v>
          </cell>
          <cell r="AK51">
            <v>0</v>
          </cell>
          <cell r="BO51">
            <v>0</v>
          </cell>
          <cell r="CS51">
            <v>0</v>
          </cell>
          <cell r="DW51">
            <v>0</v>
          </cell>
          <cell r="FA51">
            <v>0</v>
          </cell>
          <cell r="GE51">
            <v>0</v>
          </cell>
          <cell r="HI51">
            <v>0</v>
          </cell>
          <cell r="IM51">
            <v>0</v>
          </cell>
          <cell r="JQ51">
            <v>0</v>
          </cell>
          <cell r="KU51">
            <v>0</v>
          </cell>
          <cell r="LY51">
            <v>0</v>
          </cell>
          <cell r="NC51">
            <v>0</v>
          </cell>
          <cell r="OG51">
            <v>0</v>
          </cell>
          <cell r="PK51">
            <v>0</v>
          </cell>
          <cell r="QO51">
            <v>0</v>
          </cell>
          <cell r="RS51">
            <v>0</v>
          </cell>
          <cell r="SW51">
            <v>0</v>
          </cell>
          <cell r="UA51">
            <v>0</v>
          </cell>
          <cell r="VE51">
            <v>0</v>
          </cell>
          <cell r="WI51">
            <v>0</v>
          </cell>
          <cell r="XM51">
            <v>0</v>
          </cell>
          <cell r="YQ51">
            <v>0</v>
          </cell>
          <cell r="ZU51">
            <v>0</v>
          </cell>
          <cell r="AAY51">
            <v>0</v>
          </cell>
          <cell r="ACC51">
            <v>0</v>
          </cell>
          <cell r="ADG51">
            <v>0</v>
          </cell>
          <cell r="AEK51">
            <v>0</v>
          </cell>
          <cell r="AFO51">
            <v>0</v>
          </cell>
          <cell r="AGS51">
            <v>0</v>
          </cell>
          <cell r="AHW51">
            <v>0</v>
          </cell>
          <cell r="AJA51">
            <v>0</v>
          </cell>
          <cell r="AKE51">
            <v>0</v>
          </cell>
          <cell r="ALI5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.01.31"/>
      <sheetName val="Sheet1"/>
    </sheetNames>
    <sheetDataSet>
      <sheetData sheetId="0">
        <row r="5">
          <cell r="A5" t="str">
            <v>城市</v>
          </cell>
          <cell r="B5" t="str">
            <v>首代</v>
          </cell>
          <cell r="C5" t="str">
            <v>大区会计</v>
          </cell>
        </row>
        <row r="6">
          <cell r="A6" t="str">
            <v>北京</v>
          </cell>
          <cell r="B6" t="str">
            <v>沈斌</v>
          </cell>
          <cell r="C6" t="str">
            <v>赵小庆</v>
          </cell>
        </row>
        <row r="7">
          <cell r="A7" t="str">
            <v>产业</v>
          </cell>
          <cell r="B7" t="str">
            <v>陈雪源</v>
          </cell>
          <cell r="C7" t="str">
            <v>姚建红</v>
          </cell>
        </row>
        <row r="8">
          <cell r="A8" t="str">
            <v>广州</v>
          </cell>
          <cell r="B8" t="str">
            <v>袁希</v>
          </cell>
          <cell r="C8" t="str">
            <v>丁蓓</v>
          </cell>
        </row>
        <row r="9">
          <cell r="A9" t="str">
            <v>南京</v>
          </cell>
          <cell r="B9" t="str">
            <v>王小军</v>
          </cell>
          <cell r="C9" t="str">
            <v>丁蓓</v>
          </cell>
        </row>
        <row r="10">
          <cell r="A10" t="str">
            <v>长沙</v>
          </cell>
          <cell r="B10" t="str">
            <v>申宇</v>
          </cell>
          <cell r="C10" t="str">
            <v>丁蓓</v>
          </cell>
        </row>
        <row r="11">
          <cell r="A11" t="str">
            <v>天津</v>
          </cell>
          <cell r="B11" t="str">
            <v>康博</v>
          </cell>
          <cell r="C11" t="str">
            <v>白鹭</v>
          </cell>
        </row>
        <row r="12">
          <cell r="A12" t="str">
            <v>秦皇岛</v>
          </cell>
          <cell r="B12" t="str">
            <v>王彬</v>
          </cell>
          <cell r="C12" t="str">
            <v>岳颖</v>
          </cell>
        </row>
        <row r="13">
          <cell r="A13" t="str">
            <v>苏州</v>
          </cell>
          <cell r="B13" t="str">
            <v>周杰</v>
          </cell>
          <cell r="C13" t="str">
            <v>刘丽</v>
          </cell>
        </row>
        <row r="14">
          <cell r="A14" t="str">
            <v>沈斌 小计（7个）</v>
          </cell>
        </row>
        <row r="16">
          <cell r="A16" t="str">
            <v>重庆</v>
          </cell>
          <cell r="B16" t="str">
            <v>谢徽</v>
          </cell>
          <cell r="C16" t="str">
            <v>白鹭</v>
          </cell>
        </row>
        <row r="17">
          <cell r="A17" t="str">
            <v>乔戈里</v>
          </cell>
          <cell r="C17" t="str">
            <v>白鹭</v>
          </cell>
        </row>
        <row r="18">
          <cell r="A18" t="str">
            <v>成都</v>
          </cell>
          <cell r="B18" t="str">
            <v>谢徽</v>
          </cell>
          <cell r="C18" t="str">
            <v>白鹭</v>
          </cell>
        </row>
        <row r="19">
          <cell r="A19" t="str">
            <v>谢徽 小计（2个）</v>
          </cell>
        </row>
        <row r="21">
          <cell r="A21" t="str">
            <v>石家庄</v>
          </cell>
          <cell r="B21" t="str">
            <v>鲍全胜</v>
          </cell>
          <cell r="C21" t="str">
            <v>白鹭</v>
          </cell>
        </row>
        <row r="22">
          <cell r="A22" t="str">
            <v>大连</v>
          </cell>
          <cell r="B22" t="str">
            <v>张怡</v>
          </cell>
          <cell r="C22" t="str">
            <v>刘丽</v>
          </cell>
        </row>
        <row r="23">
          <cell r="A23" t="str">
            <v>沈阳</v>
          </cell>
          <cell r="B23" t="str">
            <v>许长青</v>
          </cell>
          <cell r="C23" t="str">
            <v>丁蓓</v>
          </cell>
        </row>
        <row r="24">
          <cell r="A24" t="str">
            <v>鲍全胜 小计（3个）</v>
          </cell>
        </row>
        <row r="26">
          <cell r="A26" t="str">
            <v>上海</v>
          </cell>
          <cell r="B26" t="str">
            <v>高玉贵</v>
          </cell>
          <cell r="C26" t="str">
            <v>金银</v>
          </cell>
        </row>
        <row r="27">
          <cell r="A27" t="str">
            <v>西安</v>
          </cell>
          <cell r="B27" t="str">
            <v>宋剑辉</v>
          </cell>
          <cell r="C27" t="str">
            <v>金银</v>
          </cell>
        </row>
        <row r="28">
          <cell r="A28" t="str">
            <v>青岛</v>
          </cell>
          <cell r="B28" t="str">
            <v>江巨崙</v>
          </cell>
          <cell r="C28" t="str">
            <v>金银</v>
          </cell>
        </row>
        <row r="29">
          <cell r="A29" t="str">
            <v>钱真 小计（3个）</v>
          </cell>
        </row>
        <row r="31">
          <cell r="A31" t="str">
            <v>杭州</v>
          </cell>
          <cell r="B31" t="str">
            <v>陈浙晖</v>
          </cell>
          <cell r="C31" t="str">
            <v>李研</v>
          </cell>
        </row>
        <row r="32">
          <cell r="A32" t="str">
            <v>深圳</v>
          </cell>
          <cell r="B32" t="str">
            <v>陈昌珣</v>
          </cell>
          <cell r="C32" t="str">
            <v>姚建红</v>
          </cell>
        </row>
        <row r="33">
          <cell r="A33" t="str">
            <v>武汉</v>
          </cell>
          <cell r="B33" t="str">
            <v>徐宝忠</v>
          </cell>
          <cell r="C33" t="str">
            <v>李研</v>
          </cell>
        </row>
        <row r="34">
          <cell r="A34" t="str">
            <v>东莞</v>
          </cell>
          <cell r="B34" t="str">
            <v>杨和</v>
          </cell>
          <cell r="C34" t="str">
            <v>姚建红</v>
          </cell>
        </row>
        <row r="35">
          <cell r="A35" t="str">
            <v>珠海</v>
          </cell>
          <cell r="B35" t="str">
            <v>刘英</v>
          </cell>
          <cell r="C35" t="str">
            <v>丁蓓</v>
          </cell>
        </row>
        <row r="36">
          <cell r="A36" t="str">
            <v>房莉 小计（5个）</v>
          </cell>
        </row>
        <row r="38">
          <cell r="A38" t="str">
            <v>郑州</v>
          </cell>
          <cell r="B38" t="str">
            <v>李杰</v>
          </cell>
          <cell r="C38" t="str">
            <v>岳颖</v>
          </cell>
        </row>
        <row r="39">
          <cell r="A39" t="str">
            <v>太原</v>
          </cell>
          <cell r="B39" t="str">
            <v>郑亨林代理</v>
          </cell>
          <cell r="C39" t="str">
            <v>岳颖</v>
          </cell>
        </row>
        <row r="40">
          <cell r="A40" t="str">
            <v>长春</v>
          </cell>
          <cell r="B40" t="str">
            <v>杨勇</v>
          </cell>
          <cell r="C40" t="str">
            <v>岳颖</v>
          </cell>
        </row>
        <row r="41">
          <cell r="A41" t="str">
            <v>哈尔滨</v>
          </cell>
          <cell r="B41" t="str">
            <v>于庆胜</v>
          </cell>
          <cell r="C41" t="str">
            <v>岳颖</v>
          </cell>
        </row>
        <row r="42">
          <cell r="A42" t="str">
            <v>常州</v>
          </cell>
          <cell r="B42" t="str">
            <v>翟爽</v>
          </cell>
          <cell r="C42" t="str">
            <v>岳颖</v>
          </cell>
        </row>
        <row r="43">
          <cell r="A43" t="str">
            <v>郑亨林 小计（5个）</v>
          </cell>
        </row>
        <row r="45">
          <cell r="A45" t="str">
            <v>昆明</v>
          </cell>
          <cell r="B45" t="str">
            <v>许效忠</v>
          </cell>
          <cell r="C45" t="str">
            <v>白鹭</v>
          </cell>
        </row>
        <row r="46">
          <cell r="A46" t="str">
            <v>南宁</v>
          </cell>
          <cell r="B46" t="str">
            <v>张文静代理</v>
          </cell>
          <cell r="C46" t="str">
            <v>张晓倩</v>
          </cell>
        </row>
        <row r="47">
          <cell r="A47" t="str">
            <v>海口</v>
          </cell>
          <cell r="B47" t="str">
            <v>陈蝶</v>
          </cell>
          <cell r="C47" t="str">
            <v>李研</v>
          </cell>
        </row>
        <row r="48">
          <cell r="A48" t="str">
            <v>三亚</v>
          </cell>
          <cell r="B48" t="str">
            <v>景阳</v>
          </cell>
          <cell r="C48" t="str">
            <v>李研</v>
          </cell>
        </row>
        <row r="49">
          <cell r="A49" t="str">
            <v>许效忠 小计（4个）</v>
          </cell>
        </row>
        <row r="51">
          <cell r="A51" t="str">
            <v>济南</v>
          </cell>
          <cell r="B51" t="str">
            <v>唐勇</v>
          </cell>
          <cell r="C51" t="str">
            <v>金银</v>
          </cell>
        </row>
        <row r="52">
          <cell r="A52" t="str">
            <v>合肥</v>
          </cell>
          <cell r="B52" t="str">
            <v>于游</v>
          </cell>
          <cell r="C52" t="str">
            <v>李研</v>
          </cell>
        </row>
        <row r="53">
          <cell r="A53" t="str">
            <v>烟台</v>
          </cell>
          <cell r="B53" t="str">
            <v>韩超</v>
          </cell>
          <cell r="C53" t="str">
            <v>姚建红</v>
          </cell>
        </row>
        <row r="54">
          <cell r="A54" t="str">
            <v>威海</v>
          </cell>
          <cell r="B54" t="str">
            <v>修文升</v>
          </cell>
          <cell r="C54" t="str">
            <v>姚建红</v>
          </cell>
        </row>
        <row r="55">
          <cell r="A55" t="str">
            <v>唐勇 小计（4个）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4.xml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3.xml"/><Relationship Id="rId9" Type="http://schemas.openxmlformats.org/officeDocument/2006/relationships/image" Target="../media/image5.emf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6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mments" Target="../comments7.xml"/><Relationship Id="rId3" Type="http://schemas.openxmlformats.org/officeDocument/2006/relationships/vmlDrawing" Target="../drawings/vmlDrawing9.vml"/><Relationship Id="rId7" Type="http://schemas.openxmlformats.org/officeDocument/2006/relationships/image" Target="../media/image10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10.xml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image" Target="../media/image1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12.xml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showGridLines="0" workbookViewId="0">
      <pane xSplit="3" ySplit="5" topLeftCell="D31" activePane="bottomRight" state="frozen"/>
      <selection activeCell="D23" sqref="D23"/>
      <selection pane="topRight" activeCell="D23" sqref="D23"/>
      <selection pane="bottomLeft" activeCell="D23" sqref="D23"/>
      <selection pane="bottomRight"/>
    </sheetView>
  </sheetViews>
  <sheetFormatPr defaultRowHeight="14.25" outlineLevelRow="1" outlineLevelCol="1"/>
  <cols>
    <col min="1" max="1" width="1.375" style="5" customWidth="1"/>
    <col min="2" max="2" width="8" style="4" customWidth="1"/>
    <col min="3" max="3" width="14.25" style="5" customWidth="1"/>
    <col min="4" max="4" width="10.125" style="5" customWidth="1" outlineLevel="1"/>
    <col min="5" max="5" width="9.625" style="5" customWidth="1" outlineLevel="1"/>
    <col min="6" max="6" width="10" style="5" customWidth="1" outlineLevel="1"/>
    <col min="7" max="7" width="0.875" style="5" customWidth="1" outlineLevel="1"/>
    <col min="8" max="8" width="9" style="5" customWidth="1" outlineLevel="1"/>
    <col min="9" max="9" width="10.375" style="5" customWidth="1" outlineLevel="1"/>
    <col min="10" max="10" width="10" style="5" customWidth="1" outlineLevel="1"/>
    <col min="11" max="11" width="0.875" style="5" customWidth="1" outlineLevel="1"/>
    <col min="12" max="12" width="9" style="5" customWidth="1" outlineLevel="1"/>
    <col min="13" max="13" width="9.875" style="5" customWidth="1" outlineLevel="1"/>
    <col min="14" max="14" width="11.375" style="5" customWidth="1" outlineLevel="1"/>
    <col min="15" max="15" width="0.875" style="5" customWidth="1" outlineLevel="1"/>
    <col min="16" max="16" width="9" style="5" customWidth="1" outlineLevel="1"/>
    <col min="17" max="17" width="12.625" style="5" customWidth="1" outlineLevel="1"/>
    <col min="18" max="18" width="10.75" style="5" customWidth="1" outlineLevel="1"/>
    <col min="19" max="19" width="0.875" style="5" customWidth="1" outlineLevel="1"/>
    <col min="20" max="21" width="10.25" style="5" customWidth="1" outlineLevel="1"/>
    <col min="22" max="22" width="14.25" style="5" customWidth="1" outlineLevel="1"/>
    <col min="23" max="23" width="3.25" style="5" customWidth="1"/>
    <col min="24" max="16384" width="9" style="5"/>
  </cols>
  <sheetData>
    <row r="1" spans="1:22">
      <c r="A1" s="4" t="s">
        <v>457</v>
      </c>
    </row>
    <row r="2" spans="1:22">
      <c r="A2" s="4" t="s">
        <v>52</v>
      </c>
    </row>
    <row r="3" spans="1:22">
      <c r="A3" s="4" t="s">
        <v>53</v>
      </c>
    </row>
    <row r="4" spans="1:22" s="18" customFormat="1" ht="28.5" customHeight="1">
      <c r="B4" s="20" t="s">
        <v>113</v>
      </c>
      <c r="C4" s="21" t="s">
        <v>35</v>
      </c>
      <c r="D4" s="20" t="s">
        <v>46</v>
      </c>
      <c r="E4" s="21" t="s">
        <v>86</v>
      </c>
      <c r="F4" s="22" t="s">
        <v>43</v>
      </c>
      <c r="G4" s="19"/>
      <c r="H4" s="20" t="s">
        <v>67</v>
      </c>
      <c r="I4" s="21" t="s">
        <v>86</v>
      </c>
      <c r="J4" s="22" t="s">
        <v>43</v>
      </c>
      <c r="K4" s="25"/>
      <c r="L4" s="20" t="s">
        <v>46</v>
      </c>
      <c r="M4" s="21" t="s">
        <v>86</v>
      </c>
      <c r="N4" s="22" t="s">
        <v>43</v>
      </c>
      <c r="O4" s="19"/>
      <c r="P4" s="20" t="s">
        <v>46</v>
      </c>
      <c r="Q4" s="21" t="s">
        <v>86</v>
      </c>
      <c r="R4" s="22" t="s">
        <v>43</v>
      </c>
      <c r="S4" s="19"/>
      <c r="T4" s="20" t="s">
        <v>46</v>
      </c>
      <c r="U4" s="21" t="s">
        <v>86</v>
      </c>
      <c r="V4" s="22" t="s">
        <v>43</v>
      </c>
    </row>
    <row r="5" spans="1:22" s="33" customFormat="1">
      <c r="B5" s="35"/>
      <c r="C5" s="34"/>
      <c r="D5" s="35"/>
      <c r="E5" s="34" t="s">
        <v>91</v>
      </c>
      <c r="F5" s="36"/>
      <c r="G5" s="34"/>
      <c r="H5" s="35"/>
      <c r="I5" s="34" t="s">
        <v>92</v>
      </c>
      <c r="J5" s="36"/>
      <c r="K5" s="37"/>
      <c r="L5" s="35"/>
      <c r="M5" s="34" t="s">
        <v>93</v>
      </c>
      <c r="N5" s="36"/>
      <c r="O5" s="34"/>
      <c r="P5" s="35"/>
      <c r="Q5" s="34" t="s">
        <v>94</v>
      </c>
      <c r="R5" s="36"/>
      <c r="S5" s="34"/>
      <c r="T5" s="35"/>
      <c r="U5" s="34" t="s">
        <v>95</v>
      </c>
      <c r="V5" s="36"/>
    </row>
    <row r="6" spans="1:22" s="320" customFormat="1" outlineLevel="1">
      <c r="B6" s="209" t="str">
        <f>VLOOKUP($C6,大区会计表!$A:$B,2,0)</f>
        <v>赵小庆</v>
      </c>
      <c r="C6" s="302" t="s">
        <v>47</v>
      </c>
      <c r="D6" s="328">
        <f>'A&amp;P及活动成本统计-传统'!F6+'T&amp;E统计-传统'!F6</f>
        <v>4894697</v>
      </c>
      <c r="E6" s="302">
        <f>'A&amp;P及活动成本统计-传统'!I6+'T&amp;E统计-传统'!I6</f>
        <v>6077206</v>
      </c>
      <c r="F6" s="356">
        <f>D6-E6</f>
        <v>-1182509</v>
      </c>
      <c r="G6" s="302"/>
      <c r="H6" s="328">
        <f>'A&amp;P及活动成本统计-传统'!N6+'T&amp;E统计-传统'!N6</f>
        <v>1999680.33</v>
      </c>
      <c r="I6" s="302">
        <f>'A&amp;P及活动成本统计-传统'!Q6+'T&amp;E统计-传统'!Q6</f>
        <v>6939106</v>
      </c>
      <c r="J6" s="356">
        <f>H6-I6</f>
        <v>-4939425.67</v>
      </c>
      <c r="K6" s="357"/>
      <c r="L6" s="328">
        <f>'A&amp;P及活动成本统计-传统'!V6+'T&amp;E统计-传统'!V6</f>
        <v>860180.33000000007</v>
      </c>
      <c r="M6" s="302">
        <f>'A&amp;P及活动成本统计-传统'!Y6+'T&amp;E统计-传统'!Y6</f>
        <v>6755306</v>
      </c>
      <c r="N6" s="356">
        <f>L6-M6</f>
        <v>-5895125.6699999999</v>
      </c>
      <c r="O6" s="302"/>
      <c r="P6" s="328">
        <f>'A&amp;P及活动成本统计-传统'!AD6+'T&amp;E统计-传统'!AD6</f>
        <v>860180.33000000007</v>
      </c>
      <c r="Q6" s="302">
        <f>'A&amp;P及活动成本统计-传统'!AG6+'T&amp;E统计-传统'!AG6</f>
        <v>6857832</v>
      </c>
      <c r="R6" s="356">
        <f>P6-Q6</f>
        <v>-5997651.6699999999</v>
      </c>
      <c r="S6" s="302"/>
      <c r="T6" s="328">
        <f>D6+H6+L6+P6</f>
        <v>8614737.9900000002</v>
      </c>
      <c r="U6" s="302">
        <f>E6+I6+M6+Q6</f>
        <v>26629450</v>
      </c>
      <c r="V6" s="356">
        <f>T6-U6</f>
        <v>-18014712.009999998</v>
      </c>
    </row>
    <row r="7" spans="1:22" s="320" customFormat="1" outlineLevel="1">
      <c r="B7" s="209" t="str">
        <f>VLOOKUP($C7,大区会计表!$A:$B,2,0)</f>
        <v>丁蓓</v>
      </c>
      <c r="C7" s="302" t="s">
        <v>0</v>
      </c>
      <c r="D7" s="328">
        <f>'A&amp;P及活动成本统计-传统'!F7+'T&amp;E统计-传统'!F7</f>
        <v>1524218.99</v>
      </c>
      <c r="E7" s="302">
        <f>'A&amp;P及活动成本统计-传统'!I7+'T&amp;E统计-传统'!I7</f>
        <v>2292762.5</v>
      </c>
      <c r="F7" s="356">
        <f t="shared" ref="F7:F63" si="0">D7-E7</f>
        <v>-768543.51</v>
      </c>
      <c r="G7" s="302"/>
      <c r="H7" s="328">
        <f>'A&amp;P及活动成本统计-传统'!N7+'T&amp;E统计-传统'!N7</f>
        <v>883264</v>
      </c>
      <c r="I7" s="302">
        <f>'A&amp;P及活动成本统计-传统'!Q7+'T&amp;E统计-传统'!Q7</f>
        <v>2975162.5</v>
      </c>
      <c r="J7" s="356">
        <f t="shared" ref="J7:J63" si="1">H7-I7</f>
        <v>-2091898.5</v>
      </c>
      <c r="K7" s="357"/>
      <c r="L7" s="328">
        <f>'A&amp;P及活动成本统计-传统'!V7+'T&amp;E统计-传统'!V7</f>
        <v>0</v>
      </c>
      <c r="M7" s="302">
        <f>'A&amp;P及活动成本统计-传统'!Y7+'T&amp;E统计-传统'!Y7</f>
        <v>3016662.5</v>
      </c>
      <c r="N7" s="356">
        <f t="shared" ref="N7:N63" si="2">L7-M7</f>
        <v>-3016662.5</v>
      </c>
      <c r="O7" s="302"/>
      <c r="P7" s="328">
        <f>'A&amp;P及活动成本统计-传统'!AD7+'T&amp;E统计-传统'!AD7</f>
        <v>0</v>
      </c>
      <c r="Q7" s="302">
        <f>'A&amp;P及活动成本统计-传统'!AG7+'T&amp;E统计-传统'!AG7</f>
        <v>2940362.5</v>
      </c>
      <c r="R7" s="356">
        <f t="shared" ref="R7:R63" si="3">P7-Q7</f>
        <v>-2940362.5</v>
      </c>
      <c r="S7" s="302"/>
      <c r="T7" s="328">
        <f t="shared" ref="T7:T62" si="4">D7+H7+L7+P7</f>
        <v>2407482.9900000002</v>
      </c>
      <c r="U7" s="302">
        <f t="shared" ref="U7:U62" si="5">E7+I7+M7+Q7</f>
        <v>11224950</v>
      </c>
      <c r="V7" s="356">
        <f t="shared" ref="V7:V63" si="6">T7-U7</f>
        <v>-8817467.0099999998</v>
      </c>
    </row>
    <row r="8" spans="1:22" s="320" customFormat="1" outlineLevel="1">
      <c r="B8" s="210" t="str">
        <f>VLOOKUP($C8,大区会计表!$A:$B,2,0)</f>
        <v>丁蓓</v>
      </c>
      <c r="C8" s="303" t="s">
        <v>2</v>
      </c>
      <c r="D8" s="350">
        <f>'A&amp;P及活动成本统计-传统'!F8+'T&amp;E统计-传统'!F8</f>
        <v>1210057.3999999999</v>
      </c>
      <c r="E8" s="303">
        <f>'A&amp;P及活动成本统计-传统'!I8+'T&amp;E统计-传统'!I8</f>
        <v>2334262.5</v>
      </c>
      <c r="F8" s="351">
        <f t="shared" si="0"/>
        <v>-1124205.1000000001</v>
      </c>
      <c r="G8" s="303"/>
      <c r="H8" s="350">
        <f>'A&amp;P及活动成本统计-传统'!N8+'T&amp;E统计-传统'!N8</f>
        <v>114758</v>
      </c>
      <c r="I8" s="303">
        <f>'A&amp;P及活动成本统计-传统'!Q8+'T&amp;E统计-传统'!Q8</f>
        <v>3016662.5</v>
      </c>
      <c r="J8" s="351">
        <f t="shared" si="1"/>
        <v>-2901904.5</v>
      </c>
      <c r="K8" s="352"/>
      <c r="L8" s="350">
        <f>'A&amp;P及活动成本统计-传统'!V8+'T&amp;E统计-传统'!V8</f>
        <v>0</v>
      </c>
      <c r="M8" s="303">
        <f>'A&amp;P及活动成本统计-传统'!Y8+'T&amp;E统计-传统'!Y8</f>
        <v>3032362.5</v>
      </c>
      <c r="N8" s="351">
        <f t="shared" si="2"/>
        <v>-3032362.5</v>
      </c>
      <c r="O8" s="303"/>
      <c r="P8" s="350">
        <f>'A&amp;P及活动成本统计-传统'!AD8+'T&amp;E统计-传统'!AD8</f>
        <v>0</v>
      </c>
      <c r="Q8" s="303">
        <f>'A&amp;P及活动成本统计-传统'!AG8+'T&amp;E统计-传统'!AG8</f>
        <v>2940362.5</v>
      </c>
      <c r="R8" s="351">
        <f t="shared" si="3"/>
        <v>-2940362.5</v>
      </c>
      <c r="S8" s="303"/>
      <c r="T8" s="350">
        <f t="shared" si="4"/>
        <v>1324815.3999999999</v>
      </c>
      <c r="U8" s="303">
        <f t="shared" si="5"/>
        <v>11323650</v>
      </c>
      <c r="V8" s="351">
        <f t="shared" si="6"/>
        <v>-9998834.5999999996</v>
      </c>
    </row>
    <row r="9" spans="1:22" s="320" customFormat="1" outlineLevel="1">
      <c r="B9" s="209" t="str">
        <f>VLOOKUP($C9,大区会计表!$A:$B,2,0)</f>
        <v>丁蓓</v>
      </c>
      <c r="C9" s="302" t="s">
        <v>4</v>
      </c>
      <c r="D9" s="328">
        <f>'A&amp;P及活动成本统计-传统'!F9+'T&amp;E统计-传统'!F9</f>
        <v>1138915</v>
      </c>
      <c r="E9" s="302">
        <f>'A&amp;P及活动成本统计-传统'!I9+'T&amp;E统计-传统'!I9</f>
        <v>1240800</v>
      </c>
      <c r="F9" s="356">
        <f t="shared" si="0"/>
        <v>-101885</v>
      </c>
      <c r="G9" s="302"/>
      <c r="H9" s="328">
        <f>'A&amp;P及活动成本统计-传统'!N9+'T&amp;E统计-传统'!N9</f>
        <v>0</v>
      </c>
      <c r="I9" s="302">
        <f>'A&amp;P及活动成本统计-传统'!Q9+'T&amp;E统计-传统'!Q9</f>
        <v>1310200</v>
      </c>
      <c r="J9" s="356">
        <f t="shared" si="1"/>
        <v>-1310200</v>
      </c>
      <c r="K9" s="357"/>
      <c r="L9" s="328">
        <f>'A&amp;P及活动成本统计-传统'!V9+'T&amp;E统计-传统'!V9</f>
        <v>0</v>
      </c>
      <c r="M9" s="302">
        <f>'A&amp;P及活动成本统计-传统'!Y9+'T&amp;E统计-传统'!Y9</f>
        <v>1310200</v>
      </c>
      <c r="N9" s="356">
        <f t="shared" si="2"/>
        <v>-1310200</v>
      </c>
      <c r="O9" s="302"/>
      <c r="P9" s="328">
        <f>'A&amp;P及活动成本统计-传统'!AD9+'T&amp;E统计-传统'!AD9</f>
        <v>0</v>
      </c>
      <c r="Q9" s="302">
        <f>'A&amp;P及活动成本统计-传统'!AG9+'T&amp;E统计-传统'!AG9</f>
        <v>710200</v>
      </c>
      <c r="R9" s="356">
        <f t="shared" si="3"/>
        <v>-710200</v>
      </c>
      <c r="S9" s="302"/>
      <c r="T9" s="328">
        <f t="shared" si="4"/>
        <v>1138915</v>
      </c>
      <c r="U9" s="302">
        <f t="shared" si="5"/>
        <v>4571400</v>
      </c>
      <c r="V9" s="356">
        <f t="shared" si="6"/>
        <v>-3432485</v>
      </c>
    </row>
    <row r="10" spans="1:22" s="320" customFormat="1" outlineLevel="1">
      <c r="B10" s="210" t="str">
        <f>VLOOKUP($C10,大区会计表!$A:$B,2,0)</f>
        <v>白鹭</v>
      </c>
      <c r="C10" s="303" t="s">
        <v>50</v>
      </c>
      <c r="D10" s="350">
        <f>'A&amp;P及活动成本统计-传统'!F10+'T&amp;E统计-传统'!F10</f>
        <v>527499</v>
      </c>
      <c r="E10" s="303">
        <f>'A&amp;P及活动成本统计-传统'!I10+'T&amp;E统计-传统'!I10</f>
        <v>775687.5</v>
      </c>
      <c r="F10" s="351">
        <f t="shared" si="0"/>
        <v>-248188.5</v>
      </c>
      <c r="G10" s="303"/>
      <c r="H10" s="350">
        <f>'A&amp;P及活动成本统计-传统'!N10+'T&amp;E统计-传统'!N10</f>
        <v>7670</v>
      </c>
      <c r="I10" s="303">
        <f>'A&amp;P及活动成本统计-传统'!Q10+'T&amp;E统计-传统'!Q10</f>
        <v>882487.5</v>
      </c>
      <c r="J10" s="351">
        <f t="shared" si="1"/>
        <v>-874817.5</v>
      </c>
      <c r="K10" s="352"/>
      <c r="L10" s="350">
        <f>'A&amp;P及活动成本统计-传统'!V10+'T&amp;E统计-传统'!V10</f>
        <v>0</v>
      </c>
      <c r="M10" s="303">
        <f>'A&amp;P及活动成本统计-传统'!Y10+'T&amp;E统计-传统'!Y10</f>
        <v>882487.5</v>
      </c>
      <c r="N10" s="351">
        <f t="shared" si="2"/>
        <v>-882487.5</v>
      </c>
      <c r="O10" s="303"/>
      <c r="P10" s="350">
        <f>'A&amp;P及活动成本统计-传统'!AD10+'T&amp;E统计-传统'!AD10</f>
        <v>0</v>
      </c>
      <c r="Q10" s="303">
        <f>'A&amp;P及活动成本统计-传统'!AG10+'T&amp;E统计-传统'!AG10</f>
        <v>942487.5</v>
      </c>
      <c r="R10" s="351">
        <f t="shared" si="3"/>
        <v>-942487.5</v>
      </c>
      <c r="S10" s="303"/>
      <c r="T10" s="350">
        <f t="shared" si="4"/>
        <v>535169</v>
      </c>
      <c r="U10" s="303">
        <f t="shared" si="5"/>
        <v>3483150</v>
      </c>
      <c r="V10" s="351">
        <f t="shared" si="6"/>
        <v>-2947981</v>
      </c>
    </row>
    <row r="11" spans="1:22" s="320" customFormat="1" outlineLevel="1">
      <c r="B11" s="209" t="str">
        <f>VLOOKUP($C11,大区会计表!$A:$B,2,0)</f>
        <v>岳颖</v>
      </c>
      <c r="C11" s="302" t="s">
        <v>22</v>
      </c>
      <c r="D11" s="328">
        <f>'A&amp;P及活动成本统计-传统'!F11+'T&amp;E统计-传统'!F11</f>
        <v>275900</v>
      </c>
      <c r="E11" s="302">
        <f>'A&amp;P及活动成本统计-传统'!I11+'T&amp;E统计-传统'!I11</f>
        <v>328237.5</v>
      </c>
      <c r="F11" s="356">
        <f t="shared" si="0"/>
        <v>-52337.5</v>
      </c>
      <c r="G11" s="302"/>
      <c r="H11" s="328">
        <f>'A&amp;P及活动成本统计-传统'!N11+'T&amp;E统计-传统'!N11</f>
        <v>269000</v>
      </c>
      <c r="I11" s="302">
        <f>'A&amp;P及活动成本统计-传统'!Q11+'T&amp;E统计-传统'!Q11</f>
        <v>816437.5</v>
      </c>
      <c r="J11" s="356">
        <f t="shared" si="1"/>
        <v>-547437.5</v>
      </c>
      <c r="K11" s="357"/>
      <c r="L11" s="328">
        <f>'A&amp;P及活动成本统计-传统'!V11+'T&amp;E统计-传统'!V11</f>
        <v>0</v>
      </c>
      <c r="M11" s="302">
        <f>'A&amp;P及活动成本统计-传统'!Y11+'T&amp;E统计-传统'!Y11</f>
        <v>907437.5</v>
      </c>
      <c r="N11" s="356">
        <f t="shared" si="2"/>
        <v>-907437.5</v>
      </c>
      <c r="O11" s="302"/>
      <c r="P11" s="328">
        <f>'A&amp;P及活动成本统计-传统'!AD11+'T&amp;E统计-传统'!AD11</f>
        <v>0</v>
      </c>
      <c r="Q11" s="302">
        <f>'A&amp;P及活动成本统计-传统'!AG11+'T&amp;E统计-传统'!AG11</f>
        <v>1137437.5</v>
      </c>
      <c r="R11" s="356">
        <f t="shared" si="3"/>
        <v>-1137437.5</v>
      </c>
      <c r="S11" s="302"/>
      <c r="T11" s="328">
        <f t="shared" si="4"/>
        <v>544900</v>
      </c>
      <c r="U11" s="302">
        <f t="shared" si="5"/>
        <v>3189550</v>
      </c>
      <c r="V11" s="356">
        <f t="shared" si="6"/>
        <v>-2644650</v>
      </c>
    </row>
    <row r="12" spans="1:22" s="320" customFormat="1" outlineLevel="1">
      <c r="B12" s="210" t="str">
        <f>VLOOKUP($C12,大区会计表!$A:$B,2,0)</f>
        <v>刘丽</v>
      </c>
      <c r="C12" s="303" t="s">
        <v>17</v>
      </c>
      <c r="D12" s="350">
        <f>'A&amp;P及活动成本统计-传统'!F12+'T&amp;E统计-传统'!F12</f>
        <v>85900</v>
      </c>
      <c r="E12" s="303">
        <f>'A&amp;P及活动成本统计-传统'!I12+'T&amp;E统计-传统'!I12</f>
        <v>140213</v>
      </c>
      <c r="F12" s="351">
        <f t="shared" si="0"/>
        <v>-54313</v>
      </c>
      <c r="G12" s="303"/>
      <c r="H12" s="350">
        <f>'A&amp;P及活动成本统计-传统'!N12+'T&amp;E统计-传统'!N12</f>
        <v>8000</v>
      </c>
      <c r="I12" s="303">
        <f>'A&amp;P及活动成本统计-传统'!Q12+'T&amp;E统计-传统'!Q12</f>
        <v>201213</v>
      </c>
      <c r="J12" s="351">
        <f t="shared" si="1"/>
        <v>-193213</v>
      </c>
      <c r="K12" s="352"/>
      <c r="L12" s="350">
        <f>'A&amp;P及活动成本统计-传统'!V12+'T&amp;E统计-传统'!V12</f>
        <v>0</v>
      </c>
      <c r="M12" s="303">
        <f>'A&amp;P及活动成本统计-传统'!Y12+'T&amp;E统计-传统'!Y12</f>
        <v>184811</v>
      </c>
      <c r="N12" s="351">
        <f t="shared" si="2"/>
        <v>-184811</v>
      </c>
      <c r="O12" s="303"/>
      <c r="P12" s="350">
        <f>'A&amp;P及活动成本统计-传统'!AD12+'T&amp;E统计-传统'!AD12</f>
        <v>0</v>
      </c>
      <c r="Q12" s="303">
        <f>'A&amp;P及活动成本统计-传统'!AG12+'T&amp;E统计-传统'!AG12</f>
        <v>184413</v>
      </c>
      <c r="R12" s="351">
        <f t="shared" si="3"/>
        <v>-184413</v>
      </c>
      <c r="S12" s="303"/>
      <c r="T12" s="350">
        <f t="shared" si="4"/>
        <v>93900</v>
      </c>
      <c r="U12" s="303">
        <f t="shared" si="5"/>
        <v>710650</v>
      </c>
      <c r="V12" s="351">
        <f t="shared" si="6"/>
        <v>-616750</v>
      </c>
    </row>
    <row r="13" spans="1:22" s="4" customFormat="1" outlineLevel="1">
      <c r="B13" s="209"/>
      <c r="C13" s="26" t="s">
        <v>386</v>
      </c>
      <c r="D13" s="329">
        <f>SUM(D6:D12)</f>
        <v>9657187.3900000006</v>
      </c>
      <c r="E13" s="26">
        <f>SUM(E6:E12)</f>
        <v>13189169</v>
      </c>
      <c r="F13" s="330">
        <f>D13-E13</f>
        <v>-3531981.6099999994</v>
      </c>
      <c r="G13" s="26"/>
      <c r="H13" s="329">
        <f>SUM(H6:H12)</f>
        <v>3282372.33</v>
      </c>
      <c r="I13" s="26">
        <f>SUM(I6:I12)</f>
        <v>16141269</v>
      </c>
      <c r="J13" s="330">
        <f t="shared" si="1"/>
        <v>-12858896.67</v>
      </c>
      <c r="K13" s="331"/>
      <c r="L13" s="329">
        <f>SUM(L6:L12)</f>
        <v>860180.33000000007</v>
      </c>
      <c r="M13" s="26">
        <f>SUM(M6:M12)</f>
        <v>16089267</v>
      </c>
      <c r="N13" s="330">
        <f t="shared" si="2"/>
        <v>-15229086.67</v>
      </c>
      <c r="O13" s="26"/>
      <c r="P13" s="329">
        <f>SUM(P6:P12)</f>
        <v>860180.33000000007</v>
      </c>
      <c r="Q13" s="26">
        <f>SUM(Q6:Q12)</f>
        <v>15713095</v>
      </c>
      <c r="R13" s="330">
        <f t="shared" si="3"/>
        <v>-14852914.67</v>
      </c>
      <c r="S13" s="26"/>
      <c r="T13" s="329">
        <f>SUM(T6:T12)</f>
        <v>14659920.380000001</v>
      </c>
      <c r="U13" s="26">
        <f>SUM(U6:U12)</f>
        <v>61132800</v>
      </c>
      <c r="V13" s="330">
        <f t="shared" si="6"/>
        <v>-46472879.619999997</v>
      </c>
    </row>
    <row r="14" spans="1:22" outlineLevel="1">
      <c r="B14" s="210"/>
      <c r="C14" s="303"/>
      <c r="D14" s="206"/>
      <c r="E14" s="24"/>
      <c r="F14" s="207"/>
      <c r="G14" s="24"/>
      <c r="H14" s="206"/>
      <c r="I14" s="24"/>
      <c r="J14" s="207"/>
      <c r="K14" s="208"/>
      <c r="L14" s="206"/>
      <c r="M14" s="24"/>
      <c r="N14" s="207"/>
      <c r="O14" s="24"/>
      <c r="P14" s="206"/>
      <c r="Q14" s="24"/>
      <c r="R14" s="207"/>
      <c r="S14" s="24"/>
      <c r="T14" s="206"/>
      <c r="U14" s="24"/>
      <c r="V14" s="207"/>
    </row>
    <row r="15" spans="1:22" s="320" customFormat="1" outlineLevel="1">
      <c r="B15" s="209" t="str">
        <f>VLOOKUP($C15,大区会计表!$A:$B,2,0)</f>
        <v>白鹭</v>
      </c>
      <c r="C15" s="302" t="s">
        <v>6</v>
      </c>
      <c r="D15" s="328">
        <f>'A&amp;P及活动成本统计-传统'!F15+'T&amp;E统计-传统'!F15</f>
        <v>1298551</v>
      </c>
      <c r="E15" s="302">
        <f>'A&amp;P及活动成本统计-传统'!I15+'T&amp;E统计-传统'!I15</f>
        <v>1180187.5</v>
      </c>
      <c r="F15" s="356">
        <f t="shared" si="0"/>
        <v>118363.5</v>
      </c>
      <c r="G15" s="302"/>
      <c r="H15" s="328">
        <f>'A&amp;P及活动成本统计-传统'!N15+'T&amp;E统计-传统'!N15</f>
        <v>0</v>
      </c>
      <c r="I15" s="302">
        <f>'A&amp;P及活动成本统计-传统'!Q15+'T&amp;E统计-传统'!Q15</f>
        <v>1753187.5</v>
      </c>
      <c r="J15" s="356">
        <f t="shared" si="1"/>
        <v>-1753187.5</v>
      </c>
      <c r="K15" s="357"/>
      <c r="L15" s="328">
        <f>'A&amp;P及活动成本统计-传统'!V15+'T&amp;E统计-传统'!V15</f>
        <v>0</v>
      </c>
      <c r="M15" s="302">
        <f>'A&amp;P及活动成本统计-传统'!Y15+'T&amp;E统计-传统'!Y15</f>
        <v>1753187.5</v>
      </c>
      <c r="N15" s="356">
        <f t="shared" si="2"/>
        <v>-1753187.5</v>
      </c>
      <c r="O15" s="302"/>
      <c r="P15" s="328">
        <f>'A&amp;P及活动成本统计-传统'!AD15+'T&amp;E统计-传统'!AD15</f>
        <v>0</v>
      </c>
      <c r="Q15" s="302">
        <f>'A&amp;P及活动成本统计-传统'!AG15+'T&amp;E统计-传统'!AG15</f>
        <v>1702587.5</v>
      </c>
      <c r="R15" s="356">
        <f t="shared" si="3"/>
        <v>-1702587.5</v>
      </c>
      <c r="S15" s="302"/>
      <c r="T15" s="328">
        <f t="shared" si="4"/>
        <v>1298551</v>
      </c>
      <c r="U15" s="302">
        <f t="shared" si="5"/>
        <v>6389150</v>
      </c>
      <c r="V15" s="356">
        <f t="shared" si="6"/>
        <v>-5090599</v>
      </c>
    </row>
    <row r="16" spans="1:22" s="320" customFormat="1" outlineLevel="1">
      <c r="B16" s="210" t="str">
        <f>VLOOKUP($C16,大区会计表!$A:$B,2,0)</f>
        <v>白鹭</v>
      </c>
      <c r="C16" s="303" t="s">
        <v>7</v>
      </c>
      <c r="D16" s="350">
        <f>'A&amp;P及活动成本统计-传统'!F16+'T&amp;E统计-传统'!F16</f>
        <v>788010</v>
      </c>
      <c r="E16" s="303">
        <f>'A&amp;P及活动成本统计-传统'!I16+'T&amp;E统计-传统'!I16</f>
        <v>757875</v>
      </c>
      <c r="F16" s="351">
        <f t="shared" si="0"/>
        <v>30135</v>
      </c>
      <c r="G16" s="303"/>
      <c r="H16" s="350">
        <f>'A&amp;P及活动成本统计-传统'!N16+'T&amp;E统计-传统'!N16</f>
        <v>0</v>
      </c>
      <c r="I16" s="303">
        <f>'A&amp;P及活动成本统计-传统'!Q16+'T&amp;E统计-传统'!Q16</f>
        <v>1138975</v>
      </c>
      <c r="J16" s="351">
        <f t="shared" si="1"/>
        <v>-1138975</v>
      </c>
      <c r="K16" s="352"/>
      <c r="L16" s="350">
        <f>'A&amp;P及活动成本统计-传统'!V16+'T&amp;E统计-传统'!V16</f>
        <v>0</v>
      </c>
      <c r="M16" s="303">
        <f>'A&amp;P及活动成本统计-传统'!Y16+'T&amp;E统计-传统'!Y16</f>
        <v>1138975</v>
      </c>
      <c r="N16" s="351">
        <f t="shared" si="2"/>
        <v>-1138975</v>
      </c>
      <c r="O16" s="303"/>
      <c r="P16" s="350">
        <f>'A&amp;P及活动成本统计-传统'!AD16+'T&amp;E统计-传统'!AD16</f>
        <v>0</v>
      </c>
      <c r="Q16" s="303">
        <f>'A&amp;P及活动成本统计-传统'!AG16+'T&amp;E统计-传统'!AG16</f>
        <v>1104475</v>
      </c>
      <c r="R16" s="351">
        <f t="shared" si="3"/>
        <v>-1104475</v>
      </c>
      <c r="S16" s="303"/>
      <c r="T16" s="350">
        <f t="shared" si="4"/>
        <v>788010</v>
      </c>
      <c r="U16" s="303">
        <f>E16+I16+M16+Q16</f>
        <v>4140300</v>
      </c>
      <c r="V16" s="351">
        <f t="shared" si="6"/>
        <v>-3352290</v>
      </c>
    </row>
    <row r="17" spans="2:22" s="4" customFormat="1" outlineLevel="1">
      <c r="B17" s="209"/>
      <c r="C17" s="26" t="s">
        <v>387</v>
      </c>
      <c r="D17" s="329">
        <f>SUM(D15:D16)</f>
        <v>2086561</v>
      </c>
      <c r="E17" s="26">
        <f>SUM(E15:E16)</f>
        <v>1938062.5</v>
      </c>
      <c r="F17" s="330">
        <f t="shared" si="0"/>
        <v>148498.5</v>
      </c>
      <c r="G17" s="26"/>
      <c r="H17" s="329">
        <f>SUM(H15:H16)</f>
        <v>0</v>
      </c>
      <c r="I17" s="26">
        <f>SUM(I15:I16)</f>
        <v>2892162.5</v>
      </c>
      <c r="J17" s="330">
        <f t="shared" si="1"/>
        <v>-2892162.5</v>
      </c>
      <c r="K17" s="331"/>
      <c r="L17" s="329">
        <f>SUM(L15:L16)</f>
        <v>0</v>
      </c>
      <c r="M17" s="26">
        <f>SUM(M15:M16)</f>
        <v>2892162.5</v>
      </c>
      <c r="N17" s="330">
        <f t="shared" si="2"/>
        <v>-2892162.5</v>
      </c>
      <c r="O17" s="26"/>
      <c r="P17" s="329">
        <f>SUM(P15:P16)</f>
        <v>0</v>
      </c>
      <c r="Q17" s="26">
        <f>SUM(Q15:Q16)</f>
        <v>2807062.5</v>
      </c>
      <c r="R17" s="330">
        <f t="shared" si="3"/>
        <v>-2807062.5</v>
      </c>
      <c r="S17" s="26"/>
      <c r="T17" s="329">
        <f>SUM(T15:T16)</f>
        <v>2086561</v>
      </c>
      <c r="U17" s="26">
        <f>SUM(U15:U16)</f>
        <v>10529450</v>
      </c>
      <c r="V17" s="330">
        <f t="shared" si="6"/>
        <v>-8442889</v>
      </c>
    </row>
    <row r="18" spans="2:22" outlineLevel="1">
      <c r="B18" s="210"/>
      <c r="C18" s="303"/>
      <c r="D18" s="206"/>
      <c r="E18" s="24"/>
      <c r="F18" s="207"/>
      <c r="G18" s="24"/>
      <c r="H18" s="206"/>
      <c r="I18" s="24"/>
      <c r="J18" s="207"/>
      <c r="K18" s="208"/>
      <c r="L18" s="206"/>
      <c r="M18" s="24"/>
      <c r="N18" s="207"/>
      <c r="O18" s="24"/>
      <c r="P18" s="206"/>
      <c r="Q18" s="24"/>
      <c r="R18" s="207"/>
      <c r="S18" s="24"/>
      <c r="T18" s="206"/>
      <c r="U18" s="24"/>
      <c r="V18" s="207"/>
    </row>
    <row r="19" spans="2:22" s="320" customFormat="1" outlineLevel="1">
      <c r="B19" s="209" t="str">
        <f>VLOOKUP($C19,大区会计表!$A:$B,2,0)</f>
        <v>白鹭</v>
      </c>
      <c r="C19" s="302" t="s">
        <v>3</v>
      </c>
      <c r="D19" s="328">
        <f>'A&amp;P及活动成本统计-传统'!F19+'T&amp;E统计-传统'!F19</f>
        <v>560230</v>
      </c>
      <c r="E19" s="302">
        <f>'A&amp;P及活动成本统计-传统'!I19+'T&amp;E统计-传统'!I19</f>
        <v>1464637.5</v>
      </c>
      <c r="F19" s="356">
        <f t="shared" si="0"/>
        <v>-904407.5</v>
      </c>
      <c r="G19" s="302"/>
      <c r="H19" s="328">
        <f>'A&amp;P及活动成本统计-传统'!N19+'T&amp;E统计-传统'!N19</f>
        <v>4399</v>
      </c>
      <c r="I19" s="302">
        <f>'A&amp;P及活动成本统计-传统'!Q19+'T&amp;E统计-传统'!Q19</f>
        <v>1834937.5</v>
      </c>
      <c r="J19" s="356">
        <f t="shared" si="1"/>
        <v>-1830538.5</v>
      </c>
      <c r="K19" s="357"/>
      <c r="L19" s="328">
        <f>'A&amp;P及活动成本统计-传统'!V19+'T&amp;E统计-传统'!V19</f>
        <v>0</v>
      </c>
      <c r="M19" s="302">
        <f>'A&amp;P及活动成本统计-传统'!Y19+'T&amp;E统计-传统'!Y19</f>
        <v>1834937.5</v>
      </c>
      <c r="N19" s="356">
        <f t="shared" si="2"/>
        <v>-1834937.5</v>
      </c>
      <c r="O19" s="302"/>
      <c r="P19" s="328">
        <f>'A&amp;P及活动成本统计-传统'!AD19+'T&amp;E统计-传统'!AD19</f>
        <v>0</v>
      </c>
      <c r="Q19" s="302">
        <f>'A&amp;P及活动成本统计-传统'!AG19+'T&amp;E统计-传统'!AG19</f>
        <v>1782037.5</v>
      </c>
      <c r="R19" s="356">
        <f t="shared" si="3"/>
        <v>-1782037.5</v>
      </c>
      <c r="S19" s="302"/>
      <c r="T19" s="328">
        <f t="shared" si="4"/>
        <v>564629</v>
      </c>
      <c r="U19" s="302">
        <f t="shared" si="5"/>
        <v>6916550</v>
      </c>
      <c r="V19" s="356">
        <f t="shared" si="6"/>
        <v>-6351921</v>
      </c>
    </row>
    <row r="20" spans="2:22" s="320" customFormat="1" outlineLevel="1">
      <c r="B20" s="210" t="str">
        <f>VLOOKUP($C20,大区会计表!$A:$B,2,0)</f>
        <v>刘丽</v>
      </c>
      <c r="C20" s="303" t="s">
        <v>116</v>
      </c>
      <c r="D20" s="350">
        <f>'A&amp;P及活动成本统计-传统'!F20+'T&amp;E统计-传统'!F20</f>
        <v>286417.5</v>
      </c>
      <c r="E20" s="303">
        <f>'A&amp;P及活动成本统计-传统'!I20+'T&amp;E统计-传统'!I20</f>
        <v>304037.5</v>
      </c>
      <c r="F20" s="351">
        <f t="shared" ref="F20" si="7">D20-E20</f>
        <v>-17620</v>
      </c>
      <c r="G20" s="303"/>
      <c r="H20" s="350">
        <f>'A&amp;P及活动成本统计-传统'!N20+'T&amp;E统计-传统'!N20</f>
        <v>141102.5</v>
      </c>
      <c r="I20" s="303">
        <f>'A&amp;P及活动成本统计-传统'!Q20+'T&amp;E统计-传统'!Q20</f>
        <v>393537.5</v>
      </c>
      <c r="J20" s="351">
        <f t="shared" ref="J20" si="8">H20-I20</f>
        <v>-252435</v>
      </c>
      <c r="K20" s="352"/>
      <c r="L20" s="350">
        <f>'A&amp;P及活动成本统计-传统'!V20+'T&amp;E统计-传统'!V20</f>
        <v>0</v>
      </c>
      <c r="M20" s="303">
        <f>'A&amp;P及活动成本统计-传统'!Y20+'T&amp;E统计-传统'!Y20</f>
        <v>393537.5</v>
      </c>
      <c r="N20" s="351">
        <f t="shared" ref="N20" si="9">L20-M20</f>
        <v>-393537.5</v>
      </c>
      <c r="O20" s="303"/>
      <c r="P20" s="350">
        <f>'A&amp;P及活动成本统计-传统'!AD20+'T&amp;E统计-传统'!AD20</f>
        <v>0</v>
      </c>
      <c r="Q20" s="303">
        <f>'A&amp;P及活动成本统计-传统'!AG20+'T&amp;E统计-传统'!AG20</f>
        <v>378737.5</v>
      </c>
      <c r="R20" s="351">
        <f t="shared" ref="R20" si="10">P20-Q20</f>
        <v>-378737.5</v>
      </c>
      <c r="S20" s="303"/>
      <c r="T20" s="350">
        <f t="shared" ref="T20" si="11">D20+H20+L20+P20</f>
        <v>427520</v>
      </c>
      <c r="U20" s="303">
        <f t="shared" ref="U20" si="12">E20+I20+M20+Q20</f>
        <v>1469850</v>
      </c>
      <c r="V20" s="351">
        <f t="shared" ref="V20" si="13">T20-U20</f>
        <v>-1042330</v>
      </c>
    </row>
    <row r="21" spans="2:22" s="320" customFormat="1" outlineLevel="1">
      <c r="B21" s="209" t="str">
        <f>VLOOKUP($C21,大区会计表!$A:$B,2,0)</f>
        <v>丁蓓</v>
      </c>
      <c r="C21" s="302" t="s">
        <v>14</v>
      </c>
      <c r="D21" s="328">
        <f>'A&amp;P及活动成本统计-传统'!F21+'T&amp;E统计-传统'!F21</f>
        <v>188582.5</v>
      </c>
      <c r="E21" s="302">
        <f>'A&amp;P及活动成本统计-传统'!I21+'T&amp;E统计-传统'!I21</f>
        <v>607513</v>
      </c>
      <c r="F21" s="356">
        <f t="shared" si="0"/>
        <v>-418930.5</v>
      </c>
      <c r="G21" s="302"/>
      <c r="H21" s="328">
        <f>'A&amp;P及活动成本统计-传统'!N21+'T&amp;E统计-传统'!N21</f>
        <v>175840.5</v>
      </c>
      <c r="I21" s="302">
        <f>'A&amp;P及活动成本统计-传统'!Q21+'T&amp;E统计-传统'!Q21</f>
        <v>669313</v>
      </c>
      <c r="J21" s="356">
        <f t="shared" si="1"/>
        <v>-493472.5</v>
      </c>
      <c r="K21" s="357"/>
      <c r="L21" s="328">
        <f>'A&amp;P及活动成本统计-传统'!V21+'T&amp;E统计-传统'!V21</f>
        <v>0</v>
      </c>
      <c r="M21" s="302">
        <f>'A&amp;P及活动成本统计-传统'!Y21+'T&amp;E统计-传统'!Y21</f>
        <v>819313</v>
      </c>
      <c r="N21" s="356">
        <f t="shared" si="2"/>
        <v>-819313</v>
      </c>
      <c r="O21" s="302"/>
      <c r="P21" s="328">
        <f>'A&amp;P及活动成本统计-传统'!AD21+'T&amp;E统计-传统'!AD21</f>
        <v>0</v>
      </c>
      <c r="Q21" s="302">
        <f>'A&amp;P及活动成本统计-传统'!AG21+'T&amp;E统计-传统'!AG21</f>
        <v>669311</v>
      </c>
      <c r="R21" s="356">
        <f t="shared" si="3"/>
        <v>-669311</v>
      </c>
      <c r="S21" s="302"/>
      <c r="T21" s="328">
        <f t="shared" si="4"/>
        <v>364423</v>
      </c>
      <c r="U21" s="302">
        <f t="shared" si="5"/>
        <v>2765450</v>
      </c>
      <c r="V21" s="356">
        <f t="shared" si="6"/>
        <v>-2401027</v>
      </c>
    </row>
    <row r="22" spans="2:22" s="4" customFormat="1" outlineLevel="1">
      <c r="B22" s="210"/>
      <c r="C22" s="27" t="s">
        <v>388</v>
      </c>
      <c r="D22" s="337">
        <f>SUM(D19:D21)</f>
        <v>1035230</v>
      </c>
      <c r="E22" s="27">
        <f>SUM(E19:E21)</f>
        <v>2376188</v>
      </c>
      <c r="F22" s="338">
        <f t="shared" si="0"/>
        <v>-1340958</v>
      </c>
      <c r="G22" s="27"/>
      <c r="H22" s="337">
        <f>SUM(H19:H21)</f>
        <v>321342</v>
      </c>
      <c r="I22" s="27">
        <f>SUM(I19:I21)</f>
        <v>2897788</v>
      </c>
      <c r="J22" s="338">
        <f t="shared" si="1"/>
        <v>-2576446</v>
      </c>
      <c r="K22" s="339"/>
      <c r="L22" s="337">
        <f>SUM(L19:L21)</f>
        <v>0</v>
      </c>
      <c r="M22" s="27">
        <f>SUM(M19:M21)</f>
        <v>3047788</v>
      </c>
      <c r="N22" s="338">
        <f t="shared" si="2"/>
        <v>-3047788</v>
      </c>
      <c r="O22" s="27"/>
      <c r="P22" s="337">
        <f>SUM(P19:P21)</f>
        <v>0</v>
      </c>
      <c r="Q22" s="27">
        <f>SUM(Q19:Q21)</f>
        <v>2830086</v>
      </c>
      <c r="R22" s="338">
        <f t="shared" si="3"/>
        <v>-2830086</v>
      </c>
      <c r="S22" s="27"/>
      <c r="T22" s="337">
        <f>SUM(T19:T21)</f>
        <v>1356572</v>
      </c>
      <c r="U22" s="27">
        <f>SUM(U19:U21)</f>
        <v>11151850</v>
      </c>
      <c r="V22" s="338">
        <f t="shared" si="6"/>
        <v>-9795278</v>
      </c>
    </row>
    <row r="23" spans="2:22" outlineLevel="1">
      <c r="B23" s="209"/>
      <c r="C23" s="302"/>
      <c r="D23" s="203"/>
      <c r="E23" s="23"/>
      <c r="F23" s="204"/>
      <c r="G23" s="23"/>
      <c r="H23" s="203"/>
      <c r="I23" s="23"/>
      <c r="J23" s="204"/>
      <c r="K23" s="205"/>
      <c r="L23" s="203"/>
      <c r="M23" s="23"/>
      <c r="N23" s="204"/>
      <c r="O23" s="23"/>
      <c r="P23" s="203"/>
      <c r="Q23" s="23"/>
      <c r="R23" s="204"/>
      <c r="S23" s="23"/>
      <c r="T23" s="203"/>
      <c r="U23" s="23"/>
      <c r="V23" s="204"/>
    </row>
    <row r="24" spans="2:22" s="320" customFormat="1" outlineLevel="1">
      <c r="B24" s="210" t="str">
        <f>VLOOKUP($C24,大区会计表!$A:$B,2,0)</f>
        <v>金银</v>
      </c>
      <c r="C24" s="303" t="s">
        <v>5</v>
      </c>
      <c r="D24" s="350">
        <f>'A&amp;P及活动成本统计-传统'!F24+'T&amp;E统计-传统'!F24</f>
        <v>1176151</v>
      </c>
      <c r="E24" s="303">
        <f>'A&amp;P及活动成本统计-传统'!I24+'T&amp;E统计-传统'!I24</f>
        <v>1548912.5</v>
      </c>
      <c r="F24" s="351">
        <f t="shared" si="0"/>
        <v>-372761.5</v>
      </c>
      <c r="G24" s="303"/>
      <c r="H24" s="350">
        <f>'A&amp;P及活动成本统计-传统'!N24+'T&amp;E统计-传统'!N24</f>
        <v>660</v>
      </c>
      <c r="I24" s="303">
        <f>'A&amp;P及活动成本统计-传统'!Q24+'T&amp;E统计-传统'!Q24</f>
        <v>3148912.5</v>
      </c>
      <c r="J24" s="351">
        <f t="shared" si="1"/>
        <v>-3148252.5</v>
      </c>
      <c r="K24" s="352"/>
      <c r="L24" s="350">
        <f>'A&amp;P及活动成本统计-传统'!V24+'T&amp;E统计-传统'!V24</f>
        <v>0</v>
      </c>
      <c r="M24" s="303">
        <f>'A&amp;P及活动成本统计-传统'!Y24+'T&amp;E统计-传统'!Y24</f>
        <v>2448912.5</v>
      </c>
      <c r="N24" s="351">
        <f t="shared" si="2"/>
        <v>-2448912.5</v>
      </c>
      <c r="O24" s="303"/>
      <c r="P24" s="350">
        <f>'A&amp;P及活动成本统计-传统'!AD24+'T&amp;E统计-传统'!AD24</f>
        <v>0</v>
      </c>
      <c r="Q24" s="303">
        <f>'A&amp;P及活动成本统计-传统'!AG24+'T&amp;E统计-传统'!AG24</f>
        <v>2848912.5</v>
      </c>
      <c r="R24" s="351">
        <f t="shared" si="3"/>
        <v>-2848912.5</v>
      </c>
      <c r="S24" s="303"/>
      <c r="T24" s="350">
        <f t="shared" si="4"/>
        <v>1176811</v>
      </c>
      <c r="U24" s="303">
        <f t="shared" si="5"/>
        <v>9995650</v>
      </c>
      <c r="V24" s="351">
        <f t="shared" si="6"/>
        <v>-8818839</v>
      </c>
    </row>
    <row r="25" spans="2:22" s="320" customFormat="1" outlineLevel="1">
      <c r="B25" s="209" t="str">
        <f>VLOOKUP($C25,大区会计表!$A:$B,2,0)</f>
        <v>金银</v>
      </c>
      <c r="C25" s="302" t="s">
        <v>13</v>
      </c>
      <c r="D25" s="328">
        <f>'A&amp;P及活动成本统计-传统'!F25+'T&amp;E统计-传统'!F25</f>
        <v>1014168.4</v>
      </c>
      <c r="E25" s="302">
        <f>'A&amp;P及活动成本统计-传统'!I25+'T&amp;E统计-传统'!I25</f>
        <v>1368100</v>
      </c>
      <c r="F25" s="356">
        <f t="shared" si="0"/>
        <v>-353931.6</v>
      </c>
      <c r="G25" s="302"/>
      <c r="H25" s="328">
        <f>'A&amp;P及活动成本统计-传统'!N25+'T&amp;E统计-传统'!N25</f>
        <v>634403.4</v>
      </c>
      <c r="I25" s="302">
        <f>'A&amp;P及活动成本统计-传统'!Q25+'T&amp;E统计-传统'!Q25</f>
        <v>1756500</v>
      </c>
      <c r="J25" s="356">
        <f t="shared" si="1"/>
        <v>-1122096.6000000001</v>
      </c>
      <c r="K25" s="357"/>
      <c r="L25" s="328">
        <f>'A&amp;P及活动成本统计-传统'!V25+'T&amp;E统计-传统'!V25</f>
        <v>0</v>
      </c>
      <c r="M25" s="302">
        <f>'A&amp;P及活动成本统计-传统'!Y25+'T&amp;E统计-传统'!Y25</f>
        <v>1756500</v>
      </c>
      <c r="N25" s="356">
        <f t="shared" si="2"/>
        <v>-1756500</v>
      </c>
      <c r="O25" s="302"/>
      <c r="P25" s="328">
        <f>'A&amp;P及活动成本统计-传统'!AD25+'T&amp;E统计-传统'!AD25</f>
        <v>0</v>
      </c>
      <c r="Q25" s="302">
        <f>'A&amp;P及活动成本统计-传统'!AG25+'T&amp;E统计-传统'!AG25</f>
        <v>1705900</v>
      </c>
      <c r="R25" s="356">
        <f t="shared" si="3"/>
        <v>-1705900</v>
      </c>
      <c r="S25" s="302"/>
      <c r="T25" s="328">
        <f t="shared" si="4"/>
        <v>1648571.8</v>
      </c>
      <c r="U25" s="302">
        <f t="shared" si="5"/>
        <v>6587000</v>
      </c>
      <c r="V25" s="356">
        <f t="shared" si="6"/>
        <v>-4938428.2</v>
      </c>
    </row>
    <row r="26" spans="2:22" s="320" customFormat="1" outlineLevel="1">
      <c r="B26" s="210" t="str">
        <f>VLOOKUP($C26,大区会计表!$A:$B,2,0)</f>
        <v>金银</v>
      </c>
      <c r="C26" s="303" t="s">
        <v>9</v>
      </c>
      <c r="D26" s="350">
        <f>'A&amp;P及活动成本统计-传统'!F26+'T&amp;E统计-传统'!F26</f>
        <v>498770.1</v>
      </c>
      <c r="E26" s="303">
        <f>'A&amp;P及活动成本统计-传统'!I26+'T&amp;E统计-传统'!I26</f>
        <v>785400</v>
      </c>
      <c r="F26" s="351">
        <f t="shared" si="0"/>
        <v>-286629.90000000002</v>
      </c>
      <c r="G26" s="303"/>
      <c r="H26" s="350">
        <f>'A&amp;P及活动成本统计-传统'!N26+'T&amp;E统计-传统'!N26</f>
        <v>38250</v>
      </c>
      <c r="I26" s="303">
        <f>'A&amp;P及活动成本统计-传统'!Q26+'T&amp;E统计-传统'!Q26</f>
        <v>994700</v>
      </c>
      <c r="J26" s="351">
        <f t="shared" si="1"/>
        <v>-956450</v>
      </c>
      <c r="K26" s="352"/>
      <c r="L26" s="350">
        <f>'A&amp;P及活动成本统计-传统'!V26+'T&amp;E统计-传统'!V26</f>
        <v>0</v>
      </c>
      <c r="M26" s="303">
        <f>'A&amp;P及活动成本统计-传统'!Y26+'T&amp;E统计-传统'!Y26</f>
        <v>994700</v>
      </c>
      <c r="N26" s="351">
        <f t="shared" si="2"/>
        <v>-994700</v>
      </c>
      <c r="O26" s="303"/>
      <c r="P26" s="350">
        <f>'A&amp;P及活动成本统计-传统'!AD26+'T&amp;E统计-传统'!AD26</f>
        <v>0</v>
      </c>
      <c r="Q26" s="303">
        <f>'A&amp;P及活动成本统计-传统'!AG26+'T&amp;E统计-传统'!AG26</f>
        <v>964800</v>
      </c>
      <c r="R26" s="351">
        <f t="shared" si="3"/>
        <v>-964800</v>
      </c>
      <c r="S26" s="303"/>
      <c r="T26" s="350">
        <f t="shared" si="4"/>
        <v>537020.1</v>
      </c>
      <c r="U26" s="303">
        <f t="shared" si="5"/>
        <v>3739600</v>
      </c>
      <c r="V26" s="351">
        <f t="shared" si="6"/>
        <v>-3202579.9</v>
      </c>
    </row>
    <row r="27" spans="2:22" s="4" customFormat="1" outlineLevel="1">
      <c r="B27" s="209"/>
      <c r="C27" s="26" t="s">
        <v>389</v>
      </c>
      <c r="D27" s="329">
        <f>SUM(D24:D26)</f>
        <v>2689089.5</v>
      </c>
      <c r="E27" s="26">
        <f>SUM(E24:E26)</f>
        <v>3702412.5</v>
      </c>
      <c r="F27" s="330">
        <f t="shared" si="0"/>
        <v>-1013323</v>
      </c>
      <c r="G27" s="26"/>
      <c r="H27" s="329">
        <f>SUM(H24:H26)</f>
        <v>673313.4</v>
      </c>
      <c r="I27" s="26">
        <f>SUM(I24:I26)</f>
        <v>5900112.5</v>
      </c>
      <c r="J27" s="330">
        <f t="shared" si="1"/>
        <v>-5226799.0999999996</v>
      </c>
      <c r="K27" s="331"/>
      <c r="L27" s="329">
        <f>SUM(L24:L26)</f>
        <v>0</v>
      </c>
      <c r="M27" s="26">
        <f>SUM(M24:M26)</f>
        <v>5200112.5</v>
      </c>
      <c r="N27" s="330">
        <f t="shared" si="2"/>
        <v>-5200112.5</v>
      </c>
      <c r="O27" s="26"/>
      <c r="P27" s="329">
        <f>SUM(P24:P26)</f>
        <v>0</v>
      </c>
      <c r="Q27" s="26">
        <f>SUM(Q24:Q26)</f>
        <v>5519612.5</v>
      </c>
      <c r="R27" s="330">
        <f t="shared" si="3"/>
        <v>-5519612.5</v>
      </c>
      <c r="S27" s="26"/>
      <c r="T27" s="329">
        <f>SUM(T24:T26)</f>
        <v>3362402.9</v>
      </c>
      <c r="U27" s="26">
        <f>SUM(U24:U26)</f>
        <v>20322250</v>
      </c>
      <c r="V27" s="330">
        <f t="shared" si="6"/>
        <v>-16959847.100000001</v>
      </c>
    </row>
    <row r="28" spans="2:22" outlineLevel="1">
      <c r="B28" s="210"/>
      <c r="C28" s="303"/>
      <c r="D28" s="206"/>
      <c r="E28" s="24"/>
      <c r="F28" s="207"/>
      <c r="G28" s="24"/>
      <c r="H28" s="206"/>
      <c r="I28" s="24"/>
      <c r="J28" s="207"/>
      <c r="K28" s="208"/>
      <c r="L28" s="206"/>
      <c r="M28" s="24"/>
      <c r="N28" s="207"/>
      <c r="O28" s="24"/>
      <c r="P28" s="206"/>
      <c r="Q28" s="24"/>
      <c r="R28" s="207"/>
      <c r="S28" s="24"/>
      <c r="T28" s="206"/>
      <c r="U28" s="24"/>
      <c r="V28" s="207"/>
    </row>
    <row r="29" spans="2:22" s="320" customFormat="1" outlineLevel="1">
      <c r="B29" s="209" t="str">
        <f>VLOOKUP($C29,大区会计表!$A:$B,2,0)</f>
        <v>李研</v>
      </c>
      <c r="C29" s="302" t="s">
        <v>11</v>
      </c>
      <c r="D29" s="328">
        <f>'A&amp;P及活动成本统计-传统'!F29+'T&amp;E统计-传统'!F29</f>
        <v>266666.8</v>
      </c>
      <c r="E29" s="302">
        <f>'A&amp;P及活动成本统计-传统'!I29+'T&amp;E统计-传统'!I29</f>
        <v>451775</v>
      </c>
      <c r="F29" s="356">
        <f t="shared" si="0"/>
        <v>-185108.2</v>
      </c>
      <c r="G29" s="302"/>
      <c r="H29" s="328">
        <f>'A&amp;P及活动成本统计-传统'!N29+'T&amp;E统计-传统'!N29</f>
        <v>177000</v>
      </c>
      <c r="I29" s="302">
        <f>'A&amp;P及活动成本统计-传统'!Q29+'T&amp;E统计-传统'!Q29</f>
        <v>1003775</v>
      </c>
      <c r="J29" s="356">
        <f t="shared" si="1"/>
        <v>-826775</v>
      </c>
      <c r="K29" s="357"/>
      <c r="L29" s="328">
        <f>'A&amp;P及活动成本统计-传统'!V29+'T&amp;E统计-传统'!V29</f>
        <v>0</v>
      </c>
      <c r="M29" s="302">
        <f>'A&amp;P及活动成本统计-传统'!Y29+'T&amp;E统计-传统'!Y29</f>
        <v>1095775</v>
      </c>
      <c r="N29" s="356">
        <f t="shared" si="2"/>
        <v>-1095775</v>
      </c>
      <c r="O29" s="302"/>
      <c r="P29" s="328">
        <f>'A&amp;P及活动成本统计-传统'!AD29+'T&amp;E统计-传统'!AD29</f>
        <v>0</v>
      </c>
      <c r="Q29" s="302">
        <f>'A&amp;P及活动成本统计-传统'!AG29+'T&amp;E统计-传统'!AG29</f>
        <v>911775</v>
      </c>
      <c r="R29" s="356">
        <f t="shared" si="3"/>
        <v>-911775</v>
      </c>
      <c r="S29" s="302"/>
      <c r="T29" s="328">
        <f t="shared" si="4"/>
        <v>443666.8</v>
      </c>
      <c r="U29" s="302">
        <f t="shared" si="5"/>
        <v>3463100</v>
      </c>
      <c r="V29" s="356">
        <f t="shared" si="6"/>
        <v>-3019433.2</v>
      </c>
    </row>
    <row r="30" spans="2:22" s="320" customFormat="1" outlineLevel="1">
      <c r="B30" s="210" t="str">
        <f>VLOOKUP($C30,大区会计表!$A:$B,2,0)</f>
        <v>姚建红</v>
      </c>
      <c r="C30" s="303" t="s">
        <v>12</v>
      </c>
      <c r="D30" s="350">
        <f>'A&amp;P及活动成本统计-传统'!F30+'T&amp;E统计-传统'!F30</f>
        <v>967855</v>
      </c>
      <c r="E30" s="303">
        <f>'A&amp;P及活动成本统计-传统'!I30+'T&amp;E统计-传统'!I30</f>
        <v>1239775</v>
      </c>
      <c r="F30" s="351">
        <f t="shared" si="0"/>
        <v>-271920</v>
      </c>
      <c r="G30" s="303"/>
      <c r="H30" s="350">
        <f>'A&amp;P及活动成本统计-传统'!N30+'T&amp;E统计-传统'!N30</f>
        <v>773000</v>
      </c>
      <c r="I30" s="303">
        <f>'A&amp;P及活动成本统计-传统'!Q30+'T&amp;E统计-传统'!Q30</f>
        <v>1754300</v>
      </c>
      <c r="J30" s="351">
        <f t="shared" si="1"/>
        <v>-981300</v>
      </c>
      <c r="K30" s="352"/>
      <c r="L30" s="350">
        <f>'A&amp;P及活动成本统计-传统'!V30+'T&amp;E统计-传统'!V30</f>
        <v>0</v>
      </c>
      <c r="M30" s="303">
        <f>'A&amp;P及活动成本统计-传统'!Y30+'T&amp;E统计-传统'!Y30</f>
        <v>1540300</v>
      </c>
      <c r="N30" s="351">
        <f t="shared" si="2"/>
        <v>-1540300</v>
      </c>
      <c r="O30" s="303"/>
      <c r="P30" s="350">
        <f>'A&amp;P及活动成本统计-传统'!AD30+'T&amp;E统计-传统'!AD30</f>
        <v>0</v>
      </c>
      <c r="Q30" s="303">
        <f>'A&amp;P及活动成本统计-传统'!AG30+'T&amp;E统计-传统'!AG30</f>
        <v>2000300</v>
      </c>
      <c r="R30" s="351">
        <f t="shared" si="3"/>
        <v>-2000300</v>
      </c>
      <c r="S30" s="303"/>
      <c r="T30" s="350">
        <f t="shared" si="4"/>
        <v>1740855</v>
      </c>
      <c r="U30" s="303">
        <f t="shared" si="5"/>
        <v>6534675</v>
      </c>
      <c r="V30" s="351">
        <f t="shared" si="6"/>
        <v>-4793820</v>
      </c>
    </row>
    <row r="31" spans="2:22" s="320" customFormat="1" outlineLevel="1">
      <c r="B31" s="209" t="str">
        <f>VLOOKUP($C31,大区会计表!$A:$B,2,0)</f>
        <v>李研</v>
      </c>
      <c r="C31" s="302" t="s">
        <v>117</v>
      </c>
      <c r="D31" s="328">
        <f>'A&amp;P及活动成本统计-传统'!F31+'T&amp;E统计-传统'!F31</f>
        <v>1799912</v>
      </c>
      <c r="E31" s="302">
        <f>'A&amp;P及活动成本统计-传统'!I31+'T&amp;E统计-传统'!I31</f>
        <v>792900</v>
      </c>
      <c r="F31" s="356">
        <f t="shared" ref="F31" si="14">D31-E31</f>
        <v>1007012</v>
      </c>
      <c r="G31" s="302"/>
      <c r="H31" s="328">
        <f>'A&amp;P及活动成本统计-传统'!N31+'T&amp;E统计-传统'!N31</f>
        <v>28098.690000000002</v>
      </c>
      <c r="I31" s="302">
        <f>'A&amp;P及活动成本统计-传统'!Q31+'T&amp;E统计-传统'!Q31</f>
        <v>1028300</v>
      </c>
      <c r="J31" s="356">
        <f t="shared" ref="J31" si="15">H31-I31</f>
        <v>-1000201.31</v>
      </c>
      <c r="K31" s="357"/>
      <c r="L31" s="328">
        <f>'A&amp;P及活动成本统计-传统'!V31+'T&amp;E统计-传统'!V31</f>
        <v>0</v>
      </c>
      <c r="M31" s="302">
        <f>'A&amp;P及活动成本统计-传统'!Y31+'T&amp;E统计-传统'!Y31</f>
        <v>1258300</v>
      </c>
      <c r="N31" s="356">
        <f t="shared" ref="N31" si="16">L31-M31</f>
        <v>-1258300</v>
      </c>
      <c r="O31" s="302"/>
      <c r="P31" s="328">
        <f>'A&amp;P及活动成本统计-传统'!AD31+'T&amp;E统计-传统'!AD31</f>
        <v>0</v>
      </c>
      <c r="Q31" s="302">
        <f>'A&amp;P及活动成本统计-传统'!AG31+'T&amp;E统计-传统'!AG31</f>
        <v>1488300</v>
      </c>
      <c r="R31" s="356">
        <f t="shared" ref="R31" si="17">P31-Q31</f>
        <v>-1488300</v>
      </c>
      <c r="S31" s="302"/>
      <c r="T31" s="328">
        <f t="shared" ref="T31" si="18">D31+H31+L31+P31</f>
        <v>1828010.69</v>
      </c>
      <c r="U31" s="302">
        <f t="shared" ref="U31" si="19">E31+I31+M31+Q31</f>
        <v>4567800</v>
      </c>
      <c r="V31" s="356">
        <f t="shared" ref="V31" si="20">T31-U31</f>
        <v>-2739789.31</v>
      </c>
    </row>
    <row r="32" spans="2:22" s="320" customFormat="1" outlineLevel="1">
      <c r="B32" s="210" t="str">
        <f>VLOOKUP($C32,大区会计表!$A:$B,2,0)</f>
        <v>姚建红</v>
      </c>
      <c r="C32" s="303" t="s">
        <v>26</v>
      </c>
      <c r="D32" s="350">
        <f>'A&amp;P及活动成本统计-传统'!F32+'T&amp;E统计-传统'!F32</f>
        <v>155450</v>
      </c>
      <c r="E32" s="303">
        <f>'A&amp;P及活动成本统计-传统'!I32+'T&amp;E统计-传统'!I32</f>
        <v>230437.5</v>
      </c>
      <c r="F32" s="351">
        <f t="shared" si="0"/>
        <v>-74987.5</v>
      </c>
      <c r="G32" s="303"/>
      <c r="H32" s="350">
        <f>'A&amp;P及活动成本统计-传统'!N32+'T&amp;E统计-传统'!N32</f>
        <v>11802.5</v>
      </c>
      <c r="I32" s="303">
        <f>'A&amp;P及活动成本统计-传统'!Q32+'T&amp;E统计-传统'!Q32</f>
        <v>355637.5</v>
      </c>
      <c r="J32" s="351">
        <f t="shared" si="1"/>
        <v>-343835</v>
      </c>
      <c r="K32" s="352"/>
      <c r="L32" s="350">
        <f>'A&amp;P及活动成本统计-传统'!V32+'T&amp;E统计-传统'!V32</f>
        <v>0</v>
      </c>
      <c r="M32" s="303">
        <f>'A&amp;P及活动成本统计-传统'!Y32+'T&amp;E统计-传统'!Y32</f>
        <v>424637.5</v>
      </c>
      <c r="N32" s="351">
        <f t="shared" si="2"/>
        <v>-424637.5</v>
      </c>
      <c r="O32" s="303"/>
      <c r="P32" s="350">
        <f>'A&amp;P及活动成本统计-传统'!AD32+'T&amp;E统计-传统'!AD32</f>
        <v>0</v>
      </c>
      <c r="Q32" s="303">
        <f>'A&amp;P及活动成本统计-传统'!AG32+'T&amp;E统计-传统'!AG32</f>
        <v>459137.5</v>
      </c>
      <c r="R32" s="351">
        <f t="shared" si="3"/>
        <v>-459137.5</v>
      </c>
      <c r="S32" s="303"/>
      <c r="T32" s="350">
        <f t="shared" si="4"/>
        <v>167252.5</v>
      </c>
      <c r="U32" s="303">
        <f t="shared" si="5"/>
        <v>1469850</v>
      </c>
      <c r="V32" s="351">
        <f t="shared" si="6"/>
        <v>-1302597.5</v>
      </c>
    </row>
    <row r="33" spans="2:22" s="320" customFormat="1" outlineLevel="1">
      <c r="B33" s="209" t="str">
        <f>VLOOKUP($C33,大区会计表!$A:$B,2,0)</f>
        <v>丁蓓</v>
      </c>
      <c r="C33" s="302" t="s">
        <v>28</v>
      </c>
      <c r="D33" s="328">
        <f>'A&amp;P及活动成本统计-传统'!F33+'T&amp;E统计-传统'!F33</f>
        <v>268921.09999999998</v>
      </c>
      <c r="E33" s="302">
        <f>'A&amp;P及活动成本统计-传统'!I33+'T&amp;E统计-传统'!I33</f>
        <v>538425</v>
      </c>
      <c r="F33" s="356">
        <f t="shared" si="0"/>
        <v>-269503.90000000002</v>
      </c>
      <c r="G33" s="302"/>
      <c r="H33" s="328">
        <f>'A&amp;P及活动成本统计-传统'!N33+'T&amp;E统计-传统'!N33</f>
        <v>0</v>
      </c>
      <c r="I33" s="302">
        <f>'A&amp;P及活动成本统计-传统'!Q33+'T&amp;E统计-传统'!Q33</f>
        <v>304425</v>
      </c>
      <c r="J33" s="356">
        <f t="shared" si="1"/>
        <v>-304425</v>
      </c>
      <c r="K33" s="357"/>
      <c r="L33" s="328">
        <f>'A&amp;P及活动成本统计-传统'!V33+'T&amp;E统计-传统'!V33</f>
        <v>0</v>
      </c>
      <c r="M33" s="302">
        <f>'A&amp;P及活动成本统计-传统'!Y33+'T&amp;E统计-传统'!Y33</f>
        <v>304425</v>
      </c>
      <c r="N33" s="356">
        <f t="shared" si="2"/>
        <v>-304425</v>
      </c>
      <c r="O33" s="302"/>
      <c r="P33" s="328">
        <f>'A&amp;P及活动成本统计-传统'!AD33+'T&amp;E统计-传统'!AD33</f>
        <v>0</v>
      </c>
      <c r="Q33" s="302">
        <f>'A&amp;P及活动成本统计-传统'!AG33+'T&amp;E统计-传统'!AG33</f>
        <v>304425</v>
      </c>
      <c r="R33" s="356">
        <f t="shared" si="3"/>
        <v>-304425</v>
      </c>
      <c r="S33" s="302"/>
      <c r="T33" s="328">
        <f t="shared" si="4"/>
        <v>268921.09999999998</v>
      </c>
      <c r="U33" s="302">
        <f t="shared" si="5"/>
        <v>1451700</v>
      </c>
      <c r="V33" s="356">
        <f t="shared" si="6"/>
        <v>-1182778.8999999999</v>
      </c>
    </row>
    <row r="34" spans="2:22" s="4" customFormat="1" outlineLevel="1">
      <c r="B34" s="210"/>
      <c r="C34" s="27" t="s">
        <v>390</v>
      </c>
      <c r="D34" s="337">
        <f>SUM(D29:D33)</f>
        <v>3458804.9</v>
      </c>
      <c r="E34" s="27">
        <f>SUM(E29:E33)</f>
        <v>3253312.5</v>
      </c>
      <c r="F34" s="338">
        <f t="shared" si="0"/>
        <v>205492.39999999991</v>
      </c>
      <c r="G34" s="27"/>
      <c r="H34" s="337">
        <f>SUM(H29:H33)</f>
        <v>989901.19</v>
      </c>
      <c r="I34" s="27">
        <f>SUM(I29:I33)</f>
        <v>4446437.5</v>
      </c>
      <c r="J34" s="338">
        <f>H34-I34</f>
        <v>-3456536.31</v>
      </c>
      <c r="K34" s="339"/>
      <c r="L34" s="337">
        <f>SUM(L29:L33)</f>
        <v>0</v>
      </c>
      <c r="M34" s="27">
        <f>SUM(M29:M33)</f>
        <v>4623437.5</v>
      </c>
      <c r="N34" s="338">
        <f>L34-M34</f>
        <v>-4623437.5</v>
      </c>
      <c r="O34" s="27"/>
      <c r="P34" s="337">
        <f>SUM(P29:P33)</f>
        <v>0</v>
      </c>
      <c r="Q34" s="27">
        <f>SUM(Q29:Q33)</f>
        <v>5163937.5</v>
      </c>
      <c r="R34" s="338">
        <f>P34-Q34</f>
        <v>-5163937.5</v>
      </c>
      <c r="S34" s="27"/>
      <c r="T34" s="337">
        <f>SUM(T29:T33)</f>
        <v>4448706.09</v>
      </c>
      <c r="U34" s="27">
        <f>SUM(U29:U33)</f>
        <v>17487125</v>
      </c>
      <c r="V34" s="338">
        <f>T34-U34</f>
        <v>-13038418.91</v>
      </c>
    </row>
    <row r="35" spans="2:22" outlineLevel="1">
      <c r="B35" s="209"/>
      <c r="C35" s="302"/>
      <c r="D35" s="203"/>
      <c r="E35" s="23"/>
      <c r="F35" s="204"/>
      <c r="G35" s="23"/>
      <c r="H35" s="203"/>
      <c r="I35" s="23"/>
      <c r="J35" s="204"/>
      <c r="K35" s="205"/>
      <c r="L35" s="203"/>
      <c r="M35" s="23"/>
      <c r="N35" s="204"/>
      <c r="O35" s="23"/>
      <c r="P35" s="203"/>
      <c r="Q35" s="23"/>
      <c r="R35" s="204"/>
      <c r="S35" s="23"/>
      <c r="T35" s="203"/>
      <c r="U35" s="23"/>
      <c r="V35" s="204"/>
    </row>
    <row r="36" spans="2:22" s="320" customFormat="1" outlineLevel="1">
      <c r="B36" s="210" t="str">
        <f>VLOOKUP($C36,大区会计表!$A:$B,2,0)</f>
        <v>岳颖</v>
      </c>
      <c r="C36" s="303" t="s">
        <v>18</v>
      </c>
      <c r="D36" s="350">
        <f>'A&amp;P及活动成本统计-传统'!F36+'T&amp;E统计-传统'!F36</f>
        <v>166890</v>
      </c>
      <c r="E36" s="303">
        <f>'A&amp;P及活动成本统计-传统'!I36+'T&amp;E统计-传统'!I36</f>
        <v>473950</v>
      </c>
      <c r="F36" s="351">
        <f t="shared" si="0"/>
        <v>-307060</v>
      </c>
      <c r="G36" s="303"/>
      <c r="H36" s="350">
        <f>'A&amp;P及活动成本统计-传统'!N36+'T&amp;E统计-传统'!N36</f>
        <v>78413.5</v>
      </c>
      <c r="I36" s="303">
        <f>'A&amp;P及活动成本统计-传统'!Q36+'T&amp;E统计-传统'!Q36</f>
        <v>570750</v>
      </c>
      <c r="J36" s="351">
        <f t="shared" si="1"/>
        <v>-492336.5</v>
      </c>
      <c r="K36" s="352"/>
      <c r="L36" s="350">
        <f>'A&amp;P及活动成本统计-传统'!V36+'T&amp;E统计-传统'!V36</f>
        <v>0</v>
      </c>
      <c r="M36" s="303">
        <f>'A&amp;P及活动成本统计-传统'!Y36+'T&amp;E统计-传统'!Y36</f>
        <v>582750</v>
      </c>
      <c r="N36" s="351">
        <f t="shared" si="2"/>
        <v>-582750</v>
      </c>
      <c r="O36" s="303"/>
      <c r="P36" s="350">
        <f>'A&amp;P及活动成本统计-传统'!AD36+'T&amp;E统计-传统'!AD36</f>
        <v>0</v>
      </c>
      <c r="Q36" s="303">
        <f>'A&amp;P及活动成本统计-传统'!AG36+'T&amp;E统计-传统'!AG36</f>
        <v>598850</v>
      </c>
      <c r="R36" s="351">
        <f t="shared" si="3"/>
        <v>-598850</v>
      </c>
      <c r="S36" s="303"/>
      <c r="T36" s="350">
        <f t="shared" si="4"/>
        <v>245303.5</v>
      </c>
      <c r="U36" s="303">
        <f t="shared" si="5"/>
        <v>2226300</v>
      </c>
      <c r="V36" s="351">
        <f t="shared" si="6"/>
        <v>-1980996.5</v>
      </c>
    </row>
    <row r="37" spans="2:22" s="320" customFormat="1" outlineLevel="1">
      <c r="B37" s="209" t="str">
        <f>VLOOKUP($C37,大区会计表!$A:$B,2,0)</f>
        <v>岳颖</v>
      </c>
      <c r="C37" s="302" t="s">
        <v>24</v>
      </c>
      <c r="D37" s="328">
        <f>'A&amp;P及活动成本统计-传统'!F37+'T&amp;E统计-传统'!F37</f>
        <v>46098</v>
      </c>
      <c r="E37" s="302">
        <f>'A&amp;P及活动成本统计-传统'!I37+'T&amp;E统计-传统'!I37</f>
        <v>150000</v>
      </c>
      <c r="F37" s="356">
        <f t="shared" si="0"/>
        <v>-103902</v>
      </c>
      <c r="G37" s="302"/>
      <c r="H37" s="328">
        <f>'A&amp;P及活动成本统计-传统'!N37+'T&amp;E统计-传统'!N37</f>
        <v>20200</v>
      </c>
      <c r="I37" s="302">
        <f>'A&amp;P及活动成本统计-传统'!Q37+'T&amp;E统计-传统'!Q37</f>
        <v>380000</v>
      </c>
      <c r="J37" s="356">
        <f t="shared" si="1"/>
        <v>-359800</v>
      </c>
      <c r="K37" s="357"/>
      <c r="L37" s="328">
        <f>'A&amp;P及活动成本统计-传统'!V37+'T&amp;E统计-传统'!V37</f>
        <v>0</v>
      </c>
      <c r="M37" s="302">
        <f>'A&amp;P及活动成本统计-传统'!Y37+'T&amp;E统计-传统'!Y37</f>
        <v>410000</v>
      </c>
      <c r="N37" s="356">
        <f t="shared" si="2"/>
        <v>-410000</v>
      </c>
      <c r="O37" s="302"/>
      <c r="P37" s="328">
        <f>'A&amp;P及活动成本统计-传统'!AD37+'T&amp;E统计-传统'!AD37</f>
        <v>0</v>
      </c>
      <c r="Q37" s="302">
        <f>'A&amp;P及活动成本统计-传统'!AG37+'T&amp;E统计-传统'!AG37</f>
        <v>484500</v>
      </c>
      <c r="R37" s="356">
        <f t="shared" si="3"/>
        <v>-484500</v>
      </c>
      <c r="S37" s="302"/>
      <c r="T37" s="328">
        <f t="shared" si="4"/>
        <v>66298</v>
      </c>
      <c r="U37" s="302">
        <f t="shared" si="5"/>
        <v>1424500</v>
      </c>
      <c r="V37" s="356">
        <f t="shared" si="6"/>
        <v>-1358202</v>
      </c>
    </row>
    <row r="38" spans="2:22" s="320" customFormat="1" outlineLevel="1">
      <c r="B38" s="210" t="str">
        <f>VLOOKUP($C38,大区会计表!$A:$B,2,0)</f>
        <v>岳颖</v>
      </c>
      <c r="C38" s="303" t="s">
        <v>21</v>
      </c>
      <c r="D38" s="350">
        <f>'A&amp;P及活动成本统计-传统'!F38+'T&amp;E统计-传统'!F38</f>
        <v>46700</v>
      </c>
      <c r="E38" s="303">
        <f>'A&amp;P及活动成本统计-传统'!I38+'T&amp;E统计-传统'!I38</f>
        <v>198950</v>
      </c>
      <c r="F38" s="351">
        <f t="shared" si="0"/>
        <v>-152250</v>
      </c>
      <c r="G38" s="303"/>
      <c r="H38" s="350">
        <f>'A&amp;P及活动成本统计-传统'!N38+'T&amp;E统计-传统'!N38</f>
        <v>90337.5</v>
      </c>
      <c r="I38" s="303">
        <f>'A&amp;P及活动成本统计-传统'!Q38+'T&amp;E统计-传统'!Q38</f>
        <v>253350</v>
      </c>
      <c r="J38" s="351">
        <f t="shared" si="1"/>
        <v>-163012.5</v>
      </c>
      <c r="K38" s="352"/>
      <c r="L38" s="350">
        <f>'A&amp;P及活动成本统计-传统'!V38+'T&amp;E统计-传统'!V38</f>
        <v>0</v>
      </c>
      <c r="M38" s="303">
        <f>'A&amp;P及活动成本统计-传统'!Y38+'T&amp;E统计-传统'!Y38</f>
        <v>253350</v>
      </c>
      <c r="N38" s="351">
        <f t="shared" si="2"/>
        <v>-253350</v>
      </c>
      <c r="O38" s="303"/>
      <c r="P38" s="350">
        <f>'A&amp;P及活动成本统计-传统'!AD38+'T&amp;E统计-传统'!AD38</f>
        <v>0</v>
      </c>
      <c r="Q38" s="303">
        <f>'A&amp;P及活动成本统计-传统'!AG38+'T&amp;E统计-传统'!AG38</f>
        <v>246450</v>
      </c>
      <c r="R38" s="351">
        <f t="shared" si="3"/>
        <v>-246450</v>
      </c>
      <c r="S38" s="303"/>
      <c r="T38" s="350">
        <f t="shared" si="4"/>
        <v>137037.5</v>
      </c>
      <c r="U38" s="303">
        <f t="shared" si="5"/>
        <v>952100</v>
      </c>
      <c r="V38" s="351">
        <f t="shared" si="6"/>
        <v>-815062.5</v>
      </c>
    </row>
    <row r="39" spans="2:22" s="320" customFormat="1" outlineLevel="1">
      <c r="B39" s="209" t="str">
        <f>VLOOKUP($C39,大区会计表!$A:$B,2,0)</f>
        <v>岳颖</v>
      </c>
      <c r="C39" s="302" t="s">
        <v>23</v>
      </c>
      <c r="D39" s="328">
        <f>'A&amp;P及活动成本统计-传统'!F39+'T&amp;E统计-传统'!F39</f>
        <v>202965</v>
      </c>
      <c r="E39" s="302">
        <f>'A&amp;P及活动成本统计-传统'!I39+'T&amp;E统计-传统'!I39</f>
        <v>206300</v>
      </c>
      <c r="F39" s="356">
        <f t="shared" si="0"/>
        <v>-3335</v>
      </c>
      <c r="G39" s="302"/>
      <c r="H39" s="328">
        <f>'A&amp;P及活动成本统计-传统'!N39+'T&amp;E统计-传统'!N39</f>
        <v>433900</v>
      </c>
      <c r="I39" s="302">
        <f>'A&amp;P及活动成本统计-传统'!Q39+'T&amp;E统计-传统'!Q39</f>
        <v>651000</v>
      </c>
      <c r="J39" s="356">
        <f t="shared" si="1"/>
        <v>-217100</v>
      </c>
      <c r="K39" s="357"/>
      <c r="L39" s="328">
        <f>'A&amp;P及活动成本统计-传统'!V39+'T&amp;E统计-传统'!V39</f>
        <v>0</v>
      </c>
      <c r="M39" s="302">
        <f>'A&amp;P及活动成本统计-传统'!Y39+'T&amp;E统计-传统'!Y39</f>
        <v>811000</v>
      </c>
      <c r="N39" s="356">
        <f t="shared" si="2"/>
        <v>-811000</v>
      </c>
      <c r="O39" s="302"/>
      <c r="P39" s="328">
        <f>'A&amp;P及活动成本统计-传统'!AD39+'T&amp;E统计-传统'!AD39</f>
        <v>0</v>
      </c>
      <c r="Q39" s="302">
        <f>'A&amp;P及活动成本统计-传统'!AG39+'T&amp;E统计-传统'!AG39</f>
        <v>590800</v>
      </c>
      <c r="R39" s="356">
        <f t="shared" si="3"/>
        <v>-590800</v>
      </c>
      <c r="S39" s="302"/>
      <c r="T39" s="328">
        <f t="shared" si="4"/>
        <v>636865</v>
      </c>
      <c r="U39" s="302">
        <f t="shared" si="5"/>
        <v>2259100</v>
      </c>
      <c r="V39" s="356">
        <f t="shared" si="6"/>
        <v>-1622235</v>
      </c>
    </row>
    <row r="40" spans="2:22" s="320" customFormat="1" outlineLevel="1">
      <c r="B40" s="210" t="str">
        <f>VLOOKUP($C40,大区会计表!$A:$B,2,0)</f>
        <v>岳颖</v>
      </c>
      <c r="C40" s="303" t="s">
        <v>118</v>
      </c>
      <c r="D40" s="350">
        <f>'A&amp;P及活动成本统计-传统'!F40+'T&amp;E统计-传统'!F40</f>
        <v>224319.5</v>
      </c>
      <c r="E40" s="303">
        <f>'A&amp;P及活动成本统计-传统'!I40+'T&amp;E统计-传统'!I40</f>
        <v>225675</v>
      </c>
      <c r="F40" s="351">
        <f t="shared" ref="F40" si="21">D40-E40</f>
        <v>-1355.5</v>
      </c>
      <c r="G40" s="303"/>
      <c r="H40" s="350">
        <f>'A&amp;P及活动成本统计-传统'!N40+'T&amp;E统计-传统'!N40</f>
        <v>36100</v>
      </c>
      <c r="I40" s="303">
        <f>'A&amp;P及活动成本统计-传统'!Q40+'T&amp;E统计-传统'!Q40</f>
        <v>214675</v>
      </c>
      <c r="J40" s="351">
        <f t="shared" ref="J40" si="22">H40-I40</f>
        <v>-178575</v>
      </c>
      <c r="K40" s="352"/>
      <c r="L40" s="350">
        <f>'A&amp;P及活动成本统计-传统'!V40+'T&amp;E统计-传统'!V40</f>
        <v>0</v>
      </c>
      <c r="M40" s="303">
        <f>'A&amp;P及活动成本统计-传统'!Y40+'T&amp;E统计-传统'!Y40</f>
        <v>210675</v>
      </c>
      <c r="N40" s="351">
        <f t="shared" ref="N40" si="23">L40-M40</f>
        <v>-210675</v>
      </c>
      <c r="O40" s="303"/>
      <c r="P40" s="350">
        <f>'A&amp;P及活动成本统计-传统'!AD40+'T&amp;E统计-传统'!AD40</f>
        <v>0</v>
      </c>
      <c r="Q40" s="303">
        <f>'A&amp;P及活动成本统计-传统'!AG40+'T&amp;E统计-传统'!AG40</f>
        <v>249625</v>
      </c>
      <c r="R40" s="351">
        <f t="shared" ref="R40" si="24">P40-Q40</f>
        <v>-249625</v>
      </c>
      <c r="S40" s="303"/>
      <c r="T40" s="350">
        <f t="shared" ref="T40" si="25">D40+H40+L40+P40</f>
        <v>260419.5</v>
      </c>
      <c r="U40" s="303">
        <f t="shared" ref="U40" si="26">E40+I40+M40+Q40</f>
        <v>900650</v>
      </c>
      <c r="V40" s="351">
        <f t="shared" ref="V40" si="27">T40-U40</f>
        <v>-640230.5</v>
      </c>
    </row>
    <row r="41" spans="2:22" s="4" customFormat="1" outlineLevel="1">
      <c r="B41" s="209"/>
      <c r="C41" s="26" t="s">
        <v>391</v>
      </c>
      <c r="D41" s="329">
        <f>SUM(D36:D40)</f>
        <v>686972.5</v>
      </c>
      <c r="E41" s="26">
        <f>SUM(E36:E40)</f>
        <v>1254875</v>
      </c>
      <c r="F41" s="330">
        <f t="shared" si="0"/>
        <v>-567902.5</v>
      </c>
      <c r="G41" s="26"/>
      <c r="H41" s="329">
        <f>SUM(H36:H40)</f>
        <v>658951</v>
      </c>
      <c r="I41" s="26">
        <f>SUM(I36:I40)</f>
        <v>2069775</v>
      </c>
      <c r="J41" s="330">
        <f>H41-I41</f>
        <v>-1410824</v>
      </c>
      <c r="K41" s="331"/>
      <c r="L41" s="329">
        <f>SUM(L36:L40)</f>
        <v>0</v>
      </c>
      <c r="M41" s="26">
        <f>SUM(M36:M40)</f>
        <v>2267775</v>
      </c>
      <c r="N41" s="330">
        <f>L41-M41</f>
        <v>-2267775</v>
      </c>
      <c r="O41" s="26"/>
      <c r="P41" s="329">
        <f>SUM(P36:P40)</f>
        <v>0</v>
      </c>
      <c r="Q41" s="26">
        <f>SUM(Q36:Q40)</f>
        <v>2170225</v>
      </c>
      <c r="R41" s="330">
        <f>P41-Q41</f>
        <v>-2170225</v>
      </c>
      <c r="S41" s="26"/>
      <c r="T41" s="329">
        <f>SUM(T36:T40)</f>
        <v>1345923.5</v>
      </c>
      <c r="U41" s="26">
        <f>SUM(U36:U40)</f>
        <v>7762650</v>
      </c>
      <c r="V41" s="330">
        <f>T41-U41</f>
        <v>-6416726.5</v>
      </c>
    </row>
    <row r="42" spans="2:22" outlineLevel="1">
      <c r="B42" s="210"/>
      <c r="C42" s="303"/>
      <c r="D42" s="206"/>
      <c r="E42" s="24"/>
      <c r="F42" s="207"/>
      <c r="G42" s="24"/>
      <c r="H42" s="206"/>
      <c r="I42" s="24"/>
      <c r="J42" s="207"/>
      <c r="K42" s="208"/>
      <c r="L42" s="206"/>
      <c r="M42" s="24"/>
      <c r="N42" s="207"/>
      <c r="O42" s="24"/>
      <c r="P42" s="206"/>
      <c r="Q42" s="24"/>
      <c r="R42" s="207"/>
      <c r="S42" s="24"/>
      <c r="T42" s="206"/>
      <c r="U42" s="24"/>
      <c r="V42" s="207"/>
    </row>
    <row r="43" spans="2:22" s="320" customFormat="1" outlineLevel="1">
      <c r="B43" s="209" t="str">
        <f>VLOOKUP($C43,大区会计表!$A:$B,2,0)</f>
        <v>白鹭</v>
      </c>
      <c r="C43" s="302" t="s">
        <v>1</v>
      </c>
      <c r="D43" s="328">
        <f>'A&amp;P及活动成本统计-传统'!F43+'T&amp;E统计-传统'!F43</f>
        <v>379593</v>
      </c>
      <c r="E43" s="302">
        <f>'A&amp;P及活动成本统计-传统'!I43+'T&amp;E统计-传统'!I43</f>
        <v>755700</v>
      </c>
      <c r="F43" s="356">
        <f t="shared" si="0"/>
        <v>-376107</v>
      </c>
      <c r="G43" s="302"/>
      <c r="H43" s="328">
        <f>'A&amp;P及活动成本统计-传统'!N43+'T&amp;E统计-传统'!N43</f>
        <v>69695</v>
      </c>
      <c r="I43" s="302">
        <f>'A&amp;P及活动成本统计-传统'!Q43+'T&amp;E统计-传统'!Q43</f>
        <v>1216900</v>
      </c>
      <c r="J43" s="356">
        <f t="shared" si="1"/>
        <v>-1147205</v>
      </c>
      <c r="K43" s="357"/>
      <c r="L43" s="328">
        <f>'A&amp;P及活动成本统计-传统'!V43+'T&amp;E统计-传统'!V43</f>
        <v>0</v>
      </c>
      <c r="M43" s="302">
        <f>'A&amp;P及活动成本统计-传统'!Y43+'T&amp;E统计-传统'!Y43</f>
        <v>1216900</v>
      </c>
      <c r="N43" s="356">
        <f t="shared" si="2"/>
        <v>-1216900</v>
      </c>
      <c r="O43" s="302"/>
      <c r="P43" s="328">
        <f>'A&amp;P及活动成本统计-传统'!AD43+'T&amp;E统计-传统'!AD43</f>
        <v>0</v>
      </c>
      <c r="Q43" s="302">
        <f>'A&amp;P及活动成本统计-传统'!AG43+'T&amp;E统计-传统'!AG43</f>
        <v>1380100</v>
      </c>
      <c r="R43" s="356">
        <f t="shared" si="3"/>
        <v>-1380100</v>
      </c>
      <c r="S43" s="302"/>
      <c r="T43" s="328">
        <f t="shared" si="4"/>
        <v>449288</v>
      </c>
      <c r="U43" s="302">
        <f t="shared" si="5"/>
        <v>4569600</v>
      </c>
      <c r="V43" s="356">
        <f t="shared" si="6"/>
        <v>-4120312</v>
      </c>
    </row>
    <row r="44" spans="2:22" s="320" customFormat="1" outlineLevel="1">
      <c r="B44" s="209" t="str">
        <f>VLOOKUP($C44,大区会计表!$A:$B,2,0)</f>
        <v>祝雪</v>
      </c>
      <c r="C44" s="302" t="s">
        <v>27</v>
      </c>
      <c r="D44" s="328">
        <f>'A&amp;P及活动成本统计-传统'!F44+'T&amp;E统计-传统'!F44</f>
        <v>297738</v>
      </c>
      <c r="E44" s="302">
        <f>'A&amp;P及活动成本统计-传统'!I44+'T&amp;E统计-传统'!I44</f>
        <v>304337.5</v>
      </c>
      <c r="F44" s="356">
        <f t="shared" si="0"/>
        <v>-6599.5</v>
      </c>
      <c r="G44" s="302"/>
      <c r="H44" s="328">
        <f>'A&amp;P及活动成本统计-传统'!N44+'T&amp;E统计-传统'!N44</f>
        <v>0</v>
      </c>
      <c r="I44" s="302">
        <f>'A&amp;P及活动成本统计-传统'!Q44+'T&amp;E统计-传统'!Q44</f>
        <v>390137.5</v>
      </c>
      <c r="J44" s="356">
        <f t="shared" si="1"/>
        <v>-390137.5</v>
      </c>
      <c r="K44" s="357"/>
      <c r="L44" s="328">
        <f>'A&amp;P及活动成本统计-传统'!V44+'T&amp;E统计-传统'!V44</f>
        <v>0</v>
      </c>
      <c r="M44" s="302">
        <f>'A&amp;P及活动成本统计-传统'!Y44+'T&amp;E统计-传统'!Y44</f>
        <v>390137.5</v>
      </c>
      <c r="N44" s="356">
        <f t="shared" si="2"/>
        <v>-390137.5</v>
      </c>
      <c r="O44" s="302"/>
      <c r="P44" s="328">
        <f>'A&amp;P及活动成本统计-传统'!AD44+'T&amp;E统计-传统'!AD44</f>
        <v>0</v>
      </c>
      <c r="Q44" s="302">
        <f>'A&amp;P及活动成本统计-传统'!AG44+'T&amp;E统计-传统'!AG44</f>
        <v>378637.5</v>
      </c>
      <c r="R44" s="356">
        <f t="shared" si="3"/>
        <v>-378637.5</v>
      </c>
      <c r="S44" s="302"/>
      <c r="T44" s="328">
        <f t="shared" si="4"/>
        <v>297738</v>
      </c>
      <c r="U44" s="302">
        <f t="shared" si="5"/>
        <v>1463250</v>
      </c>
      <c r="V44" s="356">
        <f t="shared" si="6"/>
        <v>-1165512</v>
      </c>
    </row>
    <row r="45" spans="2:22" s="320" customFormat="1" outlineLevel="1">
      <c r="B45" s="210" t="str">
        <f>VLOOKUP($C45,大区会计表!$A:$B,2,0)</f>
        <v>李研</v>
      </c>
      <c r="C45" s="303" t="s">
        <v>48</v>
      </c>
      <c r="D45" s="350">
        <f>'A&amp;P及活动成本统计-传统'!F45+'T&amp;E统计-传统'!F45</f>
        <v>543415</v>
      </c>
      <c r="E45" s="303">
        <f>'A&amp;P及活动成本统计-传统'!I45+'T&amp;E统计-传统'!I45</f>
        <v>782287.5</v>
      </c>
      <c r="F45" s="351">
        <f t="shared" si="0"/>
        <v>-238872.5</v>
      </c>
      <c r="G45" s="303"/>
      <c r="H45" s="350">
        <f>'A&amp;P及活动成本统计-传统'!N45+'T&amp;E统计-传统'!N45</f>
        <v>256543</v>
      </c>
      <c r="I45" s="303">
        <f>'A&amp;P及活动成本统计-传统'!Q45+'T&amp;E统计-传统'!Q45</f>
        <v>989787.5</v>
      </c>
      <c r="J45" s="351">
        <f t="shared" si="1"/>
        <v>-733244.5</v>
      </c>
      <c r="K45" s="352"/>
      <c r="L45" s="350">
        <f>'A&amp;P及活动成本统计-传统'!V45+'T&amp;E统计-传统'!V45</f>
        <v>105000</v>
      </c>
      <c r="M45" s="303">
        <f>'A&amp;P及活动成本统计-传统'!Y45+'T&amp;E统计-传统'!Y45</f>
        <v>989787.5</v>
      </c>
      <c r="N45" s="351">
        <f t="shared" si="2"/>
        <v>-884787.5</v>
      </c>
      <c r="O45" s="303"/>
      <c r="P45" s="350">
        <f>'A&amp;P及活动成本统计-传统'!AD45+'T&amp;E统计-传统'!AD45</f>
        <v>45000</v>
      </c>
      <c r="Q45" s="303">
        <f>'A&amp;P及活动成本统计-传统'!AG45+'T&amp;E统计-传统'!AG45</f>
        <v>959887.5</v>
      </c>
      <c r="R45" s="351">
        <f t="shared" si="3"/>
        <v>-914887.5</v>
      </c>
      <c r="S45" s="303"/>
      <c r="T45" s="350">
        <f t="shared" si="4"/>
        <v>949958</v>
      </c>
      <c r="U45" s="303">
        <f t="shared" si="5"/>
        <v>3721750</v>
      </c>
      <c r="V45" s="351">
        <f t="shared" si="6"/>
        <v>-2771792</v>
      </c>
    </row>
    <row r="46" spans="2:22" s="320" customFormat="1" outlineLevel="1">
      <c r="B46" s="209" t="str">
        <f>VLOOKUP($C46,大区会计表!$A:$B,2,0)</f>
        <v>李研</v>
      </c>
      <c r="C46" s="302" t="s">
        <v>49</v>
      </c>
      <c r="D46" s="328">
        <f>'A&amp;P及活动成本统计-传统'!F46+'T&amp;E统计-传统'!F46</f>
        <v>235750</v>
      </c>
      <c r="E46" s="302">
        <f>'A&amp;P及活动成本统计-传统'!I46+'T&amp;E统计-传统'!I46</f>
        <v>577587.5</v>
      </c>
      <c r="F46" s="356">
        <f t="shared" si="0"/>
        <v>-341837.5</v>
      </c>
      <c r="G46" s="302"/>
      <c r="H46" s="328">
        <f>'A&amp;P及活动成本统计-传统'!N46+'T&amp;E统计-传统'!N46</f>
        <v>0</v>
      </c>
      <c r="I46" s="302">
        <f>'A&amp;P及活动成本统计-传统'!Q46+'T&amp;E统计-传统'!Q46</f>
        <v>733287.5</v>
      </c>
      <c r="J46" s="356">
        <f t="shared" si="1"/>
        <v>-733287.5</v>
      </c>
      <c r="K46" s="357"/>
      <c r="L46" s="328">
        <f>'A&amp;P及活动成本统计-传统'!V46+'T&amp;E统计-传统'!V46</f>
        <v>0</v>
      </c>
      <c r="M46" s="302">
        <f>'A&amp;P及活动成本统计-传统'!Y46+'T&amp;E统计-传统'!Y46</f>
        <v>733287.5</v>
      </c>
      <c r="N46" s="356">
        <f t="shared" si="2"/>
        <v>-733287.5</v>
      </c>
      <c r="O46" s="302"/>
      <c r="P46" s="328">
        <f>'A&amp;P及活动成本统计-传统'!AD46+'T&amp;E统计-传统'!AD46</f>
        <v>0</v>
      </c>
      <c r="Q46" s="302">
        <f>'A&amp;P及活动成本统计-传统'!AG46+'T&amp;E统计-传统'!AG46</f>
        <v>710287.5</v>
      </c>
      <c r="R46" s="356">
        <f t="shared" si="3"/>
        <v>-710287.5</v>
      </c>
      <c r="S46" s="302"/>
      <c r="T46" s="328">
        <f t="shared" si="4"/>
        <v>235750</v>
      </c>
      <c r="U46" s="302">
        <f t="shared" si="5"/>
        <v>2754450</v>
      </c>
      <c r="V46" s="356">
        <f t="shared" si="6"/>
        <v>-2518700</v>
      </c>
    </row>
    <row r="47" spans="2:22" s="4" customFormat="1" outlineLevel="1">
      <c r="B47" s="210"/>
      <c r="C47" s="27" t="s">
        <v>392</v>
      </c>
      <c r="D47" s="337">
        <f>SUM(D43:D46)</f>
        <v>1456496</v>
      </c>
      <c r="E47" s="27">
        <f>SUM(E43:E46)</f>
        <v>2419912.5</v>
      </c>
      <c r="F47" s="338">
        <f t="shared" si="0"/>
        <v>-963416.5</v>
      </c>
      <c r="G47" s="27"/>
      <c r="H47" s="337">
        <f>SUM(H43:H46)</f>
        <v>326238</v>
      </c>
      <c r="I47" s="27">
        <f>SUM(I43:I46)</f>
        <v>3330112.5</v>
      </c>
      <c r="J47" s="338">
        <f t="shared" si="1"/>
        <v>-3003874.5</v>
      </c>
      <c r="K47" s="339"/>
      <c r="L47" s="337">
        <f>SUM(L43:L46)</f>
        <v>105000</v>
      </c>
      <c r="M47" s="27">
        <f>SUM(M43:M46)</f>
        <v>3330112.5</v>
      </c>
      <c r="N47" s="338">
        <f t="shared" si="2"/>
        <v>-3225112.5</v>
      </c>
      <c r="O47" s="27"/>
      <c r="P47" s="337">
        <f>SUM(P43:P46)</f>
        <v>45000</v>
      </c>
      <c r="Q47" s="27">
        <f>SUM(Q43:Q46)</f>
        <v>3428912.5</v>
      </c>
      <c r="R47" s="338">
        <f t="shared" si="3"/>
        <v>-3383912.5</v>
      </c>
      <c r="S47" s="27"/>
      <c r="T47" s="337">
        <f>SUM(T43:T46)</f>
        <v>1932734</v>
      </c>
      <c r="U47" s="27">
        <f>SUM(U43:U46)</f>
        <v>12509050</v>
      </c>
      <c r="V47" s="338">
        <f t="shared" si="6"/>
        <v>-10576316</v>
      </c>
    </row>
    <row r="48" spans="2:22" outlineLevel="1">
      <c r="B48" s="209"/>
      <c r="C48" s="302"/>
      <c r="D48" s="203"/>
      <c r="E48" s="23"/>
      <c r="F48" s="204"/>
      <c r="G48" s="23"/>
      <c r="H48" s="203"/>
      <c r="I48" s="23"/>
      <c r="J48" s="204"/>
      <c r="K48" s="205"/>
      <c r="L48" s="203"/>
      <c r="M48" s="23"/>
      <c r="N48" s="204"/>
      <c r="O48" s="23"/>
      <c r="P48" s="203"/>
      <c r="Q48" s="23"/>
      <c r="R48" s="204"/>
      <c r="S48" s="23"/>
      <c r="T48" s="203"/>
      <c r="U48" s="23"/>
      <c r="V48" s="204"/>
    </row>
    <row r="49" spans="2:22" s="320" customFormat="1" outlineLevel="1">
      <c r="B49" s="210" t="str">
        <f>VLOOKUP($C49,大区会计表!$A:$B,2,0)</f>
        <v>金银</v>
      </c>
      <c r="C49" s="303" t="s">
        <v>8</v>
      </c>
      <c r="D49" s="350">
        <f>'A&amp;P及活动成本统计-传统'!F49+'T&amp;E统计-传统'!F49</f>
        <v>881885.76</v>
      </c>
      <c r="E49" s="303">
        <f>'A&amp;P及活动成本统计-传统'!I49+'T&amp;E统计-传统'!I49</f>
        <v>906162.5</v>
      </c>
      <c r="F49" s="351">
        <f t="shared" ref="F49:F51" si="28">D49-E49</f>
        <v>-24276.739999999991</v>
      </c>
      <c r="G49" s="303"/>
      <c r="H49" s="350">
        <f>'A&amp;P及活动成本统计-传统'!N49+'T&amp;E统计-传统'!N49</f>
        <v>29740</v>
      </c>
      <c r="I49" s="303">
        <f>'A&amp;P及活动成本统计-传统'!Q49+'T&amp;E统计-传统'!Q49</f>
        <v>1136662.5</v>
      </c>
      <c r="J49" s="351">
        <f t="shared" ref="J49:J52" si="29">H49-I49</f>
        <v>-1106922.5</v>
      </c>
      <c r="K49" s="352"/>
      <c r="L49" s="350">
        <f>'A&amp;P及活动成本统计-传统'!V49+'T&amp;E统计-传统'!V49</f>
        <v>0</v>
      </c>
      <c r="M49" s="303">
        <f>'A&amp;P及活动成本统计-传统'!Y49+'T&amp;E统计-传统'!Y49</f>
        <v>1136662.5</v>
      </c>
      <c r="N49" s="351">
        <f t="shared" ref="N49:N52" si="30">L49-M49</f>
        <v>-1136662.5</v>
      </c>
      <c r="O49" s="303"/>
      <c r="P49" s="350">
        <f>'A&amp;P及活动成本统计-传统'!AD49+'T&amp;E统计-传统'!AD49</f>
        <v>0</v>
      </c>
      <c r="Q49" s="303">
        <f>'A&amp;P及活动成本统计-传统'!AG49+'T&amp;E统计-传统'!AG49</f>
        <v>1102162.5</v>
      </c>
      <c r="R49" s="351">
        <f t="shared" ref="R49:R52" si="31">P49-Q49</f>
        <v>-1102162.5</v>
      </c>
      <c r="S49" s="303"/>
      <c r="T49" s="350">
        <f>D49+H49+L49+P49</f>
        <v>911625.76</v>
      </c>
      <c r="U49" s="303">
        <f t="shared" ref="U49:U52" si="32">E49+I49+M49+Q49</f>
        <v>4281650</v>
      </c>
      <c r="V49" s="351">
        <f t="shared" ref="V49:V52" si="33">T49-U49</f>
        <v>-3370024.24</v>
      </c>
    </row>
    <row r="50" spans="2:22" s="320" customFormat="1" outlineLevel="1">
      <c r="B50" s="209" t="str">
        <f>VLOOKUP($C50,大区会计表!$A:$B,2,0)</f>
        <v>李研</v>
      </c>
      <c r="C50" s="302" t="s">
        <v>20</v>
      </c>
      <c r="D50" s="328">
        <f>'A&amp;P及活动成本统计-传统'!F50+'T&amp;E统计-传统'!F50</f>
        <v>161045</v>
      </c>
      <c r="E50" s="302">
        <f>'A&amp;P及活动成本统计-传统'!I50+'T&amp;E统计-传统'!I50</f>
        <v>357875</v>
      </c>
      <c r="F50" s="356">
        <f t="shared" si="28"/>
        <v>-196830</v>
      </c>
      <c r="G50" s="302"/>
      <c r="H50" s="328">
        <f>'A&amp;P及活动成本统计-传统'!N50+'T&amp;E统计-传统'!N50</f>
        <v>67000</v>
      </c>
      <c r="I50" s="302">
        <f>'A&amp;P及活动成本统计-传统'!Q50+'T&amp;E统计-传统'!Q50</f>
        <v>461075</v>
      </c>
      <c r="J50" s="356">
        <f t="shared" si="29"/>
        <v>-394075</v>
      </c>
      <c r="K50" s="357"/>
      <c r="L50" s="328">
        <f>'A&amp;P及活动成本统计-传统'!V50+'T&amp;E统计-传统'!V50</f>
        <v>0</v>
      </c>
      <c r="M50" s="302">
        <f>'A&amp;P及活动成本统计-传统'!Y50+'T&amp;E统计-传统'!Y50</f>
        <v>461075</v>
      </c>
      <c r="N50" s="356">
        <f t="shared" si="30"/>
        <v>-461075</v>
      </c>
      <c r="O50" s="302"/>
      <c r="P50" s="328">
        <f>'A&amp;P及活动成本统计-传统'!AD50+'T&amp;E统计-传统'!AD50</f>
        <v>0</v>
      </c>
      <c r="Q50" s="302">
        <f>'A&amp;P及活动成本统计-传统'!AG50+'T&amp;E统计-传统'!AG50</f>
        <v>447275</v>
      </c>
      <c r="R50" s="356">
        <f t="shared" si="31"/>
        <v>-447275</v>
      </c>
      <c r="S50" s="302"/>
      <c r="T50" s="328">
        <f t="shared" ref="T50:T52" si="34">D50+H50+L50+P50</f>
        <v>228045</v>
      </c>
      <c r="U50" s="302">
        <f t="shared" si="32"/>
        <v>1727300</v>
      </c>
      <c r="V50" s="356">
        <f t="shared" si="33"/>
        <v>-1499255</v>
      </c>
    </row>
    <row r="51" spans="2:22" s="320" customFormat="1" outlineLevel="1">
      <c r="B51" s="210" t="str">
        <f>VLOOKUP($C51,大区会计表!$A:$B,2,0)</f>
        <v>姚建红</v>
      </c>
      <c r="C51" s="303" t="s">
        <v>51</v>
      </c>
      <c r="D51" s="350">
        <f>'A&amp;P及活动成本统计-传统'!F51+'T&amp;E统计-传统'!F51</f>
        <v>177112.5</v>
      </c>
      <c r="E51" s="303">
        <f>'A&amp;P及活动成本统计-传统'!I51+'T&amp;E统计-传统'!I51</f>
        <v>177138</v>
      </c>
      <c r="F51" s="351">
        <f t="shared" si="28"/>
        <v>-25.5</v>
      </c>
      <c r="G51" s="303"/>
      <c r="H51" s="350">
        <f>'A&amp;P及活动成本统计-传统'!N51+'T&amp;E统计-传统'!N51</f>
        <v>76862.5</v>
      </c>
      <c r="I51" s="303">
        <f>'A&amp;P及活动成本统计-传统'!Q51+'T&amp;E统计-传统'!Q51</f>
        <v>265438</v>
      </c>
      <c r="J51" s="351">
        <f t="shared" si="29"/>
        <v>-188575.5</v>
      </c>
      <c r="K51" s="352"/>
      <c r="L51" s="350">
        <f>'A&amp;P及活动成本统计-传统'!V51+'T&amp;E统计-传统'!V51</f>
        <v>0</v>
      </c>
      <c r="M51" s="303">
        <f>'A&amp;P及活动成本统计-传统'!Y51+'T&amp;E统计-传统'!Y51</f>
        <v>265438</v>
      </c>
      <c r="N51" s="351">
        <f t="shared" si="30"/>
        <v>-265438</v>
      </c>
      <c r="O51" s="303"/>
      <c r="P51" s="350">
        <f>'A&amp;P及活动成本统计-传统'!AD51+'T&amp;E统计-传统'!AD51</f>
        <v>0</v>
      </c>
      <c r="Q51" s="303">
        <f>'A&amp;P及活动成本统计-传统'!AG51+'T&amp;E统计-传统'!AG51</f>
        <v>235436</v>
      </c>
      <c r="R51" s="351">
        <f t="shared" si="31"/>
        <v>-235436</v>
      </c>
      <c r="S51" s="303"/>
      <c r="T51" s="350">
        <f t="shared" si="34"/>
        <v>253975</v>
      </c>
      <c r="U51" s="303">
        <f t="shared" si="32"/>
        <v>943450</v>
      </c>
      <c r="V51" s="351">
        <f t="shared" si="33"/>
        <v>-689475</v>
      </c>
    </row>
    <row r="52" spans="2:22" s="320" customFormat="1" outlineLevel="1">
      <c r="B52" s="209" t="str">
        <f>VLOOKUP($C52,大区会计表!$A:$B,2,0)</f>
        <v>姚建红</v>
      </c>
      <c r="C52" s="302" t="s">
        <v>29</v>
      </c>
      <c r="D52" s="328">
        <f>'A&amp;P及活动成本统计-传统'!F52+'T&amp;E统计-传统'!F52</f>
        <v>140712.5</v>
      </c>
      <c r="E52" s="302">
        <f>'A&amp;P及活动成本统计-传统'!I52+'T&amp;E统计-传统'!I52</f>
        <v>143000</v>
      </c>
      <c r="F52" s="356">
        <f>D52-E52</f>
        <v>-2287.5</v>
      </c>
      <c r="G52" s="302"/>
      <c r="H52" s="328">
        <f>'A&amp;P及活动成本统计-传统'!N52+'T&amp;E统计-传统'!N52</f>
        <v>111612.5</v>
      </c>
      <c r="I52" s="302">
        <f>'A&amp;P及活动成本统计-传统'!Q52+'T&amp;E统计-传统'!Q52</f>
        <v>260000</v>
      </c>
      <c r="J52" s="356">
        <f t="shared" si="29"/>
        <v>-148387.5</v>
      </c>
      <c r="K52" s="357"/>
      <c r="L52" s="328">
        <f>'A&amp;P及活动成本统计-传统'!V52+'T&amp;E统计-传统'!V52</f>
        <v>1250</v>
      </c>
      <c r="M52" s="302">
        <f>'A&amp;P及活动成本统计-传统'!Y52+'T&amp;E统计-传统'!Y52</f>
        <v>272000</v>
      </c>
      <c r="N52" s="356">
        <f t="shared" si="30"/>
        <v>-270750</v>
      </c>
      <c r="O52" s="302"/>
      <c r="P52" s="328">
        <f>'A&amp;P及活动成本统计-传统'!AD52+'T&amp;E统计-传统'!AD52</f>
        <v>0</v>
      </c>
      <c r="Q52" s="302">
        <f>'A&amp;P及活动成本统计-传统'!AG52+'T&amp;E统计-传统'!AG52</f>
        <v>230000</v>
      </c>
      <c r="R52" s="356">
        <f t="shared" si="31"/>
        <v>-230000</v>
      </c>
      <c r="S52" s="302"/>
      <c r="T52" s="328">
        <f t="shared" si="34"/>
        <v>253575</v>
      </c>
      <c r="U52" s="302">
        <f t="shared" si="32"/>
        <v>905000</v>
      </c>
      <c r="V52" s="356">
        <f t="shared" si="33"/>
        <v>-651425</v>
      </c>
    </row>
    <row r="53" spans="2:22" s="4" customFormat="1" outlineLevel="1">
      <c r="B53" s="210"/>
      <c r="C53" s="27" t="s">
        <v>393</v>
      </c>
      <c r="D53" s="337">
        <f>SUM(D49:D52)</f>
        <v>1360755.76</v>
      </c>
      <c r="E53" s="27">
        <f>SUM(E49:E52)</f>
        <v>1584175.5</v>
      </c>
      <c r="F53" s="338">
        <f t="shared" si="0"/>
        <v>-223419.74</v>
      </c>
      <c r="G53" s="27"/>
      <c r="H53" s="337">
        <f>SUM(H49:H52)</f>
        <v>285215</v>
      </c>
      <c r="I53" s="27">
        <f>SUM(I49:I52)</f>
        <v>2123175.5</v>
      </c>
      <c r="J53" s="338">
        <f>H53-I53</f>
        <v>-1837960.5</v>
      </c>
      <c r="K53" s="339"/>
      <c r="L53" s="337">
        <f>SUM(L49:L52)</f>
        <v>1250</v>
      </c>
      <c r="M53" s="27">
        <f>SUM(M49:M52)</f>
        <v>2135175.5</v>
      </c>
      <c r="N53" s="338">
        <f>L53-M53</f>
        <v>-2133925.5</v>
      </c>
      <c r="O53" s="27"/>
      <c r="P53" s="337">
        <f>SUM(P49:P52)</f>
        <v>0</v>
      </c>
      <c r="Q53" s="27">
        <f>SUM(Q49:Q52)</f>
        <v>2014873.5</v>
      </c>
      <c r="R53" s="338">
        <f>P53-Q53</f>
        <v>-2014873.5</v>
      </c>
      <c r="S53" s="27"/>
      <c r="T53" s="337">
        <f>SUM(T49:T52)</f>
        <v>1647220.76</v>
      </c>
      <c r="U53" s="27">
        <f>SUM(U49:U52)</f>
        <v>7857400</v>
      </c>
      <c r="V53" s="338">
        <f>T53-U53</f>
        <v>-6210179.2400000002</v>
      </c>
    </row>
    <row r="54" spans="2:22" outlineLevel="1">
      <c r="B54" s="209"/>
      <c r="C54" s="302"/>
      <c r="D54" s="203"/>
      <c r="E54" s="23"/>
      <c r="F54" s="204"/>
      <c r="G54" s="23"/>
      <c r="H54" s="203"/>
      <c r="I54" s="23"/>
      <c r="J54" s="204"/>
      <c r="K54" s="205"/>
      <c r="L54" s="203"/>
      <c r="M54" s="23"/>
      <c r="N54" s="204"/>
      <c r="O54" s="23"/>
      <c r="P54" s="203"/>
      <c r="Q54" s="23"/>
      <c r="R54" s="204"/>
      <c r="S54" s="23"/>
      <c r="T54" s="203"/>
      <c r="U54" s="23"/>
      <c r="V54" s="204"/>
    </row>
    <row r="55" spans="2:22" s="4" customFormat="1" outlineLevel="1">
      <c r="B55" s="211"/>
      <c r="C55" s="29" t="s">
        <v>163</v>
      </c>
      <c r="D55" s="28">
        <f>D53+D47+D41+D34+D27+D22+D17+D13</f>
        <v>22431097.050000001</v>
      </c>
      <c r="E55" s="29">
        <f>E53+E47+E41+E34+E27+E22+E17+E13</f>
        <v>29718107.5</v>
      </c>
      <c r="F55" s="30">
        <f t="shared" si="0"/>
        <v>-7287010.4499999993</v>
      </c>
      <c r="G55" s="27"/>
      <c r="H55" s="28">
        <f>H53+H47+H41+H34+H27+H22+H17+H13</f>
        <v>6537332.9199999999</v>
      </c>
      <c r="I55" s="29">
        <f>I53+I47+I41+I34+I27+I22+I17+I13</f>
        <v>39800832.5</v>
      </c>
      <c r="J55" s="30">
        <f t="shared" si="1"/>
        <v>-33263499.579999998</v>
      </c>
      <c r="K55" s="31"/>
      <c r="L55" s="28">
        <f>L53+L47+L41+L34+L27+L22+L17+L13</f>
        <v>966430.33000000007</v>
      </c>
      <c r="M55" s="29">
        <f>M53+M47+M41+M34+M27+M22+M17+M13</f>
        <v>39585830.5</v>
      </c>
      <c r="N55" s="30">
        <f t="shared" ref="N55" si="35">L55-M55</f>
        <v>-38619400.170000002</v>
      </c>
      <c r="O55" s="27"/>
      <c r="P55" s="28">
        <f>P53+P47+P41+P34+P27+P22+P17+P13</f>
        <v>905180.33000000007</v>
      </c>
      <c r="Q55" s="29">
        <f>Q53+Q47+Q41+Q34+Q27+Q22+Q17+Q13</f>
        <v>39647804.5</v>
      </c>
      <c r="R55" s="30">
        <f t="shared" ref="R55" si="36">P55-Q55</f>
        <v>-38742624.170000002</v>
      </c>
      <c r="S55" s="27"/>
      <c r="T55" s="28">
        <f>T53+T47+T41+T34+T27+T22+T17+T13</f>
        <v>30840040.630000003</v>
      </c>
      <c r="U55" s="29">
        <f>U53+U47+U41+U34+U27+U22+U17+U13</f>
        <v>148752575</v>
      </c>
      <c r="V55" s="30">
        <f t="shared" ref="V55" si="37">T55-U55</f>
        <v>-117912534.37</v>
      </c>
    </row>
    <row r="56" spans="2:22" outlineLevel="1">
      <c r="B56" s="202"/>
    </row>
    <row r="57" spans="2:22" s="320" customFormat="1" outlineLevel="1">
      <c r="B57" s="212" t="str">
        <f>VLOOKUP($C57,大区会计表!$A:$B,2,0)</f>
        <v>刘丽</v>
      </c>
      <c r="C57" s="380" t="s">
        <v>2258</v>
      </c>
      <c r="D57" s="381">
        <f>'A&amp;P及活动成本统计-传统'!F57+'T&amp;E统计-传统'!F57</f>
        <v>51450</v>
      </c>
      <c r="E57" s="380">
        <f>'A&amp;P及活动成本统计-传统'!I57+'T&amp;E统计-传统'!I57</f>
        <v>0</v>
      </c>
      <c r="F57" s="382">
        <f t="shared" si="0"/>
        <v>51450</v>
      </c>
      <c r="G57" s="302"/>
      <c r="H57" s="383">
        <f>'A&amp;P及活动成本统计-传统'!N57+'T&amp;E统计-传统'!N57</f>
        <v>0</v>
      </c>
      <c r="I57" s="384">
        <f>'A&amp;P及活动成本统计-传统'!Q57+'T&amp;E统计-传统'!Q57</f>
        <v>0</v>
      </c>
      <c r="J57" s="385">
        <f t="shared" si="1"/>
        <v>0</v>
      </c>
      <c r="K57" s="302"/>
      <c r="L57" s="383">
        <f>'A&amp;P及活动成本统计-传统'!V57+'T&amp;E统计-传统'!V57</f>
        <v>0</v>
      </c>
      <c r="M57" s="384">
        <f>'A&amp;P及活动成本统计-传统'!Y57+'T&amp;E统计-传统'!Y57</f>
        <v>0</v>
      </c>
      <c r="N57" s="385">
        <f t="shared" si="2"/>
        <v>0</v>
      </c>
      <c r="O57" s="302"/>
      <c r="P57" s="383">
        <f>'A&amp;P及活动成本统计-传统'!AD57+'T&amp;E统计-传统'!AD57</f>
        <v>0</v>
      </c>
      <c r="Q57" s="384">
        <f>'A&amp;P及活动成本统计-传统'!AG57+'T&amp;E统计-传统'!AG57</f>
        <v>0</v>
      </c>
      <c r="R57" s="385">
        <f t="shared" si="3"/>
        <v>0</v>
      </c>
      <c r="S57" s="302"/>
      <c r="T57" s="383">
        <f t="shared" si="4"/>
        <v>51450</v>
      </c>
      <c r="U57" s="384">
        <f t="shared" si="5"/>
        <v>0</v>
      </c>
      <c r="V57" s="385">
        <f t="shared" si="6"/>
        <v>51450</v>
      </c>
    </row>
    <row r="58" spans="2:22" s="320" customFormat="1" outlineLevel="1">
      <c r="B58" s="378" t="str">
        <f>VLOOKUP($C58,大区会计表!$A:$B,2,0)</f>
        <v>刘丽</v>
      </c>
      <c r="C58" s="386" t="s">
        <v>2259</v>
      </c>
      <c r="D58" s="387">
        <f>'A&amp;P及活动成本统计-传统'!F58+'T&amp;E统计-传统'!F58</f>
        <v>267700</v>
      </c>
      <c r="E58" s="386">
        <f>'A&amp;P及活动成本统计-传统'!I58+'T&amp;E统计-传统'!I58</f>
        <v>0</v>
      </c>
      <c r="F58" s="388">
        <f t="shared" si="0"/>
        <v>267700</v>
      </c>
      <c r="G58" s="303"/>
      <c r="H58" s="389">
        <f>'A&amp;P及活动成本统计-传统'!N58+'T&amp;E统计-传统'!N58</f>
        <v>0</v>
      </c>
      <c r="I58" s="390">
        <f>'A&amp;P及活动成本统计-传统'!Q58+'T&amp;E统计-传统'!Q58</f>
        <v>0</v>
      </c>
      <c r="J58" s="391">
        <f t="shared" si="1"/>
        <v>0</v>
      </c>
      <c r="K58" s="392"/>
      <c r="L58" s="389">
        <f>'A&amp;P及活动成本统计-传统'!V58+'T&amp;E统计-传统'!V58</f>
        <v>0</v>
      </c>
      <c r="M58" s="390">
        <f>'A&amp;P及活动成本统计-传统'!Y58+'T&amp;E统计-传统'!Y58</f>
        <v>0</v>
      </c>
      <c r="N58" s="391">
        <f t="shared" si="2"/>
        <v>0</v>
      </c>
      <c r="O58" s="303"/>
      <c r="P58" s="389">
        <f>'A&amp;P及活动成本统计-传统'!AD58+'T&amp;E统计-传统'!AD58</f>
        <v>0</v>
      </c>
      <c r="Q58" s="390">
        <f>'A&amp;P及活动成本统计-传统'!AG58+'T&amp;E统计-传统'!AG58</f>
        <v>0</v>
      </c>
      <c r="R58" s="391">
        <f t="shared" si="3"/>
        <v>0</v>
      </c>
      <c r="S58" s="303"/>
      <c r="T58" s="389">
        <f t="shared" si="4"/>
        <v>267700</v>
      </c>
      <c r="U58" s="390">
        <f t="shared" si="5"/>
        <v>0</v>
      </c>
      <c r="V58" s="391">
        <f t="shared" si="6"/>
        <v>267700</v>
      </c>
    </row>
    <row r="59" spans="2:22" s="320" customFormat="1" outlineLevel="1">
      <c r="B59" s="213" t="str">
        <f>VLOOKUP($C59,大区会计表!$A:$B,2,0)</f>
        <v>刘丽</v>
      </c>
      <c r="C59" s="392" t="s">
        <v>2260</v>
      </c>
      <c r="D59" s="392">
        <f>'A&amp;P及活动成本统计-传统'!F59+'T&amp;E统计-传统'!F59</f>
        <v>466378</v>
      </c>
      <c r="E59" s="392">
        <f>'A&amp;P及活动成本统计-传统'!I59+'T&amp;E统计-传统'!I59</f>
        <v>0</v>
      </c>
      <c r="F59" s="393">
        <f t="shared" si="0"/>
        <v>466378</v>
      </c>
      <c r="H59" s="389">
        <f>'A&amp;P及活动成本统计-传统'!N59+'T&amp;E统计-传统'!N59</f>
        <v>163000</v>
      </c>
      <c r="I59" s="390">
        <f>'A&amp;P及活动成本统计-传统'!Q59+'T&amp;E统计-传统'!Q59</f>
        <v>0</v>
      </c>
      <c r="J59" s="391">
        <f t="shared" si="1"/>
        <v>163000</v>
      </c>
      <c r="L59" s="389">
        <f>'A&amp;P及活动成本统计-传统'!V59+'T&amp;E统计-传统'!V59</f>
        <v>0</v>
      </c>
      <c r="M59" s="390">
        <f>'A&amp;P及活动成本统计-传统'!Y59+'T&amp;E统计-传统'!Y59</f>
        <v>0</v>
      </c>
      <c r="N59" s="391">
        <f t="shared" si="2"/>
        <v>0</v>
      </c>
      <c r="P59" s="389">
        <f>'A&amp;P及活动成本统计-传统'!AD59+'T&amp;E统计-传统'!AD59</f>
        <v>0</v>
      </c>
      <c r="Q59" s="390">
        <f>'A&amp;P及活动成本统计-传统'!AG59+'T&amp;E统计-传统'!AG59</f>
        <v>0</v>
      </c>
      <c r="R59" s="391">
        <f t="shared" si="3"/>
        <v>0</v>
      </c>
      <c r="T59" s="389">
        <f t="shared" si="4"/>
        <v>629378</v>
      </c>
      <c r="U59" s="390">
        <f t="shared" si="5"/>
        <v>0</v>
      </c>
      <c r="V59" s="391">
        <f t="shared" si="6"/>
        <v>629378</v>
      </c>
    </row>
    <row r="60" spans="2:22" s="320" customFormat="1" outlineLevel="1">
      <c r="B60" s="214" t="str">
        <f>VLOOKUP($C60,大区会计表!$A:$B,2,0)</f>
        <v>刘丽</v>
      </c>
      <c r="C60" s="394" t="s">
        <v>2261</v>
      </c>
      <c r="D60" s="395">
        <f>'A&amp;P及活动成本统计-传统'!F60+'T&amp;E统计-传统'!F60</f>
        <v>165200</v>
      </c>
      <c r="E60" s="394">
        <f>'A&amp;P及活动成本统计-传统'!I60+'T&amp;E统计-传统'!I60</f>
        <v>0</v>
      </c>
      <c r="F60" s="396">
        <f t="shared" si="0"/>
        <v>165200</v>
      </c>
      <c r="G60" s="302"/>
      <c r="H60" s="395">
        <f>'A&amp;P及活动成本统计-传统'!N60+'T&amp;E统计-传统'!N60</f>
        <v>0</v>
      </c>
      <c r="I60" s="394">
        <f>'A&amp;P及活动成本统计-传统'!Q60+'T&amp;E统计-传统'!Q60</f>
        <v>0</v>
      </c>
      <c r="J60" s="396">
        <f t="shared" si="1"/>
        <v>0</v>
      </c>
      <c r="K60" s="302"/>
      <c r="L60" s="395">
        <f>'A&amp;P及活动成本统计-传统'!V60+'T&amp;E统计-传统'!V60</f>
        <v>0</v>
      </c>
      <c r="M60" s="394">
        <f>'A&amp;P及活动成本统计-传统'!Y60+'T&amp;E统计-传统'!Y60</f>
        <v>0</v>
      </c>
      <c r="N60" s="396">
        <f t="shared" si="2"/>
        <v>0</v>
      </c>
      <c r="O60" s="302"/>
      <c r="P60" s="395">
        <f>'A&amp;P及活动成本统计-传统'!AD60+'T&amp;E统计-传统'!AD60</f>
        <v>0</v>
      </c>
      <c r="Q60" s="394">
        <f>'A&amp;P及活动成本统计-传统'!AG60+'T&amp;E统计-传统'!AG60</f>
        <v>0</v>
      </c>
      <c r="R60" s="396">
        <f t="shared" si="3"/>
        <v>0</v>
      </c>
      <c r="S60" s="302"/>
      <c r="T60" s="395">
        <f t="shared" si="4"/>
        <v>165200</v>
      </c>
      <c r="U60" s="394">
        <f t="shared" si="5"/>
        <v>0</v>
      </c>
      <c r="V60" s="396">
        <f t="shared" si="6"/>
        <v>165200</v>
      </c>
    </row>
    <row r="61" spans="2:22" s="320" customFormat="1" outlineLevel="1">
      <c r="B61" s="214" t="str">
        <f>VLOOKUP($C61,大区会计表!$A:$B,2,0)</f>
        <v>刘丽</v>
      </c>
      <c r="C61" s="394" t="s">
        <v>2264</v>
      </c>
      <c r="D61" s="395">
        <f>'A&amp;P及活动成本统计-传统'!F61+'T&amp;E统计-传统'!F61</f>
        <v>26800</v>
      </c>
      <c r="E61" s="394">
        <f>'A&amp;P及活动成本统计-传统'!I61+'T&amp;E统计-传统'!I61</f>
        <v>0</v>
      </c>
      <c r="F61" s="396">
        <f t="shared" ref="F61" si="38">D61-E61</f>
        <v>26800</v>
      </c>
      <c r="G61" s="302"/>
      <c r="H61" s="395">
        <f>'A&amp;P及活动成本统计-传统'!N61+'T&amp;E统计-传统'!N61</f>
        <v>0</v>
      </c>
      <c r="I61" s="394">
        <f>'A&amp;P及活动成本统计-传统'!Q61+'T&amp;E统计-传统'!Q61</f>
        <v>0</v>
      </c>
      <c r="J61" s="396">
        <f t="shared" ref="J61" si="39">H61-I61</f>
        <v>0</v>
      </c>
      <c r="K61" s="698"/>
      <c r="L61" s="395">
        <f>'A&amp;P及活动成本统计-传统'!V61+'T&amp;E统计-传统'!V61</f>
        <v>0</v>
      </c>
      <c r="M61" s="394">
        <f>'A&amp;P及活动成本统计-传统'!Y61+'T&amp;E统计-传统'!Y61</f>
        <v>0</v>
      </c>
      <c r="N61" s="396">
        <f t="shared" ref="N61" si="40">L61-M61</f>
        <v>0</v>
      </c>
      <c r="O61" s="302"/>
      <c r="P61" s="395">
        <f>'A&amp;P及活动成本统计-传统'!AD61+'T&amp;E统计-传统'!AD61</f>
        <v>0</v>
      </c>
      <c r="Q61" s="394">
        <f>'A&amp;P及活动成本统计-传统'!AG61+'T&amp;E统计-传统'!AG61</f>
        <v>0</v>
      </c>
      <c r="R61" s="396">
        <f t="shared" ref="R61" si="41">P61-Q61</f>
        <v>0</v>
      </c>
      <c r="S61" s="302"/>
      <c r="T61" s="395">
        <f t="shared" ref="T61" si="42">D61+H61+L61+P61</f>
        <v>26800</v>
      </c>
      <c r="U61" s="394">
        <f t="shared" ref="U61" si="43">E61+I61+M61+Q61</f>
        <v>0</v>
      </c>
      <c r="V61" s="396">
        <f t="shared" ref="V61" si="44">T61-U61</f>
        <v>26800</v>
      </c>
    </row>
    <row r="62" spans="2:22" s="320" customFormat="1" outlineLevel="1">
      <c r="B62" s="379" t="str">
        <f>VLOOKUP($C62,大区会计表!$A:$B,2,0)</f>
        <v>刘丽</v>
      </c>
      <c r="C62" s="390" t="s">
        <v>2263</v>
      </c>
      <c r="D62" s="389">
        <f>'A&amp;P及活动成本统计-传统'!F62+'T&amp;E统计-传统'!F62</f>
        <v>853475</v>
      </c>
      <c r="E62" s="390">
        <f>'A&amp;P及活动成本统计-传统'!I62+'T&amp;E统计-传统'!I62</f>
        <v>0</v>
      </c>
      <c r="F62" s="391">
        <f t="shared" si="0"/>
        <v>853475</v>
      </c>
      <c r="G62" s="303"/>
      <c r="H62" s="389">
        <f>'A&amp;P及活动成本统计-传统'!N62+'T&amp;E统计-传统'!N62</f>
        <v>0</v>
      </c>
      <c r="I62" s="390">
        <f>'A&amp;P及活动成本统计-传统'!Q62+'T&amp;E统计-传统'!Q62</f>
        <v>0</v>
      </c>
      <c r="J62" s="391">
        <f t="shared" si="1"/>
        <v>0</v>
      </c>
      <c r="K62" s="392"/>
      <c r="L62" s="389">
        <f>'A&amp;P及活动成本统计-传统'!V62+'T&amp;E统计-传统'!V62</f>
        <v>0</v>
      </c>
      <c r="M62" s="390">
        <f>'A&amp;P及活动成本统计-传统'!Y62+'T&amp;E统计-传统'!Y62</f>
        <v>0</v>
      </c>
      <c r="N62" s="391">
        <f t="shared" si="2"/>
        <v>0</v>
      </c>
      <c r="O62" s="303"/>
      <c r="P62" s="389">
        <f>'A&amp;P及活动成本统计-传统'!AD62+'T&amp;E统计-传统'!AD62</f>
        <v>0</v>
      </c>
      <c r="Q62" s="390">
        <f>'A&amp;P及活动成本统计-传统'!AG62+'T&amp;E统计-传统'!AG62</f>
        <v>0</v>
      </c>
      <c r="R62" s="391">
        <f t="shared" si="3"/>
        <v>0</v>
      </c>
      <c r="S62" s="303"/>
      <c r="T62" s="389">
        <f t="shared" si="4"/>
        <v>853475</v>
      </c>
      <c r="U62" s="390">
        <f t="shared" si="5"/>
        <v>0</v>
      </c>
      <c r="V62" s="391">
        <f t="shared" si="6"/>
        <v>853475</v>
      </c>
    </row>
    <row r="63" spans="2:22" s="4" customFormat="1" outlineLevel="1">
      <c r="B63" s="215"/>
      <c r="C63" s="216" t="s">
        <v>75</v>
      </c>
      <c r="D63" s="217">
        <f>SUM(D57:D62)</f>
        <v>1831003</v>
      </c>
      <c r="E63" s="216">
        <f>SUM(E57:E62)</f>
        <v>0</v>
      </c>
      <c r="F63" s="218">
        <f t="shared" si="0"/>
        <v>1831003</v>
      </c>
      <c r="G63" s="26"/>
      <c r="H63" s="217">
        <f>SUM(H57:H62)</f>
        <v>163000</v>
      </c>
      <c r="I63" s="216">
        <f>SUM(I57:I62)</f>
        <v>0</v>
      </c>
      <c r="J63" s="218">
        <f t="shared" si="1"/>
        <v>163000</v>
      </c>
      <c r="K63" s="26"/>
      <c r="L63" s="217">
        <f>SUM(L57:L62)</f>
        <v>0</v>
      </c>
      <c r="M63" s="216">
        <f>SUM(M57:M62)</f>
        <v>0</v>
      </c>
      <c r="N63" s="218">
        <f t="shared" si="2"/>
        <v>0</v>
      </c>
      <c r="O63" s="26"/>
      <c r="P63" s="217">
        <f>SUM(P57:P62)</f>
        <v>0</v>
      </c>
      <c r="Q63" s="216">
        <f>SUM(Q57:Q62)</f>
        <v>0</v>
      </c>
      <c r="R63" s="218">
        <f t="shared" si="3"/>
        <v>0</v>
      </c>
      <c r="S63" s="26"/>
      <c r="T63" s="217">
        <f>SUM(T57:T62)</f>
        <v>1994003</v>
      </c>
      <c r="U63" s="216">
        <f>SUM(U57:U62)</f>
        <v>0</v>
      </c>
      <c r="V63" s="218">
        <f t="shared" si="6"/>
        <v>1994003</v>
      </c>
    </row>
    <row r="64" spans="2:22" outlineLevel="1"/>
    <row r="65" spans="2:22" s="4" customFormat="1" outlineLevel="1">
      <c r="B65" s="738" t="s">
        <v>164</v>
      </c>
      <c r="C65" s="739"/>
      <c r="D65" s="217">
        <f>D63+D55</f>
        <v>24262100.050000001</v>
      </c>
      <c r="E65" s="216">
        <f t="shared" ref="E65:F65" si="45">E63+E55</f>
        <v>29718107.5</v>
      </c>
      <c r="F65" s="218">
        <f t="shared" si="45"/>
        <v>-5456007.4499999993</v>
      </c>
      <c r="G65" s="26"/>
      <c r="H65" s="217">
        <f t="shared" ref="H65:J65" si="46">H63+H55</f>
        <v>6700332.9199999999</v>
      </c>
      <c r="I65" s="216">
        <f t="shared" si="46"/>
        <v>39800832.5</v>
      </c>
      <c r="J65" s="218">
        <f t="shared" si="46"/>
        <v>-33100499.579999998</v>
      </c>
      <c r="K65" s="26"/>
      <c r="L65" s="217">
        <f t="shared" ref="L65:N65" si="47">L63+L55</f>
        <v>966430.33000000007</v>
      </c>
      <c r="M65" s="216">
        <f t="shared" si="47"/>
        <v>39585830.5</v>
      </c>
      <c r="N65" s="218">
        <f t="shared" si="47"/>
        <v>-38619400.170000002</v>
      </c>
      <c r="O65" s="26"/>
      <c r="P65" s="217">
        <f t="shared" ref="P65:R65" si="48">P63+P55</f>
        <v>905180.33000000007</v>
      </c>
      <c r="Q65" s="216">
        <f t="shared" si="48"/>
        <v>39647804.5</v>
      </c>
      <c r="R65" s="218">
        <f t="shared" si="48"/>
        <v>-38742624.170000002</v>
      </c>
      <c r="S65" s="26"/>
      <c r="T65" s="217">
        <f t="shared" ref="T65:V65" si="49">T63+T55</f>
        <v>32834043.630000003</v>
      </c>
      <c r="U65" s="216">
        <f t="shared" si="49"/>
        <v>148752575</v>
      </c>
      <c r="V65" s="218">
        <f t="shared" si="49"/>
        <v>-115918531.37</v>
      </c>
    </row>
    <row r="67" spans="2:22">
      <c r="D67" s="5">
        <f>D65-'A&amp;P及活动成本统计-传统'!F65-'T&amp;E统计-传统'!F65</f>
        <v>0</v>
      </c>
      <c r="E67" s="5">
        <f>E65-'A&amp;P及活动成本统计-传统'!I65-'T&amp;E统计-传统'!I65</f>
        <v>0</v>
      </c>
      <c r="T67" s="5">
        <f>T65-'A&amp;P及活动成本统计-传统'!AL65-'T&amp;E统计-传统'!AL65</f>
        <v>0</v>
      </c>
      <c r="U67" s="5">
        <f>U65-'A&amp;P及活动成本统计-传统'!AO65-'T&amp;E统计-传统'!AO65</f>
        <v>0</v>
      </c>
    </row>
  </sheetData>
  <sheetProtection password="CC27" sheet="1" objects="1" scenarios="1"/>
  <mergeCells count="1">
    <mergeCell ref="B65:C65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R68"/>
  <sheetViews>
    <sheetView showGridLines="0" workbookViewId="0">
      <pane xSplit="3" ySplit="5" topLeftCell="D15" activePane="bottomRight" state="frozen"/>
      <selection activeCell="E18" sqref="E18"/>
      <selection pane="topRight" activeCell="E18" sqref="E18"/>
      <selection pane="bottomLeft" activeCell="E18" sqref="E18"/>
      <selection pane="bottomRight" activeCell="D33" sqref="D33"/>
    </sheetView>
  </sheetViews>
  <sheetFormatPr defaultRowHeight="14.25" outlineLevelRow="1" outlineLevelCol="1"/>
  <cols>
    <col min="1" max="1" width="2" style="5" customWidth="1"/>
    <col min="2" max="2" width="9.75" style="4" customWidth="1"/>
    <col min="3" max="3" width="10.375" style="5" customWidth="1"/>
    <col min="4" max="4" width="8.5" style="5" bestFit="1" customWidth="1"/>
    <col min="5" max="5" width="8.5" style="5" customWidth="1"/>
    <col min="6" max="6" width="10.25" style="5" bestFit="1" customWidth="1"/>
    <col min="7" max="8" width="10.75" style="5" customWidth="1" outlineLevel="1"/>
    <col min="9" max="10" width="10.75" style="5" customWidth="1"/>
    <col min="11" max="11" width="1" style="5" customWidth="1"/>
    <col min="12" max="12" width="8.5" style="5" bestFit="1" customWidth="1"/>
    <col min="13" max="14" width="8.5" style="5" customWidth="1"/>
    <col min="15" max="15" width="12.125" style="5" customWidth="1" outlineLevel="1"/>
    <col min="16" max="16" width="9.375" style="5" customWidth="1" outlineLevel="1"/>
    <col min="17" max="17" width="10.875" style="5" customWidth="1"/>
    <col min="18" max="18" width="10" style="5" bestFit="1" customWidth="1"/>
    <col min="19" max="19" width="1" style="5" customWidth="1"/>
    <col min="20" max="20" width="8.5" style="5" bestFit="1" customWidth="1"/>
    <col min="21" max="22" width="8.5" style="5" customWidth="1"/>
    <col min="23" max="24" width="10.25" style="5" customWidth="1" outlineLevel="1"/>
    <col min="25" max="25" width="11" style="5" customWidth="1"/>
    <col min="26" max="26" width="11" style="5" bestFit="1" customWidth="1"/>
    <col min="27" max="27" width="1.625" style="5" customWidth="1"/>
    <col min="28" max="28" width="8.5" style="5" bestFit="1" customWidth="1"/>
    <col min="29" max="30" width="8.5" style="5" customWidth="1"/>
    <col min="31" max="31" width="10.375" style="5" customWidth="1" outlineLevel="1"/>
    <col min="32" max="32" width="10.5" style="5" customWidth="1" outlineLevel="1"/>
    <col min="33" max="33" width="11.125" style="5" customWidth="1"/>
    <col min="34" max="34" width="11" style="5" bestFit="1" customWidth="1"/>
    <col min="35" max="35" width="1" style="5" customWidth="1"/>
    <col min="36" max="36" width="11.625" style="5" bestFit="1" customWidth="1"/>
    <col min="37" max="38" width="11.625" style="5" customWidth="1"/>
    <col min="39" max="40" width="11.625" style="5" customWidth="1" outlineLevel="1"/>
    <col min="41" max="41" width="10.625" style="5" customWidth="1"/>
    <col min="42" max="42" width="12.375" style="5" bestFit="1" customWidth="1"/>
    <col min="43" max="43" width="1.75" style="5" customWidth="1"/>
    <col min="44" max="44" width="9" style="609"/>
    <col min="45" max="16384" width="9" style="5"/>
  </cols>
  <sheetData>
    <row r="1" spans="1:44">
      <c r="A1" s="4" t="str">
        <f>传统业务预算汇总!A1</f>
        <v>2016 实际vs预算统计-传统业务</v>
      </c>
    </row>
    <row r="2" spans="1:44">
      <c r="A2" s="4" t="s">
        <v>70</v>
      </c>
    </row>
    <row r="3" spans="1:44">
      <c r="A3" s="4" t="s">
        <v>30</v>
      </c>
    </row>
    <row r="4" spans="1:44" ht="30.75" customHeight="1">
      <c r="B4" s="176" t="s">
        <v>122</v>
      </c>
      <c r="C4" s="177" t="s">
        <v>55</v>
      </c>
      <c r="D4" s="462" t="s">
        <v>451</v>
      </c>
      <c r="E4" s="463" t="s">
        <v>452</v>
      </c>
      <c r="F4" s="463" t="s">
        <v>456</v>
      </c>
      <c r="G4" s="73" t="s">
        <v>453</v>
      </c>
      <c r="H4" s="73" t="s">
        <v>454</v>
      </c>
      <c r="I4" s="73" t="s">
        <v>455</v>
      </c>
      <c r="J4" s="473" t="s">
        <v>885</v>
      </c>
      <c r="K4" s="72"/>
      <c r="L4" s="462" t="s">
        <v>451</v>
      </c>
      <c r="M4" s="463" t="s">
        <v>452</v>
      </c>
      <c r="N4" s="463" t="s">
        <v>456</v>
      </c>
      <c r="O4" s="73" t="s">
        <v>453</v>
      </c>
      <c r="P4" s="73" t="s">
        <v>454</v>
      </c>
      <c r="Q4" s="73" t="s">
        <v>455</v>
      </c>
      <c r="R4" s="71" t="s">
        <v>44</v>
      </c>
      <c r="S4" s="72"/>
      <c r="T4" s="462" t="s">
        <v>451</v>
      </c>
      <c r="U4" s="463" t="s">
        <v>452</v>
      </c>
      <c r="V4" s="463" t="s">
        <v>456</v>
      </c>
      <c r="W4" s="73" t="s">
        <v>453</v>
      </c>
      <c r="X4" s="73" t="s">
        <v>454</v>
      </c>
      <c r="Y4" s="73" t="s">
        <v>455</v>
      </c>
      <c r="Z4" s="71" t="s">
        <v>44</v>
      </c>
      <c r="AA4" s="72"/>
      <c r="AB4" s="462" t="s">
        <v>458</v>
      </c>
      <c r="AC4" s="73" t="s">
        <v>459</v>
      </c>
      <c r="AD4" s="73" t="s">
        <v>460</v>
      </c>
      <c r="AE4" s="73" t="s">
        <v>461</v>
      </c>
      <c r="AF4" s="73" t="s">
        <v>462</v>
      </c>
      <c r="AG4" s="73" t="s">
        <v>463</v>
      </c>
      <c r="AH4" s="71" t="s">
        <v>44</v>
      </c>
      <c r="AI4" s="72"/>
      <c r="AJ4" s="462" t="s">
        <v>458</v>
      </c>
      <c r="AK4" s="73" t="s">
        <v>459</v>
      </c>
      <c r="AL4" s="73" t="s">
        <v>460</v>
      </c>
      <c r="AM4" s="73" t="s">
        <v>461</v>
      </c>
      <c r="AN4" s="73" t="s">
        <v>462</v>
      </c>
      <c r="AO4" s="73" t="s">
        <v>463</v>
      </c>
      <c r="AP4" s="71" t="s">
        <v>44</v>
      </c>
    </row>
    <row r="5" spans="1:44">
      <c r="B5" s="178"/>
      <c r="C5" s="7"/>
      <c r="D5" s="8" t="s">
        <v>105</v>
      </c>
      <c r="E5" s="8" t="s">
        <v>105</v>
      </c>
      <c r="F5" s="8" t="s">
        <v>105</v>
      </c>
      <c r="G5" s="8" t="s">
        <v>105</v>
      </c>
      <c r="H5" s="8" t="s">
        <v>105</v>
      </c>
      <c r="I5" s="8" t="s">
        <v>105</v>
      </c>
      <c r="J5" s="8" t="s">
        <v>105</v>
      </c>
      <c r="K5" s="75"/>
      <c r="L5" s="8" t="s">
        <v>106</v>
      </c>
      <c r="M5" s="8" t="s">
        <v>106</v>
      </c>
      <c r="N5" s="8" t="s">
        <v>106</v>
      </c>
      <c r="O5" s="8" t="s">
        <v>106</v>
      </c>
      <c r="P5" s="8" t="s">
        <v>106</v>
      </c>
      <c r="Q5" s="8" t="s">
        <v>106</v>
      </c>
      <c r="R5" s="8" t="s">
        <v>106</v>
      </c>
      <c r="S5" s="75"/>
      <c r="T5" s="8" t="s">
        <v>107</v>
      </c>
      <c r="U5" s="8" t="s">
        <v>107</v>
      </c>
      <c r="V5" s="8" t="s">
        <v>107</v>
      </c>
      <c r="W5" s="8" t="s">
        <v>107</v>
      </c>
      <c r="X5" s="8" t="s">
        <v>107</v>
      </c>
      <c r="Y5" s="8" t="s">
        <v>107</v>
      </c>
      <c r="Z5" s="8" t="s">
        <v>107</v>
      </c>
      <c r="AA5" s="75"/>
      <c r="AB5" s="8" t="s">
        <v>108</v>
      </c>
      <c r="AC5" s="8" t="s">
        <v>108</v>
      </c>
      <c r="AD5" s="8" t="s">
        <v>108</v>
      </c>
      <c r="AE5" s="8" t="s">
        <v>108</v>
      </c>
      <c r="AF5" s="8" t="s">
        <v>108</v>
      </c>
      <c r="AG5" s="8" t="s">
        <v>108</v>
      </c>
      <c r="AH5" s="8" t="s">
        <v>108</v>
      </c>
      <c r="AI5" s="75"/>
      <c r="AJ5" s="8" t="s">
        <v>464</v>
      </c>
      <c r="AK5" s="8" t="s">
        <v>464</v>
      </c>
      <c r="AL5" s="8" t="s">
        <v>464</v>
      </c>
      <c r="AM5" s="8" t="s">
        <v>464</v>
      </c>
      <c r="AN5" s="8" t="s">
        <v>464</v>
      </c>
      <c r="AO5" s="8" t="s">
        <v>464</v>
      </c>
      <c r="AP5" s="8" t="s">
        <v>464</v>
      </c>
    </row>
    <row r="6" spans="1:44" s="320" customFormat="1" outlineLevel="1">
      <c r="B6" s="179" t="str">
        <f>VLOOKUP($C6,大区会计表!$A:$B,2,0)</f>
        <v>赵小庆</v>
      </c>
      <c r="C6" s="306" t="s">
        <v>47</v>
      </c>
      <c r="D6" s="76">
        <f>SUMIFS('A&amp;P明细-传统'!$E:$E,'A&amp;P明细-传统'!$C:$C,'A&amp;P及活动成本统计-传统'!$C6,'A&amp;P明细-传统'!$I:$I,$G$5)</f>
        <v>2054200</v>
      </c>
      <c r="E6" s="185">
        <f>SUMIFS('活动成本明细-传统'!$H:$H,'活动成本明细-传统'!$C:$C,$C6,'活动成本明细-传统'!$L:$L,$G$5)</f>
        <v>1151956</v>
      </c>
      <c r="F6" s="464">
        <f>SUM(D6:E6)</f>
        <v>3206156</v>
      </c>
      <c r="G6" s="185">
        <f>INDEX('[13]2016 确认版 vs 财务版'!$1:$1048576,13,MATCH($C6,'[13]2016 确认版 vs 财务版'!$3:$3,0))</f>
        <v>1852206</v>
      </c>
      <c r="H6" s="185">
        <f>INDEX('[13]2016 确认版 vs 财务版'!$1:$1048576,14,MATCH($C6,'[13]2016 确认版 vs 财务版'!$3:$3,0))</f>
        <v>2375000</v>
      </c>
      <c r="I6" s="464">
        <f>SUM(G6:H6)</f>
        <v>4227206</v>
      </c>
      <c r="J6" s="326">
        <f>F6-I6</f>
        <v>-1021050</v>
      </c>
      <c r="K6" s="327"/>
      <c r="L6" s="76">
        <f>SUMIFS('A&amp;P明细-传统'!$E:$E,'A&amp;P明细-传统'!$C:$C,'A&amp;P及活动成本统计-传统'!$C6,'A&amp;P明细-传统'!$I:$I,$O$5)</f>
        <v>1449180.33</v>
      </c>
      <c r="M6" s="185">
        <f>SUMIFS('活动成本明细-传统'!$H:$H,'活动成本明细-传统'!$C:$C,$C6,'活动成本明细-传统'!$L:$L,$O$5)</f>
        <v>50500</v>
      </c>
      <c r="N6" s="464">
        <f>SUM(L6:M6)</f>
        <v>1499680.33</v>
      </c>
      <c r="O6" s="185">
        <f>INDEX('[13]2016 确认版 vs 财务版'!$1:$1048576,13,MATCH($C6,'[13]2016 确认版 vs 财务版'!$3:$3,0)+1)-299000</f>
        <v>2714106</v>
      </c>
      <c r="P6" s="185">
        <f>INDEX('[13]2016 确认版 vs 财务版'!$1:$1048576,14,MATCH($C6,'[13]2016 确认版 vs 财务版'!$3:$3,0)+1)</f>
        <v>2375000</v>
      </c>
      <c r="Q6" s="185">
        <f>SUM(O6:P6)</f>
        <v>5089106</v>
      </c>
      <c r="R6" s="326">
        <f>N6-Q6</f>
        <v>-3589425.67</v>
      </c>
      <c r="S6" s="327"/>
      <c r="T6" s="76">
        <f>SUMIFS('A&amp;P明细-传统'!$E:$E,'A&amp;P明细-传统'!$C:$C,'A&amp;P及活动成本统计-传统'!$C6,'A&amp;P明细-传统'!$I:$I,$W$5)</f>
        <v>860180.33000000007</v>
      </c>
      <c r="U6" s="185">
        <f>SUMIFS('活动成本明细-传统'!$H:$H,'活动成本明细-传统'!$C:$C,$C6,'活动成本明细-传统'!$L:$L,$Y$5)</f>
        <v>0</v>
      </c>
      <c r="V6" s="185">
        <f>SUM(T6:U6)</f>
        <v>860180.33000000007</v>
      </c>
      <c r="W6" s="185">
        <f>INDEX('[13]2016 确认版 vs 财务版'!$1:$1048576,13,MATCH($C6,'[13]2016 确认版 vs 财务版'!$3:$3,0)+2)</f>
        <v>2530306</v>
      </c>
      <c r="X6" s="185">
        <f>INDEX('[13]2016 确认版 vs 财务版'!$1:$1048576,14,MATCH($C6,'[13]2016 确认版 vs 财务版'!$3:$3,0)+2)</f>
        <v>2375000</v>
      </c>
      <c r="Y6" s="185">
        <f>SUM(W6:X6)</f>
        <v>4905306</v>
      </c>
      <c r="Z6" s="326">
        <f>V6-Y6</f>
        <v>-4045125.67</v>
      </c>
      <c r="AA6" s="327"/>
      <c r="AB6" s="76">
        <f>SUMIFS('A&amp;P明细-传统'!$E:$E,'A&amp;P明细-传统'!$C:$C,'A&amp;P及活动成本统计-传统'!$C6,'A&amp;P明细-传统'!$I:$I,$AG$5)</f>
        <v>860180.33000000007</v>
      </c>
      <c r="AC6" s="185">
        <f>SUMIFS('活动成本明细-传统'!$H:$H,'活动成本明细-传统'!$C:$C,$C6,'活动成本明细-传统'!$L:$L,$AG$5)</f>
        <v>0</v>
      </c>
      <c r="AD6" s="185">
        <f>SUM(AB6:AC6)</f>
        <v>860180.33000000007</v>
      </c>
      <c r="AE6" s="185">
        <f>INDEX('[13]2016 确认版 vs 财务版'!$1:$1048576,13,MATCH($C6,'[13]2016 确认版 vs 财务版'!$3:$3,0)+3)</f>
        <v>2603406</v>
      </c>
      <c r="AF6" s="185">
        <f>INDEX('[13]2016 确认版 vs 财务版'!$1:$1048576,14,MATCH($C6,'[13]2016 确认版 vs 财务版'!$3:$3,0)+3)</f>
        <v>2375000</v>
      </c>
      <c r="AG6" s="185">
        <f>SUM(AE6:AF6)</f>
        <v>4978406</v>
      </c>
      <c r="AH6" s="326">
        <f>AD6-AG6</f>
        <v>-4118225.67</v>
      </c>
      <c r="AI6" s="327"/>
      <c r="AJ6" s="76">
        <f>D6+L6+T6+AB6</f>
        <v>5223740.99</v>
      </c>
      <c r="AK6" s="185">
        <f>E6+M6+U6+AC6</f>
        <v>1202456</v>
      </c>
      <c r="AL6" s="185">
        <f>SUM(AJ6:AK6)</f>
        <v>6426196.9900000002</v>
      </c>
      <c r="AM6" s="185">
        <f>G6+O6+W6+AE6</f>
        <v>9700024</v>
      </c>
      <c r="AN6" s="185">
        <f>H6+P6+X6+AF6</f>
        <v>9500000</v>
      </c>
      <c r="AO6" s="185">
        <f>SUM(AM6:AN6)</f>
        <v>19200024</v>
      </c>
      <c r="AP6" s="326">
        <f>AL6-AO6</f>
        <v>-12773827.01</v>
      </c>
      <c r="AR6" s="610"/>
    </row>
    <row r="7" spans="1:44" s="320" customFormat="1" outlineLevel="1">
      <c r="B7" s="179" t="str">
        <f>VLOOKUP($C7,大区会计表!$A:$B,2,0)</f>
        <v>丁蓓</v>
      </c>
      <c r="C7" s="306" t="s">
        <v>0</v>
      </c>
      <c r="D7" s="76">
        <f>SUMIFS('A&amp;P明细-传统'!$E:$E,'A&amp;P明细-传统'!$C:$C,'A&amp;P及活动成本统计-传统'!$C7,'A&amp;P明细-传统'!$I:$I,$G$5)</f>
        <v>500</v>
      </c>
      <c r="E7" s="185">
        <f>SUMIFS('活动成本明细-传统'!$H:$H,'活动成本明细-传统'!$C:$C,$C7,'活动成本明细-传统'!$L:$L,$G$5)</f>
        <v>1242781.49</v>
      </c>
      <c r="F7" s="464">
        <f t="shared" ref="F7:F12" si="0">SUM(D7:E7)</f>
        <v>1243281.49</v>
      </c>
      <c r="G7" s="185">
        <f>INDEX('[13]2016 确认版 vs 财务版'!$1:$1048576,13,MATCH($C7,'[13]2016 确认版 vs 财务版'!$3:$3,0))</f>
        <v>1840000</v>
      </c>
      <c r="H7" s="185">
        <f>INDEX('[13]2016 确认版 vs 财务版'!$1:$1048576,14,MATCH($C7,'[13]2016 确认版 vs 财务版'!$3:$3,0))</f>
        <v>0</v>
      </c>
      <c r="I7" s="464">
        <f t="shared" ref="I7:I12" si="1">SUM(G7:H7)</f>
        <v>1840000</v>
      </c>
      <c r="J7" s="326">
        <f t="shared" ref="J7:J13" si="2">F7-I7</f>
        <v>-596718.51</v>
      </c>
      <c r="K7" s="327"/>
      <c r="L7" s="76">
        <f>SUMIFS('A&amp;P明细-传统'!$E:$E,'A&amp;P明细-传统'!$C:$C,'A&amp;P及活动成本统计-传统'!$C7,'A&amp;P明细-传统'!$I:$I,$O$5)</f>
        <v>200000</v>
      </c>
      <c r="M7" s="185">
        <f>SUMIFS('活动成本明细-传统'!$H:$H,'活动成本明细-传统'!$C:$C,$C7,'活动成本明细-传统'!$L:$L,$O$5)</f>
        <v>683264</v>
      </c>
      <c r="N7" s="464">
        <f t="shared" ref="N7:N12" si="3">SUM(L7:M7)</f>
        <v>883264</v>
      </c>
      <c r="O7" s="185">
        <f>INDEX('[13]2016 确认版 vs 财务版'!$1:$1048576,13,MATCH($C7,'[13]2016 确认版 vs 财务版'!$3:$3,0)+1)</f>
        <v>2484000</v>
      </c>
      <c r="P7" s="185">
        <f>INDEX('[13]2016 确认版 vs 财务版'!$1:$1048576,14,MATCH($C7,'[13]2016 确认版 vs 财务版'!$3:$3,0)+1)</f>
        <v>0</v>
      </c>
      <c r="Q7" s="185">
        <f t="shared" ref="Q7:Q12" si="4">SUM(O7:P7)</f>
        <v>2484000</v>
      </c>
      <c r="R7" s="326">
        <f t="shared" ref="R7:R64" si="5">N7-Q7</f>
        <v>-1600736</v>
      </c>
      <c r="S7" s="327"/>
      <c r="T7" s="76">
        <f>SUMIFS('A&amp;P明细-传统'!$E:$E,'A&amp;P明细-传统'!$C:$C,'A&amp;P及活动成本统计-传统'!$C7,'A&amp;P明细-传统'!$I:$I,$W$5)</f>
        <v>0</v>
      </c>
      <c r="U7" s="185">
        <f>SUMIFS('活动成本明细-传统'!$H:$H,'活动成本明细-传统'!$C:$C,$C7,'活动成本明细-传统'!$L:$L,$Y$5)</f>
        <v>0</v>
      </c>
      <c r="V7" s="185">
        <f t="shared" ref="V7:V12" si="6">SUM(T7:U7)</f>
        <v>0</v>
      </c>
      <c r="W7" s="185">
        <f>INDEX('[13]2016 确认版 vs 财务版'!$1:$1048576,13,MATCH($C7,'[13]2016 确认版 vs 财务版'!$3:$3,0)+2)</f>
        <v>2484000</v>
      </c>
      <c r="X7" s="185">
        <f>INDEX('[13]2016 确认版 vs 财务版'!$1:$1048576,14,MATCH($C7,'[13]2016 确认版 vs 财务版'!$3:$3,0)+2)</f>
        <v>0</v>
      </c>
      <c r="Y7" s="185">
        <f t="shared" ref="Y7:Y12" si="7">SUM(W7:X7)</f>
        <v>2484000</v>
      </c>
      <c r="Z7" s="326">
        <f t="shared" ref="Z7:Z13" si="8">V7-Y7</f>
        <v>-2484000</v>
      </c>
      <c r="AA7" s="327"/>
      <c r="AB7" s="76">
        <f>SUMIFS('A&amp;P明细-传统'!$E:$E,'A&amp;P明细-传统'!$C:$C,'A&amp;P及活动成本统计-传统'!$C7,'A&amp;P明细-传统'!$I:$I,$AG$5)</f>
        <v>0</v>
      </c>
      <c r="AC7" s="185">
        <f>SUMIFS('活动成本明细-传统'!$H:$H,'活动成本明细-传统'!$C:$C,$C7,'活动成本明细-传统'!$L:$L,$AG$5)</f>
        <v>0</v>
      </c>
      <c r="AD7" s="185">
        <f t="shared" ref="AD7:AD12" si="9">SUM(AB7:AC7)</f>
        <v>0</v>
      </c>
      <c r="AE7" s="185">
        <f>INDEX('[13]2016 确认版 vs 财务版'!$1:$1048576,13,MATCH($C7,'[13]2016 确认版 vs 财务版'!$3:$3,0)+3)</f>
        <v>2392000</v>
      </c>
      <c r="AF7" s="185">
        <f>INDEX('[13]2016 确认版 vs 财务版'!$1:$1048576,14,MATCH($C7,'[13]2016 确认版 vs 财务版'!$3:$3,0)+3)</f>
        <v>0</v>
      </c>
      <c r="AG7" s="185">
        <f t="shared" ref="AG7:AG12" si="10">SUM(AE7:AF7)</f>
        <v>2392000</v>
      </c>
      <c r="AH7" s="326">
        <f t="shared" ref="AH7:AH13" si="11">AD7-AG7</f>
        <v>-2392000</v>
      </c>
      <c r="AI7" s="327"/>
      <c r="AJ7" s="76">
        <f t="shared" ref="AJ7:AN62" si="12">D7+L7+T7+AB7</f>
        <v>200500</v>
      </c>
      <c r="AK7" s="185">
        <f t="shared" si="12"/>
        <v>1926045.49</v>
      </c>
      <c r="AL7" s="185">
        <f t="shared" ref="AL7:AL12" si="13">SUM(AJ7:AK7)</f>
        <v>2126545.4900000002</v>
      </c>
      <c r="AM7" s="185">
        <f t="shared" si="12"/>
        <v>9200000</v>
      </c>
      <c r="AN7" s="185">
        <f t="shared" si="12"/>
        <v>0</v>
      </c>
      <c r="AO7" s="185">
        <f t="shared" ref="AO7:AO12" si="14">SUM(AM7:AN7)</f>
        <v>9200000</v>
      </c>
      <c r="AP7" s="326">
        <f t="shared" ref="AP7:AP12" si="15">AL7-AO7</f>
        <v>-7073454.5099999998</v>
      </c>
      <c r="AR7" s="610"/>
    </row>
    <row r="8" spans="1:44" s="320" customFormat="1" outlineLevel="1">
      <c r="B8" s="180" t="str">
        <f>VLOOKUP($C8,大区会计表!$A:$B,2,0)</f>
        <v>丁蓓</v>
      </c>
      <c r="C8" s="307" t="s">
        <v>2</v>
      </c>
      <c r="D8" s="77">
        <f>SUMIFS('A&amp;P明细-传统'!$E:$E,'A&amp;P明细-传统'!$C:$C,'A&amp;P及活动成本统计-传统'!$C8,'A&amp;P明细-传统'!$I:$I,$G$5)</f>
        <v>316579</v>
      </c>
      <c r="E8" s="186">
        <f>SUMIFS('活动成本明细-传统'!$H:$H,'活动成本明细-传统'!$C:$C,$C8,'活动成本明细-传统'!$L:$L,$G$5)</f>
        <v>578460.9</v>
      </c>
      <c r="F8" s="465">
        <f t="shared" si="0"/>
        <v>895039.9</v>
      </c>
      <c r="G8" s="186">
        <f>INDEX('[13]2016 确认版 vs 财务版'!$1:$1048576,13,MATCH($C8,'[13]2016 确认版 vs 财务版'!$3:$3,0))</f>
        <v>1840000</v>
      </c>
      <c r="H8" s="186">
        <f>INDEX('[13]2016 确认版 vs 财务版'!$1:$1048576,14,MATCH($C8,'[13]2016 确认版 vs 财务版'!$3:$3,0))</f>
        <v>0</v>
      </c>
      <c r="I8" s="465">
        <f t="shared" si="1"/>
        <v>1840000</v>
      </c>
      <c r="J8" s="362">
        <f t="shared" si="2"/>
        <v>-944960.1</v>
      </c>
      <c r="K8" s="363"/>
      <c r="L8" s="77">
        <f>SUMIFS('A&amp;P明细-传统'!$E:$E,'A&amp;P明细-传统'!$C:$C,'A&amp;P及活动成本统计-传统'!$C8,'A&amp;P明细-传统'!$I:$I,$O$5)</f>
        <v>0</v>
      </c>
      <c r="M8" s="186">
        <f>SUMIFS('活动成本明细-传统'!$H:$H,'活动成本明细-传统'!$C:$C,$C8,'活动成本明细-传统'!$L:$L,$O$5)</f>
        <v>114758</v>
      </c>
      <c r="N8" s="465">
        <f t="shared" si="3"/>
        <v>114758</v>
      </c>
      <c r="O8" s="186">
        <f>INDEX('[13]2016 确认版 vs 财务版'!$1:$1048576,13,MATCH($C8,'[13]2016 确认版 vs 财务版'!$3:$3,0)+1)</f>
        <v>2484000</v>
      </c>
      <c r="P8" s="186">
        <f>INDEX('[13]2016 确认版 vs 财务版'!$1:$1048576,14,MATCH($C8,'[13]2016 确认版 vs 财务版'!$3:$3,0)+1)</f>
        <v>0</v>
      </c>
      <c r="Q8" s="186">
        <f t="shared" si="4"/>
        <v>2484000</v>
      </c>
      <c r="R8" s="362">
        <f t="shared" si="5"/>
        <v>-2369242</v>
      </c>
      <c r="S8" s="363"/>
      <c r="T8" s="77">
        <f>SUMIFS('A&amp;P明细-传统'!$E:$E,'A&amp;P明细-传统'!$C:$C,'A&amp;P及活动成本统计-传统'!$C8,'A&amp;P明细-传统'!$I:$I,$W$5)</f>
        <v>0</v>
      </c>
      <c r="U8" s="186">
        <f>SUMIFS('活动成本明细-传统'!$H:$H,'活动成本明细-传统'!$C:$C,$C8,'活动成本明细-传统'!$L:$L,$Y$5)</f>
        <v>0</v>
      </c>
      <c r="V8" s="186">
        <f t="shared" si="6"/>
        <v>0</v>
      </c>
      <c r="W8" s="186">
        <f>INDEX('[13]2016 确认版 vs 财务版'!$1:$1048576,13,MATCH($C8,'[13]2016 确认版 vs 财务版'!$3:$3,0)+2)</f>
        <v>2484000</v>
      </c>
      <c r="X8" s="186">
        <f>INDEX('[13]2016 确认版 vs 财务版'!$1:$1048576,14,MATCH($C8,'[13]2016 确认版 vs 财务版'!$3:$3,0)+2)</f>
        <v>0</v>
      </c>
      <c r="Y8" s="186">
        <f t="shared" si="7"/>
        <v>2484000</v>
      </c>
      <c r="Z8" s="362">
        <f t="shared" si="8"/>
        <v>-2484000</v>
      </c>
      <c r="AA8" s="363"/>
      <c r="AB8" s="77">
        <f>SUMIFS('A&amp;P明细-传统'!$E:$E,'A&amp;P明细-传统'!$C:$C,'A&amp;P及活动成本统计-传统'!$C8,'A&amp;P明细-传统'!$I:$I,$AG$5)</f>
        <v>0</v>
      </c>
      <c r="AC8" s="186">
        <f>SUMIFS('活动成本明细-传统'!$H:$H,'活动成本明细-传统'!$C:$C,$C8,'活动成本明细-传统'!$L:$L,$AG$5)</f>
        <v>0</v>
      </c>
      <c r="AD8" s="186">
        <f t="shared" si="9"/>
        <v>0</v>
      </c>
      <c r="AE8" s="186">
        <f>INDEX('[13]2016 确认版 vs 财务版'!$1:$1048576,13,MATCH($C8,'[13]2016 确认版 vs 财务版'!$3:$3,0)+3)</f>
        <v>2392000</v>
      </c>
      <c r="AF8" s="186">
        <f>INDEX('[13]2016 确认版 vs 财务版'!$1:$1048576,14,MATCH($C8,'[13]2016 确认版 vs 财务版'!$3:$3,0)+3)</f>
        <v>0</v>
      </c>
      <c r="AG8" s="186">
        <f t="shared" si="10"/>
        <v>2392000</v>
      </c>
      <c r="AH8" s="362">
        <f t="shared" si="11"/>
        <v>-2392000</v>
      </c>
      <c r="AI8" s="363"/>
      <c r="AJ8" s="77">
        <f t="shared" si="12"/>
        <v>316579</v>
      </c>
      <c r="AK8" s="186">
        <f t="shared" si="12"/>
        <v>693218.9</v>
      </c>
      <c r="AL8" s="186">
        <f t="shared" si="13"/>
        <v>1009797.9</v>
      </c>
      <c r="AM8" s="186">
        <f t="shared" si="12"/>
        <v>9200000</v>
      </c>
      <c r="AN8" s="186">
        <f t="shared" si="12"/>
        <v>0</v>
      </c>
      <c r="AO8" s="186">
        <f t="shared" si="14"/>
        <v>9200000</v>
      </c>
      <c r="AP8" s="362">
        <f t="shared" si="15"/>
        <v>-8190202.0999999996</v>
      </c>
      <c r="AR8" s="610"/>
    </row>
    <row r="9" spans="1:44" s="320" customFormat="1" outlineLevel="1">
      <c r="A9" s="320" t="s">
        <v>120</v>
      </c>
      <c r="B9" s="179" t="str">
        <f>VLOOKUP($C9,大区会计表!$A:$B,2,0)</f>
        <v>丁蓓</v>
      </c>
      <c r="C9" s="306" t="s">
        <v>4</v>
      </c>
      <c r="D9" s="76">
        <f>SUMIFS('A&amp;P明细-传统'!$E:$E,'A&amp;P明细-传统'!$C:$C,'A&amp;P及活动成本统计-传统'!$C9,'A&amp;P明细-传统'!$I:$I,$G$5)</f>
        <v>500000</v>
      </c>
      <c r="E9" s="185">
        <f>SUMIFS('活动成本明细-传统'!$H:$H,'活动成本明细-传统'!$C:$C,$C9,'活动成本明细-传统'!$L:$L,$G$5)</f>
        <v>388633</v>
      </c>
      <c r="F9" s="464">
        <f t="shared" si="0"/>
        <v>888633</v>
      </c>
      <c r="G9" s="185">
        <f>INDEX('[13]2016 确认版 vs 财务版'!$1:$1048576,13,MATCH($C9,'[13]2016 确认版 vs 财务版'!$3:$3,0))</f>
        <v>930600</v>
      </c>
      <c r="H9" s="185">
        <f>INDEX('[13]2016 确认版 vs 财务版'!$1:$1048576,14,MATCH($C9,'[13]2016 确认版 vs 财务版'!$3:$3,0))</f>
        <v>0</v>
      </c>
      <c r="I9" s="464">
        <f t="shared" si="1"/>
        <v>930600</v>
      </c>
      <c r="J9" s="326">
        <f t="shared" si="2"/>
        <v>-41967</v>
      </c>
      <c r="K9" s="327"/>
      <c r="L9" s="76">
        <f>SUMIFS('A&amp;P明细-传统'!$E:$E,'A&amp;P明细-传统'!$C:$C,'A&amp;P及活动成本统计-传统'!$C9,'A&amp;P明细-传统'!$I:$I,$O$5)</f>
        <v>0</v>
      </c>
      <c r="M9" s="185">
        <f>SUMIFS('活动成本明细-传统'!$H:$H,'活动成本明细-传统'!$C:$C,$C9,'活动成本明细-传统'!$L:$L,$O$5)</f>
        <v>0</v>
      </c>
      <c r="N9" s="464">
        <f t="shared" si="3"/>
        <v>0</v>
      </c>
      <c r="O9" s="185">
        <f>INDEX('[13]2016 确认版 vs 财务版'!$1:$1048576,13,MATCH($C9,'[13]2016 确认版 vs 财务版'!$3:$3,0)+1)</f>
        <v>1000000</v>
      </c>
      <c r="P9" s="185">
        <f>INDEX('[13]2016 确认版 vs 财务版'!$1:$1048576,14,MATCH($C9,'[13]2016 确认版 vs 财务版'!$3:$3,0)+1)</f>
        <v>0</v>
      </c>
      <c r="Q9" s="185">
        <f t="shared" si="4"/>
        <v>1000000</v>
      </c>
      <c r="R9" s="326">
        <f t="shared" si="5"/>
        <v>-1000000</v>
      </c>
      <c r="S9" s="327"/>
      <c r="T9" s="76">
        <f>SUMIFS('A&amp;P明细-传统'!$E:$E,'A&amp;P明细-传统'!$C:$C,'A&amp;P及活动成本统计-传统'!$C9,'A&amp;P明细-传统'!$I:$I,$W$5)</f>
        <v>0</v>
      </c>
      <c r="U9" s="185">
        <f>SUMIFS('活动成本明细-传统'!$H:$H,'活动成本明细-传统'!$C:$C,$C9,'活动成本明细-传统'!$L:$L,$Y$5)</f>
        <v>0</v>
      </c>
      <c r="V9" s="185">
        <f t="shared" si="6"/>
        <v>0</v>
      </c>
      <c r="W9" s="185">
        <f>INDEX('[13]2016 确认版 vs 财务版'!$1:$1048576,13,MATCH($C9,'[13]2016 确认版 vs 财务版'!$3:$3,0)+2)</f>
        <v>1000000</v>
      </c>
      <c r="X9" s="185">
        <f>INDEX('[13]2016 确认版 vs 财务版'!$1:$1048576,14,MATCH($C9,'[13]2016 确认版 vs 财务版'!$3:$3,0)+2)</f>
        <v>0</v>
      </c>
      <c r="Y9" s="185">
        <f t="shared" si="7"/>
        <v>1000000</v>
      </c>
      <c r="Z9" s="326">
        <f t="shared" si="8"/>
        <v>-1000000</v>
      </c>
      <c r="AA9" s="327"/>
      <c r="AB9" s="76">
        <f>SUMIFS('A&amp;P明细-传统'!$E:$E,'A&amp;P明细-传统'!$C:$C,'A&amp;P及活动成本统计-传统'!$C9,'A&amp;P明细-传统'!$I:$I,$AG$5)</f>
        <v>0</v>
      </c>
      <c r="AC9" s="185">
        <f>SUMIFS('活动成本明细-传统'!$H:$H,'活动成本明细-传统'!$C:$C,$C9,'活动成本明细-传统'!$L:$L,$AG$5)</f>
        <v>0</v>
      </c>
      <c r="AD9" s="185">
        <f t="shared" si="9"/>
        <v>0</v>
      </c>
      <c r="AE9" s="185">
        <f>INDEX('[13]2016 确认版 vs 财务版'!$1:$1048576,13,MATCH($C9,'[13]2016 确认版 vs 财务版'!$3:$3,0)+3)</f>
        <v>400000</v>
      </c>
      <c r="AF9" s="185">
        <f>INDEX('[13]2016 确认版 vs 财务版'!$1:$1048576,14,MATCH($C9,'[13]2016 确认版 vs 财务版'!$3:$3,0)+3)</f>
        <v>0</v>
      </c>
      <c r="AG9" s="185">
        <f t="shared" si="10"/>
        <v>400000</v>
      </c>
      <c r="AH9" s="326">
        <f t="shared" si="11"/>
        <v>-400000</v>
      </c>
      <c r="AI9" s="327"/>
      <c r="AJ9" s="76">
        <f t="shared" si="12"/>
        <v>500000</v>
      </c>
      <c r="AK9" s="185">
        <f t="shared" si="12"/>
        <v>388633</v>
      </c>
      <c r="AL9" s="185">
        <f t="shared" si="13"/>
        <v>888633</v>
      </c>
      <c r="AM9" s="185">
        <f t="shared" si="12"/>
        <v>3330600</v>
      </c>
      <c r="AN9" s="185">
        <f t="shared" si="12"/>
        <v>0</v>
      </c>
      <c r="AO9" s="185">
        <f t="shared" si="14"/>
        <v>3330600</v>
      </c>
      <c r="AP9" s="326">
        <f t="shared" si="15"/>
        <v>-2441967</v>
      </c>
      <c r="AR9" s="610"/>
    </row>
    <row r="10" spans="1:44" s="320" customFormat="1" outlineLevel="1">
      <c r="B10" s="180" t="str">
        <f>VLOOKUP($C10,大区会计表!$A:$B,2,0)</f>
        <v>白鹭</v>
      </c>
      <c r="C10" s="307" t="s">
        <v>50</v>
      </c>
      <c r="D10" s="77">
        <f>SUMIFS('A&amp;P明细-传统'!$E:$E,'A&amp;P明细-传统'!$C:$C,'A&amp;P及活动成本统计-传统'!$C10,'A&amp;P明细-传统'!$I:$I,$G$5)</f>
        <v>0</v>
      </c>
      <c r="E10" s="186">
        <f>SUMIFS('活动成本明细-传统'!$H:$H,'活动成本明细-传统'!$C:$C,$C10,'活动成本明细-传统'!$L:$L,$G$5)</f>
        <v>378099</v>
      </c>
      <c r="F10" s="465">
        <f t="shared" si="0"/>
        <v>378099</v>
      </c>
      <c r="G10" s="186">
        <f>INDEX('[13]2016 确认版 vs 财务版'!$1:$1048576,13,MATCH($C10,'[13]2016 确认版 vs 财务版'!$3:$3,0))</f>
        <v>100000</v>
      </c>
      <c r="H10" s="186">
        <f>INDEX('[13]2016 确认版 vs 财务版'!$1:$1048576,14,MATCH($C10,'[13]2016 确认版 vs 财务版'!$3:$3,0))</f>
        <v>500000</v>
      </c>
      <c r="I10" s="465">
        <f t="shared" si="1"/>
        <v>600000</v>
      </c>
      <c r="J10" s="362">
        <f t="shared" si="2"/>
        <v>-221901</v>
      </c>
      <c r="K10" s="363"/>
      <c r="L10" s="77">
        <f>SUMIFS('A&amp;P明细-传统'!$E:$E,'A&amp;P明细-传统'!$C:$C,'A&amp;P及活动成本统计-传统'!$C10,'A&amp;P明细-传统'!$I:$I,$O$5)</f>
        <v>7670</v>
      </c>
      <c r="M10" s="186">
        <f>SUMIFS('活动成本明细-传统'!$H:$H,'活动成本明细-传统'!$C:$C,$C10,'活动成本明细-传统'!$L:$L,$O$5)</f>
        <v>0</v>
      </c>
      <c r="N10" s="465">
        <f t="shared" si="3"/>
        <v>7670</v>
      </c>
      <c r="O10" s="186">
        <f>INDEX('[13]2016 确认版 vs 财务版'!$1:$1048576,13,MATCH($C10,'[13]2016 确认版 vs 财务版'!$3:$3,0)+1)</f>
        <v>100000</v>
      </c>
      <c r="P10" s="186">
        <f>INDEX('[13]2016 确认版 vs 财务版'!$1:$1048576,14,MATCH($C10,'[13]2016 确认版 vs 财务版'!$3:$3,0)+1)</f>
        <v>600000</v>
      </c>
      <c r="Q10" s="186">
        <f t="shared" si="4"/>
        <v>700000</v>
      </c>
      <c r="R10" s="362">
        <f t="shared" si="5"/>
        <v>-692330</v>
      </c>
      <c r="S10" s="363"/>
      <c r="T10" s="77">
        <f>SUMIFS('A&amp;P明细-传统'!$E:$E,'A&amp;P明细-传统'!$C:$C,'A&amp;P及活动成本统计-传统'!$C10,'A&amp;P明细-传统'!$I:$I,$W$5)</f>
        <v>0</v>
      </c>
      <c r="U10" s="186">
        <f>SUMIFS('活动成本明细-传统'!$H:$H,'活动成本明细-传统'!$C:$C,$C10,'活动成本明细-传统'!$L:$L,$Y$5)</f>
        <v>0</v>
      </c>
      <c r="V10" s="186">
        <f t="shared" si="6"/>
        <v>0</v>
      </c>
      <c r="W10" s="186">
        <f>INDEX('[13]2016 确认版 vs 财务版'!$1:$1048576,13,MATCH($C10,'[13]2016 确认版 vs 财务版'!$3:$3,0)+2)</f>
        <v>100000</v>
      </c>
      <c r="X10" s="186">
        <f>INDEX('[13]2016 确认版 vs 财务版'!$1:$1048576,14,MATCH($C10,'[13]2016 确认版 vs 财务版'!$3:$3,0)+2)</f>
        <v>600000</v>
      </c>
      <c r="Y10" s="186">
        <f t="shared" si="7"/>
        <v>700000</v>
      </c>
      <c r="Z10" s="362">
        <f t="shared" si="8"/>
        <v>-700000</v>
      </c>
      <c r="AA10" s="363"/>
      <c r="AB10" s="77">
        <f>SUMIFS('A&amp;P明细-传统'!$E:$E,'A&amp;P明细-传统'!$C:$C,'A&amp;P及活动成本统计-传统'!$C10,'A&amp;P明细-传统'!$I:$I,$AG$5)</f>
        <v>0</v>
      </c>
      <c r="AC10" s="186">
        <f>SUMIFS('活动成本明细-传统'!$H:$H,'活动成本明细-传统'!$C:$C,$C10,'活动成本明细-传统'!$L:$L,$AG$5)</f>
        <v>0</v>
      </c>
      <c r="AD10" s="186">
        <f t="shared" si="9"/>
        <v>0</v>
      </c>
      <c r="AE10" s="186">
        <f>INDEX('[13]2016 确认版 vs 财务版'!$1:$1048576,13,MATCH($C10,'[13]2016 确认版 vs 财务版'!$3:$3,0)+3)</f>
        <v>100000</v>
      </c>
      <c r="AF10" s="186">
        <f>INDEX('[13]2016 确认版 vs 财务版'!$1:$1048576,14,MATCH($C10,'[13]2016 确认版 vs 财务版'!$3:$3,0)+3)</f>
        <v>660000</v>
      </c>
      <c r="AG10" s="186">
        <f t="shared" si="10"/>
        <v>760000</v>
      </c>
      <c r="AH10" s="362">
        <f t="shared" si="11"/>
        <v>-760000</v>
      </c>
      <c r="AI10" s="363"/>
      <c r="AJ10" s="77">
        <f t="shared" si="12"/>
        <v>7670</v>
      </c>
      <c r="AK10" s="186">
        <f t="shared" si="12"/>
        <v>378099</v>
      </c>
      <c r="AL10" s="186">
        <f t="shared" si="13"/>
        <v>385769</v>
      </c>
      <c r="AM10" s="186">
        <f t="shared" si="12"/>
        <v>400000</v>
      </c>
      <c r="AN10" s="186">
        <f t="shared" si="12"/>
        <v>2360000</v>
      </c>
      <c r="AO10" s="186">
        <f t="shared" si="14"/>
        <v>2760000</v>
      </c>
      <c r="AP10" s="362">
        <f t="shared" si="15"/>
        <v>-2374231</v>
      </c>
      <c r="AR10" s="610"/>
    </row>
    <row r="11" spans="1:44" s="320" customFormat="1" outlineLevel="1">
      <c r="B11" s="179" t="str">
        <f>VLOOKUP($C11,大区会计表!$A:$B,2,0)</f>
        <v>岳颖</v>
      </c>
      <c r="C11" s="306" t="s">
        <v>22</v>
      </c>
      <c r="D11" s="76">
        <f>SUMIFS('A&amp;P明细-传统'!$E:$E,'A&amp;P明细-传统'!$C:$C,'A&amp;P及活动成本统计-传统'!$C11,'A&amp;P明细-传统'!$I:$I,$G$5)</f>
        <v>78100</v>
      </c>
      <c r="E11" s="185">
        <f>SUMIFS('活动成本明细-传统'!$H:$H,'活动成本明细-传统'!$C:$C,$C11,'活动成本明细-传统'!$L:$L,$G$5)</f>
        <v>121900</v>
      </c>
      <c r="F11" s="464">
        <f t="shared" si="0"/>
        <v>200000</v>
      </c>
      <c r="G11" s="185">
        <f>INDEX('[13]2016 确认版 vs 财务版'!$1:$1048576,13,MATCH($C11,'[13]2016 确认版 vs 财务版'!$3:$3,0))</f>
        <v>100000</v>
      </c>
      <c r="H11" s="185">
        <f>INDEX('[13]2016 确认版 vs 财务版'!$1:$1048576,14,MATCH($C11,'[13]2016 确认版 vs 财务版'!$3:$3,0))</f>
        <v>100000</v>
      </c>
      <c r="I11" s="464">
        <f t="shared" si="1"/>
        <v>200000</v>
      </c>
      <c r="J11" s="326">
        <f t="shared" si="2"/>
        <v>0</v>
      </c>
      <c r="K11" s="327"/>
      <c r="L11" s="76">
        <f>SUMIFS('A&amp;P明细-传统'!$E:$E,'A&amp;P明细-传统'!$C:$C,'A&amp;P及活动成本统计-传统'!$C11,'A&amp;P明细-传统'!$I:$I,$O$5)</f>
        <v>179000</v>
      </c>
      <c r="M11" s="185">
        <f>SUMIFS('活动成本明细-传统'!$H:$H,'活动成本明细-传统'!$C:$C,$C11,'活动成本明细-传统'!$L:$L,$O$5)</f>
        <v>70000</v>
      </c>
      <c r="N11" s="464">
        <f t="shared" si="3"/>
        <v>249000</v>
      </c>
      <c r="O11" s="185">
        <f>INDEX('[13]2016 确认版 vs 财务版'!$1:$1048576,13,MATCH($C11,'[13]2016 确认版 vs 财务版'!$3:$3,0)+1)</f>
        <v>379000</v>
      </c>
      <c r="P11" s="185">
        <f>INDEX('[13]2016 确认版 vs 财务版'!$1:$1048576,14,MATCH($C11,'[13]2016 确认版 vs 财务版'!$3:$3,0)+1)</f>
        <v>300000</v>
      </c>
      <c r="Q11" s="185">
        <f t="shared" si="4"/>
        <v>679000</v>
      </c>
      <c r="R11" s="326">
        <f t="shared" si="5"/>
        <v>-430000</v>
      </c>
      <c r="S11" s="327"/>
      <c r="T11" s="76">
        <f>SUMIFS('A&amp;P明细-传统'!$E:$E,'A&amp;P明细-传统'!$C:$C,'A&amp;P及活动成本统计-传统'!$C11,'A&amp;P明细-传统'!$I:$I,$W$5)</f>
        <v>0</v>
      </c>
      <c r="U11" s="185">
        <f>SUMIFS('活动成本明细-传统'!$H:$H,'活动成本明细-传统'!$C:$C,$C11,'活动成本明细-传统'!$L:$L,$Y$5)</f>
        <v>0</v>
      </c>
      <c r="V11" s="185">
        <f t="shared" si="6"/>
        <v>0</v>
      </c>
      <c r="W11" s="185">
        <f>INDEX('[13]2016 确认版 vs 财务版'!$1:$1048576,13,MATCH($C11,'[13]2016 确认版 vs 财务版'!$3:$3,0)+2)</f>
        <v>470000</v>
      </c>
      <c r="X11" s="185">
        <f>INDEX('[13]2016 确认版 vs 财务版'!$1:$1048576,14,MATCH($C11,'[13]2016 确认版 vs 财务版'!$3:$3,0)+2)</f>
        <v>300000</v>
      </c>
      <c r="Y11" s="185">
        <f t="shared" si="7"/>
        <v>770000</v>
      </c>
      <c r="Z11" s="326">
        <f t="shared" si="8"/>
        <v>-770000</v>
      </c>
      <c r="AA11" s="327"/>
      <c r="AB11" s="76">
        <f>SUMIFS('A&amp;P明细-传统'!$E:$E,'A&amp;P明细-传统'!$C:$C,'A&amp;P及活动成本统计-传统'!$C11,'A&amp;P明细-传统'!$I:$I,$AG$5)</f>
        <v>0</v>
      </c>
      <c r="AC11" s="185">
        <f>SUMIFS('活动成本明细-传统'!$H:$H,'活动成本明细-传统'!$C:$C,$C11,'活动成本明细-传统'!$L:$L,$AG$5)</f>
        <v>0</v>
      </c>
      <c r="AD11" s="185">
        <f t="shared" si="9"/>
        <v>0</v>
      </c>
      <c r="AE11" s="185">
        <f>INDEX('[13]2016 确认版 vs 财务版'!$1:$1048576,13,MATCH($C11,'[13]2016 确认版 vs 财务版'!$3:$3,0)+3)</f>
        <v>800000</v>
      </c>
      <c r="AF11" s="185">
        <f>INDEX('[13]2016 确认版 vs 财务版'!$1:$1048576,14,MATCH($C11,'[13]2016 确认版 vs 财务版'!$3:$3,0)+3)</f>
        <v>200000</v>
      </c>
      <c r="AG11" s="185">
        <f t="shared" si="10"/>
        <v>1000000</v>
      </c>
      <c r="AH11" s="326">
        <f t="shared" si="11"/>
        <v>-1000000</v>
      </c>
      <c r="AI11" s="327"/>
      <c r="AJ11" s="76">
        <f t="shared" si="12"/>
        <v>257100</v>
      </c>
      <c r="AK11" s="185">
        <f t="shared" si="12"/>
        <v>191900</v>
      </c>
      <c r="AL11" s="185">
        <f t="shared" si="13"/>
        <v>449000</v>
      </c>
      <c r="AM11" s="185">
        <f t="shared" si="12"/>
        <v>1749000</v>
      </c>
      <c r="AN11" s="185">
        <f t="shared" si="12"/>
        <v>900000</v>
      </c>
      <c r="AO11" s="185">
        <f t="shared" si="14"/>
        <v>2649000</v>
      </c>
      <c r="AP11" s="326">
        <f t="shared" si="15"/>
        <v>-2200000</v>
      </c>
      <c r="AR11" s="610"/>
    </row>
    <row r="12" spans="1:44" s="320" customFormat="1" outlineLevel="1">
      <c r="B12" s="180" t="s">
        <v>640</v>
      </c>
      <c r="C12" s="307" t="s">
        <v>17</v>
      </c>
      <c r="D12" s="77">
        <f>SUMIFS('A&amp;P明细-传统'!$E:$E,'A&amp;P明细-传统'!$C:$C,'A&amp;P及活动成本统计-传统'!$C12,'A&amp;P明细-传统'!$I:$I,$G$5)</f>
        <v>0</v>
      </c>
      <c r="E12" s="186">
        <f>SUMIFS('活动成本明细-传统'!$H:$H,'活动成本明细-传统'!$C:$C,$C12,'活动成本明细-传统'!$L:$L,$G$5)</f>
        <v>0</v>
      </c>
      <c r="F12" s="465">
        <f t="shared" si="0"/>
        <v>0</v>
      </c>
      <c r="G12" s="186">
        <f>INDEX('[13]2016 确认版 vs 财务版'!$1:$1048576,13,MATCH($C12,'[13]2016 确认版 vs 财务版'!$3:$3,0))</f>
        <v>5000</v>
      </c>
      <c r="H12" s="186">
        <f>INDEX('[13]2016 确认版 vs 财务版'!$1:$1048576,14,MATCH($C12,'[13]2016 确认版 vs 财务版'!$3:$3,0))</f>
        <v>22000</v>
      </c>
      <c r="I12" s="465">
        <f t="shared" si="1"/>
        <v>27000</v>
      </c>
      <c r="J12" s="362">
        <f t="shared" si="2"/>
        <v>-27000</v>
      </c>
      <c r="K12" s="363"/>
      <c r="L12" s="77">
        <f>SUMIFS('A&amp;P明细-传统'!$E:$E,'A&amp;P明细-传统'!$C:$C,'A&amp;P及活动成本统计-传统'!$C12,'A&amp;P明细-传统'!$I:$I,$O$5)</f>
        <v>0</v>
      </c>
      <c r="M12" s="186">
        <f>SUMIFS('活动成本明细-传统'!$H:$H,'活动成本明细-传统'!$C:$C,$C12,'活动成本明细-传统'!$L:$L,$O$5)</f>
        <v>8000</v>
      </c>
      <c r="N12" s="465">
        <f t="shared" si="3"/>
        <v>8000</v>
      </c>
      <c r="O12" s="186">
        <f>INDEX('[13]2016 确认版 vs 财务版'!$1:$1048576,13,MATCH($C12,'[13]2016 确认版 vs 财务版'!$3:$3,0)+1)</f>
        <v>35000</v>
      </c>
      <c r="P12" s="186">
        <f>INDEX('[13]2016 确认版 vs 财务版'!$1:$1048576,14,MATCH($C12,'[13]2016 确认版 vs 财务版'!$3:$3,0)+1)</f>
        <v>58000</v>
      </c>
      <c r="Q12" s="186">
        <f t="shared" si="4"/>
        <v>93000</v>
      </c>
      <c r="R12" s="362">
        <f t="shared" si="5"/>
        <v>-85000</v>
      </c>
      <c r="S12" s="363"/>
      <c r="T12" s="77">
        <f>SUMIFS('A&amp;P明细-传统'!$E:$E,'A&amp;P明细-传统'!$C:$C,'A&amp;P及活动成本统计-传统'!$C12,'A&amp;P明细-传统'!$I:$I,$W$5)</f>
        <v>0</v>
      </c>
      <c r="U12" s="186">
        <f>SUMIFS('活动成本明细-传统'!$H:$H,'活动成本明细-传统'!$C:$C,$C12,'活动成本明细-传统'!$L:$L,$Y$5)</f>
        <v>0</v>
      </c>
      <c r="V12" s="186">
        <f t="shared" si="6"/>
        <v>0</v>
      </c>
      <c r="W12" s="186">
        <f>INDEX('[13]2016 确认版 vs 财务版'!$1:$1048576,13,MATCH($C12,'[13]2016 确认版 vs 财务版'!$3:$3,0)+2)</f>
        <v>40000</v>
      </c>
      <c r="X12" s="186">
        <f>INDEX('[13]2016 确认版 vs 财务版'!$1:$1048576,14,MATCH($C12,'[13]2016 确认版 vs 财务版'!$3:$3,0)+2)</f>
        <v>60000</v>
      </c>
      <c r="Y12" s="186">
        <f t="shared" si="7"/>
        <v>100000</v>
      </c>
      <c r="Z12" s="362">
        <f t="shared" si="8"/>
        <v>-100000</v>
      </c>
      <c r="AA12" s="363"/>
      <c r="AB12" s="77">
        <f>SUMIFS('A&amp;P明细-传统'!$E:$E,'A&amp;P明细-传统'!$C:$C,'A&amp;P及活动成本统计-传统'!$C12,'A&amp;P明细-传统'!$I:$I,$AG$5)</f>
        <v>0</v>
      </c>
      <c r="AC12" s="186">
        <f>SUMIFS('活动成本明细-传统'!$H:$H,'活动成本明细-传统'!$C:$C,$C12,'活动成本明细-传统'!$L:$L,$AG$5)</f>
        <v>0</v>
      </c>
      <c r="AD12" s="186">
        <f t="shared" si="9"/>
        <v>0</v>
      </c>
      <c r="AE12" s="186">
        <f>INDEX('[13]2016 确认版 vs 财务版'!$1:$1048576,13,MATCH($C12,'[13]2016 确认版 vs 财务版'!$3:$3,0)+3)</f>
        <v>40000</v>
      </c>
      <c r="AF12" s="186">
        <f>INDEX('[13]2016 确认版 vs 财务版'!$1:$1048576,14,MATCH($C12,'[13]2016 确认版 vs 财务版'!$3:$3,0)+3)</f>
        <v>60000</v>
      </c>
      <c r="AG12" s="186">
        <f t="shared" si="10"/>
        <v>100000</v>
      </c>
      <c r="AH12" s="362">
        <f t="shared" si="11"/>
        <v>-100000</v>
      </c>
      <c r="AI12" s="363"/>
      <c r="AJ12" s="77">
        <f t="shared" si="12"/>
        <v>0</v>
      </c>
      <c r="AK12" s="186">
        <f t="shared" si="12"/>
        <v>8000</v>
      </c>
      <c r="AL12" s="186">
        <f t="shared" si="13"/>
        <v>8000</v>
      </c>
      <c r="AM12" s="186">
        <f t="shared" si="12"/>
        <v>120000</v>
      </c>
      <c r="AN12" s="186">
        <f t="shared" si="12"/>
        <v>200000</v>
      </c>
      <c r="AO12" s="186">
        <f t="shared" si="14"/>
        <v>320000</v>
      </c>
      <c r="AP12" s="362">
        <f t="shared" si="15"/>
        <v>-312000</v>
      </c>
      <c r="AR12" s="610"/>
    </row>
    <row r="13" spans="1:44" s="4" customFormat="1" outlineLevel="1">
      <c r="B13" s="179"/>
      <c r="C13" s="9" t="s">
        <v>386</v>
      </c>
      <c r="D13" s="79">
        <f>SUM(D6:D12)</f>
        <v>2949379</v>
      </c>
      <c r="E13" s="187">
        <f t="shared" ref="E13:I13" si="16">SUM(E6:E12)</f>
        <v>3861830.39</v>
      </c>
      <c r="F13" s="466">
        <f t="shared" si="16"/>
        <v>6811209.3900000006</v>
      </c>
      <c r="G13" s="187">
        <f>SUM(G6:G12)</f>
        <v>6667806</v>
      </c>
      <c r="H13" s="187">
        <f t="shared" si="16"/>
        <v>2997000</v>
      </c>
      <c r="I13" s="466">
        <f t="shared" si="16"/>
        <v>9664806</v>
      </c>
      <c r="J13" s="80">
        <f t="shared" si="2"/>
        <v>-2853596.6099999994</v>
      </c>
      <c r="K13" s="81"/>
      <c r="L13" s="79">
        <f>SUM(L6:L12)</f>
        <v>1835850.33</v>
      </c>
      <c r="M13" s="187">
        <f t="shared" ref="M13:Q13" si="17">SUM(M6:M12)</f>
        <v>926522</v>
      </c>
      <c r="N13" s="466">
        <f t="shared" si="17"/>
        <v>2762372.33</v>
      </c>
      <c r="O13" s="187">
        <f t="shared" si="17"/>
        <v>9196106</v>
      </c>
      <c r="P13" s="187">
        <f t="shared" si="17"/>
        <v>3333000</v>
      </c>
      <c r="Q13" s="187">
        <f t="shared" si="17"/>
        <v>12529106</v>
      </c>
      <c r="R13" s="80">
        <f t="shared" si="5"/>
        <v>-9766733.6699999999</v>
      </c>
      <c r="S13" s="81"/>
      <c r="T13" s="79">
        <f>SUM(T6:T12)</f>
        <v>860180.33000000007</v>
      </c>
      <c r="U13" s="187">
        <f t="shared" ref="U13:V13" si="18">SUM(U6:U12)</f>
        <v>0</v>
      </c>
      <c r="V13" s="187">
        <f t="shared" si="18"/>
        <v>860180.33000000007</v>
      </c>
      <c r="W13" s="187">
        <f>SUM(W6:W12)</f>
        <v>9108306</v>
      </c>
      <c r="X13" s="187">
        <f t="shared" ref="X13:Y13" si="19">SUM(X6:X12)</f>
        <v>3335000</v>
      </c>
      <c r="Y13" s="187">
        <f t="shared" si="19"/>
        <v>12443306</v>
      </c>
      <c r="Z13" s="80">
        <f t="shared" si="8"/>
        <v>-11583125.67</v>
      </c>
      <c r="AA13" s="81"/>
      <c r="AB13" s="79">
        <f>SUM(AB6:AB12)</f>
        <v>860180.33000000007</v>
      </c>
      <c r="AC13" s="187">
        <f t="shared" ref="AC13:AF13" si="20">SUM(AC6:AC12)</f>
        <v>0</v>
      </c>
      <c r="AD13" s="187">
        <f t="shared" si="20"/>
        <v>860180.33000000007</v>
      </c>
      <c r="AE13" s="187">
        <f t="shared" si="20"/>
        <v>8727406</v>
      </c>
      <c r="AF13" s="187">
        <f t="shared" si="20"/>
        <v>3295000</v>
      </c>
      <c r="AG13" s="187">
        <f>SUM(AG6:AG12)</f>
        <v>12022406</v>
      </c>
      <c r="AH13" s="80">
        <f t="shared" si="11"/>
        <v>-11162225.67</v>
      </c>
      <c r="AI13" s="81"/>
      <c r="AJ13" s="79">
        <f>SUM(AJ6:AJ12)</f>
        <v>6505589.9900000002</v>
      </c>
      <c r="AK13" s="187">
        <f>SUM(AK6:AK12)</f>
        <v>4788352.3900000006</v>
      </c>
      <c r="AL13" s="187">
        <f>SUM(AJ13:AK13)</f>
        <v>11293942.380000001</v>
      </c>
      <c r="AM13" s="187">
        <f>SUM(AM6:AM12)</f>
        <v>33699624</v>
      </c>
      <c r="AN13" s="187">
        <f>SUM(AN6:AN12)</f>
        <v>12960000</v>
      </c>
      <c r="AO13" s="187">
        <f>SUM(AM13:AN13)</f>
        <v>46659624</v>
      </c>
      <c r="AP13" s="80">
        <f>AL13-AO13</f>
        <v>-35365681.619999997</v>
      </c>
      <c r="AR13" s="610"/>
    </row>
    <row r="14" spans="1:44" outlineLevel="1">
      <c r="B14" s="180"/>
      <c r="C14" s="307"/>
      <c r="D14" s="77"/>
      <c r="E14" s="186"/>
      <c r="F14" s="465"/>
      <c r="G14" s="186"/>
      <c r="H14" s="186"/>
      <c r="I14" s="465"/>
      <c r="J14" s="78"/>
      <c r="K14" s="14"/>
      <c r="L14" s="77"/>
      <c r="M14" s="186">
        <f>SUMIFS('活动成本明细-传统'!$H:$H,'活动成本明细-传统'!$C:$C,#REF!,'活动成本明细-传统'!$L:$L,$O$5)</f>
        <v>0</v>
      </c>
      <c r="N14" s="465"/>
      <c r="O14" s="186"/>
      <c r="P14" s="186"/>
      <c r="Q14" s="186"/>
      <c r="R14" s="78">
        <f t="shared" si="5"/>
        <v>0</v>
      </c>
      <c r="S14" s="14"/>
      <c r="T14" s="77"/>
      <c r="U14" s="186"/>
      <c r="V14" s="186"/>
      <c r="W14" s="186"/>
      <c r="X14" s="186"/>
      <c r="Y14" s="186"/>
      <c r="Z14" s="78"/>
      <c r="AA14" s="14"/>
      <c r="AB14" s="77"/>
      <c r="AC14" s="186"/>
      <c r="AD14" s="186"/>
      <c r="AE14" s="186"/>
      <c r="AF14" s="186"/>
      <c r="AG14" s="186"/>
      <c r="AH14" s="78"/>
      <c r="AI14" s="14"/>
      <c r="AJ14" s="77"/>
      <c r="AK14" s="186"/>
      <c r="AL14" s="186"/>
      <c r="AM14" s="186"/>
      <c r="AN14" s="186"/>
      <c r="AO14" s="186"/>
      <c r="AP14" s="78"/>
      <c r="AR14" s="610"/>
    </row>
    <row r="15" spans="1:44" s="320" customFormat="1" outlineLevel="1">
      <c r="B15" s="179" t="str">
        <f>VLOOKUP($C15,大区会计表!$A:$B,2,0)</f>
        <v>白鹭</v>
      </c>
      <c r="C15" s="306" t="s">
        <v>6</v>
      </c>
      <c r="D15" s="76">
        <f>SUMIFS('A&amp;P明细-传统'!$E:$E,'A&amp;P明细-传统'!$C:$C,'A&amp;P及活动成本统计-传统'!$C15,'A&amp;P明细-传统'!$I:$I,$G$5)</f>
        <v>586100</v>
      </c>
      <c r="E15" s="185">
        <f>SUMIFS('活动成本明细-传统'!$H:$H,'活动成本明细-传统'!$C:$C,$C15,'活动成本明细-传统'!$L:$L,$G$5)</f>
        <v>529031</v>
      </c>
      <c r="F15" s="464">
        <f t="shared" ref="F15:F16" si="21">SUM(D15:E15)</f>
        <v>1115131</v>
      </c>
      <c r="G15" s="185">
        <f>INDEX('[13]2016 确认版 vs 财务版'!$1:$1048576,13,MATCH($C15,'[13]2016 确认版 vs 财务版'!$3:$3,0))-200000</f>
        <v>812000</v>
      </c>
      <c r="H15" s="185">
        <f>INDEX('[13]2016 确认版 vs 财务版'!$1:$1048576,14,MATCH($C15,'[13]2016 确认版 vs 财务版'!$3:$3,0))</f>
        <v>0</v>
      </c>
      <c r="I15" s="464">
        <f t="shared" ref="I15:I16" si="22">SUM(G15:H15)</f>
        <v>812000</v>
      </c>
      <c r="J15" s="326">
        <f t="shared" ref="J15:J64" si="23">F15-I15</f>
        <v>303131</v>
      </c>
      <c r="K15" s="327"/>
      <c r="L15" s="76">
        <f>SUMIFS('A&amp;P明细-传统'!$E:$E,'A&amp;P明细-传统'!$C:$C,'A&amp;P及活动成本统计-传统'!$C15,'A&amp;P明细-传统'!$I:$I,$O$5)</f>
        <v>0</v>
      </c>
      <c r="M15" s="185">
        <f>SUMIFS('活动成本明细-传统'!$H:$H,'活动成本明细-传统'!$C:$C,$C15,'活动成本明细-传统'!$L:$L,$O$5)</f>
        <v>0</v>
      </c>
      <c r="N15" s="464">
        <f t="shared" ref="N15:N16" si="24">SUM(L15:M15)</f>
        <v>0</v>
      </c>
      <c r="O15" s="185">
        <f>INDEX('[13]2016 确认版 vs 财务版'!$1:$1048576,13,MATCH($C15,'[13]2016 确认版 vs 财务版'!$3:$3,0)+1)</f>
        <v>1366200</v>
      </c>
      <c r="P15" s="185">
        <f>INDEX('[13]2016 确认版 vs 财务版'!$1:$1048576,14,MATCH($C15,'[13]2016 确认版 vs 财务版'!$3:$3,0)+1)</f>
        <v>0</v>
      </c>
      <c r="Q15" s="185">
        <f t="shared" ref="Q15:Q16" si="25">SUM(O15:P15)</f>
        <v>1366200</v>
      </c>
      <c r="R15" s="326">
        <f t="shared" si="5"/>
        <v>-1366200</v>
      </c>
      <c r="S15" s="327"/>
      <c r="T15" s="76">
        <f>SUMIFS('A&amp;P明细-传统'!$E:$E,'A&amp;P明细-传统'!$C:$C,'A&amp;P及活动成本统计-传统'!$C15,'A&amp;P明细-传统'!$I:$I,$W$5)</f>
        <v>0</v>
      </c>
      <c r="U15" s="185">
        <f>SUMIFS('活动成本明细-传统'!$H:$H,'活动成本明细-传统'!$C:$C,$C15,'活动成本明细-传统'!$L:$L,$Y$5)</f>
        <v>0</v>
      </c>
      <c r="V15" s="185">
        <f t="shared" ref="V15:V16" si="26">SUM(T15:U15)</f>
        <v>0</v>
      </c>
      <c r="W15" s="185">
        <f>INDEX('[13]2016 确认版 vs 财务版'!$1:$1048576,13,MATCH($C15,'[13]2016 确认版 vs 财务版'!$3:$3,0)+2)</f>
        <v>1366200</v>
      </c>
      <c r="X15" s="185">
        <f>INDEX('[13]2016 确认版 vs 财务版'!$1:$1048576,14,MATCH($C15,'[13]2016 确认版 vs 财务版'!$3:$3,0)+2)</f>
        <v>0</v>
      </c>
      <c r="Y15" s="185">
        <f t="shared" ref="Y15:Y16" si="27">SUM(W15:X15)</f>
        <v>1366200</v>
      </c>
      <c r="Z15" s="326">
        <f t="shared" ref="Z15:Z17" si="28">V15-Y15</f>
        <v>-1366200</v>
      </c>
      <c r="AA15" s="327"/>
      <c r="AB15" s="76">
        <f>SUMIFS('A&amp;P明细-传统'!$E:$E,'A&amp;P明细-传统'!$C:$C,'A&amp;P及活动成本统计-传统'!$C15,'A&amp;P明细-传统'!$I:$I,$AG$5)</f>
        <v>0</v>
      </c>
      <c r="AC15" s="185">
        <f>SUMIFS('活动成本明细-传统'!$H:$H,'活动成本明细-传统'!$C:$C,$C15,'活动成本明细-传统'!$L:$L,$AG$5)</f>
        <v>0</v>
      </c>
      <c r="AD15" s="185">
        <f t="shared" ref="AD15:AD16" si="29">SUM(AB15:AC15)</f>
        <v>0</v>
      </c>
      <c r="AE15" s="185">
        <f>INDEX('[13]2016 确认版 vs 财务版'!$1:$1048576,13,MATCH($C15,'[13]2016 确认版 vs 财务版'!$3:$3,0)+3)</f>
        <v>1315600</v>
      </c>
      <c r="AF15" s="185">
        <f>INDEX('[13]2016 确认版 vs 财务版'!$1:$1048576,14,MATCH($C15,'[13]2016 确认版 vs 财务版'!$3:$3,0)+3)</f>
        <v>0</v>
      </c>
      <c r="AG15" s="185">
        <f t="shared" ref="AG15:AG16" si="30">SUM(AE15:AF15)</f>
        <v>1315600</v>
      </c>
      <c r="AH15" s="326">
        <f>AD15-AG15</f>
        <v>-1315600</v>
      </c>
      <c r="AI15" s="327"/>
      <c r="AJ15" s="76">
        <f t="shared" si="12"/>
        <v>586100</v>
      </c>
      <c r="AK15" s="185">
        <f t="shared" si="12"/>
        <v>529031</v>
      </c>
      <c r="AL15" s="185">
        <f t="shared" ref="AL15:AL17" si="31">SUM(AJ15:AK15)</f>
        <v>1115131</v>
      </c>
      <c r="AM15" s="185">
        <f t="shared" si="12"/>
        <v>4860000</v>
      </c>
      <c r="AN15" s="185">
        <f t="shared" si="12"/>
        <v>0</v>
      </c>
      <c r="AO15" s="185">
        <f t="shared" ref="AO15:AO17" si="32">SUM(AM15:AN15)</f>
        <v>4860000</v>
      </c>
      <c r="AP15" s="326">
        <f t="shared" ref="AP15:AP17" si="33">AL15-AO15</f>
        <v>-3744869</v>
      </c>
      <c r="AR15" s="610"/>
    </row>
    <row r="16" spans="1:44" s="320" customFormat="1" outlineLevel="1">
      <c r="B16" s="180" t="str">
        <f>VLOOKUP($C16,大区会计表!$A:$B,2,0)</f>
        <v>白鹭</v>
      </c>
      <c r="C16" s="307" t="s">
        <v>7</v>
      </c>
      <c r="D16" s="77">
        <f>SUMIFS('A&amp;P明细-传统'!$E:$E,'A&amp;P明细-传统'!$C:$C,'A&amp;P及活动成本统计-传统'!$C16,'A&amp;P明细-传统'!$I:$I,$G$5)</f>
        <v>0</v>
      </c>
      <c r="E16" s="186">
        <f>SUMIFS('活动成本明细-传统'!$H:$H,'活动成本明细-传统'!$C:$C,$C16,'活动成本明细-传统'!$L:$L,$G$5)</f>
        <v>606901</v>
      </c>
      <c r="F16" s="465">
        <f t="shared" si="21"/>
        <v>606901</v>
      </c>
      <c r="G16" s="186">
        <f>INDEX('[13]2016 确认版 vs 财务版'!$1:$1048576,13,MATCH($C16,'[13]2016 确认版 vs 财务版'!$3:$3,0))-150000</f>
        <v>540000</v>
      </c>
      <c r="H16" s="186">
        <f>INDEX('[13]2016 确认版 vs 财务版'!$1:$1048576,14,MATCH($C16,'[13]2016 确认版 vs 财务版'!$3:$3,0))</f>
        <v>0</v>
      </c>
      <c r="I16" s="465">
        <f t="shared" si="22"/>
        <v>540000</v>
      </c>
      <c r="J16" s="362">
        <f t="shared" si="23"/>
        <v>66901</v>
      </c>
      <c r="K16" s="363"/>
      <c r="L16" s="77">
        <f>SUMIFS('A&amp;P明细-传统'!$E:$E,'A&amp;P明细-传统'!$C:$C,'A&amp;P及活动成本统计-传统'!$C16,'A&amp;P明细-传统'!$I:$I,$O$5)</f>
        <v>0</v>
      </c>
      <c r="M16" s="186">
        <f>SUMIFS('活动成本明细-传统'!$H:$H,'活动成本明细-传统'!$C:$C,$C16,'活动成本明细-传统'!$L:$L,$O$5)</f>
        <v>0</v>
      </c>
      <c r="N16" s="465">
        <f t="shared" si="24"/>
        <v>0</v>
      </c>
      <c r="O16" s="186">
        <f>INDEX('[13]2016 确认版 vs 财务版'!$1:$1048576,13,MATCH($C16,'[13]2016 确认版 vs 财务版'!$3:$3,0)+1)</f>
        <v>931500.00000000012</v>
      </c>
      <c r="P16" s="186">
        <f>INDEX('[13]2016 确认版 vs 财务版'!$1:$1048576,14,MATCH($C16,'[13]2016 确认版 vs 财务版'!$3:$3,0)+1)</f>
        <v>0</v>
      </c>
      <c r="Q16" s="186">
        <f t="shared" si="25"/>
        <v>931500.00000000012</v>
      </c>
      <c r="R16" s="362">
        <f t="shared" si="5"/>
        <v>-931500.00000000012</v>
      </c>
      <c r="S16" s="363"/>
      <c r="T16" s="77">
        <f>SUMIFS('A&amp;P明细-传统'!$E:$E,'A&amp;P明细-传统'!$C:$C,'A&amp;P及活动成本统计-传统'!$C16,'A&amp;P明细-传统'!$I:$I,$W$5)</f>
        <v>0</v>
      </c>
      <c r="U16" s="186">
        <f>SUMIFS('活动成本明细-传统'!$H:$H,'活动成本明细-传统'!$C:$C,$C16,'活动成本明细-传统'!$L:$L,$Y$5)</f>
        <v>0</v>
      </c>
      <c r="V16" s="186">
        <f t="shared" si="26"/>
        <v>0</v>
      </c>
      <c r="W16" s="186">
        <f>INDEX('[13]2016 确认版 vs 财务版'!$1:$1048576,13,MATCH($C16,'[13]2016 确认版 vs 财务版'!$3:$3,0)+2)</f>
        <v>931500.00000000012</v>
      </c>
      <c r="X16" s="186">
        <f>INDEX('[13]2016 确认版 vs 财务版'!$1:$1048576,14,MATCH($C16,'[13]2016 确认版 vs 财务版'!$3:$3,0)+2)</f>
        <v>0</v>
      </c>
      <c r="Y16" s="186">
        <f t="shared" si="27"/>
        <v>931500.00000000012</v>
      </c>
      <c r="Z16" s="362">
        <f t="shared" si="28"/>
        <v>-931500.00000000012</v>
      </c>
      <c r="AA16" s="363"/>
      <c r="AB16" s="77">
        <f>SUMIFS('A&amp;P明细-传统'!$E:$E,'A&amp;P明细-传统'!$C:$C,'A&amp;P及活动成本统计-传统'!$C16,'A&amp;P明细-传统'!$I:$I,$AG$5)</f>
        <v>0</v>
      </c>
      <c r="AC16" s="186">
        <f>SUMIFS('活动成本明细-传统'!$H:$H,'活动成本明细-传统'!$C:$C,$C16,'活动成本明细-传统'!$L:$L,$AG$5)</f>
        <v>0</v>
      </c>
      <c r="AD16" s="186">
        <f t="shared" si="29"/>
        <v>0</v>
      </c>
      <c r="AE16" s="186">
        <f>INDEX('[13]2016 确认版 vs 财务版'!$1:$1048576,13,MATCH($C16,'[13]2016 确认版 vs 财务版'!$3:$3,0)+3)</f>
        <v>897000</v>
      </c>
      <c r="AF16" s="186">
        <f>INDEX('[13]2016 确认版 vs 财务版'!$1:$1048576,14,MATCH($C16,'[13]2016 确认版 vs 财务版'!$3:$3,0)+3)</f>
        <v>0</v>
      </c>
      <c r="AG16" s="186">
        <f t="shared" si="30"/>
        <v>897000</v>
      </c>
      <c r="AH16" s="362">
        <f t="shared" ref="AH16:AH17" si="34">AD16-AG16</f>
        <v>-897000</v>
      </c>
      <c r="AI16" s="363"/>
      <c r="AJ16" s="77">
        <f t="shared" si="12"/>
        <v>0</v>
      </c>
      <c r="AK16" s="186">
        <f t="shared" si="12"/>
        <v>606901</v>
      </c>
      <c r="AL16" s="186">
        <f t="shared" si="31"/>
        <v>606901</v>
      </c>
      <c r="AM16" s="186">
        <f t="shared" si="12"/>
        <v>3300000</v>
      </c>
      <c r="AN16" s="186">
        <f t="shared" si="12"/>
        <v>0</v>
      </c>
      <c r="AO16" s="186">
        <f t="shared" si="32"/>
        <v>3300000</v>
      </c>
      <c r="AP16" s="362">
        <f t="shared" si="33"/>
        <v>-2693099</v>
      </c>
      <c r="AR16" s="610"/>
    </row>
    <row r="17" spans="2:44" s="4" customFormat="1" outlineLevel="1">
      <c r="B17" s="179"/>
      <c r="C17" s="9" t="s">
        <v>387</v>
      </c>
      <c r="D17" s="79">
        <f>SUM(D15:D16)</f>
        <v>586100</v>
      </c>
      <c r="E17" s="187">
        <f t="shared" ref="E17:I17" si="35">SUM(E15:E16)</f>
        <v>1135932</v>
      </c>
      <c r="F17" s="466">
        <f t="shared" si="35"/>
        <v>1722032</v>
      </c>
      <c r="G17" s="187">
        <f t="shared" si="35"/>
        <v>1352000</v>
      </c>
      <c r="H17" s="187">
        <f t="shared" si="35"/>
        <v>0</v>
      </c>
      <c r="I17" s="466">
        <f t="shared" si="35"/>
        <v>1352000</v>
      </c>
      <c r="J17" s="80">
        <f t="shared" si="23"/>
        <v>370032</v>
      </c>
      <c r="K17" s="81"/>
      <c r="L17" s="79">
        <f>SUM(L15:L16)</f>
        <v>0</v>
      </c>
      <c r="M17" s="187">
        <f t="shared" ref="M17:R17" si="36">SUM(M15:M16)</f>
        <v>0</v>
      </c>
      <c r="N17" s="466">
        <f t="shared" si="36"/>
        <v>0</v>
      </c>
      <c r="O17" s="187">
        <f t="shared" si="36"/>
        <v>2297700</v>
      </c>
      <c r="P17" s="187">
        <f t="shared" si="36"/>
        <v>0</v>
      </c>
      <c r="Q17" s="187">
        <f t="shared" si="36"/>
        <v>2297700</v>
      </c>
      <c r="R17" s="80">
        <f t="shared" si="36"/>
        <v>-2297700</v>
      </c>
      <c r="S17" s="81"/>
      <c r="T17" s="79">
        <f>SUM(T15:T16)</f>
        <v>0</v>
      </c>
      <c r="U17" s="187">
        <f t="shared" ref="U17:V17" si="37">SUM(U15:U16)</f>
        <v>0</v>
      </c>
      <c r="V17" s="187">
        <f t="shared" si="37"/>
        <v>0</v>
      </c>
      <c r="W17" s="187">
        <f>SUM(W15:W16)</f>
        <v>2297700</v>
      </c>
      <c r="X17" s="187">
        <f t="shared" ref="X17:Y17" si="38">SUM(X15:X16)</f>
        <v>0</v>
      </c>
      <c r="Y17" s="187">
        <f t="shared" si="38"/>
        <v>2297700</v>
      </c>
      <c r="Z17" s="80">
        <f t="shared" si="28"/>
        <v>-2297700</v>
      </c>
      <c r="AA17" s="81"/>
      <c r="AB17" s="79">
        <f>SUM(AB15:AB16)</f>
        <v>0</v>
      </c>
      <c r="AC17" s="187">
        <f t="shared" ref="AC17:AF17" si="39">SUM(AC15:AC16)</f>
        <v>0</v>
      </c>
      <c r="AD17" s="187">
        <f t="shared" si="39"/>
        <v>0</v>
      </c>
      <c r="AE17" s="187">
        <f t="shared" si="39"/>
        <v>2212600</v>
      </c>
      <c r="AF17" s="187">
        <f t="shared" si="39"/>
        <v>0</v>
      </c>
      <c r="AG17" s="187">
        <f>SUM(AG15:AG16)</f>
        <v>2212600</v>
      </c>
      <c r="AH17" s="80">
        <f t="shared" si="34"/>
        <v>-2212600</v>
      </c>
      <c r="AI17" s="81"/>
      <c r="AJ17" s="79">
        <f>SUM(AJ15:AJ16)</f>
        <v>586100</v>
      </c>
      <c r="AK17" s="187">
        <f>SUM(AK15:AK16)</f>
        <v>1135932</v>
      </c>
      <c r="AL17" s="187">
        <f t="shared" si="31"/>
        <v>1722032</v>
      </c>
      <c r="AM17" s="187">
        <f>SUM(AM15:AM16)</f>
        <v>8160000</v>
      </c>
      <c r="AN17" s="187">
        <f>SUM(AN15:AN16)</f>
        <v>0</v>
      </c>
      <c r="AO17" s="187">
        <f t="shared" si="32"/>
        <v>8160000</v>
      </c>
      <c r="AP17" s="80">
        <f t="shared" si="33"/>
        <v>-6437968</v>
      </c>
      <c r="AR17" s="610"/>
    </row>
    <row r="18" spans="2:44" outlineLevel="1">
      <c r="B18" s="180"/>
      <c r="C18" s="307"/>
      <c r="D18" s="77"/>
      <c r="E18" s="186"/>
      <c r="F18" s="465"/>
      <c r="G18" s="186"/>
      <c r="H18" s="186"/>
      <c r="I18" s="465"/>
      <c r="J18" s="78">
        <f t="shared" si="23"/>
        <v>0</v>
      </c>
      <c r="K18" s="14"/>
      <c r="L18" s="77"/>
      <c r="M18" s="186"/>
      <c r="N18" s="465"/>
      <c r="O18" s="186"/>
      <c r="P18" s="186"/>
      <c r="Q18" s="186"/>
      <c r="R18" s="78">
        <f t="shared" si="5"/>
        <v>0</v>
      </c>
      <c r="S18" s="14"/>
      <c r="T18" s="77"/>
      <c r="U18" s="186"/>
      <c r="V18" s="186"/>
      <c r="W18" s="186"/>
      <c r="X18" s="186"/>
      <c r="Y18" s="186"/>
      <c r="Z18" s="78"/>
      <c r="AA18" s="14"/>
      <c r="AB18" s="77"/>
      <c r="AC18" s="186"/>
      <c r="AD18" s="186"/>
      <c r="AE18" s="186"/>
      <c r="AF18" s="186"/>
      <c r="AG18" s="186"/>
      <c r="AH18" s="78"/>
      <c r="AI18" s="14"/>
      <c r="AJ18" s="77"/>
      <c r="AK18" s="186"/>
      <c r="AL18" s="186"/>
      <c r="AM18" s="186"/>
      <c r="AN18" s="186"/>
      <c r="AO18" s="186"/>
      <c r="AP18" s="78"/>
      <c r="AR18" s="610"/>
    </row>
    <row r="19" spans="2:44" s="320" customFormat="1" outlineLevel="1">
      <c r="B19" s="179" t="str">
        <f>VLOOKUP($C19,大区会计表!$A:$B,2,0)</f>
        <v>白鹭</v>
      </c>
      <c r="C19" s="306" t="s">
        <v>3</v>
      </c>
      <c r="D19" s="76">
        <f>SUMIFS('A&amp;P明细-传统'!$E:$E,'A&amp;P明细-传统'!$C:$C,'A&amp;P及活动成本统计-传统'!$C19,'A&amp;P明细-传统'!$I:$I,$G$5)</f>
        <v>0</v>
      </c>
      <c r="E19" s="185">
        <f>SUMIFS('活动成本明细-传统'!$H:$H,'活动成本明细-传统'!$C:$C,$C19,'活动成本明细-传统'!$L:$L,$G$5)</f>
        <v>402330</v>
      </c>
      <c r="F19" s="464">
        <f t="shared" ref="F19:F21" si="40">SUM(D19:E19)</f>
        <v>402330</v>
      </c>
      <c r="G19" s="185">
        <f>INDEX('[13]2016 确认版 vs 财务版'!$1:$1048576,13,MATCH($C19,'[13]2016 确认版 vs 财务版'!$3:$3,0))</f>
        <v>1058000</v>
      </c>
      <c r="H19" s="185">
        <f>INDEX('[13]2016 确认版 vs 财务版'!$1:$1048576,14,MATCH($C19,'[13]2016 确认版 vs 财务版'!$3:$3,0))</f>
        <v>0</v>
      </c>
      <c r="I19" s="464">
        <f t="shared" ref="I19:I21" si="41">SUM(G19:H19)</f>
        <v>1058000</v>
      </c>
      <c r="J19" s="326">
        <f t="shared" si="23"/>
        <v>-655670</v>
      </c>
      <c r="K19" s="327"/>
      <c r="L19" s="76">
        <f>SUMIFS('A&amp;P明细-传统'!$E:$E,'A&amp;P明细-传统'!$C:$C,'A&amp;P及活动成本统计-传统'!$C19,'A&amp;P明细-传统'!$I:$I,$O$5)</f>
        <v>4399</v>
      </c>
      <c r="M19" s="185">
        <f>SUMIFS('活动成本明细-传统'!$H:$H,'活动成本明细-传统'!$C:$C,$C19,'活动成本明细-传统'!$L:$L,$O$5)</f>
        <v>0</v>
      </c>
      <c r="N19" s="464">
        <f t="shared" ref="N19:N20" si="42">SUM(L19:M19)</f>
        <v>4399</v>
      </c>
      <c r="O19" s="185">
        <f>INDEX('[13]2016 确认版 vs 财务版'!$1:$1048576,13,MATCH($C19,'[13]2016 确认版 vs 财务版'!$3:$3,0)+1)</f>
        <v>1428300</v>
      </c>
      <c r="P19" s="185">
        <f>INDEX('[13]2016 确认版 vs 财务版'!$1:$1048576,14,MATCH($C19,'[13]2016 确认版 vs 财务版'!$3:$3,0)+1)</f>
        <v>0</v>
      </c>
      <c r="Q19" s="185">
        <f t="shared" ref="Q19:Q21" si="43">SUM(O19:P19)</f>
        <v>1428300</v>
      </c>
      <c r="R19" s="326">
        <f t="shared" si="5"/>
        <v>-1423901</v>
      </c>
      <c r="S19" s="327"/>
      <c r="T19" s="76">
        <f>SUMIFS('A&amp;P明细-传统'!$E:$E,'A&amp;P明细-传统'!$C:$C,'A&amp;P及活动成本统计-传统'!$C19,'A&amp;P明细-传统'!$I:$I,$W$5)</f>
        <v>0</v>
      </c>
      <c r="U19" s="185">
        <f>SUMIFS('活动成本明细-传统'!$H:$H,'活动成本明细-传统'!$C:$C,$C19,'活动成本明细-传统'!$L:$L,$Y$5)</f>
        <v>0</v>
      </c>
      <c r="V19" s="185">
        <f t="shared" ref="V19:V20" si="44">SUM(T19:U19)</f>
        <v>0</v>
      </c>
      <c r="W19" s="185">
        <f>INDEX('[13]2016 确认版 vs 财务版'!$1:$1048576,13,MATCH($C19,'[13]2016 确认版 vs 财务版'!$3:$3,0)+2)</f>
        <v>1428300</v>
      </c>
      <c r="X19" s="185">
        <f>INDEX('[13]2016 确认版 vs 财务版'!$1:$1048576,14,MATCH($C19,'[13]2016 确认版 vs 财务版'!$3:$3,0)+2)</f>
        <v>0</v>
      </c>
      <c r="Y19" s="185">
        <f t="shared" ref="Y19:Y21" si="45">SUM(W19:X19)</f>
        <v>1428300</v>
      </c>
      <c r="Z19" s="326">
        <f t="shared" ref="Z19:Z22" si="46">V19-Y19</f>
        <v>-1428300</v>
      </c>
      <c r="AA19" s="327"/>
      <c r="AB19" s="76">
        <f>SUMIFS('A&amp;P明细-传统'!$E:$E,'A&amp;P明细-传统'!$C:$C,'A&amp;P及活动成本统计-传统'!$C19,'A&amp;P明细-传统'!$I:$I,$AG$5)</f>
        <v>0</v>
      </c>
      <c r="AC19" s="185">
        <f>SUMIFS('活动成本明细-传统'!$H:$H,'活动成本明细-传统'!$C:$C,$C19,'活动成本明细-传统'!$L:$L,$AG$5)</f>
        <v>0</v>
      </c>
      <c r="AD19" s="185">
        <f t="shared" ref="AD19:AD21" si="47">SUM(AB19:AC19)</f>
        <v>0</v>
      </c>
      <c r="AE19" s="185">
        <f>INDEX('[13]2016 确认版 vs 财务版'!$1:$1048576,13,MATCH($C19,'[13]2016 确认版 vs 财务版'!$3:$3,0)+3)</f>
        <v>1375400</v>
      </c>
      <c r="AF19" s="185">
        <f>INDEX('[13]2016 确认版 vs 财务版'!$1:$1048576,14,MATCH($C19,'[13]2016 确认版 vs 财务版'!$3:$3,0)+3)</f>
        <v>0</v>
      </c>
      <c r="AG19" s="185">
        <f t="shared" ref="AG19:AG21" si="48">SUM(AE19:AF19)</f>
        <v>1375400</v>
      </c>
      <c r="AH19" s="326">
        <f t="shared" ref="AH19:AH22" si="49">AD19-AG19</f>
        <v>-1375400</v>
      </c>
      <c r="AI19" s="327"/>
      <c r="AJ19" s="76">
        <f t="shared" si="12"/>
        <v>4399</v>
      </c>
      <c r="AK19" s="185">
        <f t="shared" si="12"/>
        <v>402330</v>
      </c>
      <c r="AL19" s="185">
        <f t="shared" ref="AL19:AL22" si="50">SUM(AJ19:AK19)</f>
        <v>406729</v>
      </c>
      <c r="AM19" s="185">
        <f t="shared" si="12"/>
        <v>5290000</v>
      </c>
      <c r="AN19" s="185">
        <f t="shared" si="12"/>
        <v>0</v>
      </c>
      <c r="AO19" s="185">
        <f t="shared" ref="AO19:AO22" si="51">SUM(AM19:AN19)</f>
        <v>5290000</v>
      </c>
      <c r="AP19" s="326">
        <f t="shared" ref="AP19:AP22" si="52">AL19-AO19</f>
        <v>-4883271</v>
      </c>
      <c r="AR19" s="610"/>
    </row>
    <row r="20" spans="2:44" s="320" customFormat="1" outlineLevel="1">
      <c r="B20" s="180" t="s">
        <v>640</v>
      </c>
      <c r="C20" s="307" t="s">
        <v>15</v>
      </c>
      <c r="D20" s="77">
        <f>SUMIFS('A&amp;P明细-传统'!$E:$E,'A&amp;P明细-传统'!$C:$C,'A&amp;P及活动成本统计-传统'!$C20,'A&amp;P明细-传统'!$I:$I,$G$5)</f>
        <v>73240</v>
      </c>
      <c r="E20" s="186">
        <f>SUMIFS('活动成本明细-传统'!$H:$H,'活动成本明细-传统'!$C:$C,$C20,'活动成本明细-传统'!$L:$L,$G$5)</f>
        <v>126540</v>
      </c>
      <c r="F20" s="465">
        <f t="shared" si="40"/>
        <v>199780</v>
      </c>
      <c r="G20" s="186">
        <f>INDEX('[13]2016 确认版 vs 财务版'!$1:$1048576,13,MATCH($C20,'[13]2016 确认版 vs 财务版'!$3:$3,0))</f>
        <v>200000</v>
      </c>
      <c r="H20" s="186">
        <f>INDEX('[13]2016 确认版 vs 财务版'!$1:$1048576,14,MATCH($C20,'[13]2016 确认版 vs 财务版'!$3:$3,0))</f>
        <v>0</v>
      </c>
      <c r="I20" s="465">
        <f t="shared" si="41"/>
        <v>200000</v>
      </c>
      <c r="J20" s="362">
        <f t="shared" si="23"/>
        <v>-220</v>
      </c>
      <c r="K20" s="363"/>
      <c r="L20" s="77">
        <f>SUMIFS('A&amp;P明细-传统'!$E:$E,'A&amp;P明细-传统'!$C:$C,'A&amp;P及活动成本统计-传统'!$C20,'A&amp;P明细-传统'!$I:$I,$O$5)</f>
        <v>1065</v>
      </c>
      <c r="M20" s="186">
        <f>SUMIFS('活动成本明细-传统'!$H:$H,'活动成本明细-传统'!$C:$C,$C20,'活动成本明细-传统'!$L:$L,$O$5)</f>
        <v>126000</v>
      </c>
      <c r="N20" s="465">
        <f t="shared" si="42"/>
        <v>127065</v>
      </c>
      <c r="O20" s="186">
        <f>INDEX('[13]2016 确认版 vs 财务版'!$1:$1048576,13,MATCH($C20,'[13]2016 确认版 vs 财务版'!$3:$3,0)+1)</f>
        <v>279500</v>
      </c>
      <c r="P20" s="186">
        <f>INDEX('[13]2016 确认版 vs 财务版'!$1:$1048576,14,MATCH($C20,'[13]2016 确认版 vs 财务版'!$3:$3,0)+1)</f>
        <v>0</v>
      </c>
      <c r="Q20" s="186">
        <f t="shared" si="43"/>
        <v>279500</v>
      </c>
      <c r="R20" s="362">
        <f t="shared" si="5"/>
        <v>-152435</v>
      </c>
      <c r="S20" s="363"/>
      <c r="T20" s="77">
        <f>SUMIFS('A&amp;P明细-传统'!$E:$E,'A&amp;P明细-传统'!$C:$C,'A&amp;P及活动成本统计-传统'!$C20,'A&amp;P明细-传统'!$I:$I,$W$5)</f>
        <v>0</v>
      </c>
      <c r="U20" s="186">
        <f>SUMIFS('活动成本明细-传统'!$H:$H,'活动成本明细-传统'!$C:$C,$C20,'活动成本明细-传统'!$L:$L,$Y$5)</f>
        <v>0</v>
      </c>
      <c r="V20" s="186">
        <f t="shared" si="44"/>
        <v>0</v>
      </c>
      <c r="W20" s="186">
        <f>INDEX('[13]2016 确认版 vs 财务版'!$1:$1048576,13,MATCH($C20,'[13]2016 确认版 vs 财务版'!$3:$3,0)+2)</f>
        <v>279500</v>
      </c>
      <c r="X20" s="186">
        <f>INDEX('[13]2016 确认版 vs 财务版'!$1:$1048576,14,MATCH($C20,'[13]2016 确认版 vs 财务版'!$3:$3,0)+2)</f>
        <v>0</v>
      </c>
      <c r="Y20" s="186">
        <f t="shared" si="45"/>
        <v>279500</v>
      </c>
      <c r="Z20" s="362">
        <f t="shared" si="46"/>
        <v>-279500</v>
      </c>
      <c r="AA20" s="363"/>
      <c r="AB20" s="77">
        <f>SUMIFS('A&amp;P明细-传统'!$E:$E,'A&amp;P明细-传统'!$C:$C,'A&amp;P及活动成本统计-传统'!$C20,'A&amp;P明细-传统'!$I:$I,$AG$5)</f>
        <v>0</v>
      </c>
      <c r="AC20" s="186">
        <f>SUMIFS('活动成本明细-传统'!$H:$H,'活动成本明细-传统'!$C:$C,$C20,'活动成本明细-传统'!$L:$L,$AG$5)</f>
        <v>0</v>
      </c>
      <c r="AD20" s="186">
        <f t="shared" si="47"/>
        <v>0</v>
      </c>
      <c r="AE20" s="186">
        <f>INDEX('[13]2016 确认版 vs 财务版'!$1:$1048576,13,MATCH($C20,'[13]2016 确认版 vs 财务版'!$3:$3,0)+3)</f>
        <v>264700</v>
      </c>
      <c r="AF20" s="186">
        <f>INDEX('[13]2016 确认版 vs 财务版'!$1:$1048576,14,MATCH($C20,'[13]2016 确认版 vs 财务版'!$3:$3,0)+3)</f>
        <v>0</v>
      </c>
      <c r="AG20" s="186">
        <f t="shared" si="48"/>
        <v>264700</v>
      </c>
      <c r="AH20" s="362">
        <f t="shared" si="49"/>
        <v>-264700</v>
      </c>
      <c r="AI20" s="363"/>
      <c r="AJ20" s="77">
        <f t="shared" si="12"/>
        <v>74305</v>
      </c>
      <c r="AK20" s="186">
        <f t="shared" si="12"/>
        <v>252540</v>
      </c>
      <c r="AL20" s="186">
        <f t="shared" si="50"/>
        <v>326845</v>
      </c>
      <c r="AM20" s="186">
        <f t="shared" si="12"/>
        <v>1023700</v>
      </c>
      <c r="AN20" s="186">
        <f t="shared" si="12"/>
        <v>0</v>
      </c>
      <c r="AO20" s="186">
        <f t="shared" si="51"/>
        <v>1023700</v>
      </c>
      <c r="AP20" s="362">
        <f t="shared" si="52"/>
        <v>-696855</v>
      </c>
      <c r="AR20" s="610"/>
    </row>
    <row r="21" spans="2:44" s="320" customFormat="1" outlineLevel="1">
      <c r="B21" s="179" t="str">
        <f>VLOOKUP($C21,大区会计表!$A:$B,2,0)</f>
        <v>丁蓓</v>
      </c>
      <c r="C21" s="306" t="s">
        <v>14</v>
      </c>
      <c r="D21" s="76">
        <f>SUMIFS('A&amp;P明细-传统'!$E:$E,'A&amp;P明细-传统'!$C:$C,'A&amp;P及活动成本统计-传统'!$C21,'A&amp;P明细-传统'!$I:$I,$G$5)</f>
        <v>90000</v>
      </c>
      <c r="E21" s="185">
        <f>SUMIFS('活动成本明细-传统'!$H:$H,'活动成本明细-传统'!$C:$C,$C21,'活动成本明细-传统'!$L:$L,$G$5)</f>
        <v>10845</v>
      </c>
      <c r="F21" s="464">
        <f t="shared" si="40"/>
        <v>100845</v>
      </c>
      <c r="G21" s="185">
        <f>INDEX('[13]2016 确认版 vs 财务版'!$1:$1048576,13,MATCH($C21,'[13]2016 确认版 vs 财务版'!$3:$3,0))</f>
        <v>90000</v>
      </c>
      <c r="H21" s="185">
        <f>INDEX('[13]2016 确认版 vs 财务版'!$1:$1048576,14,MATCH($C21,'[13]2016 确认版 vs 财务版'!$3:$3,0))</f>
        <v>400000</v>
      </c>
      <c r="I21" s="464">
        <f t="shared" si="41"/>
        <v>490000</v>
      </c>
      <c r="J21" s="326">
        <f t="shared" si="23"/>
        <v>-389155</v>
      </c>
      <c r="K21" s="327"/>
      <c r="L21" s="76">
        <f>SUMIFS('A&amp;P明细-传统'!$E:$E,'A&amp;P明细-传统'!$C:$C,'A&amp;P及活动成本统计-传统'!$C21,'A&amp;P明细-传统'!$I:$I,$O$5)</f>
        <v>140000</v>
      </c>
      <c r="M21" s="185">
        <f>SUMIFS('活动成本明细-传统'!$H:$H,'活动成本明细-传统'!$C:$C,$C21,'活动成本明细-传统'!$L:$L,$O$5)</f>
        <v>8403</v>
      </c>
      <c r="N21" s="464">
        <f>SUM(L21:M21)</f>
        <v>148403</v>
      </c>
      <c r="O21" s="185">
        <f>INDEX('[13]2016 确认版 vs 财务版'!$1:$1048576,13,MATCH($C21,'[13]2016 确认版 vs 财务版'!$3:$3,0)+1)</f>
        <v>140000</v>
      </c>
      <c r="P21" s="185">
        <f>INDEX('[13]2016 确认版 vs 财务版'!$1:$1048576,14,MATCH($C21,'[13]2016 确认版 vs 财务版'!$3:$3,0)+1)</f>
        <v>400000</v>
      </c>
      <c r="Q21" s="185">
        <f t="shared" si="43"/>
        <v>540000</v>
      </c>
      <c r="R21" s="326">
        <f t="shared" si="5"/>
        <v>-391597</v>
      </c>
      <c r="S21" s="327"/>
      <c r="T21" s="76">
        <f>SUMIFS('A&amp;P明细-传统'!$E:$E,'A&amp;P明细-传统'!$C:$C,'A&amp;P及活动成本统计-传统'!$C21,'A&amp;P明细-传统'!$I:$I,$W$5)</f>
        <v>0</v>
      </c>
      <c r="U21" s="185">
        <f>SUMIFS('活动成本明细-传统'!$H:$H,'活动成本明细-传统'!$C:$C,$C21,'活动成本明细-传统'!$L:$L,$Y$5)</f>
        <v>0</v>
      </c>
      <c r="V21" s="185">
        <f>SUM(T21:U21)</f>
        <v>0</v>
      </c>
      <c r="W21" s="185">
        <f>INDEX('[13]2016 确认版 vs 财务版'!$1:$1048576,13,MATCH($C21,'[13]2016 确认版 vs 财务版'!$3:$3,0)+2)</f>
        <v>190000</v>
      </c>
      <c r="X21" s="185">
        <f>INDEX('[13]2016 确认版 vs 财务版'!$1:$1048576,14,MATCH($C21,'[13]2016 确认版 vs 财务版'!$3:$3,0)+2)</f>
        <v>500000</v>
      </c>
      <c r="Y21" s="185">
        <f t="shared" si="45"/>
        <v>690000</v>
      </c>
      <c r="Z21" s="326">
        <f t="shared" si="46"/>
        <v>-690000</v>
      </c>
      <c r="AA21" s="327"/>
      <c r="AB21" s="76">
        <f>SUMIFS('A&amp;P明细-传统'!$E:$E,'A&amp;P明细-传统'!$C:$C,'A&amp;P及活动成本统计-传统'!$C21,'A&amp;P明细-传统'!$I:$I,$AG$5)</f>
        <v>0</v>
      </c>
      <c r="AC21" s="185">
        <f>SUMIFS('活动成本明细-传统'!$H:$H,'活动成本明细-传统'!$C:$C,$C21,'活动成本明细-传统'!$L:$L,$AG$5)</f>
        <v>0</v>
      </c>
      <c r="AD21" s="185">
        <f t="shared" si="47"/>
        <v>0</v>
      </c>
      <c r="AE21" s="185">
        <f>INDEX('[13]2016 确认版 vs 财务版'!$1:$1048576,13,MATCH($C21,'[13]2016 确认版 vs 财务版'!$3:$3,0)+3)</f>
        <v>140000</v>
      </c>
      <c r="AF21" s="185">
        <f>INDEX('[13]2016 确认版 vs 财务版'!$1:$1048576,14,MATCH($C21,'[13]2016 确认版 vs 财务版'!$3:$3,0)+3)</f>
        <v>400000</v>
      </c>
      <c r="AG21" s="185">
        <f t="shared" si="48"/>
        <v>540000</v>
      </c>
      <c r="AH21" s="326">
        <f t="shared" si="49"/>
        <v>-540000</v>
      </c>
      <c r="AI21" s="327"/>
      <c r="AJ21" s="76">
        <f t="shared" si="12"/>
        <v>230000</v>
      </c>
      <c r="AK21" s="185">
        <f t="shared" si="12"/>
        <v>19248</v>
      </c>
      <c r="AL21" s="185">
        <f t="shared" si="50"/>
        <v>249248</v>
      </c>
      <c r="AM21" s="185">
        <f t="shared" si="12"/>
        <v>560000</v>
      </c>
      <c r="AN21" s="185">
        <f t="shared" si="12"/>
        <v>1700000</v>
      </c>
      <c r="AO21" s="185">
        <f t="shared" si="51"/>
        <v>2260000</v>
      </c>
      <c r="AP21" s="326">
        <f t="shared" si="52"/>
        <v>-2010752</v>
      </c>
      <c r="AR21" s="610"/>
    </row>
    <row r="22" spans="2:44" s="4" customFormat="1" outlineLevel="1">
      <c r="B22" s="180"/>
      <c r="C22" s="68" t="s">
        <v>388</v>
      </c>
      <c r="D22" s="344">
        <f>SUM(D19:D21)</f>
        <v>163240</v>
      </c>
      <c r="E22" s="345">
        <f t="shared" ref="E22:I22" si="53">SUM(E19:E21)</f>
        <v>539715</v>
      </c>
      <c r="F22" s="467">
        <f t="shared" si="53"/>
        <v>702955</v>
      </c>
      <c r="G22" s="345">
        <f>SUM(G19:G21)</f>
        <v>1348000</v>
      </c>
      <c r="H22" s="345">
        <f t="shared" si="53"/>
        <v>400000</v>
      </c>
      <c r="I22" s="467">
        <f t="shared" si="53"/>
        <v>1748000</v>
      </c>
      <c r="J22" s="346">
        <f t="shared" si="23"/>
        <v>-1045045</v>
      </c>
      <c r="K22" s="347"/>
      <c r="L22" s="344">
        <f>SUM(L19:L21)</f>
        <v>145464</v>
      </c>
      <c r="M22" s="345">
        <f t="shared" ref="M22:R22" si="54">SUM(M19:M21)</f>
        <v>134403</v>
      </c>
      <c r="N22" s="467">
        <f t="shared" si="54"/>
        <v>279867</v>
      </c>
      <c r="O22" s="345">
        <f t="shared" si="54"/>
        <v>1847800</v>
      </c>
      <c r="P22" s="345">
        <f t="shared" si="54"/>
        <v>400000</v>
      </c>
      <c r="Q22" s="345">
        <f t="shared" si="54"/>
        <v>2247800</v>
      </c>
      <c r="R22" s="346">
        <f t="shared" si="54"/>
        <v>-1967933</v>
      </c>
      <c r="S22" s="347"/>
      <c r="T22" s="344">
        <f>SUM(T19:T21)</f>
        <v>0</v>
      </c>
      <c r="U22" s="345">
        <f t="shared" ref="U22:V22" si="55">SUM(U19:U21)</f>
        <v>0</v>
      </c>
      <c r="V22" s="345">
        <f t="shared" si="55"/>
        <v>0</v>
      </c>
      <c r="W22" s="345">
        <f>SUM(W19:W21)</f>
        <v>1897800</v>
      </c>
      <c r="X22" s="345">
        <f t="shared" ref="X22:Y22" si="56">SUM(X19:X21)</f>
        <v>500000</v>
      </c>
      <c r="Y22" s="345">
        <f t="shared" si="56"/>
        <v>2397800</v>
      </c>
      <c r="Z22" s="346">
        <f t="shared" si="46"/>
        <v>-2397800</v>
      </c>
      <c r="AA22" s="347"/>
      <c r="AB22" s="344">
        <f>SUM(AB19:AB21)</f>
        <v>0</v>
      </c>
      <c r="AC22" s="345">
        <f t="shared" ref="AC22:AF22" si="57">SUM(AC19:AC21)</f>
        <v>0</v>
      </c>
      <c r="AD22" s="345">
        <f t="shared" si="57"/>
        <v>0</v>
      </c>
      <c r="AE22" s="345">
        <f t="shared" si="57"/>
        <v>1780100</v>
      </c>
      <c r="AF22" s="345">
        <f t="shared" si="57"/>
        <v>400000</v>
      </c>
      <c r="AG22" s="345">
        <f>SUM(AG19:AG21)</f>
        <v>2180100</v>
      </c>
      <c r="AH22" s="346">
        <f t="shared" si="49"/>
        <v>-2180100</v>
      </c>
      <c r="AI22" s="347"/>
      <c r="AJ22" s="344">
        <f>SUM(AJ19:AJ21)</f>
        <v>308704</v>
      </c>
      <c r="AK22" s="345">
        <f>SUM(AK19:AK21)</f>
        <v>674118</v>
      </c>
      <c r="AL22" s="345">
        <f t="shared" si="50"/>
        <v>982822</v>
      </c>
      <c r="AM22" s="345">
        <f>SUM(AM19:AM21)</f>
        <v>6873700</v>
      </c>
      <c r="AN22" s="345">
        <f>SUM(AN19:AN21)</f>
        <v>1700000</v>
      </c>
      <c r="AO22" s="345">
        <f t="shared" si="51"/>
        <v>8573700</v>
      </c>
      <c r="AP22" s="346">
        <f t="shared" si="52"/>
        <v>-7590878</v>
      </c>
      <c r="AR22" s="610"/>
    </row>
    <row r="23" spans="2:44" outlineLevel="1">
      <c r="B23" s="179"/>
      <c r="C23" s="306"/>
      <c r="D23" s="76"/>
      <c r="E23" s="185"/>
      <c r="F23" s="464"/>
      <c r="G23" s="185"/>
      <c r="H23" s="185"/>
      <c r="I23" s="464"/>
      <c r="J23" s="13">
        <f t="shared" si="23"/>
        <v>0</v>
      </c>
      <c r="K23" s="6"/>
      <c r="L23" s="76"/>
      <c r="M23" s="185"/>
      <c r="N23" s="464"/>
      <c r="O23" s="185"/>
      <c r="P23" s="185"/>
      <c r="Q23" s="185"/>
      <c r="R23" s="13">
        <f t="shared" si="5"/>
        <v>0</v>
      </c>
      <c r="S23" s="6"/>
      <c r="T23" s="76"/>
      <c r="U23" s="185"/>
      <c r="V23" s="185"/>
      <c r="W23" s="185"/>
      <c r="X23" s="185"/>
      <c r="Y23" s="185"/>
      <c r="Z23" s="13"/>
      <c r="AA23" s="6"/>
      <c r="AB23" s="76"/>
      <c r="AC23" s="185"/>
      <c r="AD23" s="185"/>
      <c r="AE23" s="185"/>
      <c r="AF23" s="185"/>
      <c r="AG23" s="185"/>
      <c r="AH23" s="13"/>
      <c r="AI23" s="6"/>
      <c r="AJ23" s="76"/>
      <c r="AK23" s="185"/>
      <c r="AL23" s="185"/>
      <c r="AM23" s="185"/>
      <c r="AN23" s="185"/>
      <c r="AO23" s="185"/>
      <c r="AP23" s="13"/>
      <c r="AR23" s="610"/>
    </row>
    <row r="24" spans="2:44" s="320" customFormat="1" outlineLevel="1">
      <c r="B24" s="180" t="str">
        <f>VLOOKUP($C24,大区会计表!$A:$B,2,0)</f>
        <v>金银</v>
      </c>
      <c r="C24" s="307" t="s">
        <v>5</v>
      </c>
      <c r="D24" s="77">
        <f>SUMIFS('A&amp;P明细-传统'!$E:$E,'A&amp;P明细-传统'!$C:$C,'A&amp;P及活动成本统计-传统'!$C24,'A&amp;P明细-传统'!$I:$I,$G$5)</f>
        <v>310294</v>
      </c>
      <c r="E24" s="186">
        <f>SUMIFS('活动成本明细-传统'!$H:$H,'活动成本明细-传统'!$C:$C,$C24,'活动成本明细-传统'!$L:$L,$G$5)</f>
        <v>451057</v>
      </c>
      <c r="F24" s="465">
        <f t="shared" ref="F24:F26" si="58">SUM(D24:E24)</f>
        <v>761351</v>
      </c>
      <c r="G24" s="186">
        <f>INDEX('[13]2016 确认版 vs 财务版'!$1:$1048576,13,MATCH($C24,'[13]2016 确认版 vs 财务版'!$3:$3,0))</f>
        <v>200000</v>
      </c>
      <c r="H24" s="186">
        <f>INDEX('[13]2016 确认版 vs 财务版'!$1:$1048576,14,MATCH($C24,'[13]2016 确认版 vs 财务版'!$3:$3,0))</f>
        <v>800000</v>
      </c>
      <c r="I24" s="465">
        <f t="shared" ref="I24:I26" si="59">SUM(G24:H24)</f>
        <v>1000000</v>
      </c>
      <c r="J24" s="362">
        <f t="shared" si="23"/>
        <v>-238649</v>
      </c>
      <c r="K24" s="363"/>
      <c r="L24" s="77">
        <f>SUMIFS('A&amp;P明细-传统'!$E:$E,'A&amp;P明细-传统'!$C:$C,'A&amp;P及活动成本统计-传统'!$C24,'A&amp;P明细-传统'!$I:$I,$O$5)</f>
        <v>660</v>
      </c>
      <c r="M24" s="186">
        <f>SUMIFS('活动成本明细-传统'!$H:$H,'活动成本明细-传统'!$C:$C,$C24,'活动成本明细-传统'!$L:$L,$O$5)</f>
        <v>0</v>
      </c>
      <c r="N24" s="465">
        <f t="shared" ref="N24:N26" si="60">SUM(L24:M24)</f>
        <v>660</v>
      </c>
      <c r="O24" s="186">
        <f>INDEX('[13]2016 确认版 vs 财务版'!$1:$1048576,13,MATCH($C24,'[13]2016 确认版 vs 财务版'!$3:$3,0)+1)</f>
        <v>200000</v>
      </c>
      <c r="P24" s="186">
        <f>INDEX('[13]2016 确认版 vs 财务版'!$1:$1048576,14,MATCH($C24,'[13]2016 确认版 vs 财务版'!$3:$3,0)+1)</f>
        <v>2400000</v>
      </c>
      <c r="Q24" s="186">
        <f t="shared" ref="Q24:Q26" si="61">SUM(O24:P24)</f>
        <v>2600000</v>
      </c>
      <c r="R24" s="362">
        <f t="shared" si="5"/>
        <v>-2599340</v>
      </c>
      <c r="S24" s="363"/>
      <c r="T24" s="77">
        <f>SUMIFS('A&amp;P明细-传统'!$E:$E,'A&amp;P明细-传统'!$C:$C,'A&amp;P及活动成本统计-传统'!$C24,'A&amp;P明细-传统'!$I:$I,$W$5)</f>
        <v>0</v>
      </c>
      <c r="U24" s="186">
        <f>SUMIFS('活动成本明细-传统'!$H:$H,'活动成本明细-传统'!$C:$C,$C24,'活动成本明细-传统'!$L:$L,$Y$5)</f>
        <v>0</v>
      </c>
      <c r="V24" s="186">
        <f t="shared" ref="V24:V26" si="62">SUM(T24:U24)</f>
        <v>0</v>
      </c>
      <c r="W24" s="186">
        <f>INDEX('[13]2016 确认版 vs 财务版'!$1:$1048576,13,MATCH($C24,'[13]2016 确认版 vs 财务版'!$3:$3,0)+2)</f>
        <v>200000</v>
      </c>
      <c r="X24" s="186">
        <f>INDEX('[13]2016 确认版 vs 财务版'!$1:$1048576,14,MATCH($C24,'[13]2016 确认版 vs 财务版'!$3:$3,0)+2)</f>
        <v>1700000</v>
      </c>
      <c r="Y24" s="186">
        <f t="shared" ref="Y24:Y26" si="63">SUM(W24:X24)</f>
        <v>1900000</v>
      </c>
      <c r="Z24" s="362">
        <f t="shared" ref="Z24:Z27" si="64">V24-Y24</f>
        <v>-1900000</v>
      </c>
      <c r="AA24" s="363"/>
      <c r="AB24" s="77">
        <f>SUMIFS('A&amp;P明细-传统'!$E:$E,'A&amp;P明细-传统'!$C:$C,'A&amp;P及活动成本统计-传统'!$C24,'A&amp;P明细-传统'!$I:$I,$AG$5)</f>
        <v>0</v>
      </c>
      <c r="AC24" s="186">
        <f>SUMIFS('活动成本明细-传统'!$H:$H,'活动成本明细-传统'!$C:$C,$C24,'活动成本明细-传统'!$L:$L,$AG$5)</f>
        <v>0</v>
      </c>
      <c r="AD24" s="186">
        <f t="shared" ref="AD24:AD26" si="65">SUM(AB24:AC24)</f>
        <v>0</v>
      </c>
      <c r="AE24" s="186">
        <f>INDEX('[13]2016 确认版 vs 财务版'!$1:$1048576,13,MATCH($C24,'[13]2016 确认版 vs 财务版'!$3:$3,0)+3)</f>
        <v>300000</v>
      </c>
      <c r="AF24" s="186">
        <f>INDEX('[13]2016 确认版 vs 财务版'!$1:$1048576,14,MATCH($C24,'[13]2016 确认版 vs 财务版'!$3:$3,0)+3)</f>
        <v>2000000</v>
      </c>
      <c r="AG24" s="186">
        <f t="shared" ref="AG24:AG26" si="66">SUM(AE24:AF24)</f>
        <v>2300000</v>
      </c>
      <c r="AH24" s="362">
        <f t="shared" ref="AH24:AH27" si="67">AD24-AG24</f>
        <v>-2300000</v>
      </c>
      <c r="AI24" s="363"/>
      <c r="AJ24" s="77">
        <f t="shared" si="12"/>
        <v>310954</v>
      </c>
      <c r="AK24" s="186">
        <f t="shared" si="12"/>
        <v>451057</v>
      </c>
      <c r="AL24" s="186">
        <f t="shared" ref="AL24:AL27" si="68">SUM(AJ24:AK24)</f>
        <v>762011</v>
      </c>
      <c r="AM24" s="186">
        <f t="shared" si="12"/>
        <v>900000</v>
      </c>
      <c r="AN24" s="186">
        <f t="shared" si="12"/>
        <v>6900000</v>
      </c>
      <c r="AO24" s="186">
        <f t="shared" ref="AO24:AO27" si="69">SUM(AM24:AN24)</f>
        <v>7800000</v>
      </c>
      <c r="AP24" s="362">
        <f t="shared" ref="AP24:AP27" si="70">AL24-AO24</f>
        <v>-7037989</v>
      </c>
      <c r="AR24" s="610"/>
    </row>
    <row r="25" spans="2:44" s="320" customFormat="1" outlineLevel="1">
      <c r="B25" s="179" t="str">
        <f>VLOOKUP($C25,大区会计表!$A:$B,2,0)</f>
        <v>金银</v>
      </c>
      <c r="C25" s="306" t="s">
        <v>13</v>
      </c>
      <c r="D25" s="76">
        <f>SUMIFS('A&amp;P明细-传统'!$E:$E,'A&amp;P明细-传统'!$C:$C,'A&amp;P及活动成本统计-传统'!$C25,'A&amp;P明细-传统'!$I:$I,$G$5)</f>
        <v>0</v>
      </c>
      <c r="E25" s="185">
        <f>SUMIFS('活动成本明细-传统'!$H:$H,'活动成本明细-传统'!$C:$C,$C25,'活动成本明细-传统'!$L:$L,$G$5)</f>
        <v>749853.4</v>
      </c>
      <c r="F25" s="464">
        <f t="shared" si="58"/>
        <v>749853.4</v>
      </c>
      <c r="G25" s="185">
        <f>INDEX('[13]2016 确认版 vs 财务版'!$1:$1048576,13,MATCH($C25,'[13]2016 确认版 vs 财务版'!$3:$3,0))</f>
        <v>300000</v>
      </c>
      <c r="H25" s="185">
        <f>INDEX('[13]2016 确认版 vs 财务版'!$1:$1048576,14,MATCH($C25,'[13]2016 确认版 vs 财务版'!$3:$3,0))</f>
        <v>712000</v>
      </c>
      <c r="I25" s="464">
        <f t="shared" si="59"/>
        <v>1012000</v>
      </c>
      <c r="J25" s="326">
        <f t="shared" si="23"/>
        <v>-262146.59999999998</v>
      </c>
      <c r="K25" s="327"/>
      <c r="L25" s="76">
        <f>SUMIFS('A&amp;P明细-传统'!$E:$E,'A&amp;P明细-传统'!$C:$C,'A&amp;P及活动成本统计-传统'!$C25,'A&amp;P明细-传统'!$I:$I,$O$5)</f>
        <v>0</v>
      </c>
      <c r="M25" s="185">
        <f>SUMIFS('活动成本明细-传统'!$H:$H,'活动成本明细-传统'!$C:$C,$C25,'活动成本明细-传统'!$L:$L,$O$5)</f>
        <v>604403.4</v>
      </c>
      <c r="N25" s="464">
        <f t="shared" si="60"/>
        <v>604403.4</v>
      </c>
      <c r="O25" s="185">
        <f>INDEX('[13]2016 确认版 vs 财务版'!$1:$1048576,13,MATCH($C25,'[13]2016 确认版 vs 财务版'!$3:$3,0)+1)</f>
        <v>300000</v>
      </c>
      <c r="P25" s="185">
        <f>INDEX('[13]2016 确认版 vs 财务版'!$1:$1048576,14,MATCH($C25,'[13]2016 确认版 vs 财务版'!$3:$3,0)+1)</f>
        <v>1066200</v>
      </c>
      <c r="Q25" s="185">
        <f t="shared" si="61"/>
        <v>1366200</v>
      </c>
      <c r="R25" s="326">
        <f t="shared" si="5"/>
        <v>-761796.6</v>
      </c>
      <c r="S25" s="327"/>
      <c r="T25" s="76">
        <f>SUMIFS('A&amp;P明细-传统'!$E:$E,'A&amp;P明细-传统'!$C:$C,'A&amp;P及活动成本统计-传统'!$C25,'A&amp;P明细-传统'!$I:$I,$W$5)</f>
        <v>0</v>
      </c>
      <c r="U25" s="185">
        <f>SUMIFS('活动成本明细-传统'!$H:$H,'活动成本明细-传统'!$C:$C,$C25,'活动成本明细-传统'!$L:$L,$Y$5)</f>
        <v>0</v>
      </c>
      <c r="V25" s="185">
        <f t="shared" si="62"/>
        <v>0</v>
      </c>
      <c r="W25" s="185">
        <f>INDEX('[13]2016 确认版 vs 财务版'!$1:$1048576,13,MATCH($C25,'[13]2016 确认版 vs 财务版'!$3:$3,0)+2)</f>
        <v>400000</v>
      </c>
      <c r="X25" s="185">
        <f>INDEX('[13]2016 确认版 vs 财务版'!$1:$1048576,14,MATCH($C25,'[13]2016 确认版 vs 财务版'!$3:$3,0)+2)</f>
        <v>966200</v>
      </c>
      <c r="Y25" s="185">
        <f t="shared" si="63"/>
        <v>1366200</v>
      </c>
      <c r="Z25" s="326">
        <f t="shared" si="64"/>
        <v>-1366200</v>
      </c>
      <c r="AA25" s="327"/>
      <c r="AB25" s="76">
        <f>SUMIFS('A&amp;P明细-传统'!$E:$E,'A&amp;P明细-传统'!$C:$C,'A&amp;P及活动成本统计-传统'!$C25,'A&amp;P明细-传统'!$I:$I,$AG$5)</f>
        <v>0</v>
      </c>
      <c r="AC25" s="185">
        <f>SUMIFS('活动成本明细-传统'!$H:$H,'活动成本明细-传统'!$C:$C,$C25,'活动成本明细-传统'!$L:$L,$AG$5)</f>
        <v>0</v>
      </c>
      <c r="AD25" s="185">
        <f t="shared" si="65"/>
        <v>0</v>
      </c>
      <c r="AE25" s="185">
        <f>INDEX('[13]2016 确认版 vs 财务版'!$1:$1048576,13,MATCH($C25,'[13]2016 确认版 vs 财务版'!$3:$3,0)+3)</f>
        <v>300000</v>
      </c>
      <c r="AF25" s="185">
        <f>INDEX('[13]2016 确认版 vs 财务版'!$1:$1048576,14,MATCH($C25,'[13]2016 确认版 vs 财务版'!$3:$3,0)+3)</f>
        <v>1015600</v>
      </c>
      <c r="AG25" s="185">
        <f t="shared" si="66"/>
        <v>1315600</v>
      </c>
      <c r="AH25" s="326">
        <f t="shared" si="67"/>
        <v>-1315600</v>
      </c>
      <c r="AI25" s="327"/>
      <c r="AJ25" s="76">
        <f t="shared" si="12"/>
        <v>0</v>
      </c>
      <c r="AK25" s="185">
        <f t="shared" si="12"/>
        <v>1354256.8</v>
      </c>
      <c r="AL25" s="185">
        <f t="shared" si="68"/>
        <v>1354256.8</v>
      </c>
      <c r="AM25" s="185">
        <f t="shared" si="12"/>
        <v>1300000</v>
      </c>
      <c r="AN25" s="185">
        <f t="shared" si="12"/>
        <v>3760000</v>
      </c>
      <c r="AO25" s="185">
        <f t="shared" si="69"/>
        <v>5060000</v>
      </c>
      <c r="AP25" s="326">
        <f t="shared" si="70"/>
        <v>-3705743.2</v>
      </c>
      <c r="AR25" s="610"/>
    </row>
    <row r="26" spans="2:44" s="320" customFormat="1" outlineLevel="1">
      <c r="B26" s="180" t="str">
        <f>VLOOKUP($C26,大区会计表!$A:$B,2,0)</f>
        <v>金银</v>
      </c>
      <c r="C26" s="307" t="s">
        <v>9</v>
      </c>
      <c r="D26" s="77">
        <f>SUMIFS('A&amp;P明细-传统'!$E:$E,'A&amp;P明细-传统'!$C:$C,'A&amp;P及活动成本统计-传统'!$C26,'A&amp;P明细-传统'!$I:$I,$G$5)</f>
        <v>200000</v>
      </c>
      <c r="E26" s="186">
        <f>SUMIFS('活动成本明细-传统'!$H:$H,'活动成本明细-传统'!$C:$C,$C26,'活动成本明细-传统'!$L:$L,$G$5)</f>
        <v>193370.1</v>
      </c>
      <c r="F26" s="465">
        <f t="shared" si="58"/>
        <v>393370.1</v>
      </c>
      <c r="G26" s="186">
        <f>INDEX('[13]2016 确认版 vs 财务版'!$1:$1048576,13,MATCH($C26,'[13]2016 确认版 vs 财务版'!$3:$3,0))</f>
        <v>220000</v>
      </c>
      <c r="H26" s="186">
        <f>INDEX('[13]2016 确认版 vs 财务版'!$1:$1048576,14,MATCH($C26,'[13]2016 确认版 vs 财务版'!$3:$3,0))</f>
        <v>244775</v>
      </c>
      <c r="I26" s="465">
        <f t="shared" si="59"/>
        <v>464775</v>
      </c>
      <c r="J26" s="362">
        <f t="shared" si="23"/>
        <v>-71404.900000000023</v>
      </c>
      <c r="K26" s="363"/>
      <c r="L26" s="77">
        <f>SUMIFS('A&amp;P明细-传统'!$E:$E,'A&amp;P明细-传统'!$C:$C,'A&amp;P及活动成本统计-传统'!$C26,'A&amp;P明细-传统'!$I:$I,$O$5)</f>
        <v>0</v>
      </c>
      <c r="M26" s="186">
        <f>SUMIFS('活动成本明细-传统'!$H:$H,'活动成本明细-传统'!$C:$C,$C26,'活动成本明细-传统'!$L:$L,$O$5)</f>
        <v>38250</v>
      </c>
      <c r="N26" s="465">
        <f t="shared" si="60"/>
        <v>38250</v>
      </c>
      <c r="O26" s="186">
        <f>INDEX('[13]2016 确认版 vs 财务版'!$1:$1048576,13,MATCH($C26,'[13]2016 确认版 vs 财务版'!$3:$3,0)+1)</f>
        <v>220000</v>
      </c>
      <c r="P26" s="186">
        <f>INDEX('[13]2016 确认版 vs 财务版'!$1:$1048576,14,MATCH($C26,'[13]2016 确认版 vs 财务版'!$3:$3,0)+1)</f>
        <v>454075</v>
      </c>
      <c r="Q26" s="186">
        <f t="shared" si="61"/>
        <v>674075</v>
      </c>
      <c r="R26" s="362">
        <f t="shared" si="5"/>
        <v>-635825</v>
      </c>
      <c r="S26" s="363"/>
      <c r="T26" s="77">
        <f>SUMIFS('A&amp;P明细-传统'!$E:$E,'A&amp;P明细-传统'!$C:$C,'A&amp;P及活动成本统计-传统'!$C26,'A&amp;P明细-传统'!$I:$I,$W$5)</f>
        <v>0</v>
      </c>
      <c r="U26" s="186">
        <f>SUMIFS('活动成本明细-传统'!$H:$H,'活动成本明细-传统'!$C:$C,$C26,'活动成本明细-传统'!$L:$L,$Y$5)</f>
        <v>0</v>
      </c>
      <c r="V26" s="186">
        <f t="shared" si="62"/>
        <v>0</v>
      </c>
      <c r="W26" s="186">
        <f>INDEX('[13]2016 确认版 vs 财务版'!$1:$1048576,13,MATCH($C26,'[13]2016 确认版 vs 财务版'!$3:$3,0)+2)</f>
        <v>250000</v>
      </c>
      <c r="X26" s="186">
        <f>INDEX('[13]2016 确认版 vs 财务版'!$1:$1048576,14,MATCH($C26,'[13]2016 确认版 vs 财务版'!$3:$3,0)+2)</f>
        <v>424075</v>
      </c>
      <c r="Y26" s="186">
        <f t="shared" si="63"/>
        <v>674075</v>
      </c>
      <c r="Z26" s="362">
        <f t="shared" si="64"/>
        <v>-674075</v>
      </c>
      <c r="AA26" s="363"/>
      <c r="AB26" s="77">
        <f>SUMIFS('A&amp;P明细-传统'!$E:$E,'A&amp;P明细-传统'!$C:$C,'A&amp;P及活动成本统计-传统'!$C26,'A&amp;P明细-传统'!$I:$I,$AG$5)</f>
        <v>0</v>
      </c>
      <c r="AC26" s="186">
        <f>SUMIFS('活动成本明细-传统'!$H:$H,'活动成本明细-传统'!$C:$C,$C26,'活动成本明细-传统'!$L:$L,$AG$5)</f>
        <v>0</v>
      </c>
      <c r="AD26" s="186">
        <f t="shared" si="65"/>
        <v>0</v>
      </c>
      <c r="AE26" s="186">
        <f>INDEX('[13]2016 确认版 vs 财务版'!$1:$1048576,13,MATCH($C26,'[13]2016 确认版 vs 财务版'!$3:$3,0)+3)</f>
        <v>260000</v>
      </c>
      <c r="AF26" s="186">
        <f>INDEX('[13]2016 确认版 vs 财务版'!$1:$1048576,14,MATCH($C26,'[13]2016 确认版 vs 财务版'!$3:$3,0)+3)</f>
        <v>384175</v>
      </c>
      <c r="AG26" s="186">
        <f t="shared" si="66"/>
        <v>644175</v>
      </c>
      <c r="AH26" s="362">
        <f t="shared" si="67"/>
        <v>-644175</v>
      </c>
      <c r="AI26" s="363"/>
      <c r="AJ26" s="77">
        <f t="shared" si="12"/>
        <v>200000</v>
      </c>
      <c r="AK26" s="186">
        <f t="shared" si="12"/>
        <v>231620.1</v>
      </c>
      <c r="AL26" s="186">
        <f t="shared" si="68"/>
        <v>431620.1</v>
      </c>
      <c r="AM26" s="186">
        <f t="shared" si="12"/>
        <v>950000</v>
      </c>
      <c r="AN26" s="186">
        <f t="shared" si="12"/>
        <v>1507100</v>
      </c>
      <c r="AO26" s="186">
        <f t="shared" si="69"/>
        <v>2457100</v>
      </c>
      <c r="AP26" s="362">
        <f t="shared" si="70"/>
        <v>-2025479.9</v>
      </c>
      <c r="AR26" s="610"/>
    </row>
    <row r="27" spans="2:44" s="4" customFormat="1" outlineLevel="1">
      <c r="B27" s="179"/>
      <c r="C27" s="9" t="s">
        <v>389</v>
      </c>
      <c r="D27" s="79">
        <f>SUM(D24:D26)</f>
        <v>510294</v>
      </c>
      <c r="E27" s="187">
        <f t="shared" ref="E27:I27" si="71">SUM(E24:E26)</f>
        <v>1394280.5</v>
      </c>
      <c r="F27" s="466">
        <f t="shared" si="71"/>
        <v>1904574.5</v>
      </c>
      <c r="G27" s="187">
        <f t="shared" si="71"/>
        <v>720000</v>
      </c>
      <c r="H27" s="187">
        <f t="shared" si="71"/>
        <v>1756775</v>
      </c>
      <c r="I27" s="466">
        <f t="shared" si="71"/>
        <v>2476775</v>
      </c>
      <c r="J27" s="80">
        <f t="shared" si="23"/>
        <v>-572200.5</v>
      </c>
      <c r="K27" s="81"/>
      <c r="L27" s="79">
        <f>SUM(L24:L26)</f>
        <v>660</v>
      </c>
      <c r="M27" s="187">
        <f t="shared" ref="M27:R27" si="72">SUM(M24:M26)</f>
        <v>642653.4</v>
      </c>
      <c r="N27" s="466">
        <f t="shared" si="72"/>
        <v>643313.4</v>
      </c>
      <c r="O27" s="187">
        <f t="shared" si="72"/>
        <v>720000</v>
      </c>
      <c r="P27" s="187">
        <f t="shared" si="72"/>
        <v>3920275</v>
      </c>
      <c r="Q27" s="187">
        <f t="shared" si="72"/>
        <v>4640275</v>
      </c>
      <c r="R27" s="80">
        <f t="shared" si="72"/>
        <v>-3996961.6</v>
      </c>
      <c r="S27" s="81"/>
      <c r="T27" s="79">
        <f>SUM(T24:T26)</f>
        <v>0</v>
      </c>
      <c r="U27" s="187">
        <f t="shared" ref="U27:V27" si="73">SUM(U24:U26)</f>
        <v>0</v>
      </c>
      <c r="V27" s="187">
        <f t="shared" si="73"/>
        <v>0</v>
      </c>
      <c r="W27" s="187">
        <f>SUM(W24:W26)</f>
        <v>850000</v>
      </c>
      <c r="X27" s="187">
        <f t="shared" ref="X27:Y27" si="74">SUM(X24:X26)</f>
        <v>3090275</v>
      </c>
      <c r="Y27" s="187">
        <f t="shared" si="74"/>
        <v>3940275</v>
      </c>
      <c r="Z27" s="80">
        <f t="shared" si="64"/>
        <v>-3940275</v>
      </c>
      <c r="AA27" s="81"/>
      <c r="AB27" s="79">
        <f>SUM(AB24:AB26)</f>
        <v>0</v>
      </c>
      <c r="AC27" s="187">
        <f t="shared" ref="AC27:AF27" si="75">SUM(AC24:AC26)</f>
        <v>0</v>
      </c>
      <c r="AD27" s="187">
        <f t="shared" si="75"/>
        <v>0</v>
      </c>
      <c r="AE27" s="187">
        <f t="shared" si="75"/>
        <v>860000</v>
      </c>
      <c r="AF27" s="187">
        <f t="shared" si="75"/>
        <v>3399775</v>
      </c>
      <c r="AG27" s="187">
        <f>SUM(AG24:AG26)</f>
        <v>4259775</v>
      </c>
      <c r="AH27" s="80">
        <f t="shared" si="67"/>
        <v>-4259775</v>
      </c>
      <c r="AI27" s="81"/>
      <c r="AJ27" s="79">
        <f>SUM(AJ24:AJ26)</f>
        <v>510954</v>
      </c>
      <c r="AK27" s="187">
        <f>SUM(AK24:AK26)</f>
        <v>2036933.9000000001</v>
      </c>
      <c r="AL27" s="187">
        <f t="shared" si="68"/>
        <v>2547887.9000000004</v>
      </c>
      <c r="AM27" s="187">
        <f>SUM(AM24:AM26)</f>
        <v>3150000</v>
      </c>
      <c r="AN27" s="187">
        <f>SUM(AN24:AN26)</f>
        <v>12167100</v>
      </c>
      <c r="AO27" s="187">
        <f t="shared" si="69"/>
        <v>15317100</v>
      </c>
      <c r="AP27" s="80">
        <f t="shared" si="70"/>
        <v>-12769212.1</v>
      </c>
      <c r="AR27" s="610"/>
    </row>
    <row r="28" spans="2:44" outlineLevel="1">
      <c r="B28" s="180"/>
      <c r="C28" s="307"/>
      <c r="D28" s="77"/>
      <c r="E28" s="186"/>
      <c r="F28" s="465"/>
      <c r="G28" s="186"/>
      <c r="H28" s="186"/>
      <c r="I28" s="465"/>
      <c r="J28" s="78">
        <f t="shared" si="23"/>
        <v>0</v>
      </c>
      <c r="K28" s="14"/>
      <c r="L28" s="77"/>
      <c r="M28" s="186"/>
      <c r="N28" s="465"/>
      <c r="O28" s="186"/>
      <c r="P28" s="186"/>
      <c r="Q28" s="186"/>
      <c r="R28" s="78">
        <f t="shared" si="5"/>
        <v>0</v>
      </c>
      <c r="S28" s="14"/>
      <c r="T28" s="77"/>
      <c r="U28" s="186"/>
      <c r="V28" s="186"/>
      <c r="W28" s="186"/>
      <c r="X28" s="186"/>
      <c r="Y28" s="186"/>
      <c r="Z28" s="78"/>
      <c r="AA28" s="14"/>
      <c r="AB28" s="77"/>
      <c r="AC28" s="186"/>
      <c r="AD28" s="186"/>
      <c r="AE28" s="186"/>
      <c r="AF28" s="186"/>
      <c r="AG28" s="186"/>
      <c r="AH28" s="78"/>
      <c r="AI28" s="14"/>
      <c r="AJ28" s="77"/>
      <c r="AK28" s="186"/>
      <c r="AL28" s="186"/>
      <c r="AM28" s="186"/>
      <c r="AN28" s="186"/>
      <c r="AO28" s="186"/>
      <c r="AP28" s="78"/>
      <c r="AR28" s="610"/>
    </row>
    <row r="29" spans="2:44" s="320" customFormat="1" outlineLevel="1">
      <c r="B29" s="179" t="str">
        <f>VLOOKUP($C29,大区会计表!$A:$B,2,0)</f>
        <v>李研</v>
      </c>
      <c r="C29" s="306" t="s">
        <v>11</v>
      </c>
      <c r="D29" s="76">
        <f>SUMIFS('A&amp;P明细-传统'!$E:$E,'A&amp;P明细-传统'!$C:$C,'A&amp;P及活动成本统计-传统'!$C29,'A&amp;P明细-传统'!$I:$I,$G$5)</f>
        <v>5651.8</v>
      </c>
      <c r="E29" s="185">
        <f>SUMIFS('活动成本明细-传统'!$H:$H,'活动成本明细-传统'!$C:$C,$C29,'活动成本明细-传统'!$L:$L,$G$5)</f>
        <v>102015</v>
      </c>
      <c r="F29" s="464">
        <f t="shared" ref="F29:F33" si="76">SUM(D29:E29)</f>
        <v>107666.8</v>
      </c>
      <c r="G29" s="185">
        <f>INDEX('[13]2016 确认版 vs 财务版'!$1:$1048576,13,MATCH($C29,'[13]2016 确认版 vs 财务版'!$3:$3,0))</f>
        <v>70000</v>
      </c>
      <c r="H29" s="185">
        <f>INDEX('[13]2016 确认版 vs 财务版'!$1:$1048576,14,MATCH($C29,'[13]2016 确认版 vs 财务版'!$3:$3,0))</f>
        <v>156000</v>
      </c>
      <c r="I29" s="464">
        <f t="shared" ref="I29:I33" si="77">SUM(G29:H29)</f>
        <v>226000</v>
      </c>
      <c r="J29" s="326">
        <f t="shared" si="23"/>
        <v>-118333.2</v>
      </c>
      <c r="K29" s="327"/>
      <c r="L29" s="76">
        <f>SUMIFS('A&amp;P明细-传统'!$E:$E,'A&amp;P明细-传统'!$C:$C,'A&amp;P及活动成本统计-传统'!$C29,'A&amp;P明细-传统'!$I:$I,$O$5)</f>
        <v>0</v>
      </c>
      <c r="M29" s="185">
        <f>SUMIFS('活动成本明细-传统'!$H:$H,'活动成本明细-传统'!$C:$C,$C29,'活动成本明细-传统'!$L:$L,$O$5)</f>
        <v>127000</v>
      </c>
      <c r="N29" s="464">
        <f t="shared" ref="N29:N33" si="78">SUM(L29:M29)</f>
        <v>127000</v>
      </c>
      <c r="O29" s="185">
        <f>INDEX('[13]2016 确认版 vs 财务版'!$1:$1048576,13,MATCH($C29,'[13]2016 确认版 vs 财务版'!$3:$3,0)+1)</f>
        <v>310000</v>
      </c>
      <c r="P29" s="185">
        <f>INDEX('[13]2016 确认版 vs 财务版'!$1:$1048576,14,MATCH($C29,'[13]2016 确认版 vs 财务版'!$3:$3,0)+1)</f>
        <v>468000</v>
      </c>
      <c r="Q29" s="185">
        <f t="shared" ref="Q29:Q33" si="79">SUM(O29:P29)</f>
        <v>778000</v>
      </c>
      <c r="R29" s="326">
        <f t="shared" si="5"/>
        <v>-651000</v>
      </c>
      <c r="S29" s="327"/>
      <c r="T29" s="76">
        <f>SUMIFS('A&amp;P明细-传统'!$E:$E,'A&amp;P明细-传统'!$C:$C,'A&amp;P及活动成本统计-传统'!$C29,'A&amp;P明细-传统'!$I:$I,$W$5)</f>
        <v>0</v>
      </c>
      <c r="U29" s="185">
        <f>SUMIFS('活动成本明细-传统'!$H:$H,'活动成本明细-传统'!$C:$C,$C29,'活动成本明细-传统'!$L:$L,$Y$5)</f>
        <v>0</v>
      </c>
      <c r="V29" s="185">
        <f t="shared" ref="V29:V33" si="80">SUM(T29:U29)</f>
        <v>0</v>
      </c>
      <c r="W29" s="185">
        <f>INDEX('[13]2016 确认版 vs 财务版'!$1:$1048576,13,MATCH($C29,'[13]2016 确认版 vs 财务版'!$3:$3,0)+2)</f>
        <v>350000</v>
      </c>
      <c r="X29" s="185">
        <f>INDEX('[13]2016 确认版 vs 财务版'!$1:$1048576,14,MATCH($C29,'[13]2016 确认版 vs 财务版'!$3:$3,0)+2)</f>
        <v>520000</v>
      </c>
      <c r="Y29" s="185">
        <f t="shared" ref="Y29:Y33" si="81">SUM(W29:X29)</f>
        <v>870000</v>
      </c>
      <c r="Z29" s="326">
        <f t="shared" ref="Z29:Z34" si="82">V29-Y29</f>
        <v>-870000</v>
      </c>
      <c r="AA29" s="327"/>
      <c r="AB29" s="76">
        <f>SUMIFS('A&amp;P明细-传统'!$E:$E,'A&amp;P明细-传统'!$C:$C,'A&amp;P及活动成本统计-传统'!$C29,'A&amp;P明细-传统'!$I:$I,$AG$5)</f>
        <v>0</v>
      </c>
      <c r="AC29" s="185">
        <f>SUMIFS('活动成本明细-传统'!$H:$H,'活动成本明细-传统'!$C:$C,$C29,'活动成本明细-传统'!$L:$L,$AG$5)</f>
        <v>0</v>
      </c>
      <c r="AD29" s="185">
        <f t="shared" ref="AD29:AD33" si="83">SUM(AB29:AC29)</f>
        <v>0</v>
      </c>
      <c r="AE29" s="185">
        <f>INDEX('[13]2016 确认版 vs 财务版'!$1:$1048576,13,MATCH($C29,'[13]2016 确认版 vs 财务版'!$3:$3,0)+3)</f>
        <v>270000</v>
      </c>
      <c r="AF29" s="185">
        <f>INDEX('[13]2016 确认版 vs 财务版'!$1:$1048576,14,MATCH($C29,'[13]2016 确认版 vs 财务版'!$3:$3,0)+3)</f>
        <v>416000</v>
      </c>
      <c r="AG29" s="185">
        <f t="shared" ref="AG29:AG33" si="84">SUM(AE29:AF29)</f>
        <v>686000</v>
      </c>
      <c r="AH29" s="326">
        <f t="shared" ref="AH29:AH34" si="85">AD29-AG29</f>
        <v>-686000</v>
      </c>
      <c r="AI29" s="327"/>
      <c r="AJ29" s="76">
        <f t="shared" si="12"/>
        <v>5651.8</v>
      </c>
      <c r="AK29" s="185">
        <f t="shared" si="12"/>
        <v>229015</v>
      </c>
      <c r="AL29" s="185">
        <f t="shared" ref="AL29:AL34" si="86">SUM(AJ29:AK29)</f>
        <v>234666.8</v>
      </c>
      <c r="AM29" s="185">
        <f t="shared" si="12"/>
        <v>1000000</v>
      </c>
      <c r="AN29" s="185">
        <f t="shared" si="12"/>
        <v>1560000</v>
      </c>
      <c r="AO29" s="185">
        <f t="shared" ref="AO29:AO34" si="87">SUM(AM29:AN29)</f>
        <v>2560000</v>
      </c>
      <c r="AP29" s="326">
        <f t="shared" ref="AP29:AP34" si="88">AL29-AO29</f>
        <v>-2325333.2000000002</v>
      </c>
      <c r="AR29" s="610"/>
    </row>
    <row r="30" spans="2:44" s="320" customFormat="1" outlineLevel="1">
      <c r="B30" s="180" t="str">
        <f>VLOOKUP($C30,大区会计表!$A:$B,2,0)</f>
        <v>姚建红</v>
      </c>
      <c r="C30" s="307" t="s">
        <v>12</v>
      </c>
      <c r="D30" s="77">
        <f>SUMIFS('A&amp;P明细-传统'!$E:$E,'A&amp;P明细-传统'!$C:$C,'A&amp;P及活动成本统计-传统'!$C30,'A&amp;P明细-传统'!$I:$I,$G$5)</f>
        <v>376205</v>
      </c>
      <c r="E30" s="186">
        <f>SUMIFS('活动成本明细-传统'!$H:$H,'活动成本明细-传统'!$C:$C,$C30,'活动成本明细-传统'!$L:$L,$G$5)</f>
        <v>426550</v>
      </c>
      <c r="F30" s="465">
        <f t="shared" si="76"/>
        <v>802755</v>
      </c>
      <c r="G30" s="186">
        <f>INDEX('[13]2016 确认版 vs 财务版'!$1:$1048576,13,MATCH($C30,'[13]2016 确认版 vs 财务版'!$3:$3,0))</f>
        <v>400000</v>
      </c>
      <c r="H30" s="186">
        <f>INDEX('[13]2016 确认版 vs 财务版'!$1:$1048576,14,MATCH($C30,'[13]2016 确认版 vs 财务版'!$3:$3,0))</f>
        <v>520000</v>
      </c>
      <c r="I30" s="465">
        <f t="shared" si="77"/>
        <v>920000</v>
      </c>
      <c r="J30" s="362">
        <f t="shared" si="23"/>
        <v>-117245</v>
      </c>
      <c r="K30" s="363"/>
      <c r="L30" s="77">
        <f>SUMIFS('A&amp;P明细-传统'!$E:$E,'A&amp;P明细-传统'!$C:$C,'A&amp;P及活动成本统计-传统'!$C30,'A&amp;P明细-传统'!$I:$I,$O$5)</f>
        <v>243000</v>
      </c>
      <c r="M30" s="186">
        <f>SUMIFS('活动成本明细-传统'!$H:$H,'活动成本明细-传统'!$C:$C,$C30,'活动成本明细-传统'!$L:$L,$O$5)</f>
        <v>500000</v>
      </c>
      <c r="N30" s="465">
        <f t="shared" si="78"/>
        <v>743000</v>
      </c>
      <c r="O30" s="186">
        <f>INDEX('[13]2016 确认版 vs 财务版'!$1:$1048576,13,MATCH($C30,'[13]2016 确认版 vs 财务版'!$3:$3,0)+1)</f>
        <v>600000</v>
      </c>
      <c r="P30" s="186">
        <f>INDEX('[13]2016 确认版 vs 财务版'!$1:$1048576,14,MATCH($C30,'[13]2016 确认版 vs 财务版'!$3:$3,0)+1)</f>
        <v>780000</v>
      </c>
      <c r="Q30" s="186">
        <f t="shared" si="79"/>
        <v>1380000</v>
      </c>
      <c r="R30" s="362">
        <f t="shared" si="5"/>
        <v>-637000</v>
      </c>
      <c r="S30" s="363"/>
      <c r="T30" s="77">
        <f>SUMIFS('A&amp;P明细-传统'!$E:$E,'A&amp;P明细-传统'!$C:$C,'A&amp;P及活动成本统计-传统'!$C30,'A&amp;P明细-传统'!$I:$I,$W$5)</f>
        <v>0</v>
      </c>
      <c r="U30" s="186">
        <f>SUMIFS('活动成本明细-传统'!$H:$H,'活动成本明细-传统'!$C:$C,$C30,'活动成本明细-传统'!$L:$L,$Y$5)</f>
        <v>0</v>
      </c>
      <c r="V30" s="186">
        <f t="shared" si="80"/>
        <v>0</v>
      </c>
      <c r="W30" s="186">
        <f>INDEX('[13]2016 确认版 vs 财务版'!$1:$1048576,13,MATCH($C30,'[13]2016 确认版 vs 财务版'!$3:$3,0)+2)</f>
        <v>500000</v>
      </c>
      <c r="X30" s="186">
        <f>INDEX('[13]2016 确认版 vs 财务版'!$1:$1048576,14,MATCH($C30,'[13]2016 确认版 vs 财务版'!$3:$3,0)+2)</f>
        <v>650000</v>
      </c>
      <c r="Y30" s="186">
        <f t="shared" si="81"/>
        <v>1150000</v>
      </c>
      <c r="Z30" s="362">
        <f t="shared" si="82"/>
        <v>-1150000</v>
      </c>
      <c r="AA30" s="363"/>
      <c r="AB30" s="77">
        <f>SUMIFS('A&amp;P明细-传统'!$E:$E,'A&amp;P明细-传统'!$C:$C,'A&amp;P及活动成本统计-传统'!$C30,'A&amp;P明细-传统'!$I:$I,$AG$5)</f>
        <v>0</v>
      </c>
      <c r="AC30" s="186">
        <f>SUMIFS('活动成本明细-传统'!$H:$H,'活动成本明细-传统'!$C:$C,$C30,'活动成本明细-传统'!$L:$L,$AG$5)</f>
        <v>0</v>
      </c>
      <c r="AD30" s="186">
        <f t="shared" si="83"/>
        <v>0</v>
      </c>
      <c r="AE30" s="186">
        <f>INDEX('[13]2016 确认版 vs 财务版'!$1:$1048576,13,MATCH($C30,'[13]2016 确认版 vs 财务版'!$3:$3,0)+3)</f>
        <v>700000</v>
      </c>
      <c r="AF30" s="186">
        <f>INDEX('[13]2016 确认版 vs 财务版'!$1:$1048576,14,MATCH($C30,'[13]2016 确认版 vs 财务版'!$3:$3,0)+3)</f>
        <v>910000</v>
      </c>
      <c r="AG30" s="186">
        <f t="shared" si="84"/>
        <v>1610000</v>
      </c>
      <c r="AH30" s="362">
        <f t="shared" si="85"/>
        <v>-1610000</v>
      </c>
      <c r="AI30" s="363"/>
      <c r="AJ30" s="77">
        <f t="shared" si="12"/>
        <v>619205</v>
      </c>
      <c r="AK30" s="186">
        <f t="shared" si="12"/>
        <v>926550</v>
      </c>
      <c r="AL30" s="186">
        <f t="shared" si="86"/>
        <v>1545755</v>
      </c>
      <c r="AM30" s="186">
        <f t="shared" si="12"/>
        <v>2200000</v>
      </c>
      <c r="AN30" s="186">
        <f t="shared" si="12"/>
        <v>2860000</v>
      </c>
      <c r="AO30" s="186">
        <f t="shared" si="87"/>
        <v>5060000</v>
      </c>
      <c r="AP30" s="362">
        <f t="shared" si="88"/>
        <v>-3514245</v>
      </c>
      <c r="AR30" s="610"/>
    </row>
    <row r="31" spans="2:44" s="320" customFormat="1" outlineLevel="1">
      <c r="B31" s="179" t="str">
        <f>VLOOKUP($C31,大区会计表!$A:$B,2,0)</f>
        <v>李研</v>
      </c>
      <c r="C31" s="306" t="s">
        <v>10</v>
      </c>
      <c r="D31" s="76">
        <f>SUMIFS('A&amp;P明细-传统'!$E:$E,'A&amp;P明细-传统'!$C:$C,'A&amp;P及活动成本统计-传统'!$C31,'A&amp;P明细-传统'!$I:$I,$G$5)</f>
        <v>500000</v>
      </c>
      <c r="E31" s="185">
        <f>SUMIFS('活动成本明细-传统'!$H:$H,'活动成本明细-传统'!$C:$C,$C31,'活动成本明细-传统'!$L:$L,$G$5)</f>
        <v>988266</v>
      </c>
      <c r="F31" s="464">
        <f t="shared" si="76"/>
        <v>1488266</v>
      </c>
      <c r="G31" s="185">
        <f>INDEX('[13]2016 确认版 vs 财务版'!$1:$1048576,13,MATCH($C31,'[13]2016 确认版 vs 财务版'!$3:$3,0))</f>
        <v>150000</v>
      </c>
      <c r="H31" s="185">
        <f>INDEX('[13]2016 确认版 vs 财务版'!$1:$1048576,14,MATCH($C31,'[13]2016 确认版 vs 财务版'!$3:$3,0))</f>
        <v>325000</v>
      </c>
      <c r="I31" s="464">
        <f t="shared" si="77"/>
        <v>475000</v>
      </c>
      <c r="J31" s="326">
        <f t="shared" si="23"/>
        <v>1013266</v>
      </c>
      <c r="K31" s="327"/>
      <c r="L31" s="76">
        <f>SUMIFS('A&amp;P明细-传统'!$E:$E,'A&amp;P明细-传统'!$C:$C,'A&amp;P及活动成本统计-传统'!$C31,'A&amp;P明细-传统'!$I:$I,$O$5)</f>
        <v>150000</v>
      </c>
      <c r="M31" s="185">
        <f>SUMIFS('活动成本明细-传统'!$H:$H,'活动成本明细-传统'!$C:$C,$C31,'活动成本明细-传统'!$L:$L,$O$5)</f>
        <v>-161901.31</v>
      </c>
      <c r="N31" s="464">
        <f t="shared" si="78"/>
        <v>-11901.309999999998</v>
      </c>
      <c r="O31" s="185">
        <f>INDEX('[13]2016 确认版 vs 财务版'!$1:$1048576,13,MATCH($C31,'[13]2016 确认版 vs 财务版'!$3:$3,0)+1)</f>
        <v>250000</v>
      </c>
      <c r="P31" s="185">
        <f>INDEX('[13]2016 确认版 vs 财务版'!$1:$1048576,14,MATCH($C31,'[13]2016 确认版 vs 财务版'!$3:$3,0)+1)</f>
        <v>455000</v>
      </c>
      <c r="Q31" s="185">
        <f t="shared" si="79"/>
        <v>705000</v>
      </c>
      <c r="R31" s="326">
        <f t="shared" si="5"/>
        <v>-716901.31</v>
      </c>
      <c r="S31" s="327"/>
      <c r="T31" s="76">
        <f>SUMIFS('A&amp;P明细-传统'!$E:$E,'A&amp;P明细-传统'!$C:$C,'A&amp;P及活动成本统计-传统'!$C31,'A&amp;P明细-传统'!$I:$I,$W$5)</f>
        <v>0</v>
      </c>
      <c r="U31" s="185">
        <f>SUMIFS('活动成本明细-传统'!$H:$H,'活动成本明细-传统'!$C:$C,$C31,'活动成本明细-传统'!$L:$L,$Y$5)</f>
        <v>0</v>
      </c>
      <c r="V31" s="185">
        <f t="shared" si="80"/>
        <v>0</v>
      </c>
      <c r="W31" s="185">
        <f>INDEX('[13]2016 确认版 vs 财务版'!$1:$1048576,13,MATCH($C31,'[13]2016 确认版 vs 财务版'!$3:$3,0)+2)</f>
        <v>350000</v>
      </c>
      <c r="X31" s="185">
        <f>INDEX('[13]2016 确认版 vs 财务版'!$1:$1048576,14,MATCH($C31,'[13]2016 确认版 vs 财务版'!$3:$3,0)+2)</f>
        <v>585000</v>
      </c>
      <c r="Y31" s="185">
        <f t="shared" si="81"/>
        <v>935000</v>
      </c>
      <c r="Z31" s="326">
        <f t="shared" si="82"/>
        <v>-935000</v>
      </c>
      <c r="AA31" s="327"/>
      <c r="AB31" s="76">
        <f>SUMIFS('A&amp;P明细-传统'!$E:$E,'A&amp;P明细-传统'!$C:$C,'A&amp;P及活动成本统计-传统'!$C31,'A&amp;P明细-传统'!$I:$I,$AG$5)</f>
        <v>0</v>
      </c>
      <c r="AC31" s="185">
        <f>SUMIFS('活动成本明细-传统'!$H:$H,'活动成本明细-传统'!$C:$C,$C31,'活动成本明细-传统'!$L:$L,$AG$5)</f>
        <v>0</v>
      </c>
      <c r="AD31" s="185">
        <f t="shared" si="83"/>
        <v>0</v>
      </c>
      <c r="AE31" s="185">
        <f>INDEX('[13]2016 确认版 vs 财务版'!$1:$1048576,13,MATCH($C31,'[13]2016 确认版 vs 财务版'!$3:$3,0)+3)</f>
        <v>450000</v>
      </c>
      <c r="AF31" s="185">
        <f>INDEX('[13]2016 确认版 vs 财务版'!$1:$1048576,14,MATCH($C31,'[13]2016 确认版 vs 财务版'!$3:$3,0)+3)</f>
        <v>715000</v>
      </c>
      <c r="AG31" s="185">
        <f t="shared" si="84"/>
        <v>1165000</v>
      </c>
      <c r="AH31" s="326">
        <f t="shared" si="85"/>
        <v>-1165000</v>
      </c>
      <c r="AI31" s="327"/>
      <c r="AJ31" s="76">
        <f t="shared" si="12"/>
        <v>650000</v>
      </c>
      <c r="AK31" s="185">
        <f t="shared" si="12"/>
        <v>826364.69</v>
      </c>
      <c r="AL31" s="185">
        <f t="shared" si="86"/>
        <v>1476364.69</v>
      </c>
      <c r="AM31" s="185">
        <f t="shared" si="12"/>
        <v>1200000</v>
      </c>
      <c r="AN31" s="185">
        <f t="shared" si="12"/>
        <v>2080000</v>
      </c>
      <c r="AO31" s="185">
        <f t="shared" si="87"/>
        <v>3280000</v>
      </c>
      <c r="AP31" s="326">
        <f t="shared" si="88"/>
        <v>-1803635.31</v>
      </c>
      <c r="AR31" s="610"/>
    </row>
    <row r="32" spans="2:44" s="320" customFormat="1" outlineLevel="1">
      <c r="B32" s="180" t="str">
        <f>VLOOKUP($C32,大区会计表!$A:$B,2,0)</f>
        <v>姚建红</v>
      </c>
      <c r="C32" s="10" t="s">
        <v>26</v>
      </c>
      <c r="D32" s="77">
        <f>SUMIFS('A&amp;P明细-传统'!$E:$E,'A&amp;P明细-传统'!$C:$C,'A&amp;P及活动成本统计-传统'!$C32,'A&amp;P明细-传统'!$I:$I,$G$5)</f>
        <v>65000</v>
      </c>
      <c r="E32" s="186">
        <f>SUMIFS('活动成本明细-传统'!$H:$H,'活动成本明细-传统'!$C:$C,$C32,'活动成本明细-传统'!$L:$L,$G$5)</f>
        <v>16500</v>
      </c>
      <c r="F32" s="465">
        <f t="shared" si="76"/>
        <v>81500</v>
      </c>
      <c r="G32" s="186">
        <f>INDEX('[13]2016 确认版 vs 财务版'!$1:$1048576,13,MATCH($C32,'[13]2016 确认版 vs 财务版'!$3:$3,0))</f>
        <v>65000</v>
      </c>
      <c r="H32" s="186">
        <f>INDEX('[13]2016 确认版 vs 财务版'!$1:$1048576,14,MATCH($C32,'[13]2016 确认版 vs 财务版'!$3:$3,0))</f>
        <v>84500</v>
      </c>
      <c r="I32" s="465">
        <f t="shared" si="77"/>
        <v>149500</v>
      </c>
      <c r="J32" s="362">
        <f t="shared" si="23"/>
        <v>-68000</v>
      </c>
      <c r="K32" s="363"/>
      <c r="L32" s="77">
        <f>SUMIFS('A&amp;P明细-传统'!$E:$E,'A&amp;P明细-传统'!$C:$C,'A&amp;P及活动成本统计-传统'!$C32,'A&amp;P明细-传统'!$I:$I,$O$5)</f>
        <v>7340</v>
      </c>
      <c r="M32" s="186">
        <f>SUMIFS('活动成本明细-传统'!$H:$H,'活动成本明细-传统'!$C:$C,$C32,'活动成本明细-传统'!$L:$L,$O$5)</f>
        <v>0</v>
      </c>
      <c r="N32" s="465">
        <f t="shared" si="78"/>
        <v>7340</v>
      </c>
      <c r="O32" s="186">
        <f>INDEX('[13]2016 确认版 vs 财务版'!$1:$1048576,13,MATCH($C32,'[13]2016 确认版 vs 财务版'!$3:$3,0)+1)</f>
        <v>120000</v>
      </c>
      <c r="P32" s="186">
        <f>INDEX('[13]2016 确认版 vs 财务版'!$1:$1048576,14,MATCH($C32,'[13]2016 确认版 vs 财务版'!$3:$3,0)+1)-40000</f>
        <v>116000</v>
      </c>
      <c r="Q32" s="186">
        <f t="shared" si="79"/>
        <v>236000</v>
      </c>
      <c r="R32" s="362">
        <f t="shared" si="5"/>
        <v>-228660</v>
      </c>
      <c r="S32" s="363"/>
      <c r="T32" s="77">
        <f>SUMIFS('A&amp;P明细-传统'!$E:$E,'A&amp;P明细-传统'!$C:$C,'A&amp;P及活动成本统计-传统'!$C32,'A&amp;P明细-传统'!$I:$I,$W$5)</f>
        <v>0</v>
      </c>
      <c r="U32" s="186">
        <f>SUMIFS('活动成本明细-传统'!$H:$H,'活动成本明细-传统'!$C:$C,$C32,'活动成本明细-传统'!$L:$L,$Y$5)</f>
        <v>0</v>
      </c>
      <c r="V32" s="186">
        <f t="shared" si="80"/>
        <v>0</v>
      </c>
      <c r="W32" s="186">
        <f>INDEX('[13]2016 确认版 vs 财务版'!$1:$1048576,13,MATCH($C32,'[13]2016 确认版 vs 财务版'!$3:$3,0)+2)</f>
        <v>150000</v>
      </c>
      <c r="X32" s="186">
        <f>INDEX('[13]2016 确认版 vs 财务版'!$1:$1048576,14,MATCH($C32,'[13]2016 确认版 vs 财务版'!$3:$3,0)+2)-40000</f>
        <v>155000</v>
      </c>
      <c r="Y32" s="186">
        <f t="shared" si="81"/>
        <v>305000</v>
      </c>
      <c r="Z32" s="362">
        <f t="shared" si="82"/>
        <v>-305000</v>
      </c>
      <c r="AA32" s="363"/>
      <c r="AB32" s="77">
        <f>SUMIFS('A&amp;P明细-传统'!$E:$E,'A&amp;P明细-传统'!$C:$C,'A&amp;P及活动成本统计-传统'!$C32,'A&amp;P明细-传统'!$I:$I,$AG$5)</f>
        <v>0</v>
      </c>
      <c r="AC32" s="186">
        <f>SUMIFS('活动成本明细-传统'!$H:$H,'活动成本明细-传统'!$C:$C,$C32,'活动成本明细-传统'!$L:$L,$AG$5)</f>
        <v>0</v>
      </c>
      <c r="AD32" s="186">
        <f t="shared" si="83"/>
        <v>0</v>
      </c>
      <c r="AE32" s="186">
        <f>INDEX('[13]2016 确认版 vs 财务版'!$1:$1048576,13,MATCH($C32,'[13]2016 确认版 vs 财务版'!$3:$3,0)+3)</f>
        <v>165000</v>
      </c>
      <c r="AF32" s="186">
        <f>INDEX('[13]2016 确认版 vs 财务版'!$1:$1048576,14,MATCH($C32,'[13]2016 确认版 vs 财务版'!$3:$3,0)+3)-40000</f>
        <v>174500</v>
      </c>
      <c r="AG32" s="186">
        <f t="shared" si="84"/>
        <v>339500</v>
      </c>
      <c r="AH32" s="362">
        <f t="shared" si="85"/>
        <v>-339500</v>
      </c>
      <c r="AI32" s="363"/>
      <c r="AJ32" s="77">
        <f t="shared" si="12"/>
        <v>72340</v>
      </c>
      <c r="AK32" s="186">
        <f t="shared" si="12"/>
        <v>16500</v>
      </c>
      <c r="AL32" s="186">
        <f t="shared" si="86"/>
        <v>88840</v>
      </c>
      <c r="AM32" s="186">
        <f t="shared" si="12"/>
        <v>500000</v>
      </c>
      <c r="AN32" s="186">
        <f t="shared" si="12"/>
        <v>530000</v>
      </c>
      <c r="AO32" s="186">
        <f t="shared" si="87"/>
        <v>1030000</v>
      </c>
      <c r="AP32" s="362">
        <f t="shared" si="88"/>
        <v>-941160</v>
      </c>
      <c r="AR32" s="610"/>
    </row>
    <row r="33" spans="2:44" s="320" customFormat="1" outlineLevel="1">
      <c r="B33" s="179" t="str">
        <f>VLOOKUP($C33,大区会计表!$A:$B,2,0)</f>
        <v>丁蓓</v>
      </c>
      <c r="C33" s="306" t="s">
        <v>28</v>
      </c>
      <c r="D33" s="76">
        <f>SUMIFS('A&amp;P明细-传统'!$E:$E,'A&amp;P明细-传统'!$C:$C,'A&amp;P及活动成本统计-传统'!$C33,'A&amp;P明细-传统'!$I:$I,$G$5)</f>
        <v>52670</v>
      </c>
      <c r="E33" s="185">
        <f>SUMIFS('活动成本明细-传统'!$H:$H,'活动成本明细-传统'!$C:$C,$C33,'活动成本明细-传统'!$L:$L,$G$5)</f>
        <v>154082.6</v>
      </c>
      <c r="F33" s="464">
        <f t="shared" si="76"/>
        <v>206752.6</v>
      </c>
      <c r="G33" s="185">
        <f>INDEX('[13]2016 确认版 vs 财务版'!$1:$1048576,13,MATCH($C33,'[13]2016 确认版 vs 财务版'!$3:$3,0))</f>
        <v>200000</v>
      </c>
      <c r="H33" s="185">
        <f>INDEX('[13]2016 确认版 vs 财务版'!$1:$1048576,14,MATCH($C33,'[13]2016 确认版 vs 财务版'!$3:$3,0))</f>
        <v>260000</v>
      </c>
      <c r="I33" s="464">
        <f t="shared" si="77"/>
        <v>460000</v>
      </c>
      <c r="J33" s="326">
        <f t="shared" si="23"/>
        <v>-253247.4</v>
      </c>
      <c r="K33" s="327"/>
      <c r="L33" s="76">
        <f>SUMIFS('A&amp;P明细-传统'!$E:$E,'A&amp;P明细-传统'!$C:$C,'A&amp;P及活动成本统计-传统'!$C33,'A&amp;P明细-传统'!$I:$I,$O$5)</f>
        <v>0</v>
      </c>
      <c r="M33" s="185">
        <f>SUMIFS('活动成本明细-传统'!$H:$H,'活动成本明细-传统'!$C:$C,$C33,'活动成本明细-传统'!$L:$L,$O$5)</f>
        <v>0</v>
      </c>
      <c r="N33" s="464">
        <f t="shared" si="78"/>
        <v>0</v>
      </c>
      <c r="O33" s="185">
        <f>INDEX('[13]2016 确认版 vs 财务版'!$1:$1048576,13,MATCH($C33,'[13]2016 确认版 vs 财务版'!$3:$3,0)+1)</f>
        <v>100000</v>
      </c>
      <c r="P33" s="185">
        <f>INDEX('[13]2016 确认版 vs 财务版'!$1:$1048576,14,MATCH($C33,'[13]2016 确认版 vs 财务版'!$3:$3,0)+1)</f>
        <v>130000</v>
      </c>
      <c r="Q33" s="185">
        <f t="shared" si="79"/>
        <v>230000</v>
      </c>
      <c r="R33" s="326">
        <f t="shared" si="5"/>
        <v>-230000</v>
      </c>
      <c r="S33" s="327"/>
      <c r="T33" s="76">
        <f>SUMIFS('A&amp;P明细-传统'!$E:$E,'A&amp;P明细-传统'!$C:$C,'A&amp;P及活动成本统计-传统'!$C33,'A&amp;P明细-传统'!$I:$I,$W$5)</f>
        <v>0</v>
      </c>
      <c r="U33" s="185">
        <f>SUMIFS('活动成本明细-传统'!$H:$H,'活动成本明细-传统'!$C:$C,$C33,'活动成本明细-传统'!$L:$L,$Y$5)</f>
        <v>0</v>
      </c>
      <c r="V33" s="185">
        <f t="shared" si="80"/>
        <v>0</v>
      </c>
      <c r="W33" s="185">
        <f>INDEX('[13]2016 确认版 vs 财务版'!$1:$1048576,13,MATCH($C33,'[13]2016 确认版 vs 财务版'!$3:$3,0)+2)</f>
        <v>100000</v>
      </c>
      <c r="X33" s="185">
        <f>INDEX('[13]2016 确认版 vs 财务版'!$1:$1048576,14,MATCH($C33,'[13]2016 确认版 vs 财务版'!$3:$3,0)+2)</f>
        <v>130000</v>
      </c>
      <c r="Y33" s="185">
        <f t="shared" si="81"/>
        <v>230000</v>
      </c>
      <c r="Z33" s="326">
        <f t="shared" si="82"/>
        <v>-230000</v>
      </c>
      <c r="AA33" s="327"/>
      <c r="AB33" s="76">
        <f>SUMIFS('A&amp;P明细-传统'!$E:$E,'A&amp;P明细-传统'!$C:$C,'A&amp;P及活动成本统计-传统'!$C33,'A&amp;P明细-传统'!$I:$I,$AG$5)</f>
        <v>0</v>
      </c>
      <c r="AC33" s="185">
        <f>SUMIFS('活动成本明细-传统'!$H:$H,'活动成本明细-传统'!$C:$C,$C33,'活动成本明细-传统'!$L:$L,$AG$5)</f>
        <v>0</v>
      </c>
      <c r="AD33" s="185">
        <f t="shared" si="83"/>
        <v>0</v>
      </c>
      <c r="AE33" s="185">
        <f>INDEX('[13]2016 确认版 vs 财务版'!$1:$1048576,13,MATCH($C33,'[13]2016 确认版 vs 财务版'!$3:$3,0)+3)</f>
        <v>100000</v>
      </c>
      <c r="AF33" s="185">
        <f>INDEX('[13]2016 确认版 vs 财务版'!$1:$1048576,14,MATCH($C33,'[13]2016 确认版 vs 财务版'!$3:$3,0)+3)</f>
        <v>130000</v>
      </c>
      <c r="AG33" s="185">
        <f t="shared" si="84"/>
        <v>230000</v>
      </c>
      <c r="AH33" s="326">
        <f t="shared" si="85"/>
        <v>-230000</v>
      </c>
      <c r="AI33" s="327"/>
      <c r="AJ33" s="76">
        <f t="shared" si="12"/>
        <v>52670</v>
      </c>
      <c r="AK33" s="185">
        <f t="shared" si="12"/>
        <v>154082.6</v>
      </c>
      <c r="AL33" s="185">
        <f t="shared" si="86"/>
        <v>206752.6</v>
      </c>
      <c r="AM33" s="185">
        <f t="shared" si="12"/>
        <v>500000</v>
      </c>
      <c r="AN33" s="185">
        <f t="shared" si="12"/>
        <v>650000</v>
      </c>
      <c r="AO33" s="185">
        <f t="shared" si="87"/>
        <v>1150000</v>
      </c>
      <c r="AP33" s="326">
        <f t="shared" si="88"/>
        <v>-943247.4</v>
      </c>
      <c r="AR33" s="610"/>
    </row>
    <row r="34" spans="2:44" s="4" customFormat="1" outlineLevel="1">
      <c r="B34" s="180"/>
      <c r="C34" s="68" t="s">
        <v>390</v>
      </c>
      <c r="D34" s="344">
        <f>SUM(D29:D33)</f>
        <v>999526.8</v>
      </c>
      <c r="E34" s="345">
        <f t="shared" ref="E34:I34" si="89">SUM(E29:E33)</f>
        <v>1687413.6</v>
      </c>
      <c r="F34" s="467">
        <f t="shared" si="89"/>
        <v>2686940.4</v>
      </c>
      <c r="G34" s="345">
        <f t="shared" si="89"/>
        <v>885000</v>
      </c>
      <c r="H34" s="345">
        <f t="shared" si="89"/>
        <v>1345500</v>
      </c>
      <c r="I34" s="467">
        <f t="shared" si="89"/>
        <v>2230500</v>
      </c>
      <c r="J34" s="346">
        <f t="shared" si="23"/>
        <v>456440.39999999991</v>
      </c>
      <c r="K34" s="347"/>
      <c r="L34" s="344">
        <f>SUM(L29:L33)</f>
        <v>400340</v>
      </c>
      <c r="M34" s="345">
        <f t="shared" ref="M34:R34" si="90">SUM(M29:M33)</f>
        <v>465098.69</v>
      </c>
      <c r="N34" s="467">
        <f t="shared" si="90"/>
        <v>865438.69</v>
      </c>
      <c r="O34" s="345">
        <f t="shared" si="90"/>
        <v>1380000</v>
      </c>
      <c r="P34" s="345">
        <f t="shared" si="90"/>
        <v>1949000</v>
      </c>
      <c r="Q34" s="345">
        <f t="shared" si="90"/>
        <v>3329000</v>
      </c>
      <c r="R34" s="346">
        <f t="shared" si="90"/>
        <v>-2463561.31</v>
      </c>
      <c r="S34" s="347"/>
      <c r="T34" s="344">
        <f>SUM(T29:T33)</f>
        <v>0</v>
      </c>
      <c r="U34" s="345">
        <f t="shared" ref="U34:V34" si="91">SUM(U29:U33)</f>
        <v>0</v>
      </c>
      <c r="V34" s="345">
        <f t="shared" si="91"/>
        <v>0</v>
      </c>
      <c r="W34" s="345">
        <f>SUM(W29:W33)</f>
        <v>1450000</v>
      </c>
      <c r="X34" s="345">
        <f t="shared" ref="X34:Y34" si="92">SUM(X29:X33)</f>
        <v>2040000</v>
      </c>
      <c r="Y34" s="345">
        <f t="shared" si="92"/>
        <v>3490000</v>
      </c>
      <c r="Z34" s="346">
        <f t="shared" si="82"/>
        <v>-3490000</v>
      </c>
      <c r="AA34" s="347"/>
      <c r="AB34" s="344">
        <f>SUM(AB29:AB33)</f>
        <v>0</v>
      </c>
      <c r="AC34" s="345">
        <f t="shared" ref="AC34:AF34" si="93">SUM(AC29:AC33)</f>
        <v>0</v>
      </c>
      <c r="AD34" s="345">
        <f t="shared" si="93"/>
        <v>0</v>
      </c>
      <c r="AE34" s="345">
        <f t="shared" si="93"/>
        <v>1685000</v>
      </c>
      <c r="AF34" s="345">
        <f t="shared" si="93"/>
        <v>2345500</v>
      </c>
      <c r="AG34" s="345">
        <f>SUM(AG29:AG33)</f>
        <v>4030500</v>
      </c>
      <c r="AH34" s="346">
        <f t="shared" si="85"/>
        <v>-4030500</v>
      </c>
      <c r="AI34" s="347"/>
      <c r="AJ34" s="344">
        <f>SUM(AJ29:AJ33)</f>
        <v>1399866.8</v>
      </c>
      <c r="AK34" s="345">
        <f>SUM(AK29:AK33)</f>
        <v>2152512.29</v>
      </c>
      <c r="AL34" s="345">
        <f t="shared" si="86"/>
        <v>3552379.09</v>
      </c>
      <c r="AM34" s="345">
        <f>SUM(AM29:AM33)</f>
        <v>5400000</v>
      </c>
      <c r="AN34" s="345">
        <f>SUM(AN29:AN33)</f>
        <v>7680000</v>
      </c>
      <c r="AO34" s="345">
        <f t="shared" si="87"/>
        <v>13080000</v>
      </c>
      <c r="AP34" s="346">
        <f t="shared" si="88"/>
        <v>-9527620.9100000001</v>
      </c>
      <c r="AR34" s="610"/>
    </row>
    <row r="35" spans="2:44" outlineLevel="1">
      <c r="B35" s="179"/>
      <c r="C35" s="306"/>
      <c r="D35" s="76"/>
      <c r="E35" s="185"/>
      <c r="F35" s="464"/>
      <c r="G35" s="185"/>
      <c r="H35" s="185"/>
      <c r="I35" s="464"/>
      <c r="J35" s="13">
        <f t="shared" si="23"/>
        <v>0</v>
      </c>
      <c r="K35" s="6"/>
      <c r="L35" s="76"/>
      <c r="M35" s="185"/>
      <c r="N35" s="464"/>
      <c r="O35" s="185"/>
      <c r="P35" s="185"/>
      <c r="Q35" s="185"/>
      <c r="R35" s="13">
        <f t="shared" si="5"/>
        <v>0</v>
      </c>
      <c r="S35" s="6"/>
      <c r="T35" s="76"/>
      <c r="U35" s="185"/>
      <c r="V35" s="185"/>
      <c r="W35" s="185"/>
      <c r="X35" s="185"/>
      <c r="Y35" s="185"/>
      <c r="Z35" s="13"/>
      <c r="AA35" s="6"/>
      <c r="AB35" s="76"/>
      <c r="AC35" s="185"/>
      <c r="AD35" s="185"/>
      <c r="AE35" s="185"/>
      <c r="AF35" s="185"/>
      <c r="AG35" s="185"/>
      <c r="AH35" s="13"/>
      <c r="AI35" s="6"/>
      <c r="AJ35" s="76"/>
      <c r="AK35" s="185"/>
      <c r="AL35" s="185"/>
      <c r="AM35" s="185"/>
      <c r="AN35" s="185"/>
      <c r="AO35" s="185"/>
      <c r="AP35" s="13"/>
      <c r="AR35" s="610"/>
    </row>
    <row r="36" spans="2:44" s="320" customFormat="1" outlineLevel="1">
      <c r="B36" s="180" t="str">
        <f>VLOOKUP($C36,大区会计表!$A:$B,2,0)</f>
        <v>岳颖</v>
      </c>
      <c r="C36" s="10" t="s">
        <v>18</v>
      </c>
      <c r="D36" s="77">
        <f>SUMIFS('A&amp;P明细-传统'!$E:$E,'A&amp;P明细-传统'!$C:$C,'A&amp;P及活动成本统计-传统'!$C36,'A&amp;P明细-传统'!$I:$I,$G$5)</f>
        <v>0</v>
      </c>
      <c r="E36" s="186">
        <f>SUMIFS('活动成本明细-传统'!$H:$H,'活动成本明细-传统'!$C:$C,$C36,'活动成本明细-传统'!$L:$L,$G$5)</f>
        <v>57690</v>
      </c>
      <c r="F36" s="465">
        <f t="shared" ref="F36:F40" si="94">SUM(D36:E36)</f>
        <v>57690</v>
      </c>
      <c r="G36" s="186">
        <f>INDEX('[13]2016 确认版 vs 财务版'!$1:$1048576,13,MATCH($C36,'[13]2016 确认版 vs 财务版'!$3:$3,0))</f>
        <v>52000</v>
      </c>
      <c r="H36" s="186">
        <f>INDEX('[13]2016 确认版 vs 财务版'!$1:$1048576,14,MATCH($C36,'[13]2016 确认版 vs 财务版'!$3:$3,0))</f>
        <v>296000</v>
      </c>
      <c r="I36" s="465">
        <f t="shared" ref="I36:I40" si="95">SUM(G36:H36)</f>
        <v>348000</v>
      </c>
      <c r="J36" s="362">
        <f t="shared" si="23"/>
        <v>-290310</v>
      </c>
      <c r="K36" s="363"/>
      <c r="L36" s="77">
        <f>SUMIFS('A&amp;P明细-传统'!$E:$E,'A&amp;P明细-传统'!$C:$C,'A&amp;P及活动成本统计-传统'!$C36,'A&amp;P明细-传统'!$I:$I,$O$5)</f>
        <v>0</v>
      </c>
      <c r="M36" s="186">
        <f>SUMIFS('活动成本明细-传统'!$H:$H,'活动成本明细-传统'!$C:$C,$C36,'活动成本明细-传统'!$L:$L,$O$5)</f>
        <v>62676</v>
      </c>
      <c r="N36" s="465">
        <f t="shared" ref="N36:N40" si="96">SUM(L36:M36)</f>
        <v>62676</v>
      </c>
      <c r="O36" s="186">
        <f>INDEX('[13]2016 确认版 vs 财务版'!$1:$1048576,13,MATCH($C36,'[13]2016 确认版 vs 财务版'!$3:$3,0)+1)</f>
        <v>90000</v>
      </c>
      <c r="P36" s="186">
        <f>INDEX('[13]2016 确认版 vs 财务版'!$1:$1048576,14,MATCH($C36,'[13]2016 确认版 vs 财务版'!$3:$3,0)+1)</f>
        <v>354800</v>
      </c>
      <c r="Q36" s="186">
        <f t="shared" ref="Q36:Q40" si="97">SUM(O36:P36)</f>
        <v>444800</v>
      </c>
      <c r="R36" s="362">
        <f t="shared" si="5"/>
        <v>-382124</v>
      </c>
      <c r="S36" s="363"/>
      <c r="T36" s="77">
        <f>SUMIFS('A&amp;P明细-传统'!$E:$E,'A&amp;P明细-传统'!$C:$C,'A&amp;P及活动成本统计-传统'!$C36,'A&amp;P明细-传统'!$I:$I,$W$5)</f>
        <v>0</v>
      </c>
      <c r="U36" s="186">
        <f>SUMIFS('活动成本明细-传统'!$H:$H,'活动成本明细-传统'!$C:$C,$C36,'活动成本明细-传统'!$L:$L,$Y$5)</f>
        <v>0</v>
      </c>
      <c r="V36" s="186">
        <f t="shared" ref="V36:V40" si="98">SUM(T36:U36)</f>
        <v>0</v>
      </c>
      <c r="W36" s="186">
        <f>INDEX('[13]2016 确认版 vs 财务版'!$1:$1048576,13,MATCH($C36,'[13]2016 确认版 vs 财务版'!$3:$3,0)+2)</f>
        <v>112000</v>
      </c>
      <c r="X36" s="186">
        <f>INDEX('[13]2016 确认版 vs 财务版'!$1:$1048576,14,MATCH($C36,'[13]2016 确认版 vs 财务版'!$3:$3,0)+2)</f>
        <v>344800</v>
      </c>
      <c r="Y36" s="186">
        <f t="shared" ref="Y36:Y40" si="99">SUM(W36:X36)</f>
        <v>456800</v>
      </c>
      <c r="Z36" s="362">
        <f t="shared" ref="Z36:Z41" si="100">V36-Y36</f>
        <v>-456800</v>
      </c>
      <c r="AA36" s="363"/>
      <c r="AB36" s="77">
        <f>SUMIFS('A&amp;P明细-传统'!$E:$E,'A&amp;P明细-传统'!$C:$C,'A&amp;P及活动成本统计-传统'!$C36,'A&amp;P明细-传统'!$I:$I,$AG$5)</f>
        <v>0</v>
      </c>
      <c r="AC36" s="186">
        <f>SUMIFS('活动成本明细-传统'!$H:$H,'活动成本明细-传统'!$C:$C,$C36,'活动成本明细-传统'!$L:$L,$AG$5)</f>
        <v>0</v>
      </c>
      <c r="AD36" s="186">
        <f t="shared" ref="AD36:AD40" si="101">SUM(AB36:AC36)</f>
        <v>0</v>
      </c>
      <c r="AE36" s="186">
        <f>INDEX('[13]2016 确认版 vs 财务版'!$1:$1048576,13,MATCH($C36,'[13]2016 确认版 vs 财务版'!$3:$3,0)+3)</f>
        <v>108000</v>
      </c>
      <c r="AF36" s="186">
        <f>INDEX('[13]2016 确认版 vs 财务版'!$1:$1048576,14,MATCH($C36,'[13]2016 确认版 vs 财务版'!$3:$3,0)+3)</f>
        <v>364900</v>
      </c>
      <c r="AG36" s="186">
        <f t="shared" ref="AG36:AG40" si="102">SUM(AE36:AF36)</f>
        <v>472900</v>
      </c>
      <c r="AH36" s="362">
        <f t="shared" ref="AH36:AH41" si="103">AD36-AG36</f>
        <v>-472900</v>
      </c>
      <c r="AI36" s="363"/>
      <c r="AJ36" s="77">
        <f t="shared" si="12"/>
        <v>0</v>
      </c>
      <c r="AK36" s="186">
        <f t="shared" si="12"/>
        <v>120366</v>
      </c>
      <c r="AL36" s="186">
        <f t="shared" ref="AL36:AL41" si="104">SUM(AJ36:AK36)</f>
        <v>120366</v>
      </c>
      <c r="AM36" s="186">
        <f t="shared" si="12"/>
        <v>362000</v>
      </c>
      <c r="AN36" s="186">
        <f t="shared" si="12"/>
        <v>1360500</v>
      </c>
      <c r="AO36" s="186">
        <f t="shared" ref="AO36:AO41" si="105">SUM(AM36:AN36)</f>
        <v>1722500</v>
      </c>
      <c r="AP36" s="362">
        <f t="shared" ref="AP36:AP41" si="106">AL36-AO36</f>
        <v>-1602134</v>
      </c>
      <c r="AR36" s="610"/>
    </row>
    <row r="37" spans="2:44" s="320" customFormat="1" outlineLevel="1">
      <c r="B37" s="179" t="str">
        <f>VLOOKUP($C37,大区会计表!$A:$B,2,0)</f>
        <v>岳颖</v>
      </c>
      <c r="C37" s="306" t="s">
        <v>24</v>
      </c>
      <c r="D37" s="76">
        <f>SUMIFS('A&amp;P明细-传统'!$E:$E,'A&amp;P明细-传统'!$C:$C,'A&amp;P及活动成本统计-传统'!$C37,'A&amp;P明细-传统'!$I:$I,$G$5)</f>
        <v>0</v>
      </c>
      <c r="E37" s="185">
        <f>SUMIFS('活动成本明细-传统'!$H:$H,'活动成本明细-传统'!$C:$C,$C37,'活动成本明细-传统'!$L:$L,$G$5)</f>
        <v>4388</v>
      </c>
      <c r="F37" s="464">
        <f t="shared" si="94"/>
        <v>4388</v>
      </c>
      <c r="G37" s="185">
        <f>INDEX('[13]2016 确认版 vs 财务版'!$1:$1048576,13,MATCH($C37,'[13]2016 确认版 vs 财务版'!$3:$3,0))-50000</f>
        <v>70000</v>
      </c>
      <c r="H37" s="185">
        <f>INDEX('[13]2016 确认版 vs 财务版'!$1:$1048576,14,MATCH($C37,'[13]2016 确认版 vs 财务版'!$3:$3,0))</f>
        <v>0</v>
      </c>
      <c r="I37" s="464">
        <f t="shared" si="95"/>
        <v>70000</v>
      </c>
      <c r="J37" s="326">
        <f t="shared" si="23"/>
        <v>-65612</v>
      </c>
      <c r="K37" s="327"/>
      <c r="L37" s="76">
        <f>SUMIFS('A&amp;P明细-传统'!$E:$E,'A&amp;P明细-传统'!$C:$C,'A&amp;P及活动成本统计-传统'!$C37,'A&amp;P明细-传统'!$I:$I,$O$5)</f>
        <v>0</v>
      </c>
      <c r="M37" s="185">
        <f>SUMIFS('活动成本明细-传统'!$H:$H,'活动成本明细-传统'!$C:$C,$C37,'活动成本明细-传统'!$L:$L,$O$5)</f>
        <v>0</v>
      </c>
      <c r="N37" s="464">
        <f t="shared" si="96"/>
        <v>0</v>
      </c>
      <c r="O37" s="185">
        <f>INDEX('[13]2016 确认版 vs 财务版'!$1:$1048576,13,MATCH($C37,'[13]2016 确认版 vs 财务版'!$3:$3,0)+1)</f>
        <v>150000</v>
      </c>
      <c r="P37" s="185">
        <f>INDEX('[13]2016 确认版 vs 财务版'!$1:$1048576,14,MATCH($C37,'[13]2016 确认版 vs 财务版'!$3:$3,0)+1)</f>
        <v>150000</v>
      </c>
      <c r="Q37" s="185">
        <f t="shared" si="97"/>
        <v>300000</v>
      </c>
      <c r="R37" s="326">
        <f t="shared" si="5"/>
        <v>-300000</v>
      </c>
      <c r="S37" s="327"/>
      <c r="T37" s="76">
        <f>SUMIFS('A&amp;P明细-传统'!$E:$E,'A&amp;P明细-传统'!$C:$C,'A&amp;P及活动成本统计-传统'!$C37,'A&amp;P明细-传统'!$I:$I,$W$5)</f>
        <v>0</v>
      </c>
      <c r="U37" s="185">
        <f>SUMIFS('活动成本明细-传统'!$H:$H,'活动成本明细-传统'!$C:$C,$C37,'活动成本明细-传统'!$L:$L,$Y$5)</f>
        <v>0</v>
      </c>
      <c r="V37" s="185">
        <f t="shared" si="98"/>
        <v>0</v>
      </c>
      <c r="W37" s="185">
        <f>INDEX('[13]2016 确认版 vs 财务版'!$1:$1048576,13,MATCH($C37,'[13]2016 确认版 vs 财务版'!$3:$3,0)+2)</f>
        <v>150000</v>
      </c>
      <c r="X37" s="185">
        <f>INDEX('[13]2016 确认版 vs 财务版'!$1:$1048576,14,MATCH($C37,'[13]2016 确认版 vs 财务版'!$3:$3,0)+2)</f>
        <v>180000</v>
      </c>
      <c r="Y37" s="185">
        <f t="shared" si="99"/>
        <v>330000</v>
      </c>
      <c r="Z37" s="326">
        <f t="shared" si="100"/>
        <v>-330000</v>
      </c>
      <c r="AA37" s="327"/>
      <c r="AB37" s="76">
        <f>SUMIFS('A&amp;P明细-传统'!$E:$E,'A&amp;P明细-传统'!$C:$C,'A&amp;P及活动成本统计-传统'!$C37,'A&amp;P明细-传统'!$I:$I,$AG$5)</f>
        <v>0</v>
      </c>
      <c r="AC37" s="185">
        <f>SUMIFS('活动成本明细-传统'!$H:$H,'活动成本明细-传统'!$C:$C,$C37,'活动成本明细-传统'!$L:$L,$AG$5)</f>
        <v>0</v>
      </c>
      <c r="AD37" s="185">
        <f t="shared" si="101"/>
        <v>0</v>
      </c>
      <c r="AE37" s="185">
        <f>INDEX('[13]2016 确认版 vs 财务版'!$1:$1048576,13,MATCH($C37,'[13]2016 确认版 vs 财务版'!$3:$3,0)+3)</f>
        <v>200000</v>
      </c>
      <c r="AF37" s="185">
        <f>INDEX('[13]2016 确认版 vs 财务版'!$1:$1048576,14,MATCH($C37,'[13]2016 确认版 vs 财务版'!$3:$3,0)+3)</f>
        <v>200000</v>
      </c>
      <c r="AG37" s="185">
        <f t="shared" si="102"/>
        <v>400000</v>
      </c>
      <c r="AH37" s="326">
        <f t="shared" si="103"/>
        <v>-400000</v>
      </c>
      <c r="AI37" s="327"/>
      <c r="AJ37" s="76">
        <f t="shared" si="12"/>
        <v>0</v>
      </c>
      <c r="AK37" s="185">
        <f t="shared" si="12"/>
        <v>4388</v>
      </c>
      <c r="AL37" s="185">
        <f t="shared" si="104"/>
        <v>4388</v>
      </c>
      <c r="AM37" s="185">
        <f t="shared" si="12"/>
        <v>570000</v>
      </c>
      <c r="AN37" s="185">
        <f t="shared" si="12"/>
        <v>530000</v>
      </c>
      <c r="AO37" s="185">
        <f t="shared" si="105"/>
        <v>1100000</v>
      </c>
      <c r="AP37" s="326">
        <f t="shared" si="106"/>
        <v>-1095612</v>
      </c>
      <c r="AR37" s="610"/>
    </row>
    <row r="38" spans="2:44" s="320" customFormat="1" outlineLevel="1">
      <c r="B38" s="180" t="str">
        <f>VLOOKUP($C38,大区会计表!$A:$B,2,0)</f>
        <v>岳颖</v>
      </c>
      <c r="C38" s="307" t="s">
        <v>21</v>
      </c>
      <c r="D38" s="77">
        <f>SUMIFS('A&amp;P明细-传统'!$E:$E,'A&amp;P明细-传统'!$C:$C,'A&amp;P及活动成本统计-传统'!$C38,'A&amp;P明细-传统'!$I:$I,$G$5)</f>
        <v>0</v>
      </c>
      <c r="E38" s="186">
        <f>SUMIFS('活动成本明细-传统'!$H:$H,'活动成本明细-传统'!$C:$C,$C38,'活动成本明细-传统'!$L:$L,$G$5)</f>
        <v>0</v>
      </c>
      <c r="F38" s="465">
        <f t="shared" si="94"/>
        <v>0</v>
      </c>
      <c r="G38" s="186">
        <f>INDEX('[13]2016 确认版 vs 财务版'!$1:$1048576,13,MATCH($C38,'[13]2016 确认版 vs 财务版'!$3:$3,0))</f>
        <v>138000</v>
      </c>
      <c r="H38" s="186">
        <f>INDEX('[13]2016 确认版 vs 财务版'!$1:$1048576,14,MATCH($C38,'[13]2016 确认版 vs 财务版'!$3:$3,0))</f>
        <v>0</v>
      </c>
      <c r="I38" s="465">
        <f t="shared" si="95"/>
        <v>138000</v>
      </c>
      <c r="J38" s="362">
        <f t="shared" si="23"/>
        <v>-138000</v>
      </c>
      <c r="K38" s="363"/>
      <c r="L38" s="77">
        <f>SUMIFS('A&amp;P明细-传统'!$E:$E,'A&amp;P明细-传统'!$C:$C,'A&amp;P及活动成本统计-传统'!$C38,'A&amp;P明细-传统'!$I:$I,$O$5)</f>
        <v>86300</v>
      </c>
      <c r="M38" s="186">
        <f>SUMIFS('活动成本明细-传统'!$H:$H,'活动成本明细-传统'!$C:$C,$C38,'活动成本明细-传统'!$L:$L,$O$5)</f>
        <v>0</v>
      </c>
      <c r="N38" s="465">
        <f t="shared" si="96"/>
        <v>86300</v>
      </c>
      <c r="O38" s="186">
        <f>INDEX('[13]2016 确认版 vs 财务版'!$1:$1048576,13,MATCH($C38,'[13]2016 确认版 vs 财务版'!$3:$3,0)+1)</f>
        <v>86300</v>
      </c>
      <c r="P38" s="186">
        <f>INDEX('[13]2016 确认版 vs 财务版'!$1:$1048576,14,MATCH($C38,'[13]2016 确认版 vs 财务版'!$3:$3,0)+1)</f>
        <v>100000</v>
      </c>
      <c r="Q38" s="186">
        <f t="shared" si="97"/>
        <v>186300</v>
      </c>
      <c r="R38" s="362">
        <f t="shared" si="5"/>
        <v>-100000</v>
      </c>
      <c r="S38" s="363"/>
      <c r="T38" s="77">
        <f>SUMIFS('A&amp;P明细-传统'!$E:$E,'A&amp;P明细-传统'!$C:$C,'A&amp;P及活动成本统计-传统'!$C38,'A&amp;P明细-传统'!$I:$I,$W$5)</f>
        <v>0</v>
      </c>
      <c r="U38" s="186">
        <f>SUMIFS('活动成本明细-传统'!$H:$H,'活动成本明细-传统'!$C:$C,$C38,'活动成本明细-传统'!$L:$L,$Y$5)</f>
        <v>0</v>
      </c>
      <c r="V38" s="186">
        <f t="shared" si="98"/>
        <v>0</v>
      </c>
      <c r="W38" s="186">
        <f>INDEX('[13]2016 确认版 vs 财务版'!$1:$1048576,13,MATCH($C38,'[13]2016 确认版 vs 财务版'!$3:$3,0)+2)</f>
        <v>116300</v>
      </c>
      <c r="X38" s="186">
        <f>INDEX('[13]2016 确认版 vs 财务版'!$1:$1048576,14,MATCH($C38,'[13]2016 确认版 vs 财务版'!$3:$3,0)+2)</f>
        <v>70000</v>
      </c>
      <c r="Y38" s="186">
        <f t="shared" si="99"/>
        <v>186300</v>
      </c>
      <c r="Z38" s="362">
        <f t="shared" si="100"/>
        <v>-186300</v>
      </c>
      <c r="AA38" s="363"/>
      <c r="AB38" s="77">
        <f>SUMIFS('A&amp;P明细-传统'!$E:$E,'A&amp;P明细-传统'!$C:$C,'A&amp;P及活动成本统计-传统'!$C38,'A&amp;P明细-传统'!$I:$I,$AG$5)</f>
        <v>0</v>
      </c>
      <c r="AC38" s="186">
        <f>SUMIFS('活动成本明细-传统'!$H:$H,'活动成本明细-传统'!$C:$C,$C38,'活动成本明细-传统'!$L:$L,$AG$5)</f>
        <v>0</v>
      </c>
      <c r="AD38" s="186">
        <f t="shared" si="101"/>
        <v>0</v>
      </c>
      <c r="AE38" s="186">
        <f>INDEX('[13]2016 确认版 vs 财务版'!$1:$1048576,13,MATCH($C38,'[13]2016 确认版 vs 财务版'!$3:$3,0)+3)</f>
        <v>129400</v>
      </c>
      <c r="AF38" s="186">
        <f>INDEX('[13]2016 确认版 vs 财务版'!$1:$1048576,14,MATCH($C38,'[13]2016 确认版 vs 财务版'!$3:$3,0)+3)</f>
        <v>50000</v>
      </c>
      <c r="AG38" s="186">
        <f t="shared" si="102"/>
        <v>179400</v>
      </c>
      <c r="AH38" s="362">
        <f t="shared" si="103"/>
        <v>-179400</v>
      </c>
      <c r="AI38" s="363"/>
      <c r="AJ38" s="77">
        <f t="shared" si="12"/>
        <v>86300</v>
      </c>
      <c r="AK38" s="186">
        <f t="shared" si="12"/>
        <v>0</v>
      </c>
      <c r="AL38" s="186">
        <f t="shared" si="104"/>
        <v>86300</v>
      </c>
      <c r="AM38" s="186">
        <f t="shared" si="12"/>
        <v>470000</v>
      </c>
      <c r="AN38" s="186">
        <f t="shared" si="12"/>
        <v>220000</v>
      </c>
      <c r="AO38" s="186">
        <f t="shared" si="105"/>
        <v>690000</v>
      </c>
      <c r="AP38" s="362">
        <f t="shared" si="106"/>
        <v>-603700</v>
      </c>
      <c r="AR38" s="610"/>
    </row>
    <row r="39" spans="2:44" s="320" customFormat="1" outlineLevel="1">
      <c r="B39" s="179" t="str">
        <f>VLOOKUP($C39,大区会计表!$A:$B,2,0)</f>
        <v>岳颖</v>
      </c>
      <c r="C39" s="306" t="s">
        <v>23</v>
      </c>
      <c r="D39" s="76">
        <f>SUMIFS('A&amp;P明细-传统'!$E:$E,'A&amp;P明细-传统'!$C:$C,'A&amp;P及活动成本统计-传统'!$C39,'A&amp;P明细-传统'!$I:$I,$G$5)</f>
        <v>91000</v>
      </c>
      <c r="E39" s="185">
        <f>SUMIFS('活动成本明细-传统'!$H:$H,'活动成本明细-传统'!$C:$C,$C39,'活动成本明细-传统'!$L:$L,$G$5)</f>
        <v>62500</v>
      </c>
      <c r="F39" s="464">
        <f t="shared" si="94"/>
        <v>153500</v>
      </c>
      <c r="G39" s="185">
        <f>INDEX('[13]2016 确认版 vs 财务版'!$1:$1048576,13,MATCH($C39,'[13]2016 确认版 vs 财务版'!$3:$3,0))</f>
        <v>60000</v>
      </c>
      <c r="H39" s="185">
        <f>INDEX('[13]2016 确认版 vs 财务版'!$1:$1048576,14,MATCH($C39,'[13]2016 确认版 vs 财务版'!$3:$3,0))</f>
        <v>30000</v>
      </c>
      <c r="I39" s="464">
        <f t="shared" si="95"/>
        <v>90000</v>
      </c>
      <c r="J39" s="326">
        <f t="shared" si="23"/>
        <v>63500</v>
      </c>
      <c r="K39" s="327"/>
      <c r="L39" s="76">
        <f>SUMIFS('A&amp;P明细-传统'!$E:$E,'A&amp;P明细-传统'!$C:$C,'A&amp;P及活动成本统计-传统'!$C39,'A&amp;P明细-传统'!$I:$I,$O$5)</f>
        <v>400000</v>
      </c>
      <c r="M39" s="185">
        <f>SUMIFS('活动成本明细-传统'!$H:$H,'活动成本明细-传统'!$C:$C,$C39,'活动成本明细-传统'!$L:$L,$O$5)</f>
        <v>33900</v>
      </c>
      <c r="N39" s="464">
        <f t="shared" si="96"/>
        <v>433900</v>
      </c>
      <c r="O39" s="185">
        <f>INDEX('[13]2016 确认版 vs 财务版'!$1:$1048576,13,MATCH($C39,'[13]2016 确认版 vs 财务版'!$3:$3,0)+1)</f>
        <v>140000</v>
      </c>
      <c r="P39" s="185">
        <f>INDEX('[13]2016 确认版 vs 财务版'!$1:$1048576,14,MATCH($C39,'[13]2016 确认版 vs 财务版'!$3:$3,0)+1)</f>
        <v>400000</v>
      </c>
      <c r="Q39" s="185">
        <f t="shared" si="97"/>
        <v>540000</v>
      </c>
      <c r="R39" s="326">
        <f t="shared" si="5"/>
        <v>-106100</v>
      </c>
      <c r="S39" s="327"/>
      <c r="T39" s="76">
        <f>SUMIFS('A&amp;P明细-传统'!$E:$E,'A&amp;P明细-传统'!$C:$C,'A&amp;P及活动成本统计-传统'!$C39,'A&amp;P明细-传统'!$I:$I,$W$5)</f>
        <v>0</v>
      </c>
      <c r="U39" s="185">
        <f>SUMIFS('活动成本明细-传统'!$H:$H,'活动成本明细-传统'!$C:$C,$C39,'活动成本明细-传统'!$L:$L,$Y$5)</f>
        <v>0</v>
      </c>
      <c r="V39" s="185">
        <f t="shared" si="98"/>
        <v>0</v>
      </c>
      <c r="W39" s="185">
        <f>INDEX('[13]2016 确认版 vs 财务版'!$1:$1048576,13,MATCH($C39,'[13]2016 确认版 vs 财务版'!$3:$3,0)+2)</f>
        <v>150000</v>
      </c>
      <c r="X39" s="185">
        <f>INDEX('[13]2016 确认版 vs 财务版'!$1:$1048576,14,MATCH($C39,'[13]2016 确认版 vs 财务版'!$3:$3,0)+2)</f>
        <v>550000</v>
      </c>
      <c r="Y39" s="185">
        <f t="shared" si="99"/>
        <v>700000</v>
      </c>
      <c r="Z39" s="326">
        <f t="shared" si="100"/>
        <v>-700000</v>
      </c>
      <c r="AA39" s="327"/>
      <c r="AB39" s="76">
        <f>SUMIFS('A&amp;P明细-传统'!$E:$E,'A&amp;P明细-传统'!$C:$C,'A&amp;P及活动成本统计-传统'!$C39,'A&amp;P明细-传统'!$I:$I,$AG$5)</f>
        <v>0</v>
      </c>
      <c r="AC39" s="185">
        <f>SUMIFS('活动成本明细-传统'!$H:$H,'活动成本明细-传统'!$C:$C,$C39,'活动成本明细-传统'!$L:$L,$AG$5)</f>
        <v>0</v>
      </c>
      <c r="AD39" s="185">
        <f t="shared" si="101"/>
        <v>0</v>
      </c>
      <c r="AE39" s="185">
        <f>INDEX('[13]2016 确认版 vs 财务版'!$1:$1048576,13,MATCH($C39,'[13]2016 确认版 vs 财务版'!$3:$3,0)+3)</f>
        <v>130000</v>
      </c>
      <c r="AF39" s="185">
        <f>INDEX('[13]2016 确认版 vs 财务版'!$1:$1048576,14,MATCH($C39,'[13]2016 确认版 vs 财务版'!$3:$3,0)+3)</f>
        <v>350000</v>
      </c>
      <c r="AG39" s="185">
        <f t="shared" si="102"/>
        <v>480000</v>
      </c>
      <c r="AH39" s="326">
        <f t="shared" si="103"/>
        <v>-480000</v>
      </c>
      <c r="AI39" s="327"/>
      <c r="AJ39" s="76">
        <f t="shared" si="12"/>
        <v>491000</v>
      </c>
      <c r="AK39" s="185">
        <f t="shared" si="12"/>
        <v>96400</v>
      </c>
      <c r="AL39" s="185">
        <f t="shared" si="104"/>
        <v>587400</v>
      </c>
      <c r="AM39" s="185">
        <f t="shared" si="12"/>
        <v>480000</v>
      </c>
      <c r="AN39" s="185">
        <f t="shared" si="12"/>
        <v>1330000</v>
      </c>
      <c r="AO39" s="185">
        <f t="shared" si="105"/>
        <v>1810000</v>
      </c>
      <c r="AP39" s="326">
        <f t="shared" si="106"/>
        <v>-1222600</v>
      </c>
      <c r="AR39" s="610"/>
    </row>
    <row r="40" spans="2:44" s="320" customFormat="1" outlineLevel="1">
      <c r="B40" s="180" t="str">
        <f>VLOOKUP($C40,大区会计表!$A:$B,2,0)</f>
        <v>岳颖</v>
      </c>
      <c r="C40" s="307" t="s">
        <v>19</v>
      </c>
      <c r="D40" s="77">
        <f>SUMIFS('A&amp;P明细-传统'!$E:$E,'A&amp;P明细-传统'!$C:$C,'A&amp;P及活动成本统计-传统'!$C40,'A&amp;P明细-传统'!$I:$I,$G$5)</f>
        <v>60000</v>
      </c>
      <c r="E40" s="186">
        <f>SUMIFS('活动成本明细-传统'!$H:$H,'活动成本明细-传统'!$C:$C,$C40,'活动成本明细-传统'!$L:$L,$G$5)</f>
        <v>105658</v>
      </c>
      <c r="F40" s="465">
        <f t="shared" si="94"/>
        <v>165658</v>
      </c>
      <c r="G40" s="186">
        <f>INDEX('[13]2016 确认版 vs 财务版'!$1:$1048576,13,MATCH($C40,'[13]2016 确认版 vs 财务版'!$3:$3,0))</f>
        <v>40000</v>
      </c>
      <c r="H40" s="186">
        <f>INDEX('[13]2016 确认版 vs 财务版'!$1:$1048576,14,MATCH($C40,'[13]2016 确认版 vs 财务版'!$3:$3,0))</f>
        <v>105000</v>
      </c>
      <c r="I40" s="465">
        <f t="shared" si="95"/>
        <v>145000</v>
      </c>
      <c r="J40" s="362">
        <f t="shared" si="23"/>
        <v>20658</v>
      </c>
      <c r="K40" s="363"/>
      <c r="L40" s="77">
        <f>SUMIFS('A&amp;P明细-传统'!$E:$E,'A&amp;P明细-传统'!$C:$C,'A&amp;P及活动成本统计-传统'!$C40,'A&amp;P明细-传统'!$I:$I,$O$5)</f>
        <v>0</v>
      </c>
      <c r="M40" s="186">
        <f>SUMIFS('活动成本明细-传统'!$H:$H,'活动成本明细-传统'!$C:$C,$C40,'活动成本明细-传统'!$L:$L,$O$5)</f>
        <v>36100</v>
      </c>
      <c r="N40" s="465">
        <f t="shared" si="96"/>
        <v>36100</v>
      </c>
      <c r="O40" s="186">
        <f>INDEX('[13]2016 确认版 vs 财务版'!$1:$1048576,13,MATCH($C40,'[13]2016 确认版 vs 财务版'!$3:$3,0)+1)-50000</f>
        <v>1000</v>
      </c>
      <c r="P40" s="186">
        <f>INDEX('[13]2016 确认版 vs 财务版'!$1:$1048576,14,MATCH($C40,'[13]2016 确认版 vs 财务版'!$3:$3,0)+1)</f>
        <v>130000</v>
      </c>
      <c r="Q40" s="186">
        <f t="shared" si="97"/>
        <v>131000</v>
      </c>
      <c r="R40" s="362">
        <f t="shared" si="5"/>
        <v>-94900</v>
      </c>
      <c r="S40" s="363"/>
      <c r="T40" s="77">
        <f>SUMIFS('A&amp;P明细-传统'!$E:$E,'A&amp;P明细-传统'!$C:$C,'A&amp;P及活动成本统计-传统'!$C40,'A&amp;P明细-传统'!$I:$I,$W$5)</f>
        <v>0</v>
      </c>
      <c r="U40" s="186">
        <f>SUMIFS('活动成本明细-传统'!$H:$H,'活动成本明细-传统'!$C:$C,$C40,'活动成本明细-传统'!$L:$L,$Y$5)</f>
        <v>0</v>
      </c>
      <c r="V40" s="186">
        <f t="shared" si="98"/>
        <v>0</v>
      </c>
      <c r="W40" s="186">
        <f>INDEX('[13]2016 确认版 vs 财务版'!$1:$1048576,13,MATCH($C40,'[13]2016 确认版 vs 财务版'!$3:$3,0)+2)</f>
        <v>30000</v>
      </c>
      <c r="X40" s="186">
        <f>INDEX('[13]2016 确认版 vs 财务版'!$1:$1048576,14,MATCH($C40,'[13]2016 确认版 vs 财务版'!$3:$3,0)+2)</f>
        <v>100000</v>
      </c>
      <c r="Y40" s="186">
        <f t="shared" si="99"/>
        <v>130000</v>
      </c>
      <c r="Z40" s="362">
        <f t="shared" si="100"/>
        <v>-130000</v>
      </c>
      <c r="AA40" s="363"/>
      <c r="AB40" s="77">
        <f>SUMIFS('A&amp;P明细-传统'!$E:$E,'A&amp;P明细-传统'!$C:$C,'A&amp;P及活动成本统计-传统'!$C40,'A&amp;P明细-传统'!$I:$I,$AG$5)</f>
        <v>0</v>
      </c>
      <c r="AC40" s="186">
        <f>SUMIFS('活动成本明细-传统'!$H:$H,'活动成本明细-传统'!$C:$C,$C40,'活动成本明细-传统'!$L:$L,$AG$5)</f>
        <v>0</v>
      </c>
      <c r="AD40" s="186">
        <f t="shared" si="101"/>
        <v>0</v>
      </c>
      <c r="AE40" s="186">
        <f>INDEX('[13]2016 确认版 vs 财务版'!$1:$1048576,13,MATCH($C40,'[13]2016 确认版 vs 财务版'!$3:$3,0)+3)</f>
        <v>40000</v>
      </c>
      <c r="AF40" s="186">
        <f>INDEX('[13]2016 确认版 vs 财务版'!$1:$1048576,14,MATCH($C40,'[13]2016 确认版 vs 财务版'!$3:$3,0)+3)</f>
        <v>124000</v>
      </c>
      <c r="AG40" s="186">
        <f t="shared" si="102"/>
        <v>164000</v>
      </c>
      <c r="AH40" s="362">
        <f t="shared" si="103"/>
        <v>-164000</v>
      </c>
      <c r="AI40" s="363"/>
      <c r="AJ40" s="77">
        <f t="shared" si="12"/>
        <v>60000</v>
      </c>
      <c r="AK40" s="186">
        <f t="shared" si="12"/>
        <v>141758</v>
      </c>
      <c r="AL40" s="186">
        <f t="shared" si="104"/>
        <v>201758</v>
      </c>
      <c r="AM40" s="186">
        <f t="shared" si="12"/>
        <v>111000</v>
      </c>
      <c r="AN40" s="186">
        <f t="shared" si="12"/>
        <v>459000</v>
      </c>
      <c r="AO40" s="186">
        <f t="shared" si="105"/>
        <v>570000</v>
      </c>
      <c r="AP40" s="362">
        <f t="shared" si="106"/>
        <v>-368242</v>
      </c>
      <c r="AR40" s="610"/>
    </row>
    <row r="41" spans="2:44" s="4" customFormat="1" outlineLevel="1">
      <c r="B41" s="179"/>
      <c r="C41" s="301" t="s">
        <v>391</v>
      </c>
      <c r="D41" s="79">
        <f>SUM(D36:D40)</f>
        <v>151000</v>
      </c>
      <c r="E41" s="187">
        <f t="shared" ref="E41:I41" si="107">SUM(E36:E40)</f>
        <v>230236</v>
      </c>
      <c r="F41" s="466">
        <f t="shared" si="107"/>
        <v>381236</v>
      </c>
      <c r="G41" s="187">
        <f t="shared" si="107"/>
        <v>360000</v>
      </c>
      <c r="H41" s="187">
        <f t="shared" si="107"/>
        <v>431000</v>
      </c>
      <c r="I41" s="466">
        <f t="shared" si="107"/>
        <v>791000</v>
      </c>
      <c r="J41" s="80">
        <f t="shared" si="23"/>
        <v>-409764</v>
      </c>
      <c r="K41" s="81"/>
      <c r="L41" s="79">
        <f>SUM(L36:L40)</f>
        <v>486300</v>
      </c>
      <c r="M41" s="187">
        <f t="shared" ref="M41:R41" si="108">SUM(M36:M40)</f>
        <v>132676</v>
      </c>
      <c r="N41" s="466">
        <f t="shared" si="108"/>
        <v>618976</v>
      </c>
      <c r="O41" s="187">
        <f t="shared" si="108"/>
        <v>467300</v>
      </c>
      <c r="P41" s="187">
        <f t="shared" si="108"/>
        <v>1134800</v>
      </c>
      <c r="Q41" s="187">
        <f t="shared" si="108"/>
        <v>1602100</v>
      </c>
      <c r="R41" s="80">
        <f t="shared" si="108"/>
        <v>-983124</v>
      </c>
      <c r="S41" s="81"/>
      <c r="T41" s="79">
        <f>SUM(T36:T40)</f>
        <v>0</v>
      </c>
      <c r="U41" s="187">
        <f t="shared" ref="U41:V41" si="109">SUM(U36:U40)</f>
        <v>0</v>
      </c>
      <c r="V41" s="187">
        <f t="shared" si="109"/>
        <v>0</v>
      </c>
      <c r="W41" s="187">
        <f>SUM(W36:W40)</f>
        <v>558300</v>
      </c>
      <c r="X41" s="187">
        <f t="shared" ref="X41:Y41" si="110">SUM(X36:X40)</f>
        <v>1244800</v>
      </c>
      <c r="Y41" s="187">
        <f t="shared" si="110"/>
        <v>1803100</v>
      </c>
      <c r="Z41" s="80">
        <f t="shared" si="100"/>
        <v>-1803100</v>
      </c>
      <c r="AA41" s="81"/>
      <c r="AB41" s="79">
        <f>SUM(AB36:AB40)</f>
        <v>0</v>
      </c>
      <c r="AC41" s="187">
        <f t="shared" ref="AC41:AF41" si="111">SUM(AC36:AC40)</f>
        <v>0</v>
      </c>
      <c r="AD41" s="187">
        <f t="shared" si="111"/>
        <v>0</v>
      </c>
      <c r="AE41" s="187">
        <f t="shared" si="111"/>
        <v>607400</v>
      </c>
      <c r="AF41" s="187">
        <f t="shared" si="111"/>
        <v>1088900</v>
      </c>
      <c r="AG41" s="187">
        <f>SUM(AG36:AG40)</f>
        <v>1696300</v>
      </c>
      <c r="AH41" s="80">
        <f t="shared" si="103"/>
        <v>-1696300</v>
      </c>
      <c r="AI41" s="81"/>
      <c r="AJ41" s="79">
        <f>SUM(AJ36:AJ40)</f>
        <v>637300</v>
      </c>
      <c r="AK41" s="187">
        <f>SUM(AK36:AK40)</f>
        <v>362912</v>
      </c>
      <c r="AL41" s="187">
        <f t="shared" si="104"/>
        <v>1000212</v>
      </c>
      <c r="AM41" s="187">
        <f>SUM(AM36:AM40)</f>
        <v>1993000</v>
      </c>
      <c r="AN41" s="187">
        <f>SUM(AN36:AN40)</f>
        <v>3899500</v>
      </c>
      <c r="AO41" s="187">
        <f t="shared" si="105"/>
        <v>5892500</v>
      </c>
      <c r="AP41" s="80">
        <f t="shared" si="106"/>
        <v>-4892288</v>
      </c>
      <c r="AR41" s="610"/>
    </row>
    <row r="42" spans="2:44" outlineLevel="1">
      <c r="B42" s="180"/>
      <c r="C42" s="307"/>
      <c r="D42" s="77"/>
      <c r="E42" s="186"/>
      <c r="F42" s="465"/>
      <c r="G42" s="186"/>
      <c r="H42" s="186"/>
      <c r="I42" s="465"/>
      <c r="J42" s="78">
        <f t="shared" si="23"/>
        <v>0</v>
      </c>
      <c r="K42" s="14"/>
      <c r="L42" s="77"/>
      <c r="M42" s="186"/>
      <c r="N42" s="465"/>
      <c r="O42" s="186"/>
      <c r="P42" s="186"/>
      <c r="Q42" s="186"/>
      <c r="R42" s="78">
        <f t="shared" si="5"/>
        <v>0</v>
      </c>
      <c r="S42" s="14"/>
      <c r="T42" s="77"/>
      <c r="U42" s="186"/>
      <c r="V42" s="186"/>
      <c r="W42" s="186"/>
      <c r="X42" s="186"/>
      <c r="Y42" s="186"/>
      <c r="Z42" s="78"/>
      <c r="AA42" s="14"/>
      <c r="AB42" s="77"/>
      <c r="AC42" s="186"/>
      <c r="AD42" s="186"/>
      <c r="AE42" s="186"/>
      <c r="AF42" s="186"/>
      <c r="AG42" s="186"/>
      <c r="AH42" s="78"/>
      <c r="AI42" s="14"/>
      <c r="AJ42" s="77"/>
      <c r="AK42" s="186"/>
      <c r="AL42" s="186"/>
      <c r="AM42" s="186"/>
      <c r="AN42" s="186"/>
      <c r="AO42" s="186"/>
      <c r="AP42" s="78"/>
      <c r="AR42" s="610"/>
    </row>
    <row r="43" spans="2:44" s="320" customFormat="1" outlineLevel="1">
      <c r="B43" s="179" t="str">
        <f>VLOOKUP($C43,大区会计表!$A:$B,2,0)</f>
        <v>白鹭</v>
      </c>
      <c r="C43" s="11" t="s">
        <v>1</v>
      </c>
      <c r="D43" s="76">
        <f>SUMIFS('A&amp;P明细-传统'!$E:$E,'A&amp;P明细-传统'!$C:$C,'A&amp;P及活动成本统计-传统'!$C43,'A&amp;P明细-传统'!$I:$I,$G$5)</f>
        <v>23000</v>
      </c>
      <c r="E43" s="185">
        <f>SUMIFS('活动成本明细-传统'!$H:$H,'活动成本明细-传统'!$C:$C,$C43,'活动成本明细-传统'!$L:$L,$G$5)</f>
        <v>141443</v>
      </c>
      <c r="F43" s="464">
        <f t="shared" ref="F43:F46" si="112">SUM(D43:E43)</f>
        <v>164443</v>
      </c>
      <c r="G43" s="185">
        <f>INDEX('[13]2016 确认版 vs 财务版'!$1:$1048576,13,MATCH($C43,'[13]2016 确认版 vs 财务版'!$3:$3,0))</f>
        <v>536000</v>
      </c>
      <c r="H43" s="185">
        <f>INDEX('[13]2016 确认版 vs 财务版'!$1:$1048576,14,MATCH($C43,'[13]2016 确认版 vs 财务版'!$3:$3,0))</f>
        <v>0</v>
      </c>
      <c r="I43" s="464">
        <f t="shared" ref="I43:I46" si="113">SUM(G43:H43)</f>
        <v>536000</v>
      </c>
      <c r="J43" s="326">
        <f t="shared" si="23"/>
        <v>-371557</v>
      </c>
      <c r="K43" s="327"/>
      <c r="L43" s="76">
        <f>SUMIFS('A&amp;P明细-传统'!$E:$E,'A&amp;P明细-传统'!$C:$C,'A&amp;P及活动成本统计-传统'!$C43,'A&amp;P明细-传统'!$I:$I,$O$5)</f>
        <v>2400</v>
      </c>
      <c r="M43" s="185">
        <f>SUMIFS('活动成本明细-传统'!$H:$H,'活动成本明细-传统'!$C:$C,$C43,'活动成本明细-传统'!$L:$L,$O$5)</f>
        <v>37295</v>
      </c>
      <c r="N43" s="464">
        <f t="shared" ref="N43:N46" si="114">SUM(L43:M43)</f>
        <v>39695</v>
      </c>
      <c r="O43" s="185">
        <f>INDEX('[13]2016 确认版 vs 财务版'!$1:$1048576,13,MATCH($C43,'[13]2016 确认版 vs 财务版'!$3:$3,0)+1)</f>
        <v>993600</v>
      </c>
      <c r="P43" s="185">
        <f>INDEX('[13]2016 确认版 vs 财务版'!$1:$1048576,14,MATCH($C43,'[13]2016 确认版 vs 财务版'!$3:$3,0)+1)</f>
        <v>0</v>
      </c>
      <c r="Q43" s="185">
        <f t="shared" ref="Q43:Q46" si="115">SUM(O43:P43)</f>
        <v>993600</v>
      </c>
      <c r="R43" s="326">
        <f t="shared" si="5"/>
        <v>-953905</v>
      </c>
      <c r="S43" s="327"/>
      <c r="T43" s="76">
        <f>SUMIFS('A&amp;P明细-传统'!$E:$E,'A&amp;P明细-传统'!$C:$C,'A&amp;P及活动成本统计-传统'!$C43,'A&amp;P明细-传统'!$I:$I,$W$5)</f>
        <v>0</v>
      </c>
      <c r="U43" s="185">
        <f>SUMIFS('活动成本明细-传统'!$H:$H,'活动成本明细-传统'!$C:$C,$C43,'活动成本明细-传统'!$L:$L,$Y$5)</f>
        <v>0</v>
      </c>
      <c r="V43" s="185">
        <f t="shared" ref="V43:V46" si="116">SUM(T43:U43)</f>
        <v>0</v>
      </c>
      <c r="W43" s="185">
        <f>INDEX('[13]2016 确认版 vs 财务版'!$1:$1048576,13,MATCH($C43,'[13]2016 确认版 vs 财务版'!$3:$3,0)+2)</f>
        <v>993600</v>
      </c>
      <c r="X43" s="185">
        <f>INDEX('[13]2016 确认版 vs 财务版'!$1:$1048576,14,MATCH($C43,'[13]2016 确认版 vs 财务版'!$3:$3,0)+2)</f>
        <v>0</v>
      </c>
      <c r="Y43" s="185">
        <f t="shared" ref="Y43:Y46" si="117">SUM(W43:X43)</f>
        <v>993600</v>
      </c>
      <c r="Z43" s="326">
        <f t="shared" ref="Z43:Z47" si="118">V43-Y43</f>
        <v>-993600</v>
      </c>
      <c r="AA43" s="327"/>
      <c r="AB43" s="76">
        <f>SUMIFS('A&amp;P明细-传统'!$E:$E,'A&amp;P明细-传统'!$C:$C,'A&amp;P及活动成本统计-传统'!$C43,'A&amp;P明细-传统'!$I:$I,$AG$5)</f>
        <v>0</v>
      </c>
      <c r="AC43" s="185">
        <f>SUMIFS('活动成本明细-传统'!$H:$H,'活动成本明细-传统'!$C:$C,$C43,'活动成本明细-传统'!$L:$L,$AG$5)</f>
        <v>0</v>
      </c>
      <c r="AD43" s="185">
        <f t="shared" ref="AD43:AD46" si="119">SUM(AB43:AC43)</f>
        <v>0</v>
      </c>
      <c r="AE43" s="185">
        <f>INDEX('[13]2016 确认版 vs 财务版'!$1:$1048576,13,MATCH($C43,'[13]2016 确认版 vs 财务版'!$3:$3,0)+3)</f>
        <v>1156800</v>
      </c>
      <c r="AF43" s="185">
        <f>INDEX('[13]2016 确认版 vs 财务版'!$1:$1048576,14,MATCH($C43,'[13]2016 确认版 vs 财务版'!$3:$3,0)+3)</f>
        <v>0</v>
      </c>
      <c r="AG43" s="185">
        <f t="shared" ref="AG43:AG46" si="120">SUM(AE43:AF43)</f>
        <v>1156800</v>
      </c>
      <c r="AH43" s="326">
        <f t="shared" ref="AH43:AH47" si="121">AD43-AG43</f>
        <v>-1156800</v>
      </c>
      <c r="AI43" s="327"/>
      <c r="AJ43" s="76">
        <f t="shared" si="12"/>
        <v>25400</v>
      </c>
      <c r="AK43" s="185">
        <f t="shared" si="12"/>
        <v>178738</v>
      </c>
      <c r="AL43" s="185">
        <f t="shared" ref="AL43:AL47" si="122">SUM(AJ43:AK43)</f>
        <v>204138</v>
      </c>
      <c r="AM43" s="185">
        <f t="shared" si="12"/>
        <v>3680000</v>
      </c>
      <c r="AN43" s="185">
        <f t="shared" si="12"/>
        <v>0</v>
      </c>
      <c r="AO43" s="185">
        <f t="shared" ref="AO43:AO47" si="123">SUM(AM43:AN43)</f>
        <v>3680000</v>
      </c>
      <c r="AP43" s="326">
        <f t="shared" ref="AP43:AP47" si="124">AL43-AO43</f>
        <v>-3475862</v>
      </c>
      <c r="AR43" s="610"/>
    </row>
    <row r="44" spans="2:44" s="320" customFormat="1" outlineLevel="1">
      <c r="B44" s="179" t="str">
        <f>VLOOKUP($C44,大区会计表!$A:$B,2,0)</f>
        <v>祝雪</v>
      </c>
      <c r="C44" s="11" t="s">
        <v>27</v>
      </c>
      <c r="D44" s="76">
        <f>SUMIFS('A&amp;P明细-传统'!$E:$E,'A&amp;P明细-传统'!$C:$C,'A&amp;P及活动成本统计-传统'!$C44,'A&amp;P明细-传统'!$I:$I,$G$5)</f>
        <v>230000</v>
      </c>
      <c r="E44" s="185">
        <f>SUMIFS('活动成本明细-传统'!$H:$H,'活动成本明细-传统'!$C:$C,$C44,'活动成本明细-传统'!$L:$L,$G$5)</f>
        <v>0</v>
      </c>
      <c r="F44" s="464">
        <f t="shared" si="112"/>
        <v>230000</v>
      </c>
      <c r="G44" s="185">
        <f>INDEX('[13]2016 确认版 vs 财务版'!$1:$1048576,13,MATCH($C44,'[13]2016 确认版 vs 财务版'!$3:$3,0))</f>
        <v>230000</v>
      </c>
      <c r="H44" s="185">
        <f>INDEX('[13]2016 确认版 vs 财务版'!$1:$1048576,14,MATCH($C44,'[13]2016 确认版 vs 财务版'!$3:$3,0))</f>
        <v>0</v>
      </c>
      <c r="I44" s="464">
        <f t="shared" si="113"/>
        <v>230000</v>
      </c>
      <c r="J44" s="326">
        <f t="shared" si="23"/>
        <v>0</v>
      </c>
      <c r="K44" s="327"/>
      <c r="L44" s="76">
        <f>SUMIFS('A&amp;P明细-传统'!$E:$E,'A&amp;P明细-传统'!$C:$C,'A&amp;P及活动成本统计-传统'!$C44,'A&amp;P明细-传统'!$I:$I,$O$5)</f>
        <v>0</v>
      </c>
      <c r="M44" s="185">
        <f>SUMIFS('活动成本明细-传统'!$H:$H,'活动成本明细-传统'!$C:$C,$C44,'活动成本明细-传统'!$L:$L,$O$5)</f>
        <v>0</v>
      </c>
      <c r="N44" s="464">
        <f t="shared" si="114"/>
        <v>0</v>
      </c>
      <c r="O44" s="185">
        <f>INDEX('[13]2016 确认版 vs 财务版'!$1:$1048576,13,MATCH($C44,'[13]2016 确认版 vs 财务版'!$3:$3,0)+1)</f>
        <v>310500</v>
      </c>
      <c r="P44" s="185">
        <f>INDEX('[13]2016 确认版 vs 财务版'!$1:$1048576,14,MATCH($C44,'[13]2016 确认版 vs 财务版'!$3:$3,0)+1)</f>
        <v>0</v>
      </c>
      <c r="Q44" s="185">
        <f t="shared" si="115"/>
        <v>310500</v>
      </c>
      <c r="R44" s="326">
        <f t="shared" si="5"/>
        <v>-310500</v>
      </c>
      <c r="S44" s="327"/>
      <c r="T44" s="76">
        <f>SUMIFS('A&amp;P明细-传统'!$E:$E,'A&amp;P明细-传统'!$C:$C,'A&amp;P及活动成本统计-传统'!$C44,'A&amp;P明细-传统'!$I:$I,$W$5)</f>
        <v>0</v>
      </c>
      <c r="U44" s="185">
        <f>SUMIFS('活动成本明细-传统'!$H:$H,'活动成本明细-传统'!$C:$C,$C44,'活动成本明细-传统'!$L:$L,$Y$5)</f>
        <v>0</v>
      </c>
      <c r="V44" s="185">
        <f t="shared" si="116"/>
        <v>0</v>
      </c>
      <c r="W44" s="185">
        <f>INDEX('[13]2016 确认版 vs 财务版'!$1:$1048576,13,MATCH($C44,'[13]2016 确认版 vs 财务版'!$3:$3,0)+2)</f>
        <v>310500</v>
      </c>
      <c r="X44" s="185">
        <f>INDEX('[13]2016 确认版 vs 财务版'!$1:$1048576,14,MATCH($C44,'[13]2016 确认版 vs 财务版'!$3:$3,0)+2)</f>
        <v>0</v>
      </c>
      <c r="Y44" s="185">
        <f t="shared" si="117"/>
        <v>310500</v>
      </c>
      <c r="Z44" s="326">
        <f t="shared" si="118"/>
        <v>-310500</v>
      </c>
      <c r="AA44" s="327"/>
      <c r="AB44" s="76">
        <f>SUMIFS('A&amp;P明细-传统'!$E:$E,'A&amp;P明细-传统'!$C:$C,'A&amp;P及活动成本统计-传统'!$C44,'A&amp;P明细-传统'!$I:$I,$AG$5)</f>
        <v>0</v>
      </c>
      <c r="AC44" s="185">
        <f>SUMIFS('活动成本明细-传统'!$H:$H,'活动成本明细-传统'!$C:$C,$C44,'活动成本明细-传统'!$L:$L,$AG$5)</f>
        <v>0</v>
      </c>
      <c r="AD44" s="185">
        <f t="shared" si="119"/>
        <v>0</v>
      </c>
      <c r="AE44" s="185">
        <f>INDEX('[13]2016 确认版 vs 财务版'!$1:$1048576,13,MATCH($C44,'[13]2016 确认版 vs 财务版'!$3:$3,0)+3)</f>
        <v>299000</v>
      </c>
      <c r="AF44" s="185">
        <f>INDEX('[13]2016 确认版 vs 财务版'!$1:$1048576,14,MATCH($C44,'[13]2016 确认版 vs 财务版'!$3:$3,0)+3)</f>
        <v>0</v>
      </c>
      <c r="AG44" s="185">
        <f t="shared" si="120"/>
        <v>299000</v>
      </c>
      <c r="AH44" s="326">
        <f t="shared" si="121"/>
        <v>-299000</v>
      </c>
      <c r="AI44" s="327"/>
      <c r="AJ44" s="76">
        <f t="shared" si="12"/>
        <v>230000</v>
      </c>
      <c r="AK44" s="185">
        <f t="shared" si="12"/>
        <v>0</v>
      </c>
      <c r="AL44" s="185">
        <f t="shared" si="122"/>
        <v>230000</v>
      </c>
      <c r="AM44" s="185">
        <f t="shared" si="12"/>
        <v>1150000</v>
      </c>
      <c r="AN44" s="185">
        <f t="shared" si="12"/>
        <v>0</v>
      </c>
      <c r="AO44" s="185">
        <f t="shared" si="123"/>
        <v>1150000</v>
      </c>
      <c r="AP44" s="326">
        <f t="shared" si="124"/>
        <v>-920000</v>
      </c>
      <c r="AR44" s="610"/>
    </row>
    <row r="45" spans="2:44" s="320" customFormat="1" outlineLevel="1">
      <c r="B45" s="180" t="str">
        <f>VLOOKUP($C45,大区会计表!$A:$B,2,0)</f>
        <v>李研</v>
      </c>
      <c r="C45" s="307" t="s">
        <v>48</v>
      </c>
      <c r="D45" s="77">
        <f>SUMIFS('A&amp;P明细-传统'!$E:$E,'A&amp;P明细-传统'!$C:$C,'A&amp;P及活动成本统计-传统'!$C45,'A&amp;P明细-传统'!$I:$I,$G$5)</f>
        <v>200000</v>
      </c>
      <c r="E45" s="186">
        <f>SUMIFS('活动成本明细-传统'!$H:$H,'活动成本明细-传统'!$C:$C,$C45,'活动成本明细-传统'!$L:$L,$G$5)</f>
        <v>150365</v>
      </c>
      <c r="F45" s="465">
        <f t="shared" si="112"/>
        <v>350365</v>
      </c>
      <c r="G45" s="186">
        <f>INDEX('[13]2016 确认版 vs 财务版'!$1:$1048576,13,MATCH($C45,'[13]2016 确认版 vs 财务版'!$3:$3,0))</f>
        <v>578000</v>
      </c>
      <c r="H45" s="186">
        <f>INDEX('[13]2016 确认版 vs 财务版'!$1:$1048576,14,MATCH($C45,'[13]2016 确认版 vs 财务版'!$3:$3,0))</f>
        <v>0</v>
      </c>
      <c r="I45" s="465">
        <f t="shared" si="113"/>
        <v>578000</v>
      </c>
      <c r="J45" s="362">
        <f t="shared" si="23"/>
        <v>-227635</v>
      </c>
      <c r="K45" s="363"/>
      <c r="L45" s="77">
        <f>SUMIFS('A&amp;P明细-传统'!$E:$E,'A&amp;P明细-传统'!$C:$C,'A&amp;P及活动成本统计-传统'!$C45,'A&amp;P明细-传统'!$I:$I,$O$5)</f>
        <v>148000</v>
      </c>
      <c r="M45" s="186">
        <f>SUMIFS('活动成本明细-传统'!$H:$H,'活动成本明细-传统'!$C:$C,$C45,'活动成本明细-传统'!$L:$L,$O$5)</f>
        <v>108543</v>
      </c>
      <c r="N45" s="465">
        <f t="shared" si="114"/>
        <v>256543</v>
      </c>
      <c r="O45" s="186">
        <f>INDEX('[13]2016 确认版 vs 财务版'!$1:$1048576,13,MATCH($C45,'[13]2016 确认版 vs 财务版'!$3:$3,0)+1)</f>
        <v>787300</v>
      </c>
      <c r="P45" s="186">
        <f>INDEX('[13]2016 确认版 vs 财务版'!$1:$1048576,14,MATCH($C45,'[13]2016 确认版 vs 财务版'!$3:$3,0)+1)</f>
        <v>0</v>
      </c>
      <c r="Q45" s="186">
        <f t="shared" si="115"/>
        <v>787300</v>
      </c>
      <c r="R45" s="362">
        <f t="shared" si="5"/>
        <v>-530757</v>
      </c>
      <c r="S45" s="363"/>
      <c r="T45" s="77">
        <f>SUMIFS('A&amp;P明细-传统'!$E:$E,'A&amp;P明细-传统'!$C:$C,'A&amp;P及活动成本统计-传统'!$C45,'A&amp;P明细-传统'!$I:$I,$W$5)</f>
        <v>0</v>
      </c>
      <c r="U45" s="186">
        <f>SUMIFS('活动成本明细-传统'!$H:$H,'活动成本明细-传统'!$C:$C,$C45,'活动成本明细-传统'!$L:$L,$Y$5)</f>
        <v>105000</v>
      </c>
      <c r="V45" s="186">
        <f t="shared" si="116"/>
        <v>105000</v>
      </c>
      <c r="W45" s="186">
        <f>INDEX('[13]2016 确认版 vs 财务版'!$1:$1048576,13,MATCH($C45,'[13]2016 确认版 vs 财务版'!$3:$3,0)+2)</f>
        <v>787300</v>
      </c>
      <c r="X45" s="186">
        <f>INDEX('[13]2016 确认版 vs 财务版'!$1:$1048576,14,MATCH($C45,'[13]2016 确认版 vs 财务版'!$3:$3,0)+2)</f>
        <v>0</v>
      </c>
      <c r="Y45" s="186">
        <f t="shared" si="117"/>
        <v>787300</v>
      </c>
      <c r="Z45" s="362">
        <f t="shared" si="118"/>
        <v>-682300</v>
      </c>
      <c r="AA45" s="363"/>
      <c r="AB45" s="77">
        <f>SUMIFS('A&amp;P明细-传统'!$E:$E,'A&amp;P明细-传统'!$C:$C,'A&amp;P及活动成本统计-传统'!$C45,'A&amp;P明细-传统'!$I:$I,$AG$5)</f>
        <v>0</v>
      </c>
      <c r="AC45" s="186">
        <f>SUMIFS('活动成本明细-传统'!$H:$H,'活动成本明细-传统'!$C:$C,$C45,'活动成本明细-传统'!$L:$L,$AG$5)</f>
        <v>45000</v>
      </c>
      <c r="AD45" s="186">
        <f t="shared" si="119"/>
        <v>45000</v>
      </c>
      <c r="AE45" s="186">
        <f>INDEX('[13]2016 确认版 vs 财务版'!$1:$1048576,13,MATCH($C45,'[13]2016 确认版 vs 财务版'!$3:$3,0)+3)</f>
        <v>757400</v>
      </c>
      <c r="AF45" s="186">
        <f>INDEX('[13]2016 确认版 vs 财务版'!$1:$1048576,14,MATCH($C45,'[13]2016 确认版 vs 财务版'!$3:$3,0)+3)</f>
        <v>0</v>
      </c>
      <c r="AG45" s="186">
        <f t="shared" si="120"/>
        <v>757400</v>
      </c>
      <c r="AH45" s="362">
        <f t="shared" si="121"/>
        <v>-712400</v>
      </c>
      <c r="AI45" s="363"/>
      <c r="AJ45" s="77">
        <f t="shared" si="12"/>
        <v>348000</v>
      </c>
      <c r="AK45" s="186">
        <f t="shared" si="12"/>
        <v>408908</v>
      </c>
      <c r="AL45" s="186">
        <f t="shared" si="122"/>
        <v>756908</v>
      </c>
      <c r="AM45" s="186">
        <f t="shared" si="12"/>
        <v>2910000</v>
      </c>
      <c r="AN45" s="186">
        <f t="shared" si="12"/>
        <v>0</v>
      </c>
      <c r="AO45" s="186">
        <f t="shared" si="123"/>
        <v>2910000</v>
      </c>
      <c r="AP45" s="362">
        <f t="shared" si="124"/>
        <v>-2153092</v>
      </c>
      <c r="AR45" s="610"/>
    </row>
    <row r="46" spans="2:44" s="320" customFormat="1" outlineLevel="1">
      <c r="B46" s="179" t="str">
        <f>VLOOKUP($C46,大区会计表!$A:$B,2,0)</f>
        <v>李研</v>
      </c>
      <c r="C46" s="306" t="s">
        <v>49</v>
      </c>
      <c r="D46" s="76">
        <f>SUMIFS('A&amp;P明细-传统'!$E:$E,'A&amp;P明细-传统'!$C:$C,'A&amp;P及活动成本统计-传统'!$C46,'A&amp;P明细-传统'!$I:$I,$G$5)</f>
        <v>0</v>
      </c>
      <c r="E46" s="185">
        <f>SUMIFS('活动成本明细-传统'!$H:$H,'活动成本明细-传统'!$C:$C,$C46,'活动成本明细-传统'!$L:$L,$G$5)</f>
        <v>106450</v>
      </c>
      <c r="F46" s="464">
        <f t="shared" si="112"/>
        <v>106450</v>
      </c>
      <c r="G46" s="185">
        <f>INDEX('[13]2016 确认版 vs 财务版'!$1:$1048576,13,MATCH($C46,'[13]2016 确认版 vs 财务版'!$3:$3,0))</f>
        <v>260000</v>
      </c>
      <c r="H46" s="185">
        <f>INDEX('[13]2016 确认版 vs 财务版'!$1:$1048576,14,MATCH($C46,'[13]2016 确认版 vs 财务版'!$3:$3,0))</f>
        <v>200000</v>
      </c>
      <c r="I46" s="464">
        <f t="shared" si="113"/>
        <v>460000</v>
      </c>
      <c r="J46" s="326">
        <f t="shared" si="23"/>
        <v>-353550</v>
      </c>
      <c r="K46" s="327"/>
      <c r="L46" s="76">
        <f>SUMIFS('A&amp;P明细-传统'!$E:$E,'A&amp;P明细-传统'!$C:$C,'A&amp;P及活动成本统计-传统'!$C46,'A&amp;P明细-传统'!$I:$I,$O$5)</f>
        <v>0</v>
      </c>
      <c r="M46" s="185">
        <f>SUMIFS('活动成本明细-传统'!$H:$H,'活动成本明细-传统'!$C:$C,$C46,'活动成本明细-传统'!$L:$L,$O$5)</f>
        <v>0</v>
      </c>
      <c r="N46" s="464">
        <f t="shared" si="114"/>
        <v>0</v>
      </c>
      <c r="O46" s="185">
        <f>INDEX('[13]2016 确认版 vs 财务版'!$1:$1048576,13,MATCH($C46,'[13]2016 确认版 vs 财务版'!$3:$3,0)+1)</f>
        <v>421000</v>
      </c>
      <c r="P46" s="185">
        <f>INDEX('[13]2016 确认版 vs 财务版'!$1:$1048576,14,MATCH($C46,'[13]2016 确认版 vs 财务版'!$3:$3,0)+1)</f>
        <v>200000</v>
      </c>
      <c r="Q46" s="185">
        <f t="shared" si="115"/>
        <v>621000</v>
      </c>
      <c r="R46" s="326">
        <f t="shared" si="5"/>
        <v>-621000</v>
      </c>
      <c r="S46" s="327"/>
      <c r="T46" s="76">
        <f>SUMIFS('A&amp;P明细-传统'!$E:$E,'A&amp;P明细-传统'!$C:$C,'A&amp;P及活动成本统计-传统'!$C46,'A&amp;P明细-传统'!$I:$I,$W$5)</f>
        <v>0</v>
      </c>
      <c r="U46" s="185">
        <f>SUMIFS('活动成本明细-传统'!$H:$H,'活动成本明细-传统'!$C:$C,$C46,'活动成本明细-传统'!$L:$L,$Y$5)</f>
        <v>0</v>
      </c>
      <c r="V46" s="185">
        <f t="shared" si="116"/>
        <v>0</v>
      </c>
      <c r="W46" s="185">
        <f>INDEX('[13]2016 确认版 vs 财务版'!$1:$1048576,13,MATCH($C46,'[13]2016 确认版 vs 财务版'!$3:$3,0)+2)</f>
        <v>421000</v>
      </c>
      <c r="X46" s="185">
        <f>INDEX('[13]2016 确认版 vs 财务版'!$1:$1048576,14,MATCH($C46,'[13]2016 确认版 vs 财务版'!$3:$3,0)+2)</f>
        <v>200000</v>
      </c>
      <c r="Y46" s="185">
        <f t="shared" si="117"/>
        <v>621000</v>
      </c>
      <c r="Z46" s="326">
        <f t="shared" si="118"/>
        <v>-621000</v>
      </c>
      <c r="AA46" s="327"/>
      <c r="AB46" s="76">
        <f>SUMIFS('A&amp;P明细-传统'!$E:$E,'A&amp;P明细-传统'!$C:$C,'A&amp;P及活动成本统计-传统'!$C46,'A&amp;P明细-传统'!$I:$I,$AG$5)</f>
        <v>0</v>
      </c>
      <c r="AC46" s="185">
        <f>SUMIFS('活动成本明细-传统'!$H:$H,'活动成本明细-传统'!$C:$C,$C46,'活动成本明细-传统'!$L:$L,$AG$5)</f>
        <v>0</v>
      </c>
      <c r="AD46" s="185">
        <f t="shared" si="119"/>
        <v>0</v>
      </c>
      <c r="AE46" s="185">
        <f>INDEX('[13]2016 确认版 vs 财务版'!$1:$1048576,13,MATCH($C46,'[13]2016 确认版 vs 财务版'!$3:$3,0)+3)</f>
        <v>298000</v>
      </c>
      <c r="AF46" s="185">
        <f>INDEX('[13]2016 确认版 vs 财务版'!$1:$1048576,14,MATCH($C46,'[13]2016 确认版 vs 财务版'!$3:$3,0)+3)</f>
        <v>300000</v>
      </c>
      <c r="AG46" s="185">
        <f t="shared" si="120"/>
        <v>598000</v>
      </c>
      <c r="AH46" s="326">
        <f t="shared" si="121"/>
        <v>-598000</v>
      </c>
      <c r="AI46" s="327"/>
      <c r="AJ46" s="76">
        <f t="shared" si="12"/>
        <v>0</v>
      </c>
      <c r="AK46" s="185">
        <f t="shared" si="12"/>
        <v>106450</v>
      </c>
      <c r="AL46" s="185">
        <f t="shared" si="122"/>
        <v>106450</v>
      </c>
      <c r="AM46" s="185">
        <f t="shared" si="12"/>
        <v>1400000</v>
      </c>
      <c r="AN46" s="185">
        <f t="shared" si="12"/>
        <v>900000</v>
      </c>
      <c r="AO46" s="185">
        <f t="shared" si="123"/>
        <v>2300000</v>
      </c>
      <c r="AP46" s="326">
        <f t="shared" si="124"/>
        <v>-2193550</v>
      </c>
      <c r="AR46" s="610"/>
    </row>
    <row r="47" spans="2:44" s="4" customFormat="1" outlineLevel="1">
      <c r="B47" s="180"/>
      <c r="C47" s="300" t="s">
        <v>392</v>
      </c>
      <c r="D47" s="344">
        <f>SUM(D43:D46)</f>
        <v>453000</v>
      </c>
      <c r="E47" s="345">
        <f t="shared" ref="E47:I47" si="125">SUM(E43:E46)</f>
        <v>398258</v>
      </c>
      <c r="F47" s="467">
        <f t="shared" si="125"/>
        <v>851258</v>
      </c>
      <c r="G47" s="345">
        <f t="shared" si="125"/>
        <v>1604000</v>
      </c>
      <c r="H47" s="345">
        <f t="shared" si="125"/>
        <v>200000</v>
      </c>
      <c r="I47" s="467">
        <f t="shared" si="125"/>
        <v>1804000</v>
      </c>
      <c r="J47" s="346">
        <f t="shared" si="23"/>
        <v>-952742</v>
      </c>
      <c r="K47" s="347"/>
      <c r="L47" s="344">
        <f>SUM(L43:L46)</f>
        <v>150400</v>
      </c>
      <c r="M47" s="345">
        <f t="shared" ref="M47:R47" si="126">SUM(M43:M46)</f>
        <v>145838</v>
      </c>
      <c r="N47" s="467">
        <f t="shared" si="126"/>
        <v>296238</v>
      </c>
      <c r="O47" s="345">
        <f t="shared" si="126"/>
        <v>2512400</v>
      </c>
      <c r="P47" s="345">
        <f t="shared" si="126"/>
        <v>200000</v>
      </c>
      <c r="Q47" s="345">
        <f t="shared" si="126"/>
        <v>2712400</v>
      </c>
      <c r="R47" s="346">
        <f t="shared" si="126"/>
        <v>-2416162</v>
      </c>
      <c r="S47" s="347"/>
      <c r="T47" s="344">
        <f>SUM(T43:T46)</f>
        <v>0</v>
      </c>
      <c r="U47" s="345">
        <f t="shared" ref="U47:V47" si="127">SUM(U43:U46)</f>
        <v>105000</v>
      </c>
      <c r="V47" s="345">
        <f t="shared" si="127"/>
        <v>105000</v>
      </c>
      <c r="W47" s="345">
        <f>SUM(W43:W46)</f>
        <v>2512400</v>
      </c>
      <c r="X47" s="345">
        <f t="shared" ref="X47:Y47" si="128">SUM(X43:X46)</f>
        <v>200000</v>
      </c>
      <c r="Y47" s="345">
        <f t="shared" si="128"/>
        <v>2712400</v>
      </c>
      <c r="Z47" s="346">
        <f t="shared" si="118"/>
        <v>-2607400</v>
      </c>
      <c r="AA47" s="347"/>
      <c r="AB47" s="344">
        <f>SUM(AB43:AB46)</f>
        <v>0</v>
      </c>
      <c r="AC47" s="345">
        <f t="shared" ref="AC47:AF47" si="129">SUM(AC43:AC46)</f>
        <v>45000</v>
      </c>
      <c r="AD47" s="345">
        <f t="shared" si="129"/>
        <v>45000</v>
      </c>
      <c r="AE47" s="345">
        <f t="shared" si="129"/>
        <v>2511200</v>
      </c>
      <c r="AF47" s="345">
        <f t="shared" si="129"/>
        <v>300000</v>
      </c>
      <c r="AG47" s="345">
        <f>SUM(AG43:AG46)</f>
        <v>2811200</v>
      </c>
      <c r="AH47" s="346">
        <f t="shared" si="121"/>
        <v>-2766200</v>
      </c>
      <c r="AI47" s="347"/>
      <c r="AJ47" s="344">
        <f>SUM(AJ43:AJ46)</f>
        <v>603400</v>
      </c>
      <c r="AK47" s="345">
        <f>SUM(AK43:AK46)</f>
        <v>694096</v>
      </c>
      <c r="AL47" s="345">
        <f t="shared" si="122"/>
        <v>1297496</v>
      </c>
      <c r="AM47" s="345">
        <f>SUM(AM43:AM46)</f>
        <v>9140000</v>
      </c>
      <c r="AN47" s="345">
        <f>SUM(AN43:AN46)</f>
        <v>900000</v>
      </c>
      <c r="AO47" s="345">
        <f t="shared" si="123"/>
        <v>10040000</v>
      </c>
      <c r="AP47" s="346">
        <f t="shared" si="124"/>
        <v>-8742504</v>
      </c>
      <c r="AR47" s="610"/>
    </row>
    <row r="48" spans="2:44" outlineLevel="1">
      <c r="B48" s="179"/>
      <c r="C48" s="306"/>
      <c r="D48" s="76"/>
      <c r="E48" s="185"/>
      <c r="F48" s="464"/>
      <c r="G48" s="185"/>
      <c r="H48" s="185"/>
      <c r="I48" s="464"/>
      <c r="J48" s="13">
        <f t="shared" si="23"/>
        <v>0</v>
      </c>
      <c r="K48" s="6"/>
      <c r="L48" s="76"/>
      <c r="M48" s="185"/>
      <c r="N48" s="464"/>
      <c r="O48" s="185"/>
      <c r="P48" s="185"/>
      <c r="Q48" s="185"/>
      <c r="R48" s="13">
        <f t="shared" si="5"/>
        <v>0</v>
      </c>
      <c r="S48" s="6"/>
      <c r="T48" s="76"/>
      <c r="U48" s="185"/>
      <c r="V48" s="185"/>
      <c r="W48" s="185"/>
      <c r="X48" s="185"/>
      <c r="Y48" s="185"/>
      <c r="Z48" s="13"/>
      <c r="AA48" s="6"/>
      <c r="AB48" s="76"/>
      <c r="AC48" s="185"/>
      <c r="AD48" s="185"/>
      <c r="AE48" s="185"/>
      <c r="AF48" s="185"/>
      <c r="AG48" s="185"/>
      <c r="AH48" s="13"/>
      <c r="AI48" s="6"/>
      <c r="AJ48" s="76"/>
      <c r="AK48" s="185"/>
      <c r="AL48" s="185"/>
      <c r="AM48" s="185"/>
      <c r="AN48" s="185"/>
      <c r="AO48" s="185"/>
      <c r="AP48" s="13"/>
      <c r="AR48" s="610"/>
    </row>
    <row r="49" spans="2:44" s="320" customFormat="1" outlineLevel="1">
      <c r="B49" s="180" t="str">
        <f>VLOOKUP($C49,大区会计表!$A:$B,2,0)</f>
        <v>金银</v>
      </c>
      <c r="C49" s="307" t="s">
        <v>8</v>
      </c>
      <c r="D49" s="77">
        <f>SUMIFS('A&amp;P明细-传统'!$E:$E,'A&amp;P明细-传统'!$C:$C,'A&amp;P及活动成本统计-传统'!$C49,'A&amp;P明细-传统'!$I:$I,$G$5)</f>
        <v>80000</v>
      </c>
      <c r="E49" s="186">
        <f>SUMIFS('活动成本明细-传统'!$H:$H,'活动成本明细-传统'!$C:$C,$C49,'活动成本明细-传统'!$L:$L,$G$5)</f>
        <v>584169.76</v>
      </c>
      <c r="F49" s="465">
        <f t="shared" ref="F49:F52" si="130">SUM(D49:E49)</f>
        <v>664169.76</v>
      </c>
      <c r="G49" s="186">
        <f>INDEX('[13]2016 确认版 vs 财务版'!$1:$1048576,13,MATCH($C49,'[13]2016 确认版 vs 财务版'!$3:$3,0))</f>
        <v>117000</v>
      </c>
      <c r="H49" s="186">
        <f>INDEX('[13]2016 确认版 vs 财务版'!$1:$1048576,14,MATCH($C49,'[13]2016 确认版 vs 财务版'!$3:$3,0))</f>
        <v>573000</v>
      </c>
      <c r="I49" s="465">
        <f t="shared" ref="I49:I52" si="131">SUM(G49:H49)</f>
        <v>690000</v>
      </c>
      <c r="J49" s="362">
        <f t="shared" si="23"/>
        <v>-25830.239999999991</v>
      </c>
      <c r="K49" s="363"/>
      <c r="L49" s="77">
        <f>SUMIFS('A&amp;P明细-传统'!$E:$E,'A&amp;P明细-传统'!$C:$C,'A&amp;P及活动成本统计-传统'!$C49,'A&amp;P明细-传统'!$I:$I,$O$5)</f>
        <v>9740</v>
      </c>
      <c r="M49" s="186">
        <f>SUMIFS('活动成本明细-传统'!$H:$H,'活动成本明细-传统'!$C:$C,$C49,'活动成本明细-传统'!$L:$L,$O$5)</f>
        <v>0</v>
      </c>
      <c r="N49" s="465">
        <f t="shared" ref="N49:N52" si="132">SUM(L49:M49)</f>
        <v>9740</v>
      </c>
      <c r="O49" s="186">
        <f>INDEX('[13]2016 确认版 vs 财务版'!$1:$1048576,13,MATCH($C49,'[13]2016 确认版 vs 财务版'!$3:$3,0)+1)</f>
        <v>180000</v>
      </c>
      <c r="P49" s="186">
        <f>INDEX('[13]2016 确认版 vs 财务版'!$1:$1048576,14,MATCH($C49,'[13]2016 确认版 vs 财务版'!$3:$3,0)+1)</f>
        <v>751500.00000000012</v>
      </c>
      <c r="Q49" s="186">
        <f t="shared" ref="Q49:Q52" si="133">SUM(O49:P49)</f>
        <v>931500.00000000012</v>
      </c>
      <c r="R49" s="362">
        <f t="shared" si="5"/>
        <v>-921760.00000000012</v>
      </c>
      <c r="S49" s="363"/>
      <c r="T49" s="77">
        <f>SUMIFS('A&amp;P明细-传统'!$E:$E,'A&amp;P明细-传统'!$C:$C,'A&amp;P及活动成本统计-传统'!$C49,'A&amp;P明细-传统'!$I:$I,$W$5)</f>
        <v>0</v>
      </c>
      <c r="U49" s="186">
        <f>SUMIFS('活动成本明细-传统'!$H:$H,'活动成本明细-传统'!$C:$C,$C49,'活动成本明细-传统'!$L:$L,$Y$5)</f>
        <v>0</v>
      </c>
      <c r="V49" s="186">
        <f t="shared" ref="V49:V52" si="134">SUM(T49:U49)</f>
        <v>0</v>
      </c>
      <c r="W49" s="186">
        <f>INDEX('[13]2016 确认版 vs 财务版'!$1:$1048576,13,MATCH($C49,'[13]2016 确认版 vs 财务版'!$3:$3,0)+2)</f>
        <v>288000</v>
      </c>
      <c r="X49" s="186">
        <f>INDEX('[13]2016 确认版 vs 财务版'!$1:$1048576,14,MATCH($C49,'[13]2016 确认版 vs 财务版'!$3:$3,0)+2)</f>
        <v>643500.00000000012</v>
      </c>
      <c r="Y49" s="186">
        <f t="shared" ref="Y49:Y52" si="135">SUM(W49:X49)</f>
        <v>931500.00000000012</v>
      </c>
      <c r="Z49" s="362">
        <f t="shared" ref="Z49:Z53" si="136">V49-Y49</f>
        <v>-931500.00000000012</v>
      </c>
      <c r="AA49" s="363"/>
      <c r="AB49" s="77">
        <f>SUMIFS('A&amp;P明细-传统'!$E:$E,'A&amp;P明细-传统'!$C:$C,'A&amp;P及活动成本统计-传统'!$C49,'A&amp;P明细-传统'!$I:$I,$AG$5)</f>
        <v>0</v>
      </c>
      <c r="AC49" s="186">
        <f>SUMIFS('活动成本明细-传统'!$H:$H,'活动成本明细-传统'!$C:$C,$C49,'活动成本明细-传统'!$L:$L,$AG$5)</f>
        <v>0</v>
      </c>
      <c r="AD49" s="186">
        <f t="shared" ref="AD49:AD52" si="137">SUM(AB49:AC49)</f>
        <v>0</v>
      </c>
      <c r="AE49" s="186">
        <f>INDEX('[13]2016 确认版 vs 财务版'!$1:$1048576,13,MATCH($C49,'[13]2016 确认版 vs 财务版'!$3:$3,0)+3)</f>
        <v>315000</v>
      </c>
      <c r="AF49" s="186">
        <f>INDEX('[13]2016 确认版 vs 财务版'!$1:$1048576,14,MATCH($C49,'[13]2016 确认版 vs 财务版'!$3:$3,0)+3)</f>
        <v>582000</v>
      </c>
      <c r="AG49" s="186">
        <f t="shared" ref="AG49:AG52" si="138">SUM(AE49:AF49)</f>
        <v>897000</v>
      </c>
      <c r="AH49" s="362">
        <f t="shared" ref="AH49:AH53" si="139">AD49-AG49</f>
        <v>-897000</v>
      </c>
      <c r="AI49" s="363"/>
      <c r="AJ49" s="77">
        <f t="shared" si="12"/>
        <v>89740</v>
      </c>
      <c r="AK49" s="186">
        <f t="shared" si="12"/>
        <v>584169.76</v>
      </c>
      <c r="AL49" s="186">
        <f t="shared" ref="AL49:AL55" si="140">SUM(AJ49:AK49)</f>
        <v>673909.76000000001</v>
      </c>
      <c r="AM49" s="186">
        <f t="shared" si="12"/>
        <v>900000</v>
      </c>
      <c r="AN49" s="186">
        <f t="shared" si="12"/>
        <v>2550000</v>
      </c>
      <c r="AO49" s="186">
        <f t="shared" ref="AO49:AO53" si="141">SUM(AM49:AN49)</f>
        <v>3450000</v>
      </c>
      <c r="AP49" s="362">
        <f t="shared" ref="AP49:AP53" si="142">AL49-AO49</f>
        <v>-2776090.24</v>
      </c>
      <c r="AR49" s="610"/>
    </row>
    <row r="50" spans="2:44" s="320" customFormat="1" outlineLevel="1">
      <c r="B50" s="179" t="str">
        <f>VLOOKUP($C50,大区会计表!$A:$B,2,0)</f>
        <v>李研</v>
      </c>
      <c r="C50" s="306" t="s">
        <v>20</v>
      </c>
      <c r="D50" s="76">
        <f>SUMIFS('A&amp;P明细-传统'!$E:$E,'A&amp;P明细-传统'!$C:$C,'A&amp;P及活动成本统计-传统'!$C50,'A&amp;P明细-传统'!$I:$I,$G$5)</f>
        <v>36000</v>
      </c>
      <c r="E50" s="185">
        <f>SUMIFS('活动成本明细-传统'!$H:$H,'活动成本明细-传统'!$C:$C,$C50,'活动成本明细-传统'!$L:$L,$G$5)</f>
        <v>45345</v>
      </c>
      <c r="F50" s="464">
        <f t="shared" si="130"/>
        <v>81345</v>
      </c>
      <c r="G50" s="185">
        <f>INDEX('[13]2016 确认版 vs 财务版'!$1:$1048576,13,MATCH($C50,'[13]2016 确认版 vs 财务版'!$3:$3,0))</f>
        <v>36000</v>
      </c>
      <c r="H50" s="185">
        <f>INDEX('[13]2016 确认版 vs 财务版'!$1:$1048576,14,MATCH($C50,'[13]2016 确认版 vs 财务版'!$3:$3,0))</f>
        <v>240000</v>
      </c>
      <c r="I50" s="464">
        <f t="shared" si="131"/>
        <v>276000</v>
      </c>
      <c r="J50" s="326">
        <f t="shared" si="23"/>
        <v>-194655</v>
      </c>
      <c r="K50" s="327"/>
      <c r="L50" s="76">
        <f>SUMIFS('A&amp;P明细-传统'!$E:$E,'A&amp;P明细-传统'!$C:$C,'A&amp;P及活动成本统计-传统'!$C50,'A&amp;P明细-传统'!$I:$I,$O$5)</f>
        <v>0</v>
      </c>
      <c r="M50" s="185">
        <f>SUMIFS('活动成本明细-传统'!$H:$H,'活动成本明细-传统'!$C:$C,$C50,'活动成本明细-传统'!$L:$L,$O$5)</f>
        <v>67000</v>
      </c>
      <c r="N50" s="464">
        <f t="shared" si="132"/>
        <v>67000</v>
      </c>
      <c r="O50" s="185">
        <f>INDEX('[13]2016 确认版 vs 财务版'!$1:$1048576,13,MATCH($C50,'[13]2016 确认版 vs 财务版'!$3:$3,0)+1)</f>
        <v>72000</v>
      </c>
      <c r="P50" s="185">
        <f>INDEX('[13]2016 确认版 vs 财务版'!$1:$1048576,14,MATCH($C50,'[13]2016 确认版 vs 财务版'!$3:$3,0)+1)</f>
        <v>300600</v>
      </c>
      <c r="Q50" s="185">
        <f t="shared" si="133"/>
        <v>372600</v>
      </c>
      <c r="R50" s="326">
        <f t="shared" si="5"/>
        <v>-305600</v>
      </c>
      <c r="S50" s="327"/>
      <c r="T50" s="76">
        <f>SUMIFS('A&amp;P明细-传统'!$E:$E,'A&amp;P明细-传统'!$C:$C,'A&amp;P及活动成本统计-传统'!$C50,'A&amp;P明细-传统'!$I:$I,$W$5)</f>
        <v>0</v>
      </c>
      <c r="U50" s="185">
        <f>SUMIFS('活动成本明细-传统'!$H:$H,'活动成本明细-传统'!$C:$C,$C50,'活动成本明细-传统'!$L:$L,$Y$5)</f>
        <v>0</v>
      </c>
      <c r="V50" s="185">
        <f t="shared" si="134"/>
        <v>0</v>
      </c>
      <c r="W50" s="185">
        <f>INDEX('[13]2016 确认版 vs 财务版'!$1:$1048576,13,MATCH($C50,'[13]2016 确认版 vs 财务版'!$3:$3,0)+2)</f>
        <v>108000</v>
      </c>
      <c r="X50" s="185">
        <f>INDEX('[13]2016 确认版 vs 财务版'!$1:$1048576,14,MATCH($C50,'[13]2016 确认版 vs 财务版'!$3:$3,0)+2)</f>
        <v>264600</v>
      </c>
      <c r="Y50" s="185">
        <f t="shared" si="135"/>
        <v>372600</v>
      </c>
      <c r="Z50" s="326">
        <f t="shared" si="136"/>
        <v>-372600</v>
      </c>
      <c r="AA50" s="327"/>
      <c r="AB50" s="76">
        <f>SUMIFS('A&amp;P明细-传统'!$E:$E,'A&amp;P明细-传统'!$C:$C,'A&amp;P及活动成本统计-传统'!$C50,'A&amp;P明细-传统'!$I:$I,$AG$5)</f>
        <v>0</v>
      </c>
      <c r="AC50" s="185">
        <f>SUMIFS('活动成本明细-传统'!$H:$H,'活动成本明细-传统'!$C:$C,$C50,'活动成本明细-传统'!$L:$L,$AG$5)</f>
        <v>0</v>
      </c>
      <c r="AD50" s="185">
        <f t="shared" si="137"/>
        <v>0</v>
      </c>
      <c r="AE50" s="185">
        <f>INDEX('[13]2016 确认版 vs 财务版'!$1:$1048576,13,MATCH($C50,'[13]2016 确认版 vs 财务版'!$3:$3,0)+3)</f>
        <v>144000</v>
      </c>
      <c r="AF50" s="185">
        <f>INDEX('[13]2016 确认版 vs 财务版'!$1:$1048576,14,MATCH($C50,'[13]2016 确认版 vs 财务版'!$3:$3,0)+3)</f>
        <v>214800</v>
      </c>
      <c r="AG50" s="185">
        <f t="shared" si="138"/>
        <v>358800</v>
      </c>
      <c r="AH50" s="326">
        <f t="shared" si="139"/>
        <v>-358800</v>
      </c>
      <c r="AI50" s="327"/>
      <c r="AJ50" s="76">
        <f t="shared" si="12"/>
        <v>36000</v>
      </c>
      <c r="AK50" s="185">
        <f t="shared" si="12"/>
        <v>112345</v>
      </c>
      <c r="AL50" s="185">
        <f t="shared" si="140"/>
        <v>148345</v>
      </c>
      <c r="AM50" s="185">
        <f t="shared" si="12"/>
        <v>360000</v>
      </c>
      <c r="AN50" s="185">
        <f t="shared" si="12"/>
        <v>1020000</v>
      </c>
      <c r="AO50" s="185">
        <f t="shared" si="141"/>
        <v>1380000</v>
      </c>
      <c r="AP50" s="326">
        <f t="shared" si="142"/>
        <v>-1231655</v>
      </c>
      <c r="AR50" s="610"/>
    </row>
    <row r="51" spans="2:44" s="320" customFormat="1" outlineLevel="1">
      <c r="B51" s="180" t="str">
        <f>VLOOKUP($C51,大区会计表!$A:$B,2,0)</f>
        <v>姚建红</v>
      </c>
      <c r="C51" s="307" t="s">
        <v>51</v>
      </c>
      <c r="D51" s="77">
        <f>SUMIFS('A&amp;P明细-传统'!$E:$E,'A&amp;P明细-传统'!$C:$C,'A&amp;P及活动成本统计-传统'!$C51,'A&amp;P明细-传统'!$I:$I,$G$5)</f>
        <v>30000</v>
      </c>
      <c r="E51" s="186">
        <f>SUMIFS('活动成本明细-传统'!$H:$H,'活动成本明细-传统'!$C:$C,$C51,'活动成本明细-传统'!$L:$L,$G$5)</f>
        <v>80000</v>
      </c>
      <c r="F51" s="465">
        <f t="shared" si="130"/>
        <v>110000</v>
      </c>
      <c r="G51" s="186">
        <f>INDEX('[13]2016 确认版 vs 财务版'!$1:$1048576,13,MATCH($C51,'[13]2016 确认版 vs 财务版'!$3:$3,0))</f>
        <v>30000</v>
      </c>
      <c r="H51" s="186">
        <f>INDEX('[13]2016 确认版 vs 财务版'!$1:$1048576,14,MATCH($C51,'[13]2016 确认版 vs 财务版'!$3:$3,0))</f>
        <v>80000</v>
      </c>
      <c r="I51" s="465">
        <f t="shared" si="131"/>
        <v>110000</v>
      </c>
      <c r="J51" s="362">
        <f t="shared" si="23"/>
        <v>0</v>
      </c>
      <c r="K51" s="363"/>
      <c r="L51" s="77">
        <f>SUMIFS('A&amp;P明细-传统'!$E:$E,'A&amp;P明细-传统'!$C:$C,'A&amp;P及活动成本统计-传统'!$C51,'A&amp;P明细-传统'!$I:$I,$O$5)</f>
        <v>50000</v>
      </c>
      <c r="M51" s="186">
        <f>SUMIFS('活动成本明细-传统'!$H:$H,'活动成本明细-传统'!$C:$C,$C51,'活动成本明细-传统'!$L:$L,$O$5)</f>
        <v>23250</v>
      </c>
      <c r="N51" s="465">
        <f t="shared" si="132"/>
        <v>73250</v>
      </c>
      <c r="O51" s="186">
        <f>INDEX('[13]2016 确认版 vs 财务版'!$1:$1048576,13,MATCH($C51,'[13]2016 确认版 vs 财务版'!$3:$3,0)+1)</f>
        <v>50000</v>
      </c>
      <c r="P51" s="186">
        <f>INDEX('[13]2016 确认版 vs 财务版'!$1:$1048576,14,MATCH($C51,'[13]2016 确认版 vs 财务版'!$3:$3,0)+1)</f>
        <v>140000</v>
      </c>
      <c r="Q51" s="186">
        <f t="shared" si="133"/>
        <v>190000</v>
      </c>
      <c r="R51" s="362">
        <f t="shared" si="5"/>
        <v>-116750</v>
      </c>
      <c r="S51" s="363"/>
      <c r="T51" s="77">
        <f>SUMIFS('A&amp;P明细-传统'!$E:$E,'A&amp;P明细-传统'!$C:$C,'A&amp;P及活动成本统计-传统'!$C51,'A&amp;P明细-传统'!$I:$I,$W$5)</f>
        <v>0</v>
      </c>
      <c r="U51" s="186">
        <f>SUMIFS('活动成本明细-传统'!$H:$H,'活动成本明细-传统'!$C:$C,$C51,'活动成本明细-传统'!$L:$L,$Y$5)</f>
        <v>0</v>
      </c>
      <c r="V51" s="186">
        <f t="shared" si="134"/>
        <v>0</v>
      </c>
      <c r="W51" s="186">
        <f>INDEX('[13]2016 确认版 vs 财务版'!$1:$1048576,13,MATCH($C51,'[13]2016 确认版 vs 财务版'!$3:$3,0)+2)</f>
        <v>60000</v>
      </c>
      <c r="X51" s="186">
        <f>INDEX('[13]2016 确认版 vs 财务版'!$1:$1048576,14,MATCH($C51,'[13]2016 确认版 vs 财务版'!$3:$3,0)+2)</f>
        <v>130000</v>
      </c>
      <c r="Y51" s="186">
        <f t="shared" si="135"/>
        <v>190000</v>
      </c>
      <c r="Z51" s="362">
        <f t="shared" si="136"/>
        <v>-190000</v>
      </c>
      <c r="AA51" s="363"/>
      <c r="AB51" s="77">
        <f>SUMIFS('A&amp;P明细-传统'!$E:$E,'A&amp;P明细-传统'!$C:$C,'A&amp;P及活动成本统计-传统'!$C51,'A&amp;P明细-传统'!$I:$I,$AG$5)</f>
        <v>0</v>
      </c>
      <c r="AC51" s="186">
        <f>SUMIFS('活动成本明细-传统'!$H:$H,'活动成本明细-传统'!$C:$C,$C51,'活动成本明细-传统'!$L:$L,$AG$5)</f>
        <v>0</v>
      </c>
      <c r="AD51" s="186">
        <f t="shared" si="137"/>
        <v>0</v>
      </c>
      <c r="AE51" s="186">
        <f>INDEX('[13]2016 确认版 vs 财务版'!$1:$1048576,13,MATCH($C51,'[13]2016 确认版 vs 财务版'!$3:$3,0)+3)</f>
        <v>40000</v>
      </c>
      <c r="AF51" s="186">
        <f>INDEX('[13]2016 确认版 vs 财务版'!$1:$1048576,14,MATCH($C51,'[13]2016 确认版 vs 财务版'!$3:$3,0)+3)</f>
        <v>120000</v>
      </c>
      <c r="AG51" s="186">
        <f t="shared" si="138"/>
        <v>160000</v>
      </c>
      <c r="AH51" s="362">
        <f t="shared" si="139"/>
        <v>-160000</v>
      </c>
      <c r="AI51" s="363"/>
      <c r="AJ51" s="77">
        <f t="shared" si="12"/>
        <v>80000</v>
      </c>
      <c r="AK51" s="186">
        <f t="shared" si="12"/>
        <v>103250</v>
      </c>
      <c r="AL51" s="186">
        <f t="shared" si="140"/>
        <v>183250</v>
      </c>
      <c r="AM51" s="186">
        <f t="shared" si="12"/>
        <v>180000</v>
      </c>
      <c r="AN51" s="186">
        <f t="shared" si="12"/>
        <v>470000</v>
      </c>
      <c r="AO51" s="186">
        <f t="shared" si="141"/>
        <v>650000</v>
      </c>
      <c r="AP51" s="362">
        <f t="shared" si="142"/>
        <v>-466750</v>
      </c>
      <c r="AR51" s="610"/>
    </row>
    <row r="52" spans="2:44" s="320" customFormat="1" outlineLevel="1">
      <c r="B52" s="179" t="str">
        <f>VLOOKUP($C52,大区会计表!$A:$B,2,0)</f>
        <v>姚建红</v>
      </c>
      <c r="C52" s="306" t="s">
        <v>29</v>
      </c>
      <c r="D52" s="76">
        <f>SUMIFS('A&amp;P明细-传统'!$E:$E,'A&amp;P明细-传统'!$C:$C,'A&amp;P及活动成本统计-传统'!$C52,'A&amp;P明细-传统'!$I:$I,$G$5)</f>
        <v>24000</v>
      </c>
      <c r="E52" s="185">
        <f>SUMIFS('活动成本明细-传统'!$H:$H,'活动成本明细-传统'!$C:$C,$C52,'活动成本明细-传统'!$L:$L,$G$5)</f>
        <v>60000</v>
      </c>
      <c r="F52" s="464">
        <f t="shared" si="130"/>
        <v>84000</v>
      </c>
      <c r="G52" s="185">
        <f>INDEX('[13]2016 确认版 vs 财务版'!$1:$1048576,13,MATCH($C52,'[13]2016 确认版 vs 财务版'!$3:$3,0))</f>
        <v>24000</v>
      </c>
      <c r="H52" s="185">
        <f>INDEX('[13]2016 确认版 vs 财务版'!$1:$1048576,14,MATCH($C52,'[13]2016 确认版 vs 财务版'!$3:$3,0))</f>
        <v>60000</v>
      </c>
      <c r="I52" s="464">
        <f t="shared" si="131"/>
        <v>84000</v>
      </c>
      <c r="J52" s="326">
        <f t="shared" si="23"/>
        <v>0</v>
      </c>
      <c r="K52" s="327"/>
      <c r="L52" s="76">
        <f>SUMIFS('A&amp;P明细-传统'!$E:$E,'A&amp;P明细-传统'!$C:$C,'A&amp;P及活动成本统计-传统'!$C52,'A&amp;P明细-传统'!$I:$I,$O$5)</f>
        <v>48000</v>
      </c>
      <c r="M52" s="185">
        <f>SUMIFS('活动成本明细-传统'!$H:$H,'活动成本明细-传统'!$C:$C,$C52,'活动成本明细-传统'!$L:$L,$O$5)</f>
        <v>50000</v>
      </c>
      <c r="N52" s="464">
        <f t="shared" si="132"/>
        <v>98000</v>
      </c>
      <c r="O52" s="185">
        <f>INDEX('[13]2016 确认版 vs 财务版'!$1:$1048576,13,MATCH($C52,'[13]2016 确认版 vs 财务版'!$3:$3,0)+1)</f>
        <v>48000</v>
      </c>
      <c r="P52" s="185">
        <f>INDEX('[13]2016 确认版 vs 财务版'!$1:$1048576,14,MATCH($C52,'[13]2016 确认版 vs 财务版'!$3:$3,0)+1)</f>
        <v>150000</v>
      </c>
      <c r="Q52" s="185">
        <f t="shared" si="133"/>
        <v>198000</v>
      </c>
      <c r="R52" s="326">
        <f t="shared" si="5"/>
        <v>-100000</v>
      </c>
      <c r="S52" s="327"/>
      <c r="T52" s="76">
        <f>SUMIFS('A&amp;P明细-传统'!$E:$E,'A&amp;P明细-传统'!$C:$C,'A&amp;P及活动成本统计-传统'!$C52,'A&amp;P明细-传统'!$I:$I,$W$5)</f>
        <v>1250</v>
      </c>
      <c r="U52" s="185">
        <f>SUMIFS('活动成本明细-传统'!$H:$H,'活动成本明细-传统'!$C:$C,$C52,'活动成本明细-传统'!$L:$L,$Y$5)</f>
        <v>0</v>
      </c>
      <c r="V52" s="185">
        <f t="shared" si="134"/>
        <v>1250</v>
      </c>
      <c r="W52" s="185">
        <f>INDEX('[13]2016 确认版 vs 财务版'!$1:$1048576,13,MATCH($C52,'[13]2016 确认版 vs 财务版'!$3:$3,0)+2)</f>
        <v>60000</v>
      </c>
      <c r="X52" s="185">
        <f>INDEX('[13]2016 确认版 vs 财务版'!$1:$1048576,14,MATCH($C52,'[13]2016 确认版 vs 财务版'!$3:$3,0)+2)</f>
        <v>150000</v>
      </c>
      <c r="Y52" s="185">
        <f t="shared" si="135"/>
        <v>210000</v>
      </c>
      <c r="Z52" s="326">
        <f t="shared" si="136"/>
        <v>-208750</v>
      </c>
      <c r="AA52" s="327"/>
      <c r="AB52" s="76">
        <f>SUMIFS('A&amp;P明细-传统'!$E:$E,'A&amp;P明细-传统'!$C:$C,'A&amp;P及活动成本统计-传统'!$C52,'A&amp;P明细-传统'!$I:$I,$AG$5)</f>
        <v>0</v>
      </c>
      <c r="AC52" s="185">
        <f>SUMIFS('活动成本明细-传统'!$H:$H,'活动成本明细-传统'!$C:$C,$C52,'活动成本明细-传统'!$L:$L,$AG$5)</f>
        <v>0</v>
      </c>
      <c r="AD52" s="185">
        <f t="shared" si="137"/>
        <v>0</v>
      </c>
      <c r="AE52" s="185">
        <f>INDEX('[13]2016 确认版 vs 财务版'!$1:$1048576,13,MATCH($C52,'[13]2016 确认版 vs 财务版'!$3:$3,0)+3)</f>
        <v>48000</v>
      </c>
      <c r="AF52" s="185">
        <f>INDEX('[13]2016 确认版 vs 财务版'!$1:$1048576,14,MATCH($C52,'[13]2016 确认版 vs 财务版'!$3:$3,0)+3)</f>
        <v>120000</v>
      </c>
      <c r="AG52" s="185">
        <f t="shared" si="138"/>
        <v>168000</v>
      </c>
      <c r="AH52" s="326">
        <f t="shared" si="139"/>
        <v>-168000</v>
      </c>
      <c r="AI52" s="327"/>
      <c r="AJ52" s="76">
        <f t="shared" si="12"/>
        <v>73250</v>
      </c>
      <c r="AK52" s="185">
        <f t="shared" si="12"/>
        <v>110000</v>
      </c>
      <c r="AL52" s="185">
        <f t="shared" si="140"/>
        <v>183250</v>
      </c>
      <c r="AM52" s="185">
        <f t="shared" si="12"/>
        <v>180000</v>
      </c>
      <c r="AN52" s="185">
        <f t="shared" si="12"/>
        <v>480000</v>
      </c>
      <c r="AO52" s="185">
        <f t="shared" si="141"/>
        <v>660000</v>
      </c>
      <c r="AP52" s="326">
        <f t="shared" si="142"/>
        <v>-476750</v>
      </c>
      <c r="AR52" s="610"/>
    </row>
    <row r="53" spans="2:44" s="4" customFormat="1" outlineLevel="1">
      <c r="B53" s="180"/>
      <c r="C53" s="68" t="s">
        <v>393</v>
      </c>
      <c r="D53" s="344">
        <f>SUM(D49:D52)</f>
        <v>170000</v>
      </c>
      <c r="E53" s="345">
        <f t="shared" ref="E53:I53" si="143">SUM(E49:E52)</f>
        <v>769514.76</v>
      </c>
      <c r="F53" s="467">
        <f t="shared" si="143"/>
        <v>939514.76</v>
      </c>
      <c r="G53" s="345">
        <f>SUM(G49:G52)</f>
        <v>207000</v>
      </c>
      <c r="H53" s="345">
        <f t="shared" si="143"/>
        <v>953000</v>
      </c>
      <c r="I53" s="467">
        <f t="shared" si="143"/>
        <v>1160000</v>
      </c>
      <c r="J53" s="346">
        <f t="shared" si="23"/>
        <v>-220485.24</v>
      </c>
      <c r="K53" s="347"/>
      <c r="L53" s="344">
        <f>SUM(L49:L52)</f>
        <v>107740</v>
      </c>
      <c r="M53" s="345">
        <f t="shared" ref="M53:R53" si="144">SUM(M49:M52)</f>
        <v>140250</v>
      </c>
      <c r="N53" s="467">
        <f t="shared" si="144"/>
        <v>247990</v>
      </c>
      <c r="O53" s="345">
        <f t="shared" si="144"/>
        <v>350000</v>
      </c>
      <c r="P53" s="345">
        <f t="shared" si="144"/>
        <v>1342100</v>
      </c>
      <c r="Q53" s="345">
        <f t="shared" si="144"/>
        <v>1692100</v>
      </c>
      <c r="R53" s="346">
        <f t="shared" si="144"/>
        <v>-1444110</v>
      </c>
      <c r="S53" s="347"/>
      <c r="T53" s="344">
        <f>SUM(T49:T52)</f>
        <v>1250</v>
      </c>
      <c r="U53" s="345">
        <f t="shared" ref="U53:V53" si="145">SUM(U49:U52)</f>
        <v>0</v>
      </c>
      <c r="V53" s="345">
        <f t="shared" si="145"/>
        <v>1250</v>
      </c>
      <c r="W53" s="345">
        <f>SUM(W49:W52)</f>
        <v>516000</v>
      </c>
      <c r="X53" s="345">
        <f t="shared" ref="X53:Y53" si="146">SUM(X49:X52)</f>
        <v>1188100</v>
      </c>
      <c r="Y53" s="345">
        <f t="shared" si="146"/>
        <v>1704100</v>
      </c>
      <c r="Z53" s="346">
        <f t="shared" si="136"/>
        <v>-1702850</v>
      </c>
      <c r="AA53" s="347"/>
      <c r="AB53" s="344">
        <f>SUM(AB49:AB52)</f>
        <v>0</v>
      </c>
      <c r="AC53" s="345">
        <f t="shared" ref="AC53:AF53" si="147">SUM(AC49:AC52)</f>
        <v>0</v>
      </c>
      <c r="AD53" s="345">
        <f t="shared" si="147"/>
        <v>0</v>
      </c>
      <c r="AE53" s="345">
        <f t="shared" si="147"/>
        <v>547000</v>
      </c>
      <c r="AF53" s="345">
        <f t="shared" si="147"/>
        <v>1036800</v>
      </c>
      <c r="AG53" s="345">
        <f>SUM(AG49:AG52)</f>
        <v>1583800</v>
      </c>
      <c r="AH53" s="346">
        <f t="shared" si="139"/>
        <v>-1583800</v>
      </c>
      <c r="AI53" s="347"/>
      <c r="AJ53" s="344">
        <f>SUM(AJ49:AJ52)</f>
        <v>278990</v>
      </c>
      <c r="AK53" s="345">
        <f>SUM(AK49:AK52)</f>
        <v>909764.76</v>
      </c>
      <c r="AL53" s="345">
        <f t="shared" si="140"/>
        <v>1188754.76</v>
      </c>
      <c r="AM53" s="345">
        <f>SUM(AM49:AM52)</f>
        <v>1620000</v>
      </c>
      <c r="AN53" s="345">
        <f>SUM(AN49:AN52)</f>
        <v>4520000</v>
      </c>
      <c r="AO53" s="345">
        <f t="shared" si="141"/>
        <v>6140000</v>
      </c>
      <c r="AP53" s="346">
        <f t="shared" si="142"/>
        <v>-4951245.24</v>
      </c>
      <c r="AR53" s="610"/>
    </row>
    <row r="54" spans="2:44" outlineLevel="1">
      <c r="B54" s="179"/>
      <c r="C54" s="306"/>
      <c r="D54" s="76"/>
      <c r="E54" s="185"/>
      <c r="F54" s="464"/>
      <c r="G54" s="185"/>
      <c r="H54" s="185"/>
      <c r="I54" s="464"/>
      <c r="J54" s="13">
        <f t="shared" si="23"/>
        <v>0</v>
      </c>
      <c r="K54" s="6"/>
      <c r="L54" s="76"/>
      <c r="M54" s="185"/>
      <c r="N54" s="464"/>
      <c r="O54" s="185"/>
      <c r="P54" s="185"/>
      <c r="Q54" s="185"/>
      <c r="R54" s="13">
        <f t="shared" si="5"/>
        <v>0</v>
      </c>
      <c r="S54" s="6"/>
      <c r="T54" s="76"/>
      <c r="U54" s="185"/>
      <c r="V54" s="185"/>
      <c r="W54" s="185"/>
      <c r="X54" s="185"/>
      <c r="Y54" s="185"/>
      <c r="Z54" s="13"/>
      <c r="AA54" s="6"/>
      <c r="AB54" s="76"/>
      <c r="AC54" s="185"/>
      <c r="AD54" s="185"/>
      <c r="AE54" s="185"/>
      <c r="AF54" s="185"/>
      <c r="AG54" s="185"/>
      <c r="AH54" s="13"/>
      <c r="AI54" s="6"/>
      <c r="AJ54" s="76"/>
      <c r="AK54" s="185"/>
      <c r="AL54" s="185">
        <f t="shared" si="140"/>
        <v>0</v>
      </c>
      <c r="AM54" s="185"/>
      <c r="AN54" s="185"/>
      <c r="AO54" s="185"/>
      <c r="AP54" s="13"/>
      <c r="AR54" s="610"/>
    </row>
    <row r="55" spans="2:44" s="4" customFormat="1" outlineLevel="1">
      <c r="B55" s="181"/>
      <c r="C55" s="310" t="s">
        <v>163</v>
      </c>
      <c r="D55" s="375">
        <f>D53+D47+D41+D34+D27+D22+D17+D13</f>
        <v>5982539.7999999998</v>
      </c>
      <c r="E55" s="376">
        <f t="shared" ref="E55:I55" si="148">E53+E47+E41+E34+E27+E22+E17+E13</f>
        <v>10017180.25</v>
      </c>
      <c r="F55" s="468">
        <f t="shared" si="148"/>
        <v>15999720.050000001</v>
      </c>
      <c r="G55" s="376">
        <f>G53+G47+G41+G34+G27+G22+G17+G13</f>
        <v>13143806</v>
      </c>
      <c r="H55" s="376">
        <f t="shared" si="148"/>
        <v>8083275</v>
      </c>
      <c r="I55" s="468">
        <f t="shared" si="148"/>
        <v>21227081</v>
      </c>
      <c r="J55" s="377">
        <f t="shared" si="23"/>
        <v>-5227360.9499999993</v>
      </c>
      <c r="K55" s="347"/>
      <c r="L55" s="375">
        <f>L53+L47+L41+L34+L27+L22+L17+L13</f>
        <v>3126754.33</v>
      </c>
      <c r="M55" s="376">
        <f t="shared" ref="M55:R55" si="149">M53+M47+M41+M34+M27+M22+M17+M13</f>
        <v>2587441.09</v>
      </c>
      <c r="N55" s="468">
        <f t="shared" si="149"/>
        <v>5714195.4199999999</v>
      </c>
      <c r="O55" s="376">
        <f t="shared" si="149"/>
        <v>18771306</v>
      </c>
      <c r="P55" s="376">
        <f t="shared" si="149"/>
        <v>12279175</v>
      </c>
      <c r="Q55" s="376">
        <f t="shared" si="149"/>
        <v>31050481</v>
      </c>
      <c r="R55" s="377">
        <f t="shared" si="149"/>
        <v>-25336285.579999998</v>
      </c>
      <c r="S55" s="347"/>
      <c r="T55" s="375">
        <f>T53+T47+T41+T34+T27+T22+T17+T13</f>
        <v>861430.33000000007</v>
      </c>
      <c r="U55" s="376">
        <f t="shared" ref="U55:V55" si="150">U53+U47+U41+U34+U27+U22+U17+U13</f>
        <v>105000</v>
      </c>
      <c r="V55" s="376">
        <f t="shared" si="150"/>
        <v>966430.33000000007</v>
      </c>
      <c r="W55" s="376">
        <f>W53+W47+W41+W34+W27+W22+W17+W13</f>
        <v>19190506</v>
      </c>
      <c r="X55" s="376">
        <f>X53+X47+X41+X34+X27+X22+X17+X13</f>
        <v>11598175</v>
      </c>
      <c r="Y55" s="376">
        <f t="shared" ref="Y55" si="151">Y53+Y47+Y41+Y34+Y27+Y22+Y17+Y13</f>
        <v>30788681</v>
      </c>
      <c r="Z55" s="377">
        <f>V55-Y55</f>
        <v>-29822250.670000002</v>
      </c>
      <c r="AA55" s="347"/>
      <c r="AB55" s="375">
        <f>AB53+AB47+AB41+AB34+AB27+AB22+AB17+AB13</f>
        <v>860180.33000000007</v>
      </c>
      <c r="AC55" s="376">
        <f t="shared" ref="AC55:AF55" si="152">AC53+AC47+AC41+AC34+AC27+AC22+AC17+AC13</f>
        <v>45000</v>
      </c>
      <c r="AD55" s="376">
        <f t="shared" si="152"/>
        <v>905180.33000000007</v>
      </c>
      <c r="AE55" s="376">
        <f t="shared" si="152"/>
        <v>18930706</v>
      </c>
      <c r="AF55" s="376">
        <f t="shared" si="152"/>
        <v>11865975</v>
      </c>
      <c r="AG55" s="376">
        <f>AG53+AG47+AG41+AG34+AG27+AG22+AG17+AG13</f>
        <v>30796681</v>
      </c>
      <c r="AH55" s="377">
        <f>AD55-AG55</f>
        <v>-29891500.670000002</v>
      </c>
      <c r="AI55" s="347"/>
      <c r="AJ55" s="375">
        <f>AJ53+AJ47+AJ41+AJ34+AJ27+AJ22+AJ17+AJ13</f>
        <v>10830904.789999999</v>
      </c>
      <c r="AK55" s="376">
        <f>AK53+AK47+AK41+AK34+AK27+AK22+AK17+AK13</f>
        <v>12754621.34</v>
      </c>
      <c r="AL55" s="376">
        <f t="shared" si="140"/>
        <v>23585526.129999999</v>
      </c>
      <c r="AM55" s="376">
        <f>AM53+AM47+AM41+AM34+AM27+AM22+AM17+AM13</f>
        <v>70036324</v>
      </c>
      <c r="AN55" s="376">
        <f>AN53+AN47+AN41+AN34+AN27+AN22+AN17+AN13</f>
        <v>43826600</v>
      </c>
      <c r="AO55" s="376">
        <f t="shared" ref="AO55" si="153">SUM(AM55:AN55)</f>
        <v>113862924</v>
      </c>
      <c r="AP55" s="377">
        <f t="shared" ref="AP55" si="154">AL55-AO55</f>
        <v>-90277397.870000005</v>
      </c>
      <c r="AR55" s="610"/>
    </row>
    <row r="56" spans="2:44" outlineLevel="1">
      <c r="B56" s="172"/>
      <c r="C56" s="173"/>
      <c r="D56" s="174"/>
      <c r="E56" s="188"/>
      <c r="F56" s="144"/>
      <c r="G56" s="188"/>
      <c r="H56" s="188"/>
      <c r="I56" s="144"/>
      <c r="J56" s="175"/>
      <c r="K56" s="6"/>
      <c r="L56" s="84"/>
      <c r="M56" s="190"/>
      <c r="N56" s="144"/>
      <c r="O56" s="190"/>
      <c r="P56" s="190"/>
      <c r="Q56" s="190"/>
      <c r="R56" s="85"/>
      <c r="S56" s="6"/>
      <c r="T56" s="84"/>
      <c r="U56" s="190"/>
      <c r="V56" s="190"/>
      <c r="W56" s="190"/>
      <c r="X56" s="190"/>
      <c r="Y56" s="190"/>
      <c r="Z56" s="85"/>
      <c r="AA56" s="6"/>
      <c r="AB56" s="84"/>
      <c r="AC56" s="190"/>
      <c r="AD56" s="190"/>
      <c r="AE56" s="190"/>
      <c r="AF56" s="190"/>
      <c r="AG56" s="190"/>
      <c r="AH56" s="85"/>
      <c r="AI56" s="6"/>
      <c r="AJ56" s="84"/>
      <c r="AK56" s="190"/>
      <c r="AL56" s="190"/>
      <c r="AM56" s="190"/>
      <c r="AN56" s="190"/>
      <c r="AO56" s="190"/>
      <c r="AP56" s="85"/>
      <c r="AR56" s="610"/>
    </row>
    <row r="57" spans="2:44" s="320" customFormat="1" outlineLevel="1">
      <c r="B57" s="167" t="str">
        <f>VLOOKUP($C57,大区会计表!$A:$B,2,0)</f>
        <v>刘丽</v>
      </c>
      <c r="C57" s="307" t="s">
        <v>2258</v>
      </c>
      <c r="D57" s="77">
        <f>SUMIFS('A&amp;P明细-传统'!$E:$E,'A&amp;P明细-传统'!$C:$C,'A&amp;P及活动成本统计-传统'!$C57,'A&amp;P明细-传统'!$I:$I,$G$5)</f>
        <v>0</v>
      </c>
      <c r="E57" s="186">
        <f>SUMIFS('活动成本明细-传统'!$H:$H,'活动成本明细-传统'!$C:$C,$C57,'活动成本明细-传统'!$L:$L,$G$5)</f>
        <v>0</v>
      </c>
      <c r="F57" s="465">
        <f>SUM(D57:E57)</f>
        <v>0</v>
      </c>
      <c r="G57" s="186"/>
      <c r="H57" s="186"/>
      <c r="I57" s="465">
        <f t="shared" ref="I57:I62" si="155">SUM(G57:H57)</f>
        <v>0</v>
      </c>
      <c r="J57" s="362">
        <f t="shared" si="23"/>
        <v>0</v>
      </c>
      <c r="K57" s="363"/>
      <c r="L57" s="77">
        <f>SUMIFS('A&amp;P明细-传统'!$E:$E,'A&amp;P明细-传统'!$C:$C,'A&amp;P及活动成本统计-传统'!$C57,'A&amp;P明细-传统'!$I:$I,$O$5)</f>
        <v>0</v>
      </c>
      <c r="M57" s="186">
        <f>SUMIFS('活动成本明细-传统'!$H:$H,'活动成本明细-传统'!$C:$C,#REF!,'活动成本明细-传统'!$L:$L,$O$5)</f>
        <v>0</v>
      </c>
      <c r="N57" s="465">
        <f>SUM(L57:M57)</f>
        <v>0</v>
      </c>
      <c r="O57" s="186"/>
      <c r="P57" s="186"/>
      <c r="Q57" s="186">
        <f t="shared" ref="Q57:Q62" si="156">SUM(O57:P57)</f>
        <v>0</v>
      </c>
      <c r="R57" s="362">
        <f t="shared" si="5"/>
        <v>0</v>
      </c>
      <c r="S57" s="363"/>
      <c r="T57" s="77">
        <f>SUMIFS('A&amp;P明细-传统'!$E:$E,'A&amp;P明细-传统'!$C:$C,'A&amp;P及活动成本统计-传统'!$C57,'A&amp;P明细-传统'!$I:$I,$W$5)</f>
        <v>0</v>
      </c>
      <c r="U57" s="186">
        <f>SUMIFS('活动成本明细-传统'!$H:$H,'活动成本明细-传统'!$C:$C,$C57,'活动成本明细-传统'!$L:$L,$Y$5)</f>
        <v>0</v>
      </c>
      <c r="V57" s="186">
        <f t="shared" ref="V57:V62" si="157">SUM(T57:U57)</f>
        <v>0</v>
      </c>
      <c r="W57" s="186"/>
      <c r="X57" s="186"/>
      <c r="Y57" s="186">
        <f t="shared" ref="Y57:Y62" si="158">SUM(W57:X57)</f>
        <v>0</v>
      </c>
      <c r="Z57" s="362">
        <f t="shared" ref="Z57:Z63" si="159">V57-Y57</f>
        <v>0</v>
      </c>
      <c r="AA57" s="363"/>
      <c r="AB57" s="77">
        <f>SUMIFS('A&amp;P明细-传统'!$E:$E,'A&amp;P明细-传统'!$C:$C,'A&amp;P及活动成本统计-传统'!$C57,'A&amp;P明细-传统'!$I:$I,$AG$5)</f>
        <v>0</v>
      </c>
      <c r="AC57" s="186">
        <f>SUMIFS('活动成本明细-传统'!$H:$H,'活动成本明细-传统'!$C:$C,$C57,'活动成本明细-传统'!$L:$L,$AG$5)</f>
        <v>0</v>
      </c>
      <c r="AD57" s="186">
        <f t="shared" ref="AD57:AD62" si="160">SUM(AB57:AC57)</f>
        <v>0</v>
      </c>
      <c r="AE57" s="186"/>
      <c r="AF57" s="186"/>
      <c r="AG57" s="186">
        <f t="shared" ref="AG57:AG62" si="161">SUM(AE57:AF57)</f>
        <v>0</v>
      </c>
      <c r="AH57" s="362">
        <f t="shared" ref="AH57:AH63" si="162">AD57-AG57</f>
        <v>0</v>
      </c>
      <c r="AI57" s="363"/>
      <c r="AJ57" s="77">
        <f t="shared" si="12"/>
        <v>0</v>
      </c>
      <c r="AK57" s="186">
        <f t="shared" si="12"/>
        <v>0</v>
      </c>
      <c r="AL57" s="186">
        <f t="shared" ref="AL57:AL63" si="163">SUM(AJ57:AK57)</f>
        <v>0</v>
      </c>
      <c r="AM57" s="186">
        <f t="shared" si="12"/>
        <v>0</v>
      </c>
      <c r="AN57" s="186">
        <f t="shared" si="12"/>
        <v>0</v>
      </c>
      <c r="AO57" s="186">
        <f t="shared" ref="AO57:AO63" si="164">SUM(AM57:AN57)</f>
        <v>0</v>
      </c>
      <c r="AP57" s="362">
        <f t="shared" ref="AP57:AP63" si="165">AL57-AO57</f>
        <v>0</v>
      </c>
      <c r="AR57" s="610"/>
    </row>
    <row r="58" spans="2:44" s="320" customFormat="1" outlineLevel="1">
      <c r="B58" s="168" t="str">
        <f>VLOOKUP($C58,大区会计表!$A:$B,2,0)</f>
        <v>刘丽</v>
      </c>
      <c r="C58" s="11" t="s">
        <v>2259</v>
      </c>
      <c r="D58" s="76">
        <f>SUMIFS('A&amp;P明细-传统'!$E:$E,'A&amp;P明细-传统'!$C:$C,'A&amp;P及活动成本统计-传统'!$C58,'A&amp;P明细-传统'!$I:$I,$G$5)</f>
        <v>215400</v>
      </c>
      <c r="E58" s="185">
        <f>SUMIFS('活动成本明细-传统'!$H:$H,'活动成本明细-传统'!$C:$C,$C58,'活动成本明细-传统'!$L:$L,$G$5)</f>
        <v>0</v>
      </c>
      <c r="F58" s="464">
        <f t="shared" ref="F58:F62" si="166">SUM(D58:E58)</f>
        <v>215400</v>
      </c>
      <c r="G58" s="185"/>
      <c r="H58" s="185"/>
      <c r="I58" s="464">
        <f t="shared" si="155"/>
        <v>0</v>
      </c>
      <c r="J58" s="326">
        <f t="shared" si="23"/>
        <v>215400</v>
      </c>
      <c r="K58" s="327"/>
      <c r="L58" s="76">
        <f>SUMIFS('A&amp;P明细-传统'!$E:$E,'A&amp;P明细-传统'!$C:$C,'A&amp;P及活动成本统计-传统'!$C58,'A&amp;P明细-传统'!$I:$I,$O$5)</f>
        <v>0</v>
      </c>
      <c r="M58" s="185">
        <f>SUMIFS('活动成本明细-传统'!$H:$H,'活动成本明细-传统'!$C:$C,#REF!,'活动成本明细-传统'!$L:$L,$O$5)</f>
        <v>0</v>
      </c>
      <c r="N58" s="464">
        <f t="shared" ref="N58:N62" si="167">SUM(L58:M58)</f>
        <v>0</v>
      </c>
      <c r="O58" s="185"/>
      <c r="P58" s="185"/>
      <c r="Q58" s="185">
        <f t="shared" si="156"/>
        <v>0</v>
      </c>
      <c r="R58" s="326">
        <f t="shared" si="5"/>
        <v>0</v>
      </c>
      <c r="S58" s="327"/>
      <c r="T58" s="76">
        <f>SUMIFS('A&amp;P明细-传统'!$E:$E,'A&amp;P明细-传统'!$C:$C,'A&amp;P及活动成本统计-传统'!$C58,'A&amp;P明细-传统'!$I:$I,$W$5)</f>
        <v>0</v>
      </c>
      <c r="U58" s="185">
        <f>SUMIFS('活动成本明细-传统'!$H:$H,'活动成本明细-传统'!$C:$C,$C58,'活动成本明细-传统'!$L:$L,$Y$5)</f>
        <v>0</v>
      </c>
      <c r="V58" s="185">
        <f t="shared" si="157"/>
        <v>0</v>
      </c>
      <c r="W58" s="185"/>
      <c r="X58" s="185"/>
      <c r="Y58" s="185">
        <f t="shared" si="158"/>
        <v>0</v>
      </c>
      <c r="Z58" s="326">
        <f t="shared" si="159"/>
        <v>0</v>
      </c>
      <c r="AA58" s="327"/>
      <c r="AB58" s="76">
        <f>SUMIFS('A&amp;P明细-传统'!$E:$E,'A&amp;P明细-传统'!$C:$C,'A&amp;P及活动成本统计-传统'!$C58,'A&amp;P明细-传统'!$I:$I,$AG$5)</f>
        <v>0</v>
      </c>
      <c r="AC58" s="185">
        <f>SUMIFS('活动成本明细-传统'!$H:$H,'活动成本明细-传统'!$C:$C,$C58,'活动成本明细-传统'!$L:$L,$AG$5)</f>
        <v>0</v>
      </c>
      <c r="AD58" s="185">
        <f t="shared" si="160"/>
        <v>0</v>
      </c>
      <c r="AE58" s="185"/>
      <c r="AF58" s="185"/>
      <c r="AG58" s="185">
        <f t="shared" si="161"/>
        <v>0</v>
      </c>
      <c r="AH58" s="326">
        <f t="shared" si="162"/>
        <v>0</v>
      </c>
      <c r="AI58" s="327"/>
      <c r="AJ58" s="76">
        <f t="shared" si="12"/>
        <v>215400</v>
      </c>
      <c r="AK58" s="185">
        <f t="shared" si="12"/>
        <v>0</v>
      </c>
      <c r="AL58" s="185">
        <f t="shared" si="163"/>
        <v>215400</v>
      </c>
      <c r="AM58" s="185">
        <f t="shared" si="12"/>
        <v>0</v>
      </c>
      <c r="AN58" s="185">
        <f t="shared" si="12"/>
        <v>0</v>
      </c>
      <c r="AO58" s="185">
        <f t="shared" si="164"/>
        <v>0</v>
      </c>
      <c r="AP58" s="326">
        <f t="shared" si="165"/>
        <v>215400</v>
      </c>
      <c r="AR58" s="610"/>
    </row>
    <row r="59" spans="2:44" s="320" customFormat="1" outlineLevel="1">
      <c r="B59" s="167" t="str">
        <f>VLOOKUP($C59,大区会计表!$A:$B,2,0)</f>
        <v>刘丽</v>
      </c>
      <c r="C59" s="307" t="s">
        <v>2260</v>
      </c>
      <c r="D59" s="77">
        <f>SUMIFS('A&amp;P明细-传统'!$E:$E,'A&amp;P明细-传统'!$C:$C,'A&amp;P及活动成本统计-传统'!$C59,'A&amp;P明细-传统'!$I:$I,$G$5)</f>
        <v>195478</v>
      </c>
      <c r="E59" s="186">
        <f>SUMIFS('活动成本明细-传统'!$H:$H,'活动成本明细-传统'!$C:$C,$C59,'活动成本明细-传统'!$L:$L,$G$5)</f>
        <v>148900</v>
      </c>
      <c r="F59" s="465">
        <f t="shared" si="166"/>
        <v>344378</v>
      </c>
      <c r="G59" s="186"/>
      <c r="H59" s="186"/>
      <c r="I59" s="465">
        <f t="shared" si="155"/>
        <v>0</v>
      </c>
      <c r="J59" s="362">
        <f t="shared" si="23"/>
        <v>344378</v>
      </c>
      <c r="K59" s="363"/>
      <c r="L59" s="77">
        <f>SUMIFS('A&amp;P明细-传统'!$E:$E,'A&amp;P明细-传统'!$C:$C,'A&amp;P及活动成本统计-传统'!$C59,'A&amp;P明细-传统'!$I:$I,$O$5)</f>
        <v>0</v>
      </c>
      <c r="M59" s="186">
        <f>SUMIFS('活动成本明细-传统'!$H:$H,'活动成本明细-传统'!$C:$C,$C59,'活动成本明细-传统'!$L:$L,$O$5)</f>
        <v>163000</v>
      </c>
      <c r="N59" s="465">
        <f t="shared" si="167"/>
        <v>163000</v>
      </c>
      <c r="O59" s="186"/>
      <c r="P59" s="186"/>
      <c r="Q59" s="186">
        <f t="shared" si="156"/>
        <v>0</v>
      </c>
      <c r="R59" s="362">
        <f t="shared" si="5"/>
        <v>163000</v>
      </c>
      <c r="S59" s="363"/>
      <c r="T59" s="77">
        <f>SUMIFS('A&amp;P明细-传统'!$E:$E,'A&amp;P明细-传统'!$C:$C,'A&amp;P及活动成本统计-传统'!$C59,'A&amp;P明细-传统'!$I:$I,$W$5)</f>
        <v>0</v>
      </c>
      <c r="U59" s="186">
        <f>SUMIFS('活动成本明细-传统'!$H:$H,'活动成本明细-传统'!$C:$C,$C59,'活动成本明细-传统'!$L:$L,$Y$5)</f>
        <v>0</v>
      </c>
      <c r="V59" s="186">
        <f t="shared" si="157"/>
        <v>0</v>
      </c>
      <c r="W59" s="186"/>
      <c r="X59" s="186"/>
      <c r="Y59" s="186">
        <f t="shared" si="158"/>
        <v>0</v>
      </c>
      <c r="Z59" s="362">
        <f t="shared" si="159"/>
        <v>0</v>
      </c>
      <c r="AA59" s="363"/>
      <c r="AB59" s="77">
        <f>SUMIFS('A&amp;P明细-传统'!$E:$E,'A&amp;P明细-传统'!$C:$C,'A&amp;P及活动成本统计-传统'!$C59,'A&amp;P明细-传统'!$I:$I,$AG$5)</f>
        <v>0</v>
      </c>
      <c r="AC59" s="186">
        <f>SUMIFS('活动成本明细-传统'!$H:$H,'活动成本明细-传统'!$C:$C,$C59,'活动成本明细-传统'!$L:$L,$AG$5)</f>
        <v>0</v>
      </c>
      <c r="AD59" s="186">
        <f t="shared" si="160"/>
        <v>0</v>
      </c>
      <c r="AE59" s="186"/>
      <c r="AF59" s="186"/>
      <c r="AG59" s="186">
        <f t="shared" si="161"/>
        <v>0</v>
      </c>
      <c r="AH59" s="362">
        <f t="shared" si="162"/>
        <v>0</v>
      </c>
      <c r="AI59" s="363"/>
      <c r="AJ59" s="77">
        <f t="shared" si="12"/>
        <v>195478</v>
      </c>
      <c r="AK59" s="186">
        <f t="shared" si="12"/>
        <v>311900</v>
      </c>
      <c r="AL59" s="186">
        <f t="shared" si="163"/>
        <v>507378</v>
      </c>
      <c r="AM59" s="186">
        <f t="shared" si="12"/>
        <v>0</v>
      </c>
      <c r="AN59" s="186">
        <f t="shared" si="12"/>
        <v>0</v>
      </c>
      <c r="AO59" s="186">
        <f t="shared" si="164"/>
        <v>0</v>
      </c>
      <c r="AP59" s="362">
        <f t="shared" si="165"/>
        <v>507378</v>
      </c>
      <c r="AR59" s="610"/>
    </row>
    <row r="60" spans="2:44" s="320" customFormat="1" outlineLevel="1">
      <c r="B60" s="169" t="str">
        <f>VLOOKUP($C60,大区会计表!$A:$B,2,0)</f>
        <v>刘丽</v>
      </c>
      <c r="C60" s="38" t="s">
        <v>2261</v>
      </c>
      <c r="D60" s="76">
        <f>SUMIFS('A&amp;P明细-传统'!$E:$E,'A&amp;P明细-传统'!$C:$C,'A&amp;P及活动成本统计-传统'!$C60,'A&amp;P明细-传统'!$I:$I,$G$5)</f>
        <v>0</v>
      </c>
      <c r="E60" s="185">
        <f>SUMIFS('活动成本明细-传统'!$H:$H,'活动成本明细-传统'!$C:$C,$C60,'活动成本明细-传统'!$L:$L,$G$5)</f>
        <v>0</v>
      </c>
      <c r="F60" s="464">
        <f t="shared" si="166"/>
        <v>0</v>
      </c>
      <c r="G60" s="185"/>
      <c r="H60" s="185"/>
      <c r="I60" s="464">
        <f t="shared" si="155"/>
        <v>0</v>
      </c>
      <c r="J60" s="326">
        <f t="shared" si="23"/>
        <v>0</v>
      </c>
      <c r="K60" s="327"/>
      <c r="L60" s="76">
        <f>SUMIFS('A&amp;P明细-传统'!$E:$E,'A&amp;P明细-传统'!$C:$C,'A&amp;P及活动成本统计-传统'!$C60,'A&amp;P明细-传统'!$I:$I,$O$5)</f>
        <v>0</v>
      </c>
      <c r="M60" s="464">
        <f>SUMIFS('活动成本明细-传统'!$H:$H,'活动成本明细-传统'!$C:$C,$C60,'活动成本明细-传统'!$L:$L,$O$5)</f>
        <v>0</v>
      </c>
      <c r="N60" s="464">
        <f t="shared" si="167"/>
        <v>0</v>
      </c>
      <c r="O60" s="185"/>
      <c r="P60" s="185"/>
      <c r="Q60" s="185">
        <f t="shared" si="156"/>
        <v>0</v>
      </c>
      <c r="R60" s="326">
        <f t="shared" si="5"/>
        <v>0</v>
      </c>
      <c r="S60" s="327"/>
      <c r="T60" s="76">
        <f>SUMIFS('A&amp;P明细-传统'!$E:$E,'A&amp;P明细-传统'!$C:$C,'A&amp;P及活动成本统计-传统'!$C60,'A&amp;P明细-传统'!$I:$I,$W$5)</f>
        <v>0</v>
      </c>
      <c r="U60" s="185">
        <f>SUMIFS('活动成本明细-传统'!$H:$H,'活动成本明细-传统'!$C:$C,$C60,'活动成本明细-传统'!$L:$L,$Y$5)</f>
        <v>0</v>
      </c>
      <c r="V60" s="185">
        <f t="shared" si="157"/>
        <v>0</v>
      </c>
      <c r="W60" s="185"/>
      <c r="X60" s="185"/>
      <c r="Y60" s="185">
        <f t="shared" si="158"/>
        <v>0</v>
      </c>
      <c r="Z60" s="326">
        <f t="shared" si="159"/>
        <v>0</v>
      </c>
      <c r="AA60" s="327"/>
      <c r="AB60" s="76">
        <f>SUMIFS('A&amp;P明细-传统'!$E:$E,'A&amp;P明细-传统'!$C:$C,'A&amp;P及活动成本统计-传统'!$C60,'A&amp;P明细-传统'!$I:$I,$AG$5)</f>
        <v>0</v>
      </c>
      <c r="AC60" s="185">
        <f>SUMIFS('活动成本明细-传统'!$H:$H,'活动成本明细-传统'!$C:$C,$C60,'活动成本明细-传统'!$L:$L,$AG$5)</f>
        <v>0</v>
      </c>
      <c r="AD60" s="185">
        <f t="shared" si="160"/>
        <v>0</v>
      </c>
      <c r="AE60" s="185"/>
      <c r="AF60" s="185"/>
      <c r="AG60" s="185">
        <f t="shared" si="161"/>
        <v>0</v>
      </c>
      <c r="AH60" s="326">
        <f t="shared" si="162"/>
        <v>0</v>
      </c>
      <c r="AI60" s="327"/>
      <c r="AJ60" s="76">
        <f t="shared" si="12"/>
        <v>0</v>
      </c>
      <c r="AK60" s="185">
        <f t="shared" si="12"/>
        <v>0</v>
      </c>
      <c r="AL60" s="185">
        <f t="shared" si="163"/>
        <v>0</v>
      </c>
      <c r="AM60" s="185">
        <f t="shared" si="12"/>
        <v>0</v>
      </c>
      <c r="AN60" s="185">
        <f t="shared" si="12"/>
        <v>0</v>
      </c>
      <c r="AO60" s="185">
        <f t="shared" si="164"/>
        <v>0</v>
      </c>
      <c r="AP60" s="326">
        <f t="shared" si="165"/>
        <v>0</v>
      </c>
      <c r="AR60" s="610"/>
    </row>
    <row r="61" spans="2:44" s="320" customFormat="1" outlineLevel="1">
      <c r="B61" s="169" t="str">
        <f>VLOOKUP($C61,大区会计表!$A:$B,2,0)</f>
        <v>刘丽</v>
      </c>
      <c r="C61" s="11" t="s">
        <v>2264</v>
      </c>
      <c r="D61" s="76">
        <f>SUMIFS('A&amp;P明细-传统'!$E:$E,'A&amp;P明细-传统'!$C:$C,'A&amp;P及活动成本统计-传统'!$C61,'A&amp;P明细-传统'!$I:$I,$G$5)</f>
        <v>0</v>
      </c>
      <c r="E61" s="185">
        <f>SUMIFS('活动成本明细-传统'!$H:$H,'活动成本明细-传统'!$C:$C,$C61,'活动成本明细-传统'!$L:$L,$G$5)</f>
        <v>0</v>
      </c>
      <c r="F61" s="464">
        <f t="shared" ref="F61" si="168">SUM(D61:E61)</f>
        <v>0</v>
      </c>
      <c r="G61" s="185"/>
      <c r="H61" s="185"/>
      <c r="I61" s="464">
        <f t="shared" ref="I61" si="169">SUM(G61:H61)</f>
        <v>0</v>
      </c>
      <c r="J61" s="326">
        <f t="shared" ref="J61" si="170">F61-I61</f>
        <v>0</v>
      </c>
      <c r="K61" s="327"/>
      <c r="L61" s="76">
        <f>SUMIFS('A&amp;P明细-传统'!$E:$E,'A&amp;P明细-传统'!$C:$C,'A&amp;P及活动成本统计-传统'!$C61,'A&amp;P明细-传统'!$I:$I,$O$5)</f>
        <v>0</v>
      </c>
      <c r="M61" s="464">
        <f>SUMIFS('活动成本明细-传统'!$H:$H,'活动成本明细-传统'!$C:$C,$C61,'活动成本明细-传统'!$L:$L,$O$5)</f>
        <v>0</v>
      </c>
      <c r="N61" s="464">
        <f t="shared" ref="N61" si="171">SUM(L61:M61)</f>
        <v>0</v>
      </c>
      <c r="O61" s="185"/>
      <c r="P61" s="185"/>
      <c r="Q61" s="185">
        <f t="shared" ref="Q61" si="172">SUM(O61:P61)</f>
        <v>0</v>
      </c>
      <c r="R61" s="326">
        <f t="shared" ref="R61" si="173">N61-Q61</f>
        <v>0</v>
      </c>
      <c r="S61" s="327"/>
      <c r="T61" s="76">
        <f>SUMIFS('A&amp;P明细-传统'!$E:$E,'A&amp;P明细-传统'!$C:$C,'A&amp;P及活动成本统计-传统'!$C61,'A&amp;P明细-传统'!$I:$I,$W$5)</f>
        <v>0</v>
      </c>
      <c r="U61" s="185">
        <f>SUMIFS('活动成本明细-传统'!$H:$H,'活动成本明细-传统'!$C:$C,$C61,'活动成本明细-传统'!$L:$L,$Y$5)</f>
        <v>0</v>
      </c>
      <c r="V61" s="185">
        <f t="shared" ref="V61" si="174">SUM(T61:U61)</f>
        <v>0</v>
      </c>
      <c r="W61" s="185"/>
      <c r="X61" s="185"/>
      <c r="Y61" s="185">
        <f t="shared" ref="Y61" si="175">SUM(W61:X61)</f>
        <v>0</v>
      </c>
      <c r="Z61" s="326">
        <f t="shared" ref="Z61" si="176">V61-Y61</f>
        <v>0</v>
      </c>
      <c r="AA61" s="327"/>
      <c r="AB61" s="76">
        <f>SUMIFS('A&amp;P明细-传统'!$E:$E,'A&amp;P明细-传统'!$C:$C,'A&amp;P及活动成本统计-传统'!$C61,'A&amp;P明细-传统'!$I:$I,$AG$5)</f>
        <v>0</v>
      </c>
      <c r="AC61" s="185">
        <f>SUMIFS('活动成本明细-传统'!$H:$H,'活动成本明细-传统'!$C:$C,$C61,'活动成本明细-传统'!$L:$L,$AG$5)</f>
        <v>0</v>
      </c>
      <c r="AD61" s="185">
        <f t="shared" ref="AD61" si="177">SUM(AB61:AC61)</f>
        <v>0</v>
      </c>
      <c r="AE61" s="185"/>
      <c r="AF61" s="185"/>
      <c r="AG61" s="185">
        <f t="shared" ref="AG61" si="178">SUM(AE61:AF61)</f>
        <v>0</v>
      </c>
      <c r="AH61" s="326">
        <f t="shared" ref="AH61" si="179">AD61-AG61</f>
        <v>0</v>
      </c>
      <c r="AI61" s="327"/>
      <c r="AJ61" s="76">
        <f t="shared" ref="AJ61" si="180">D61+L61+T61+AB61</f>
        <v>0</v>
      </c>
      <c r="AK61" s="185">
        <f t="shared" ref="AK61" si="181">E61+M61+U61+AC61</f>
        <v>0</v>
      </c>
      <c r="AL61" s="185">
        <f t="shared" ref="AL61" si="182">SUM(AJ61:AK61)</f>
        <v>0</v>
      </c>
      <c r="AM61" s="185">
        <f t="shared" ref="AM61" si="183">G61+O61+W61+AE61</f>
        <v>0</v>
      </c>
      <c r="AN61" s="185">
        <f t="shared" ref="AN61" si="184">H61+P61+X61+AF61</f>
        <v>0</v>
      </c>
      <c r="AO61" s="185">
        <f t="shared" ref="AO61" si="185">SUM(AM61:AN61)</f>
        <v>0</v>
      </c>
      <c r="AP61" s="326">
        <f t="shared" ref="AP61" si="186">AL61-AO61</f>
        <v>0</v>
      </c>
      <c r="AR61" s="610"/>
    </row>
    <row r="62" spans="2:44" s="320" customFormat="1" outlineLevel="1">
      <c r="B62" s="167" t="str">
        <f>VLOOKUP($C62,大区会计表!$A:$B,2,0)</f>
        <v>刘丽</v>
      </c>
      <c r="C62" s="307" t="s">
        <v>2263</v>
      </c>
      <c r="D62" s="77">
        <f>SUMIFS('A&amp;P明细-传统'!$E:$E,'A&amp;P明细-传统'!$C:$C,'A&amp;P及活动成本统计-传统'!$C62,'A&amp;P明细-传统'!$I:$I,$G$5)</f>
        <v>817875</v>
      </c>
      <c r="E62" s="186">
        <f>SUMIFS('活动成本明细-传统'!$H:$H,'活动成本明细-传统'!$C:$C,$C62,'活动成本明细-传统'!$L:$L,$G$5)</f>
        <v>0</v>
      </c>
      <c r="F62" s="465">
        <f t="shared" si="166"/>
        <v>817875</v>
      </c>
      <c r="G62" s="186"/>
      <c r="H62" s="186"/>
      <c r="I62" s="465">
        <f t="shared" si="155"/>
        <v>0</v>
      </c>
      <c r="J62" s="362">
        <f t="shared" si="23"/>
        <v>817875</v>
      </c>
      <c r="K62" s="363"/>
      <c r="L62" s="77">
        <f>SUMIFS('A&amp;P明细-传统'!$E:$E,'A&amp;P明细-传统'!$C:$C,'A&amp;P及活动成本统计-传统'!$C62,'A&amp;P明细-传统'!$I:$I,$O$5)</f>
        <v>0</v>
      </c>
      <c r="M62" s="186">
        <f>SUMIFS('活动成本明细-传统'!$H:$H,'活动成本明细-传统'!$C:$C,#REF!,'活动成本明细-传统'!$L:$L,$O$5)</f>
        <v>0</v>
      </c>
      <c r="N62" s="465">
        <f t="shared" si="167"/>
        <v>0</v>
      </c>
      <c r="O62" s="186"/>
      <c r="P62" s="186"/>
      <c r="Q62" s="186">
        <f t="shared" si="156"/>
        <v>0</v>
      </c>
      <c r="R62" s="362">
        <f t="shared" si="5"/>
        <v>0</v>
      </c>
      <c r="S62" s="414"/>
      <c r="T62" s="77">
        <f>SUMIFS('A&amp;P明细-传统'!$E:$E,'A&amp;P明细-传统'!$C:$C,'A&amp;P及活动成本统计-传统'!$C62,'A&amp;P明细-传统'!$I:$I,$W$5)</f>
        <v>0</v>
      </c>
      <c r="U62" s="186">
        <f>SUMIFS('活动成本明细-传统'!$H:$H,'活动成本明细-传统'!$C:$C,$C62,'活动成本明细-传统'!$L:$L,$Y$5)</f>
        <v>0</v>
      </c>
      <c r="V62" s="186">
        <f t="shared" si="157"/>
        <v>0</v>
      </c>
      <c r="W62" s="186"/>
      <c r="X62" s="186"/>
      <c r="Y62" s="186">
        <f t="shared" si="158"/>
        <v>0</v>
      </c>
      <c r="Z62" s="362">
        <f t="shared" si="159"/>
        <v>0</v>
      </c>
      <c r="AA62" s="363"/>
      <c r="AB62" s="77">
        <f>SUMIFS('A&amp;P明细-传统'!$E:$E,'A&amp;P明细-传统'!$C:$C,'A&amp;P及活动成本统计-传统'!$C62,'A&amp;P明细-传统'!$I:$I,$AG$5)</f>
        <v>0</v>
      </c>
      <c r="AC62" s="186">
        <f>SUMIFS('活动成本明细-传统'!$H:$H,'活动成本明细-传统'!$C:$C,$C62,'活动成本明细-传统'!$L:$L,$AG$5)</f>
        <v>0</v>
      </c>
      <c r="AD62" s="186">
        <f t="shared" si="160"/>
        <v>0</v>
      </c>
      <c r="AE62" s="186"/>
      <c r="AF62" s="186"/>
      <c r="AG62" s="186">
        <f t="shared" si="161"/>
        <v>0</v>
      </c>
      <c r="AH62" s="362">
        <f t="shared" si="162"/>
        <v>0</v>
      </c>
      <c r="AI62" s="414"/>
      <c r="AJ62" s="87">
        <f t="shared" si="12"/>
        <v>817875</v>
      </c>
      <c r="AK62" s="191">
        <f t="shared" si="12"/>
        <v>0</v>
      </c>
      <c r="AL62" s="191">
        <f t="shared" si="163"/>
        <v>817875</v>
      </c>
      <c r="AM62" s="191">
        <f t="shared" si="12"/>
        <v>0</v>
      </c>
      <c r="AN62" s="191">
        <f t="shared" si="12"/>
        <v>0</v>
      </c>
      <c r="AO62" s="191">
        <f t="shared" si="164"/>
        <v>0</v>
      </c>
      <c r="AP62" s="415">
        <f t="shared" si="165"/>
        <v>817875</v>
      </c>
      <c r="AR62" s="610"/>
    </row>
    <row r="63" spans="2:44" s="4" customFormat="1" outlineLevel="1">
      <c r="B63" s="170"/>
      <c r="C63" s="171" t="s">
        <v>75</v>
      </c>
      <c r="D63" s="86">
        <f>SUM(D57:D62)</f>
        <v>1228753</v>
      </c>
      <c r="E63" s="189">
        <f t="shared" ref="E63:J63" si="187">SUM(E57:E62)</f>
        <v>148900</v>
      </c>
      <c r="F63" s="470">
        <f t="shared" si="187"/>
        <v>1377653</v>
      </c>
      <c r="G63" s="189">
        <f t="shared" si="187"/>
        <v>0</v>
      </c>
      <c r="H63" s="189">
        <f t="shared" si="187"/>
        <v>0</v>
      </c>
      <c r="I63" s="470">
        <f t="shared" si="187"/>
        <v>0</v>
      </c>
      <c r="J63" s="82">
        <f t="shared" si="187"/>
        <v>1377653</v>
      </c>
      <c r="K63" s="81"/>
      <c r="L63" s="86">
        <f>SUM(L57:L62)</f>
        <v>0</v>
      </c>
      <c r="M63" s="189">
        <f t="shared" ref="M63:R63" si="188">SUM(M57:M62)</f>
        <v>163000</v>
      </c>
      <c r="N63" s="470">
        <f t="shared" si="188"/>
        <v>163000</v>
      </c>
      <c r="O63" s="189">
        <f t="shared" si="188"/>
        <v>0</v>
      </c>
      <c r="P63" s="189">
        <f t="shared" si="188"/>
        <v>0</v>
      </c>
      <c r="Q63" s="189">
        <f t="shared" si="188"/>
        <v>0</v>
      </c>
      <c r="R63" s="82">
        <f t="shared" si="188"/>
        <v>163000</v>
      </c>
      <c r="S63" s="83"/>
      <c r="T63" s="86">
        <f>SUM(T57:T62)</f>
        <v>0</v>
      </c>
      <c r="U63" s="189">
        <f t="shared" ref="U63:V63" si="189">SUM(U57:U62)</f>
        <v>0</v>
      </c>
      <c r="V63" s="189">
        <f t="shared" si="189"/>
        <v>0</v>
      </c>
      <c r="W63" s="189">
        <f>SUM(W57:W62)</f>
        <v>0</v>
      </c>
      <c r="X63" s="189">
        <f t="shared" ref="X63:Y63" si="190">SUM(X57:X62)</f>
        <v>0</v>
      </c>
      <c r="Y63" s="189">
        <f t="shared" si="190"/>
        <v>0</v>
      </c>
      <c r="Z63" s="82">
        <f t="shared" si="159"/>
        <v>0</v>
      </c>
      <c r="AA63" s="81"/>
      <c r="AB63" s="86">
        <f>SUM(AB57:AB62)</f>
        <v>0</v>
      </c>
      <c r="AC63" s="189">
        <f t="shared" ref="AC63:AF63" si="191">SUM(AC57:AC62)</f>
        <v>0</v>
      </c>
      <c r="AD63" s="189">
        <f t="shared" si="191"/>
        <v>0</v>
      </c>
      <c r="AE63" s="189">
        <f t="shared" si="191"/>
        <v>0</v>
      </c>
      <c r="AF63" s="189">
        <f t="shared" si="191"/>
        <v>0</v>
      </c>
      <c r="AG63" s="189">
        <f>SUM(AG57:AG62)</f>
        <v>0</v>
      </c>
      <c r="AH63" s="82">
        <f t="shared" si="162"/>
        <v>0</v>
      </c>
      <c r="AI63" s="83"/>
      <c r="AJ63" s="86">
        <f>SUM(AJ57:AJ62)</f>
        <v>1228753</v>
      </c>
      <c r="AK63" s="189">
        <f>SUM(AK57:AK62)</f>
        <v>311900</v>
      </c>
      <c r="AL63" s="189">
        <f t="shared" si="163"/>
        <v>1540653</v>
      </c>
      <c r="AM63" s="189">
        <f>SUM(AM57:AM62)</f>
        <v>0</v>
      </c>
      <c r="AN63" s="189">
        <f>SUM(AN57:AN62)</f>
        <v>0</v>
      </c>
      <c r="AO63" s="189">
        <f t="shared" si="164"/>
        <v>0</v>
      </c>
      <c r="AP63" s="82">
        <f t="shared" si="165"/>
        <v>1540653</v>
      </c>
      <c r="AR63" s="610"/>
    </row>
    <row r="64" spans="2:44" outlineLevel="1">
      <c r="E64" s="472"/>
      <c r="F64" s="469"/>
      <c r="I64" s="471"/>
      <c r="J64" s="5">
        <f t="shared" si="23"/>
        <v>0</v>
      </c>
      <c r="N64" s="469"/>
      <c r="R64" s="5">
        <f t="shared" si="5"/>
        <v>0</v>
      </c>
      <c r="AR64" s="610"/>
    </row>
    <row r="65" spans="2:44" s="4" customFormat="1" outlineLevel="1">
      <c r="B65" s="181" t="s">
        <v>164</v>
      </c>
      <c r="C65" s="310"/>
      <c r="D65" s="375">
        <f>D63+D55</f>
        <v>7211292.7999999998</v>
      </c>
      <c r="E65" s="376">
        <f t="shared" ref="E65:J65" si="192">E63+E55</f>
        <v>10166080.25</v>
      </c>
      <c r="F65" s="468">
        <f t="shared" si="192"/>
        <v>17377373.050000001</v>
      </c>
      <c r="G65" s="376">
        <f t="shared" si="192"/>
        <v>13143806</v>
      </c>
      <c r="H65" s="376">
        <f>H63+H55</f>
        <v>8083275</v>
      </c>
      <c r="I65" s="468">
        <f t="shared" si="192"/>
        <v>21227081</v>
      </c>
      <c r="J65" s="377">
        <f t="shared" si="192"/>
        <v>-3849707.9499999993</v>
      </c>
      <c r="K65" s="347"/>
      <c r="L65" s="375">
        <f>L63+L55</f>
        <v>3126754.33</v>
      </c>
      <c r="M65" s="376">
        <f t="shared" ref="M65:R65" si="193">M63+M55</f>
        <v>2750441.09</v>
      </c>
      <c r="N65" s="468">
        <f t="shared" si="193"/>
        <v>5877195.4199999999</v>
      </c>
      <c r="O65" s="376">
        <f t="shared" si="193"/>
        <v>18771306</v>
      </c>
      <c r="P65" s="376">
        <f t="shared" si="193"/>
        <v>12279175</v>
      </c>
      <c r="Q65" s="376">
        <f t="shared" si="193"/>
        <v>31050481</v>
      </c>
      <c r="R65" s="377">
        <f t="shared" si="193"/>
        <v>-25173285.579999998</v>
      </c>
      <c r="S65" s="347"/>
      <c r="T65" s="375">
        <f t="shared" ref="T65:Y65" si="194">T63+T55</f>
        <v>861430.33000000007</v>
      </c>
      <c r="U65" s="376">
        <f t="shared" si="194"/>
        <v>105000</v>
      </c>
      <c r="V65" s="376">
        <f t="shared" si="194"/>
        <v>966430.33000000007</v>
      </c>
      <c r="W65" s="376">
        <f t="shared" si="194"/>
        <v>19190506</v>
      </c>
      <c r="X65" s="376">
        <f t="shared" si="194"/>
        <v>11598175</v>
      </c>
      <c r="Y65" s="376">
        <f t="shared" si="194"/>
        <v>30788681</v>
      </c>
      <c r="Z65" s="377">
        <f>V65-Y65</f>
        <v>-29822250.670000002</v>
      </c>
      <c r="AA65" s="347"/>
      <c r="AB65" s="375">
        <f t="shared" ref="AB65:AG65" si="195">AB63+AB55</f>
        <v>860180.33000000007</v>
      </c>
      <c r="AC65" s="376">
        <f t="shared" si="195"/>
        <v>45000</v>
      </c>
      <c r="AD65" s="376">
        <f t="shared" si="195"/>
        <v>905180.33000000007</v>
      </c>
      <c r="AE65" s="376">
        <f t="shared" si="195"/>
        <v>18930706</v>
      </c>
      <c r="AF65" s="376">
        <f t="shared" si="195"/>
        <v>11865975</v>
      </c>
      <c r="AG65" s="376">
        <f t="shared" si="195"/>
        <v>30796681</v>
      </c>
      <c r="AH65" s="377">
        <f>AD65-AG65</f>
        <v>-29891500.670000002</v>
      </c>
      <c r="AI65" s="347"/>
      <c r="AJ65" s="375">
        <f t="shared" ref="AJ65" si="196">AJ63+AJ55</f>
        <v>12059657.789999999</v>
      </c>
      <c r="AK65" s="376">
        <f t="shared" ref="AK65:AN65" si="197">AK63+AK55</f>
        <v>13066521.34</v>
      </c>
      <c r="AL65" s="376">
        <f>SUM(AJ65:AK65)</f>
        <v>25126179.129999999</v>
      </c>
      <c r="AM65" s="376">
        <f t="shared" si="197"/>
        <v>70036324</v>
      </c>
      <c r="AN65" s="376">
        <f t="shared" si="197"/>
        <v>43826600</v>
      </c>
      <c r="AO65" s="376">
        <f t="shared" ref="AO65" si="198">SUM(AM65:AN65)</f>
        <v>113862924</v>
      </c>
      <c r="AP65" s="377">
        <f>AL65-AO65</f>
        <v>-88736744.870000005</v>
      </c>
      <c r="AR65" s="610"/>
    </row>
    <row r="66" spans="2:44">
      <c r="AR66" s="610"/>
    </row>
    <row r="67" spans="2:44">
      <c r="G67" s="5">
        <f>G65-'[13]2016 确认版 vs 财务版'!$AXW$13</f>
        <v>-2449426.8000000007</v>
      </c>
      <c r="H67" s="5">
        <f>H65-'[13]2016 确认版 vs 财务版'!$AXW$14</f>
        <v>0</v>
      </c>
      <c r="O67" s="5">
        <f>O55-'[13]2016 确认版 vs 财务版'!$AXX$13</f>
        <v>-2701500</v>
      </c>
      <c r="P67" s="5">
        <f>P65-'[13]2016 确认版 vs 财务版'!$AXX$14</f>
        <v>-40000</v>
      </c>
      <c r="W67" s="5">
        <f>W55-'[13]2016 确认版 vs 财务版'!$AXY$13</f>
        <v>-2702500</v>
      </c>
      <c r="X67" s="5">
        <f>X65-'[13]2016 确认版 vs 财务版'!$AXY$14</f>
        <v>-40000</v>
      </c>
      <c r="AE67" s="5">
        <f>AE55-'[13]2016 确认版 vs 财务版'!$AXZ$13</f>
        <v>-2766530</v>
      </c>
      <c r="AF67" s="5">
        <f>AF55-'[13]2016 确认版 vs 财务版'!$AXZ$14</f>
        <v>-40000</v>
      </c>
      <c r="AM67" s="5">
        <f>AM55-'[13]2016 确认版 vs 财务版'!$AYA$13</f>
        <v>-10619956.799999997</v>
      </c>
      <c r="AN67" s="5">
        <f>AN55-'[13]2016 确认版 vs 财务版'!$AYA$14</f>
        <v>-120000</v>
      </c>
    </row>
    <row r="68" spans="2:44">
      <c r="G68" s="5">
        <f>G67+'[13]2016 确认版 vs 财务版'!$ALT$13</f>
        <v>-400000.0000000007</v>
      </c>
    </row>
  </sheetData>
  <phoneticPr fontId="13" type="noConversion"/>
  <pageMargins left="0.7" right="0.7" top="0.75" bottom="0.75" header="0.3" footer="0.3"/>
  <pageSetup paperSize="9" orientation="portrait" r:id="rId1"/>
  <ignoredErrors>
    <ignoredError sqref="J63 M14 R63 R53 AL62:AL65 AL6:AL60 M57:M58 G37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9BBB59"/>
  </sheetPr>
  <dimension ref="A1:I220"/>
  <sheetViews>
    <sheetView showGridLines="0" workbookViewId="0">
      <pane xSplit="3" ySplit="6" topLeftCell="D85" activePane="bottomRight" state="frozen"/>
      <selection activeCell="D18" sqref="D18"/>
      <selection pane="topRight" activeCell="D18" sqref="D18"/>
      <selection pane="bottomLeft" activeCell="D18" sqref="D18"/>
      <selection pane="bottomRight" activeCell="L92" sqref="L92"/>
    </sheetView>
  </sheetViews>
  <sheetFormatPr defaultRowHeight="14.25"/>
  <cols>
    <col min="1" max="1" width="1.625" style="46" customWidth="1"/>
    <col min="2" max="2" width="8.125" style="243" customWidth="1"/>
    <col min="3" max="3" width="9.25" style="44" customWidth="1"/>
    <col min="4" max="4" width="15.125" style="44" customWidth="1"/>
    <col min="5" max="5" width="12.25" style="258" bestFit="1" customWidth="1"/>
    <col min="6" max="6" width="35.25" style="554" customWidth="1"/>
    <col min="7" max="7" width="10" style="47" customWidth="1"/>
    <col min="8" max="8" width="9.5" style="47" customWidth="1"/>
    <col min="9" max="9" width="15.125" style="44" customWidth="1"/>
    <col min="10" max="16384" width="9" style="46"/>
  </cols>
  <sheetData>
    <row r="1" spans="1:9">
      <c r="A1" s="43" t="s">
        <v>90</v>
      </c>
      <c r="B1" s="242"/>
    </row>
    <row r="2" spans="1:9">
      <c r="A2" s="43" t="s">
        <v>69</v>
      </c>
      <c r="B2" s="242"/>
    </row>
    <row r="3" spans="1:9">
      <c r="A3" s="43" t="s">
        <v>30</v>
      </c>
      <c r="B3" s="242"/>
    </row>
    <row r="4" spans="1:9">
      <c r="C4" s="50" t="s">
        <v>96</v>
      </c>
    </row>
    <row r="5" spans="1:9" ht="15" customHeight="1"/>
    <row r="6" spans="1:9" s="44" customFormat="1">
      <c r="B6" s="252" t="s">
        <v>38</v>
      </c>
      <c r="C6" s="88" t="s">
        <v>36</v>
      </c>
      <c r="D6" s="88" t="s">
        <v>73</v>
      </c>
      <c r="E6" s="257" t="s">
        <v>31</v>
      </c>
      <c r="F6" s="555" t="s">
        <v>32</v>
      </c>
      <c r="G6" s="89" t="s">
        <v>33</v>
      </c>
      <c r="H6" s="89" t="s">
        <v>34</v>
      </c>
      <c r="I6" s="88" t="s">
        <v>37</v>
      </c>
    </row>
    <row r="7" spans="1:9">
      <c r="B7" s="253">
        <v>1</v>
      </c>
      <c r="C7" s="649" t="s">
        <v>2260</v>
      </c>
      <c r="D7" s="294" t="s">
        <v>145</v>
      </c>
      <c r="E7" s="259">
        <v>20000</v>
      </c>
      <c r="F7" s="556" t="s">
        <v>146</v>
      </c>
      <c r="G7" s="90">
        <v>42395</v>
      </c>
      <c r="H7" s="90">
        <v>42400</v>
      </c>
      <c r="I7" s="294" t="s">
        <v>105</v>
      </c>
    </row>
    <row r="8" spans="1:9">
      <c r="B8" s="253">
        <v>2</v>
      </c>
      <c r="C8" s="436" t="s">
        <v>177</v>
      </c>
      <c r="D8" s="60" t="s">
        <v>175</v>
      </c>
      <c r="E8" s="259">
        <v>170000</v>
      </c>
      <c r="F8" s="557" t="s">
        <v>178</v>
      </c>
      <c r="G8" s="437">
        <v>42339</v>
      </c>
      <c r="H8" s="90">
        <v>42400</v>
      </c>
      <c r="I8" s="294" t="s">
        <v>105</v>
      </c>
    </row>
    <row r="9" spans="1:9">
      <c r="B9" s="253">
        <v>3</v>
      </c>
      <c r="C9" s="436" t="s">
        <v>177</v>
      </c>
      <c r="D9" s="60" t="s">
        <v>176</v>
      </c>
      <c r="E9" s="259">
        <v>100000</v>
      </c>
      <c r="F9" s="557" t="s">
        <v>179</v>
      </c>
      <c r="G9" s="90">
        <v>42370</v>
      </c>
      <c r="H9" s="90">
        <v>42460</v>
      </c>
      <c r="I9" s="294" t="s">
        <v>105</v>
      </c>
    </row>
    <row r="10" spans="1:9">
      <c r="B10" s="253">
        <v>4</v>
      </c>
      <c r="C10" s="436" t="s">
        <v>241</v>
      </c>
      <c r="D10" s="60" t="s">
        <v>239</v>
      </c>
      <c r="E10" s="259">
        <v>25800</v>
      </c>
      <c r="F10" s="557" t="s">
        <v>240</v>
      </c>
      <c r="G10" s="90">
        <v>42370</v>
      </c>
      <c r="H10" s="90">
        <v>42460</v>
      </c>
      <c r="I10" s="294" t="s">
        <v>105</v>
      </c>
    </row>
    <row r="11" spans="1:9">
      <c r="B11" s="253">
        <v>5</v>
      </c>
      <c r="C11" s="436" t="s">
        <v>307</v>
      </c>
      <c r="D11" s="436" t="s">
        <v>308</v>
      </c>
      <c r="E11" s="259">
        <v>50000</v>
      </c>
      <c r="F11" s="558" t="s">
        <v>309</v>
      </c>
      <c r="G11" s="90">
        <v>42370</v>
      </c>
      <c r="H11" s="90">
        <v>42460</v>
      </c>
      <c r="I11" s="294" t="s">
        <v>105</v>
      </c>
    </row>
    <row r="12" spans="1:9">
      <c r="B12" s="253">
        <v>6</v>
      </c>
      <c r="C12" s="436" t="s">
        <v>359</v>
      </c>
      <c r="D12" s="436" t="s">
        <v>360</v>
      </c>
      <c r="E12" s="259">
        <v>54773</v>
      </c>
      <c r="F12" s="558" t="s">
        <v>361</v>
      </c>
      <c r="G12" s="90">
        <v>42370</v>
      </c>
      <c r="H12" s="90">
        <v>42460</v>
      </c>
      <c r="I12" s="294" t="s">
        <v>105</v>
      </c>
    </row>
    <row r="13" spans="1:9">
      <c r="B13" s="253">
        <v>7</v>
      </c>
      <c r="C13" s="649" t="s">
        <v>2260</v>
      </c>
      <c r="D13" s="60" t="s">
        <v>445</v>
      </c>
      <c r="E13" s="259">
        <v>20000</v>
      </c>
      <c r="F13" s="559" t="s">
        <v>446</v>
      </c>
      <c r="G13" s="90">
        <v>42370</v>
      </c>
      <c r="H13" s="90">
        <v>42460</v>
      </c>
      <c r="I13" s="294" t="s">
        <v>105</v>
      </c>
    </row>
    <row r="14" spans="1:9">
      <c r="B14" s="253">
        <v>8</v>
      </c>
      <c r="C14" s="483" t="s">
        <v>484</v>
      </c>
      <c r="D14" s="60" t="s">
        <v>485</v>
      </c>
      <c r="E14" s="259">
        <v>6250</v>
      </c>
      <c r="F14" s="559" t="s">
        <v>487</v>
      </c>
      <c r="G14" s="90">
        <v>42370</v>
      </c>
      <c r="H14" s="90">
        <v>42460</v>
      </c>
      <c r="I14" s="294" t="s">
        <v>105</v>
      </c>
    </row>
    <row r="15" spans="1:9">
      <c r="B15" s="253">
        <v>9</v>
      </c>
      <c r="C15" s="483" t="s">
        <v>484</v>
      </c>
      <c r="D15" s="60" t="s">
        <v>486</v>
      </c>
      <c r="E15" s="259">
        <v>16750</v>
      </c>
      <c r="F15" s="559" t="s">
        <v>488</v>
      </c>
      <c r="G15" s="90">
        <v>42401</v>
      </c>
      <c r="H15" s="90">
        <v>42461</v>
      </c>
      <c r="I15" s="294" t="s">
        <v>105</v>
      </c>
    </row>
    <row r="16" spans="1:9">
      <c r="B16" s="253">
        <v>10</v>
      </c>
      <c r="C16" s="483" t="s">
        <v>241</v>
      </c>
      <c r="D16" s="60" t="s">
        <v>510</v>
      </c>
      <c r="E16" s="259">
        <v>20779</v>
      </c>
      <c r="F16" s="559" t="s">
        <v>509</v>
      </c>
      <c r="G16" s="90">
        <v>42370</v>
      </c>
      <c r="H16" s="90">
        <v>42460</v>
      </c>
      <c r="I16" s="294" t="s">
        <v>105</v>
      </c>
    </row>
    <row r="17" spans="2:9">
      <c r="B17" s="253">
        <v>11</v>
      </c>
      <c r="C17" s="483" t="s">
        <v>636</v>
      </c>
      <c r="D17" s="60" t="s">
        <v>637</v>
      </c>
      <c r="E17" s="259">
        <v>90000</v>
      </c>
      <c r="F17" s="560" t="s">
        <v>638</v>
      </c>
      <c r="G17" s="90">
        <v>42370</v>
      </c>
      <c r="H17" s="90">
        <v>42460</v>
      </c>
      <c r="I17" s="294" t="s">
        <v>105</v>
      </c>
    </row>
    <row r="18" spans="2:9">
      <c r="B18" s="253">
        <v>12</v>
      </c>
      <c r="C18" s="491" t="s">
        <v>660</v>
      </c>
      <c r="D18" s="550" t="s">
        <v>661</v>
      </c>
      <c r="E18" s="492">
        <v>24000</v>
      </c>
      <c r="F18" s="561" t="s">
        <v>662</v>
      </c>
      <c r="G18" s="493">
        <v>42370</v>
      </c>
      <c r="H18" s="493">
        <v>42460</v>
      </c>
      <c r="I18" s="491" t="s">
        <v>105</v>
      </c>
    </row>
    <row r="19" spans="2:9">
      <c r="B19" s="253">
        <v>13</v>
      </c>
      <c r="C19" s="505" t="s">
        <v>671</v>
      </c>
      <c r="D19" s="60" t="s">
        <v>672</v>
      </c>
      <c r="E19" s="259">
        <v>200000</v>
      </c>
      <c r="F19" s="561" t="s">
        <v>673</v>
      </c>
      <c r="G19" s="493">
        <v>42370</v>
      </c>
      <c r="H19" s="493">
        <v>42460</v>
      </c>
      <c r="I19" s="491" t="s">
        <v>105</v>
      </c>
    </row>
    <row r="20" spans="2:9">
      <c r="B20" s="253">
        <v>14</v>
      </c>
      <c r="C20" s="505" t="s">
        <v>727</v>
      </c>
      <c r="D20" s="60" t="s">
        <v>725</v>
      </c>
      <c r="E20" s="259">
        <v>60000</v>
      </c>
      <c r="F20" s="561" t="s">
        <v>726</v>
      </c>
      <c r="G20" s="493">
        <v>42370</v>
      </c>
      <c r="H20" s="493">
        <v>42460</v>
      </c>
      <c r="I20" s="491" t="s">
        <v>105</v>
      </c>
    </row>
    <row r="21" spans="2:9">
      <c r="B21" s="253">
        <v>15</v>
      </c>
      <c r="C21" s="505" t="s">
        <v>734</v>
      </c>
      <c r="D21" s="60" t="s">
        <v>732</v>
      </c>
      <c r="E21" s="259">
        <v>50000</v>
      </c>
      <c r="F21" s="561" t="s">
        <v>733</v>
      </c>
      <c r="G21" s="493">
        <v>42370</v>
      </c>
      <c r="H21" s="493">
        <v>42460</v>
      </c>
      <c r="I21" s="491" t="s">
        <v>105</v>
      </c>
    </row>
    <row r="22" spans="2:9">
      <c r="B22" s="253">
        <v>16</v>
      </c>
      <c r="C22" s="519" t="s">
        <v>894</v>
      </c>
      <c r="D22" s="519" t="s">
        <v>895</v>
      </c>
      <c r="E22" s="520">
        <v>95000</v>
      </c>
      <c r="F22" s="522" t="s">
        <v>896</v>
      </c>
      <c r="G22" s="521">
        <v>42389</v>
      </c>
      <c r="H22" s="521">
        <v>42460</v>
      </c>
      <c r="I22" s="519" t="s">
        <v>105</v>
      </c>
    </row>
    <row r="23" spans="2:9">
      <c r="B23" s="253">
        <v>17</v>
      </c>
      <c r="C23" s="519" t="s">
        <v>894</v>
      </c>
      <c r="D23" s="519" t="s">
        <v>897</v>
      </c>
      <c r="E23" s="520">
        <v>250000</v>
      </c>
      <c r="F23" s="522" t="s">
        <v>896</v>
      </c>
      <c r="G23" s="521">
        <v>42425</v>
      </c>
      <c r="H23" s="521">
        <v>42460</v>
      </c>
      <c r="I23" s="519" t="s">
        <v>105</v>
      </c>
    </row>
    <row r="24" spans="2:9">
      <c r="B24" s="253">
        <v>18</v>
      </c>
      <c r="C24" s="542" t="s">
        <v>1007</v>
      </c>
      <c r="D24" s="543" t="s">
        <v>1008</v>
      </c>
      <c r="E24" s="259">
        <v>280000</v>
      </c>
      <c r="F24" s="562" t="s">
        <v>1009</v>
      </c>
      <c r="G24" s="493">
        <v>42370</v>
      </c>
      <c r="H24" s="493">
        <v>42460</v>
      </c>
      <c r="I24" s="519" t="s">
        <v>105</v>
      </c>
    </row>
    <row r="25" spans="2:9">
      <c r="B25" s="253">
        <v>19</v>
      </c>
      <c r="C25" s="553" t="s">
        <v>1050</v>
      </c>
      <c r="D25" s="550" t="s">
        <v>1034</v>
      </c>
      <c r="E25" s="551">
        <f>299000</f>
        <v>299000</v>
      </c>
      <c r="F25" s="563" t="s">
        <v>1035</v>
      </c>
      <c r="G25" s="552">
        <v>42370</v>
      </c>
      <c r="H25" s="552">
        <v>42460</v>
      </c>
      <c r="I25" s="519" t="s">
        <v>105</v>
      </c>
    </row>
    <row r="26" spans="2:9">
      <c r="B26" s="253">
        <v>20</v>
      </c>
      <c r="C26" s="550" t="s">
        <v>1050</v>
      </c>
      <c r="D26" s="550" t="s">
        <v>1036</v>
      </c>
      <c r="E26" s="551">
        <v>290000</v>
      </c>
      <c r="F26" s="563" t="s">
        <v>1037</v>
      </c>
      <c r="G26" s="552">
        <v>42370</v>
      </c>
      <c r="H26" s="552">
        <v>42460</v>
      </c>
      <c r="I26" s="519" t="s">
        <v>105</v>
      </c>
    </row>
    <row r="27" spans="2:9">
      <c r="B27" s="253">
        <v>21</v>
      </c>
      <c r="C27" s="550" t="s">
        <v>1050</v>
      </c>
      <c r="D27" s="550" t="s">
        <v>1038</v>
      </c>
      <c r="E27" s="551">
        <v>67200</v>
      </c>
      <c r="F27" s="563" t="s">
        <v>1039</v>
      </c>
      <c r="G27" s="552">
        <v>42370</v>
      </c>
      <c r="H27" s="552">
        <v>42460</v>
      </c>
      <c r="I27" s="519" t="s">
        <v>105</v>
      </c>
    </row>
    <row r="28" spans="2:9">
      <c r="B28" s="253">
        <v>22</v>
      </c>
      <c r="C28" s="550" t="s">
        <v>1050</v>
      </c>
      <c r="D28" s="550" t="s">
        <v>1040</v>
      </c>
      <c r="E28" s="551">
        <v>150000</v>
      </c>
      <c r="F28" s="563" t="s">
        <v>1041</v>
      </c>
      <c r="G28" s="552">
        <v>42370</v>
      </c>
      <c r="H28" s="552">
        <v>42460</v>
      </c>
      <c r="I28" s="519" t="s">
        <v>105</v>
      </c>
    </row>
    <row r="29" spans="2:9">
      <c r="B29" s="253">
        <v>23</v>
      </c>
      <c r="C29" s="550" t="s">
        <v>1050</v>
      </c>
      <c r="D29" s="550" t="s">
        <v>1042</v>
      </c>
      <c r="E29" s="551">
        <v>299000</v>
      </c>
      <c r="F29" s="563" t="s">
        <v>1043</v>
      </c>
      <c r="G29" s="552">
        <v>42370</v>
      </c>
      <c r="H29" s="552">
        <v>42460</v>
      </c>
      <c r="I29" s="519" t="s">
        <v>105</v>
      </c>
    </row>
    <row r="30" spans="2:9">
      <c r="B30" s="253">
        <v>24</v>
      </c>
      <c r="C30" s="550" t="s">
        <v>1050</v>
      </c>
      <c r="D30" s="550" t="s">
        <v>1044</v>
      </c>
      <c r="E30" s="551">
        <v>299000</v>
      </c>
      <c r="F30" s="563" t="s">
        <v>1045</v>
      </c>
      <c r="G30" s="552">
        <v>42370</v>
      </c>
      <c r="H30" s="552">
        <v>42460</v>
      </c>
      <c r="I30" s="519" t="s">
        <v>105</v>
      </c>
    </row>
    <row r="31" spans="2:9">
      <c r="B31" s="253">
        <v>25</v>
      </c>
      <c r="C31" s="550" t="s">
        <v>1050</v>
      </c>
      <c r="D31" s="550" t="s">
        <v>1046</v>
      </c>
      <c r="E31" s="551">
        <v>500000</v>
      </c>
      <c r="F31" s="563" t="s">
        <v>1047</v>
      </c>
      <c r="G31" s="552">
        <v>42370</v>
      </c>
      <c r="H31" s="552">
        <v>42460</v>
      </c>
      <c r="I31" s="519" t="s">
        <v>105</v>
      </c>
    </row>
    <row r="32" spans="2:9">
      <c r="B32" s="253">
        <v>26</v>
      </c>
      <c r="C32" s="550" t="s">
        <v>1050</v>
      </c>
      <c r="D32" s="550" t="s">
        <v>1046</v>
      </c>
      <c r="E32" s="551">
        <v>500000</v>
      </c>
      <c r="F32" s="563" t="s">
        <v>1047</v>
      </c>
      <c r="G32" s="552">
        <v>42461</v>
      </c>
      <c r="H32" s="552">
        <v>42551</v>
      </c>
      <c r="I32" s="294" t="s">
        <v>106</v>
      </c>
    </row>
    <row r="33" spans="2:9">
      <c r="B33" s="253">
        <v>27</v>
      </c>
      <c r="C33" s="550" t="s">
        <v>1050</v>
      </c>
      <c r="D33" s="550" t="s">
        <v>1046</v>
      </c>
      <c r="E33" s="551">
        <v>500000</v>
      </c>
      <c r="F33" s="563" t="s">
        <v>1047</v>
      </c>
      <c r="G33" s="552">
        <v>42552</v>
      </c>
      <c r="H33" s="552">
        <v>42643</v>
      </c>
      <c r="I33" s="294" t="s">
        <v>107</v>
      </c>
    </row>
    <row r="34" spans="2:9">
      <c r="B34" s="253">
        <v>28</v>
      </c>
      <c r="C34" s="550" t="s">
        <v>1050</v>
      </c>
      <c r="D34" s="550" t="s">
        <v>1046</v>
      </c>
      <c r="E34" s="551">
        <v>500000</v>
      </c>
      <c r="F34" s="563" t="s">
        <v>1047</v>
      </c>
      <c r="G34" s="552">
        <v>42644</v>
      </c>
      <c r="H34" s="552">
        <v>42735</v>
      </c>
      <c r="I34" s="294" t="s">
        <v>108</v>
      </c>
    </row>
    <row r="35" spans="2:9">
      <c r="B35" s="253">
        <v>29</v>
      </c>
      <c r="C35" s="550" t="s">
        <v>1050</v>
      </c>
      <c r="D35" s="550" t="s">
        <v>1048</v>
      </c>
      <c r="E35" s="551">
        <v>150000</v>
      </c>
      <c r="F35" s="563" t="s">
        <v>1049</v>
      </c>
      <c r="G35" s="552">
        <v>42370</v>
      </c>
      <c r="H35" s="552">
        <v>42460</v>
      </c>
      <c r="I35" s="519" t="s">
        <v>105</v>
      </c>
    </row>
    <row r="36" spans="2:9">
      <c r="B36" s="253">
        <v>30</v>
      </c>
      <c r="C36" s="542" t="s">
        <v>1069</v>
      </c>
      <c r="D36" s="542" t="s">
        <v>1070</v>
      </c>
      <c r="E36" s="259">
        <v>220000</v>
      </c>
      <c r="F36" s="562" t="s">
        <v>1009</v>
      </c>
      <c r="G36" s="493">
        <v>42370</v>
      </c>
      <c r="H36" s="493">
        <v>42460</v>
      </c>
      <c r="I36" s="519" t="s">
        <v>105</v>
      </c>
    </row>
    <row r="37" spans="2:9">
      <c r="B37" s="253">
        <v>31</v>
      </c>
      <c r="C37" s="436" t="s">
        <v>177</v>
      </c>
      <c r="D37" s="60" t="s">
        <v>1119</v>
      </c>
      <c r="E37" s="259">
        <v>2000</v>
      </c>
      <c r="F37" s="557" t="s">
        <v>1120</v>
      </c>
      <c r="G37" s="90">
        <v>42370</v>
      </c>
      <c r="H37" s="90">
        <v>42460</v>
      </c>
      <c r="I37" s="294" t="s">
        <v>105</v>
      </c>
    </row>
    <row r="38" spans="2:9">
      <c r="B38" s="253">
        <v>32</v>
      </c>
      <c r="C38" s="436" t="s">
        <v>1157</v>
      </c>
      <c r="D38" s="60" t="s">
        <v>1156</v>
      </c>
      <c r="E38" s="259">
        <v>155000</v>
      </c>
      <c r="F38" s="557" t="s">
        <v>896</v>
      </c>
      <c r="G38" s="90">
        <v>42437</v>
      </c>
      <c r="H38" s="90">
        <v>42460</v>
      </c>
      <c r="I38" s="294" t="s">
        <v>105</v>
      </c>
    </row>
    <row r="39" spans="2:9">
      <c r="B39" s="253">
        <v>33</v>
      </c>
      <c r="C39" s="233" t="s">
        <v>2263</v>
      </c>
      <c r="D39" s="550" t="s">
        <v>1293</v>
      </c>
      <c r="E39" s="260">
        <v>320000</v>
      </c>
      <c r="F39" s="563" t="s">
        <v>1294</v>
      </c>
      <c r="G39" s="238">
        <v>42429</v>
      </c>
      <c r="H39" s="90">
        <v>42460</v>
      </c>
      <c r="I39" s="294" t="s">
        <v>105</v>
      </c>
    </row>
    <row r="40" spans="2:9">
      <c r="B40" s="253">
        <v>34</v>
      </c>
      <c r="C40" s="233" t="s">
        <v>2263</v>
      </c>
      <c r="D40" s="542" t="s">
        <v>1295</v>
      </c>
      <c r="E40" s="259">
        <v>497875</v>
      </c>
      <c r="F40" s="563" t="s">
        <v>1296</v>
      </c>
      <c r="G40" s="238">
        <v>42429</v>
      </c>
      <c r="H40" s="90">
        <v>42460</v>
      </c>
      <c r="I40" s="294" t="s">
        <v>105</v>
      </c>
    </row>
    <row r="41" spans="2:9">
      <c r="B41" s="253">
        <v>35</v>
      </c>
      <c r="C41" s="649" t="s">
        <v>2260</v>
      </c>
      <c r="D41" s="542" t="s">
        <v>1317</v>
      </c>
      <c r="E41" s="259">
        <v>155478</v>
      </c>
      <c r="F41" s="562" t="s">
        <v>1318</v>
      </c>
      <c r="G41" s="90">
        <v>42445</v>
      </c>
      <c r="H41" s="90">
        <v>42460</v>
      </c>
      <c r="I41" s="294" t="s">
        <v>105</v>
      </c>
    </row>
    <row r="42" spans="2:9">
      <c r="B42" s="253">
        <v>36</v>
      </c>
      <c r="C42" s="596" t="s">
        <v>1434</v>
      </c>
      <c r="D42" s="596" t="s">
        <v>1436</v>
      </c>
      <c r="E42" s="597">
        <v>230000</v>
      </c>
      <c r="F42" s="598" t="s">
        <v>1435</v>
      </c>
      <c r="G42" s="493">
        <v>42370</v>
      </c>
      <c r="H42" s="493">
        <v>42460</v>
      </c>
      <c r="I42" s="596" t="s">
        <v>105</v>
      </c>
    </row>
    <row r="43" spans="2:9">
      <c r="B43" s="253">
        <v>37</v>
      </c>
      <c r="C43" s="596" t="s">
        <v>1450</v>
      </c>
      <c r="D43" s="60" t="s">
        <v>1446</v>
      </c>
      <c r="E43" s="259">
        <v>85000</v>
      </c>
      <c r="F43" s="559" t="s">
        <v>1448</v>
      </c>
      <c r="G43" s="90">
        <v>42370</v>
      </c>
      <c r="H43" s="90">
        <v>42460</v>
      </c>
      <c r="I43" s="294" t="s">
        <v>105</v>
      </c>
    </row>
    <row r="44" spans="2:9">
      <c r="B44" s="253">
        <v>38</v>
      </c>
      <c r="C44" s="596" t="s">
        <v>1450</v>
      </c>
      <c r="D44" s="60" t="s">
        <v>1447</v>
      </c>
      <c r="E44" s="259">
        <v>12000</v>
      </c>
      <c r="F44" s="559" t="s">
        <v>1449</v>
      </c>
      <c r="G44" s="90">
        <v>42370</v>
      </c>
      <c r="H44" s="90">
        <v>42460</v>
      </c>
      <c r="I44" s="294" t="s">
        <v>105</v>
      </c>
    </row>
    <row r="45" spans="2:9">
      <c r="B45" s="253">
        <v>39</v>
      </c>
      <c r="C45" s="596" t="s">
        <v>1501</v>
      </c>
      <c r="D45" s="596" t="s">
        <v>1502</v>
      </c>
      <c r="E45" s="259">
        <v>30000</v>
      </c>
      <c r="F45" s="598" t="s">
        <v>1503</v>
      </c>
      <c r="G45" s="90">
        <v>42370</v>
      </c>
      <c r="H45" s="90">
        <v>42460</v>
      </c>
      <c r="I45" s="294" t="s">
        <v>105</v>
      </c>
    </row>
    <row r="46" spans="2:9">
      <c r="B46" s="253">
        <v>40</v>
      </c>
      <c r="C46" s="596" t="s">
        <v>1530</v>
      </c>
      <c r="D46" s="596" t="s">
        <v>1531</v>
      </c>
      <c r="E46" s="259">
        <v>36000</v>
      </c>
      <c r="F46" s="607" t="s">
        <v>1532</v>
      </c>
      <c r="G46" s="90">
        <v>42370</v>
      </c>
      <c r="H46" s="90">
        <v>42460</v>
      </c>
      <c r="I46" s="294" t="s">
        <v>105</v>
      </c>
    </row>
    <row r="47" spans="2:9">
      <c r="B47" s="253">
        <v>41</v>
      </c>
      <c r="C47" s="436" t="s">
        <v>177</v>
      </c>
      <c r="D47" s="596" t="s">
        <v>1537</v>
      </c>
      <c r="E47" s="259">
        <v>100000</v>
      </c>
      <c r="F47" s="598" t="s">
        <v>1538</v>
      </c>
      <c r="G47" s="90">
        <v>42430</v>
      </c>
      <c r="H47" s="90">
        <v>42460</v>
      </c>
      <c r="I47" s="294" t="s">
        <v>105</v>
      </c>
    </row>
    <row r="48" spans="2:9">
      <c r="B48" s="253">
        <v>42</v>
      </c>
      <c r="C48" s="596" t="s">
        <v>1559</v>
      </c>
      <c r="D48" s="596" t="s">
        <v>1560</v>
      </c>
      <c r="E48" s="259">
        <v>140000</v>
      </c>
      <c r="F48" s="598" t="s">
        <v>1561</v>
      </c>
      <c r="G48" s="90">
        <v>42461</v>
      </c>
      <c r="H48" s="90">
        <v>42551</v>
      </c>
      <c r="I48" s="60" t="s">
        <v>106</v>
      </c>
    </row>
    <row r="49" spans="2:9">
      <c r="B49" s="253">
        <v>43</v>
      </c>
      <c r="C49" s="596" t="s">
        <v>1568</v>
      </c>
      <c r="D49" s="596" t="s">
        <v>1569</v>
      </c>
      <c r="E49" s="259">
        <v>73240</v>
      </c>
      <c r="F49" s="598" t="s">
        <v>1570</v>
      </c>
      <c r="G49" s="90">
        <v>42370</v>
      </c>
      <c r="H49" s="90">
        <v>42460</v>
      </c>
      <c r="I49" s="294" t="s">
        <v>105</v>
      </c>
    </row>
    <row r="50" spans="2:9">
      <c r="B50" s="253">
        <v>44</v>
      </c>
      <c r="C50" s="596" t="s">
        <v>241</v>
      </c>
      <c r="D50" s="596" t="s">
        <v>1617</v>
      </c>
      <c r="E50" s="259">
        <v>270000</v>
      </c>
      <c r="F50" s="598" t="s">
        <v>1618</v>
      </c>
      <c r="G50" s="90">
        <v>42370</v>
      </c>
      <c r="H50" s="90">
        <v>42460</v>
      </c>
      <c r="I50" s="294" t="s">
        <v>105</v>
      </c>
    </row>
    <row r="51" spans="2:9">
      <c r="B51" s="253">
        <v>45</v>
      </c>
      <c r="C51" s="60" t="s">
        <v>6</v>
      </c>
      <c r="D51" s="60" t="s">
        <v>1635</v>
      </c>
      <c r="E51" s="259">
        <v>174300</v>
      </c>
      <c r="F51" s="557" t="s">
        <v>1636</v>
      </c>
      <c r="G51" s="90">
        <v>42422</v>
      </c>
      <c r="H51" s="90">
        <v>42460</v>
      </c>
      <c r="I51" s="60" t="s">
        <v>105</v>
      </c>
    </row>
    <row r="52" spans="2:9">
      <c r="B52" s="253">
        <v>46</v>
      </c>
      <c r="C52" s="60" t="s">
        <v>6</v>
      </c>
      <c r="D52" s="60" t="s">
        <v>1637</v>
      </c>
      <c r="E52" s="259">
        <v>150000</v>
      </c>
      <c r="F52" s="557" t="s">
        <v>1638</v>
      </c>
      <c r="G52" s="90">
        <v>42430</v>
      </c>
      <c r="H52" s="90">
        <v>42460</v>
      </c>
      <c r="I52" s="60" t="s">
        <v>105</v>
      </c>
    </row>
    <row r="53" spans="2:9">
      <c r="B53" s="253">
        <v>47</v>
      </c>
      <c r="C53" s="60" t="s">
        <v>6</v>
      </c>
      <c r="D53" s="60" t="s">
        <v>1639</v>
      </c>
      <c r="E53" s="259">
        <v>19800</v>
      </c>
      <c r="F53" s="557" t="s">
        <v>1640</v>
      </c>
      <c r="G53" s="90">
        <v>42457</v>
      </c>
      <c r="H53" s="90">
        <v>42460</v>
      </c>
      <c r="I53" s="60" t="s">
        <v>105</v>
      </c>
    </row>
    <row r="54" spans="2:9">
      <c r="B54" s="253">
        <v>48</v>
      </c>
      <c r="C54" s="60" t="s">
        <v>6</v>
      </c>
      <c r="D54" s="60" t="s">
        <v>1641</v>
      </c>
      <c r="E54" s="259">
        <v>242000</v>
      </c>
      <c r="F54" s="557" t="s">
        <v>1642</v>
      </c>
      <c r="G54" s="90">
        <v>42457</v>
      </c>
      <c r="H54" s="90">
        <v>42460</v>
      </c>
      <c r="I54" s="60" t="s">
        <v>105</v>
      </c>
    </row>
    <row r="55" spans="2:9">
      <c r="B55" s="253">
        <v>49</v>
      </c>
      <c r="C55" s="629" t="s">
        <v>1904</v>
      </c>
      <c r="D55" s="629" t="s">
        <v>1905</v>
      </c>
      <c r="E55" s="630">
        <v>65000</v>
      </c>
      <c r="F55" s="631" t="s">
        <v>1906</v>
      </c>
      <c r="G55" s="632">
        <v>42370</v>
      </c>
      <c r="H55" s="632">
        <v>42460</v>
      </c>
      <c r="I55" s="629" t="s">
        <v>105</v>
      </c>
    </row>
    <row r="56" spans="2:9">
      <c r="B56" s="253">
        <v>50</v>
      </c>
      <c r="C56" s="38" t="s">
        <v>2259</v>
      </c>
      <c r="D56" s="633" t="s">
        <v>2071</v>
      </c>
      <c r="E56" s="635">
        <v>19400</v>
      </c>
      <c r="F56" s="636" t="s">
        <v>1907</v>
      </c>
      <c r="G56" s="634">
        <v>42370</v>
      </c>
      <c r="H56" s="634">
        <v>42460</v>
      </c>
      <c r="I56" s="633" t="s">
        <v>105</v>
      </c>
    </row>
    <row r="57" spans="2:9">
      <c r="B57" s="253">
        <v>51</v>
      </c>
      <c r="C57" s="38" t="s">
        <v>1908</v>
      </c>
      <c r="D57" s="633" t="s">
        <v>1909</v>
      </c>
      <c r="E57" s="635">
        <v>28100</v>
      </c>
      <c r="F57" s="636" t="s">
        <v>1910</v>
      </c>
      <c r="G57" s="634">
        <v>42370</v>
      </c>
      <c r="H57" s="634">
        <v>42460</v>
      </c>
      <c r="I57" s="633" t="s">
        <v>105</v>
      </c>
    </row>
    <row r="58" spans="2:9">
      <c r="B58" s="253">
        <v>52</v>
      </c>
      <c r="C58" s="38" t="s">
        <v>2259</v>
      </c>
      <c r="D58" s="596" t="s">
        <v>2065</v>
      </c>
      <c r="E58" s="259">
        <v>196000</v>
      </c>
      <c r="F58" s="598" t="s">
        <v>2066</v>
      </c>
      <c r="G58" s="634">
        <v>42370</v>
      </c>
      <c r="H58" s="634">
        <v>42460</v>
      </c>
      <c r="I58" s="633" t="s">
        <v>105</v>
      </c>
    </row>
    <row r="59" spans="2:9">
      <c r="B59" s="253">
        <v>53</v>
      </c>
      <c r="C59" s="596" t="s">
        <v>2076</v>
      </c>
      <c r="D59" s="60" t="s">
        <v>2072</v>
      </c>
      <c r="E59" s="259">
        <v>16460</v>
      </c>
      <c r="F59" s="557" t="s">
        <v>2077</v>
      </c>
      <c r="G59" s="634">
        <v>42370</v>
      </c>
      <c r="H59" s="634">
        <v>42460</v>
      </c>
      <c r="I59" s="633" t="s">
        <v>105</v>
      </c>
    </row>
    <row r="60" spans="2:9">
      <c r="B60" s="253">
        <v>54</v>
      </c>
      <c r="C60" s="596" t="s">
        <v>2076</v>
      </c>
      <c r="D60" s="60" t="s">
        <v>2073</v>
      </c>
      <c r="E60" s="259">
        <v>55000</v>
      </c>
      <c r="F60" s="557" t="s">
        <v>2078</v>
      </c>
      <c r="G60" s="634">
        <v>42370</v>
      </c>
      <c r="H60" s="634">
        <v>42460</v>
      </c>
      <c r="I60" s="633" t="s">
        <v>105</v>
      </c>
    </row>
    <row r="61" spans="2:9">
      <c r="B61" s="253">
        <v>55</v>
      </c>
      <c r="C61" s="596" t="s">
        <v>2076</v>
      </c>
      <c r="D61" s="60" t="s">
        <v>2074</v>
      </c>
      <c r="E61" s="259">
        <v>9834</v>
      </c>
      <c r="F61" s="557" t="s">
        <v>2079</v>
      </c>
      <c r="G61" s="634">
        <v>42370</v>
      </c>
      <c r="H61" s="634">
        <v>42460</v>
      </c>
      <c r="I61" s="633" t="s">
        <v>105</v>
      </c>
    </row>
    <row r="62" spans="2:9">
      <c r="B62" s="253">
        <v>56</v>
      </c>
      <c r="C62" s="596" t="s">
        <v>2076</v>
      </c>
      <c r="D62" s="60" t="s">
        <v>2075</v>
      </c>
      <c r="E62" s="259">
        <v>132000</v>
      </c>
      <c r="F62" s="557" t="s">
        <v>2080</v>
      </c>
      <c r="G62" s="634">
        <v>42370</v>
      </c>
      <c r="H62" s="634">
        <v>42460</v>
      </c>
      <c r="I62" s="633" t="s">
        <v>105</v>
      </c>
    </row>
    <row r="63" spans="2:9">
      <c r="B63" s="253">
        <v>57</v>
      </c>
      <c r="C63" s="596" t="s">
        <v>2104</v>
      </c>
      <c r="D63" s="60" t="s">
        <v>2105</v>
      </c>
      <c r="E63" s="259">
        <v>80000</v>
      </c>
      <c r="F63" s="557" t="s">
        <v>2106</v>
      </c>
      <c r="G63" s="90">
        <v>42370</v>
      </c>
      <c r="H63" s="90">
        <v>42460</v>
      </c>
      <c r="I63" s="633" t="s">
        <v>105</v>
      </c>
    </row>
    <row r="64" spans="2:9">
      <c r="B64" s="253">
        <v>58</v>
      </c>
      <c r="C64" s="648" t="s">
        <v>2230</v>
      </c>
      <c r="D64" s="646" t="s">
        <v>2229</v>
      </c>
      <c r="E64" s="645">
        <v>145227</v>
      </c>
      <c r="F64" s="647" t="s">
        <v>2231</v>
      </c>
      <c r="G64" s="90">
        <v>42370</v>
      </c>
      <c r="H64" s="90">
        <v>42460</v>
      </c>
      <c r="I64" s="633" t="s">
        <v>105</v>
      </c>
    </row>
    <row r="65" spans="2:9">
      <c r="B65" s="253">
        <v>59</v>
      </c>
      <c r="C65" s="550" t="s">
        <v>1050</v>
      </c>
      <c r="D65" s="682" t="s">
        <v>3130</v>
      </c>
      <c r="E65" s="259">
        <v>290000</v>
      </c>
      <c r="F65" s="683" t="s">
        <v>3131</v>
      </c>
      <c r="G65" s="552">
        <v>42461</v>
      </c>
      <c r="H65" s="552">
        <v>42551</v>
      </c>
      <c r="I65" s="294" t="s">
        <v>106</v>
      </c>
    </row>
    <row r="66" spans="2:9">
      <c r="B66" s="253">
        <v>60</v>
      </c>
      <c r="C66" s="684" t="s">
        <v>3257</v>
      </c>
      <c r="D66" s="684" t="s">
        <v>3258</v>
      </c>
      <c r="E66" s="259">
        <v>86300</v>
      </c>
      <c r="F66" s="685" t="s">
        <v>3259</v>
      </c>
      <c r="G66" s="552">
        <v>42461</v>
      </c>
      <c r="H66" s="552">
        <v>42551</v>
      </c>
      <c r="I66" s="294" t="s">
        <v>106</v>
      </c>
    </row>
    <row r="67" spans="2:9">
      <c r="B67" s="253">
        <v>61</v>
      </c>
      <c r="C67" s="684" t="s">
        <v>3265</v>
      </c>
      <c r="D67" s="684" t="s">
        <v>3266</v>
      </c>
      <c r="E67" s="259">
        <v>179000</v>
      </c>
      <c r="F67" s="685" t="s">
        <v>3267</v>
      </c>
      <c r="G67" s="552">
        <v>42461</v>
      </c>
      <c r="H67" s="552">
        <v>42551</v>
      </c>
      <c r="I67" s="294" t="s">
        <v>106</v>
      </c>
    </row>
    <row r="68" spans="2:9">
      <c r="B68" s="253">
        <v>62</v>
      </c>
      <c r="C68" s="684" t="s">
        <v>3291</v>
      </c>
      <c r="D68" s="684" t="s">
        <v>3292</v>
      </c>
      <c r="E68" s="259">
        <v>91000</v>
      </c>
      <c r="F68" s="685" t="s">
        <v>3293</v>
      </c>
      <c r="G68" s="552">
        <v>42370</v>
      </c>
      <c r="H68" s="552">
        <v>42460</v>
      </c>
      <c r="I68" s="294" t="s">
        <v>105</v>
      </c>
    </row>
    <row r="69" spans="2:9">
      <c r="B69" s="253">
        <v>63</v>
      </c>
      <c r="C69" s="684" t="s">
        <v>3294</v>
      </c>
      <c r="D69" s="684" t="s">
        <v>3295</v>
      </c>
      <c r="E69" s="259">
        <v>200000</v>
      </c>
      <c r="F69" s="685" t="s">
        <v>3296</v>
      </c>
      <c r="G69" s="552">
        <v>42461</v>
      </c>
      <c r="H69" s="552">
        <v>42551</v>
      </c>
      <c r="I69" s="294" t="s">
        <v>106</v>
      </c>
    </row>
    <row r="70" spans="2:9">
      <c r="B70" s="253">
        <v>64</v>
      </c>
      <c r="C70" s="684" t="s">
        <v>3294</v>
      </c>
      <c r="D70" s="684" t="s">
        <v>3297</v>
      </c>
      <c r="E70" s="259">
        <v>200000</v>
      </c>
      <c r="F70" s="685" t="s">
        <v>3298</v>
      </c>
      <c r="G70" s="552">
        <v>42461</v>
      </c>
      <c r="H70" s="552">
        <v>42551</v>
      </c>
      <c r="I70" s="294" t="s">
        <v>106</v>
      </c>
    </row>
    <row r="71" spans="2:9">
      <c r="B71" s="253">
        <v>65</v>
      </c>
      <c r="C71" s="700" t="s">
        <v>3367</v>
      </c>
      <c r="D71" s="700" t="s">
        <v>3368</v>
      </c>
      <c r="E71" s="701">
        <v>150000</v>
      </c>
      <c r="F71" s="702" t="s">
        <v>3369</v>
      </c>
      <c r="G71" s="703">
        <v>42465</v>
      </c>
      <c r="H71" s="703">
        <v>42551</v>
      </c>
      <c r="I71" s="700" t="s">
        <v>106</v>
      </c>
    </row>
    <row r="72" spans="2:9">
      <c r="B72" s="253">
        <v>66</v>
      </c>
      <c r="C72" s="684" t="s">
        <v>3457</v>
      </c>
      <c r="D72" s="684" t="s">
        <v>3458</v>
      </c>
      <c r="E72" s="259">
        <v>48000</v>
      </c>
      <c r="F72" s="702" t="s">
        <v>3459</v>
      </c>
      <c r="G72" s="703">
        <v>42465</v>
      </c>
      <c r="H72" s="703">
        <v>42551</v>
      </c>
      <c r="I72" s="700" t="s">
        <v>106</v>
      </c>
    </row>
    <row r="73" spans="2:9">
      <c r="B73" s="253">
        <v>67</v>
      </c>
      <c r="C73" s="684" t="s">
        <v>3509</v>
      </c>
      <c r="D73" s="684" t="s">
        <v>3510</v>
      </c>
      <c r="E73" s="713">
        <v>360180.33</v>
      </c>
      <c r="F73" s="685" t="s">
        <v>3513</v>
      </c>
      <c r="G73" s="703">
        <v>42461</v>
      </c>
      <c r="H73" s="703">
        <v>42551</v>
      </c>
      <c r="I73" s="700" t="s">
        <v>106</v>
      </c>
    </row>
    <row r="74" spans="2:9">
      <c r="B74" s="253">
        <v>68</v>
      </c>
      <c r="C74" s="684" t="s">
        <v>3509</v>
      </c>
      <c r="D74" s="684" t="s">
        <v>3510</v>
      </c>
      <c r="E74" s="713">
        <v>360180.33</v>
      </c>
      <c r="F74" s="685" t="s">
        <v>3513</v>
      </c>
      <c r="G74" s="703">
        <v>42552</v>
      </c>
      <c r="H74" s="703">
        <v>42643</v>
      </c>
      <c r="I74" s="700" t="s">
        <v>3511</v>
      </c>
    </row>
    <row r="75" spans="2:9">
      <c r="B75" s="253">
        <v>69</v>
      </c>
      <c r="C75" s="684" t="s">
        <v>3509</v>
      </c>
      <c r="D75" s="684" t="s">
        <v>3510</v>
      </c>
      <c r="E75" s="713">
        <v>360180.33</v>
      </c>
      <c r="F75" s="685" t="s">
        <v>3513</v>
      </c>
      <c r="G75" s="703">
        <v>42644</v>
      </c>
      <c r="H75" s="703">
        <v>42735</v>
      </c>
      <c r="I75" s="700" t="s">
        <v>3512</v>
      </c>
    </row>
    <row r="76" spans="2:9">
      <c r="B76" s="253">
        <v>70</v>
      </c>
      <c r="C76" s="684" t="s">
        <v>3509</v>
      </c>
      <c r="D76" s="60" t="s">
        <v>3514</v>
      </c>
      <c r="E76" s="259">
        <v>299000</v>
      </c>
      <c r="F76" s="683" t="s">
        <v>3131</v>
      </c>
      <c r="G76" s="552">
        <v>42461</v>
      </c>
      <c r="H76" s="552">
        <v>42551</v>
      </c>
      <c r="I76" s="294" t="s">
        <v>106</v>
      </c>
    </row>
    <row r="77" spans="2:9">
      <c r="B77" s="253">
        <v>71</v>
      </c>
      <c r="C77" s="684" t="s">
        <v>3558</v>
      </c>
      <c r="D77" s="684" t="s">
        <v>3559</v>
      </c>
      <c r="E77" s="259">
        <v>50000</v>
      </c>
      <c r="F77" s="685" t="s">
        <v>3560</v>
      </c>
      <c r="G77" s="552">
        <v>42461</v>
      </c>
      <c r="H77" s="552">
        <v>42551</v>
      </c>
      <c r="I77" s="294" t="s">
        <v>106</v>
      </c>
    </row>
    <row r="78" spans="2:9">
      <c r="B78" s="253">
        <v>72</v>
      </c>
      <c r="C78" s="684" t="s">
        <v>3611</v>
      </c>
      <c r="D78" s="684" t="s">
        <v>3612</v>
      </c>
      <c r="E78" s="259">
        <v>148000</v>
      </c>
      <c r="F78" s="685" t="s">
        <v>3613</v>
      </c>
      <c r="G78" s="552">
        <v>42461</v>
      </c>
      <c r="H78" s="552">
        <v>42551</v>
      </c>
      <c r="I78" s="294" t="s">
        <v>106</v>
      </c>
    </row>
    <row r="79" spans="2:9">
      <c r="B79" s="253">
        <v>73</v>
      </c>
      <c r="C79" s="436" t="s">
        <v>177</v>
      </c>
      <c r="D79" s="684" t="s">
        <v>3633</v>
      </c>
      <c r="E79" s="259">
        <v>243000</v>
      </c>
      <c r="F79" s="685" t="s">
        <v>3634</v>
      </c>
      <c r="G79" s="552">
        <v>42461</v>
      </c>
      <c r="H79" s="552">
        <v>42551</v>
      </c>
      <c r="I79" s="294" t="s">
        <v>106</v>
      </c>
    </row>
    <row r="80" spans="2:9">
      <c r="B80" s="253">
        <v>74</v>
      </c>
      <c r="C80" s="684" t="s">
        <v>3649</v>
      </c>
      <c r="D80" s="684" t="s">
        <v>3650</v>
      </c>
      <c r="E80" s="259">
        <v>200000</v>
      </c>
      <c r="F80" s="685" t="s">
        <v>3651</v>
      </c>
      <c r="G80" s="90">
        <v>42461</v>
      </c>
      <c r="H80" s="90">
        <v>42551</v>
      </c>
      <c r="I80" s="60" t="s">
        <v>106</v>
      </c>
    </row>
    <row r="81" spans="2:9">
      <c r="B81" s="253">
        <v>75</v>
      </c>
      <c r="C81" s="684" t="s">
        <v>3760</v>
      </c>
      <c r="D81" s="60"/>
      <c r="E81" s="259">
        <v>1065</v>
      </c>
      <c r="F81" s="685" t="s">
        <v>3761</v>
      </c>
      <c r="G81" s="90">
        <v>42461</v>
      </c>
      <c r="H81" s="90">
        <v>42551</v>
      </c>
      <c r="I81" s="60" t="s">
        <v>106</v>
      </c>
    </row>
    <row r="82" spans="2:9">
      <c r="B82" s="253">
        <v>76</v>
      </c>
      <c r="C82" s="684" t="s">
        <v>3861</v>
      </c>
      <c r="D82" s="485"/>
      <c r="E82" s="259">
        <v>2400</v>
      </c>
      <c r="F82" s="685" t="s">
        <v>3864</v>
      </c>
      <c r="G82" s="90">
        <v>42461</v>
      </c>
      <c r="H82" s="90">
        <v>42551</v>
      </c>
      <c r="I82" s="60" t="s">
        <v>106</v>
      </c>
    </row>
    <row r="83" spans="2:9">
      <c r="B83" s="253">
        <v>77</v>
      </c>
      <c r="C83" s="684" t="s">
        <v>3862</v>
      </c>
      <c r="D83" s="485"/>
      <c r="E83" s="259">
        <v>4399</v>
      </c>
      <c r="F83" s="685" t="s">
        <v>3865</v>
      </c>
      <c r="G83" s="90">
        <v>42461</v>
      </c>
      <c r="H83" s="90">
        <v>42551</v>
      </c>
      <c r="I83" s="60" t="s">
        <v>106</v>
      </c>
    </row>
    <row r="84" spans="2:9">
      <c r="B84" s="253">
        <v>78</v>
      </c>
      <c r="C84" s="684" t="s">
        <v>3863</v>
      </c>
      <c r="D84" s="485"/>
      <c r="E84" s="259">
        <v>7670</v>
      </c>
      <c r="F84" s="685" t="s">
        <v>3866</v>
      </c>
      <c r="G84" s="90">
        <v>42461</v>
      </c>
      <c r="H84" s="90">
        <v>42551</v>
      </c>
      <c r="I84" s="60" t="s">
        <v>106</v>
      </c>
    </row>
    <row r="85" spans="2:9">
      <c r="B85" s="253">
        <v>79</v>
      </c>
      <c r="C85" s="684" t="s">
        <v>3867</v>
      </c>
      <c r="D85" s="485"/>
      <c r="E85" s="259">
        <v>9740</v>
      </c>
      <c r="F85" s="685" t="s">
        <v>3868</v>
      </c>
      <c r="G85" s="90">
        <v>42461</v>
      </c>
      <c r="H85" s="90">
        <v>42551</v>
      </c>
      <c r="I85" s="60" t="s">
        <v>106</v>
      </c>
    </row>
    <row r="86" spans="2:9">
      <c r="B86" s="253">
        <v>80</v>
      </c>
      <c r="C86" s="684" t="s">
        <v>1450</v>
      </c>
      <c r="D86" s="684" t="s">
        <v>3927</v>
      </c>
      <c r="E86" s="259">
        <v>660</v>
      </c>
      <c r="F86" s="685" t="s">
        <v>3928</v>
      </c>
      <c r="G86" s="90">
        <v>42461</v>
      </c>
      <c r="H86" s="90">
        <v>42551</v>
      </c>
      <c r="I86" s="60" t="s">
        <v>106</v>
      </c>
    </row>
    <row r="87" spans="2:9">
      <c r="B87" s="253">
        <v>81</v>
      </c>
      <c r="C87" s="684" t="s">
        <v>177</v>
      </c>
      <c r="D87" s="485"/>
      <c r="E87" s="259">
        <v>4205</v>
      </c>
      <c r="F87" s="685" t="s">
        <v>3970</v>
      </c>
      <c r="G87" s="90">
        <v>42370</v>
      </c>
      <c r="H87" s="90">
        <v>42460</v>
      </c>
      <c r="I87" s="60" t="s">
        <v>105</v>
      </c>
    </row>
    <row r="88" spans="2:9">
      <c r="B88" s="253">
        <v>82</v>
      </c>
      <c r="C88" s="684" t="s">
        <v>1904</v>
      </c>
      <c r="D88" s="485"/>
      <c r="E88" s="259">
        <v>7340</v>
      </c>
      <c r="F88" s="685" t="s">
        <v>3971</v>
      </c>
      <c r="G88" s="90">
        <v>42370</v>
      </c>
      <c r="H88" s="90">
        <v>42460</v>
      </c>
      <c r="I88" s="60" t="s">
        <v>106</v>
      </c>
    </row>
    <row r="89" spans="2:9">
      <c r="B89" s="253">
        <v>83</v>
      </c>
      <c r="C89" s="684" t="s">
        <v>660</v>
      </c>
      <c r="D89" s="485"/>
      <c r="E89" s="259">
        <v>1250</v>
      </c>
      <c r="F89" s="685" t="s">
        <v>3972</v>
      </c>
      <c r="G89" s="90">
        <v>42370</v>
      </c>
      <c r="H89" s="90">
        <v>42460</v>
      </c>
      <c r="I89" s="60" t="s">
        <v>107</v>
      </c>
    </row>
    <row r="90" spans="2:9">
      <c r="B90" s="253">
        <v>84</v>
      </c>
      <c r="C90" s="684" t="s">
        <v>3978</v>
      </c>
      <c r="D90" s="684"/>
      <c r="E90" s="259">
        <v>2670</v>
      </c>
      <c r="F90" s="685" t="s">
        <v>3979</v>
      </c>
      <c r="G90" s="90">
        <v>42370</v>
      </c>
      <c r="H90" s="90">
        <v>42460</v>
      </c>
      <c r="I90" s="60" t="s">
        <v>105</v>
      </c>
    </row>
    <row r="91" spans="2:9">
      <c r="B91" s="253">
        <v>85</v>
      </c>
      <c r="C91" s="684" t="s">
        <v>3977</v>
      </c>
      <c r="D91" s="684"/>
      <c r="E91" s="259">
        <v>500</v>
      </c>
      <c r="F91" s="685" t="s">
        <v>3980</v>
      </c>
      <c r="G91" s="90">
        <v>42370</v>
      </c>
      <c r="H91" s="90">
        <v>42460</v>
      </c>
      <c r="I91" s="60" t="s">
        <v>105</v>
      </c>
    </row>
    <row r="92" spans="2:9">
      <c r="B92" s="253">
        <v>86</v>
      </c>
      <c r="C92" s="684" t="s">
        <v>3981</v>
      </c>
      <c r="D92" s="684"/>
      <c r="E92" s="259">
        <v>5651.8</v>
      </c>
      <c r="F92" s="685" t="s">
        <v>3982</v>
      </c>
      <c r="G92" s="90">
        <v>42370</v>
      </c>
      <c r="H92" s="90">
        <v>42460</v>
      </c>
      <c r="I92" s="60" t="s">
        <v>105</v>
      </c>
    </row>
    <row r="93" spans="2:9">
      <c r="B93" s="253">
        <v>87</v>
      </c>
      <c r="C93" s="684"/>
      <c r="D93" s="684"/>
      <c r="E93" s="259"/>
      <c r="F93" s="685"/>
      <c r="G93" s="90"/>
      <c r="H93" s="90"/>
      <c r="I93" s="60"/>
    </row>
    <row r="94" spans="2:9">
      <c r="B94" s="253">
        <v>88</v>
      </c>
      <c r="C94" s="684"/>
      <c r="D94" s="684"/>
      <c r="E94" s="259"/>
      <c r="F94" s="685"/>
      <c r="G94" s="90"/>
      <c r="H94" s="90"/>
      <c r="I94" s="60"/>
    </row>
    <row r="95" spans="2:9">
      <c r="B95" s="253">
        <v>89</v>
      </c>
      <c r="C95" s="233"/>
      <c r="D95" s="684"/>
      <c r="E95" s="736"/>
      <c r="F95" s="485"/>
      <c r="G95" s="90"/>
      <c r="H95" s="90"/>
      <c r="I95" s="60"/>
    </row>
    <row r="96" spans="2:9">
      <c r="B96" s="253">
        <v>90</v>
      </c>
      <c r="C96" s="233"/>
      <c r="D96" s="684"/>
      <c r="E96" s="736"/>
      <c r="F96" s="485"/>
      <c r="G96" s="90"/>
      <c r="H96" s="90"/>
      <c r="I96" s="60"/>
    </row>
    <row r="97" spans="2:9">
      <c r="B97" s="253">
        <v>91</v>
      </c>
      <c r="C97" s="60"/>
      <c r="D97" s="684"/>
      <c r="E97" s="736"/>
      <c r="F97" s="485"/>
      <c r="G97" s="90"/>
      <c r="H97" s="90"/>
      <c r="I97" s="60"/>
    </row>
    <row r="98" spans="2:9">
      <c r="B98" s="253">
        <v>92</v>
      </c>
      <c r="C98" s="60"/>
      <c r="D98" s="485"/>
      <c r="E98" s="736"/>
      <c r="F98" s="485"/>
      <c r="G98" s="90"/>
      <c r="H98" s="90"/>
      <c r="I98" s="60"/>
    </row>
    <row r="99" spans="2:9">
      <c r="B99" s="253">
        <v>93</v>
      </c>
      <c r="C99" s="60"/>
      <c r="D99" s="485"/>
      <c r="E99" s="736"/>
      <c r="F99" s="485"/>
      <c r="G99" s="90"/>
      <c r="H99" s="90"/>
      <c r="I99" s="60"/>
    </row>
    <row r="100" spans="2:9">
      <c r="B100" s="253">
        <v>94</v>
      </c>
      <c r="C100" s="60"/>
      <c r="D100" s="485"/>
      <c r="E100" s="736"/>
      <c r="F100" s="485"/>
      <c r="G100" s="90"/>
      <c r="H100" s="90"/>
      <c r="I100" s="60"/>
    </row>
    <row r="101" spans="2:9">
      <c r="B101" s="253">
        <v>95</v>
      </c>
      <c r="C101" s="60"/>
      <c r="D101" s="485"/>
      <c r="E101" s="736"/>
      <c r="F101" s="485"/>
      <c r="G101" s="90"/>
      <c r="H101" s="90"/>
      <c r="I101" s="60"/>
    </row>
    <row r="102" spans="2:9">
      <c r="B102" s="253">
        <v>96</v>
      </c>
      <c r="C102" s="60"/>
      <c r="D102" s="485"/>
      <c r="E102" s="736"/>
      <c r="F102" s="485"/>
      <c r="G102" s="90"/>
      <c r="H102" s="90"/>
      <c r="I102" s="60"/>
    </row>
    <row r="103" spans="2:9">
      <c r="B103" s="253">
        <v>97</v>
      </c>
      <c r="C103" s="60"/>
      <c r="D103" s="485"/>
      <c r="E103" s="736"/>
      <c r="F103" s="485"/>
      <c r="G103" s="90"/>
      <c r="H103" s="90"/>
      <c r="I103" s="60"/>
    </row>
    <row r="104" spans="2:9">
      <c r="B104" s="253">
        <v>98</v>
      </c>
      <c r="C104" s="60"/>
      <c r="D104" s="485"/>
      <c r="E104" s="736"/>
      <c r="F104" s="485"/>
      <c r="G104" s="90"/>
      <c r="H104" s="90"/>
      <c r="I104" s="60"/>
    </row>
    <row r="105" spans="2:9">
      <c r="B105" s="253">
        <v>99</v>
      </c>
      <c r="C105" s="60"/>
      <c r="D105" s="485"/>
      <c r="E105" s="736"/>
      <c r="F105" s="485"/>
      <c r="G105" s="90"/>
      <c r="H105" s="90"/>
      <c r="I105" s="60"/>
    </row>
    <row r="106" spans="2:9">
      <c r="B106" s="253">
        <v>100</v>
      </c>
      <c r="C106" s="60"/>
      <c r="D106" s="485"/>
      <c r="E106" s="736"/>
      <c r="F106" s="485"/>
      <c r="G106" s="90"/>
      <c r="H106" s="90"/>
      <c r="I106" s="60"/>
    </row>
    <row r="107" spans="2:9">
      <c r="B107" s="253">
        <v>101</v>
      </c>
      <c r="C107" s="60"/>
      <c r="D107" s="485"/>
      <c r="E107" s="736"/>
      <c r="F107" s="485"/>
      <c r="G107" s="90"/>
      <c r="H107" s="90"/>
      <c r="I107" s="60"/>
    </row>
    <row r="108" spans="2:9">
      <c r="B108" s="253">
        <v>102</v>
      </c>
      <c r="C108" s="60"/>
      <c r="D108" s="60"/>
      <c r="E108" s="259"/>
      <c r="F108" s="557"/>
      <c r="G108" s="90"/>
      <c r="H108" s="90"/>
      <c r="I108" s="60"/>
    </row>
    <row r="109" spans="2:9">
      <c r="B109" s="253">
        <v>103</v>
      </c>
      <c r="C109" s="60"/>
      <c r="D109" s="60"/>
      <c r="E109" s="259"/>
      <c r="F109" s="557"/>
      <c r="G109" s="90"/>
      <c r="H109" s="90"/>
      <c r="I109" s="60"/>
    </row>
    <row r="110" spans="2:9">
      <c r="B110" s="253">
        <v>104</v>
      </c>
      <c r="C110" s="60"/>
      <c r="D110" s="60"/>
      <c r="E110" s="259"/>
      <c r="F110" s="557"/>
      <c r="G110" s="90"/>
      <c r="H110" s="90"/>
      <c r="I110" s="60"/>
    </row>
    <row r="111" spans="2:9">
      <c r="B111" s="253">
        <v>105</v>
      </c>
      <c r="C111" s="60"/>
      <c r="D111" s="60"/>
      <c r="E111" s="259"/>
      <c r="F111" s="557"/>
      <c r="G111" s="90"/>
      <c r="H111" s="90"/>
      <c r="I111" s="60"/>
    </row>
    <row r="112" spans="2:9">
      <c r="B112" s="253">
        <v>106</v>
      </c>
      <c r="C112" s="60"/>
      <c r="D112" s="60"/>
      <c r="E112" s="259"/>
      <c r="F112" s="557"/>
      <c r="G112" s="90"/>
      <c r="H112" s="90"/>
      <c r="I112" s="60"/>
    </row>
    <row r="113" spans="2:9">
      <c r="B113" s="253">
        <v>107</v>
      </c>
      <c r="C113" s="60"/>
      <c r="D113" s="60"/>
      <c r="E113" s="259"/>
      <c r="F113" s="557"/>
      <c r="G113" s="90"/>
      <c r="H113" s="90"/>
      <c r="I113" s="60"/>
    </row>
    <row r="114" spans="2:9">
      <c r="B114" s="253">
        <v>108</v>
      </c>
      <c r="C114" s="60"/>
      <c r="D114" s="60"/>
      <c r="E114" s="259"/>
      <c r="F114" s="557"/>
      <c r="G114" s="90"/>
      <c r="H114" s="90"/>
      <c r="I114" s="60"/>
    </row>
    <row r="115" spans="2:9">
      <c r="B115" s="253">
        <v>109</v>
      </c>
      <c r="C115" s="60"/>
      <c r="D115" s="60"/>
      <c r="E115" s="259"/>
      <c r="F115" s="557"/>
      <c r="G115" s="90"/>
      <c r="H115" s="90"/>
      <c r="I115" s="60"/>
    </row>
    <row r="116" spans="2:9">
      <c r="B116" s="253">
        <v>110</v>
      </c>
      <c r="C116" s="60"/>
      <c r="D116" s="60"/>
      <c r="E116" s="259"/>
      <c r="F116" s="557"/>
      <c r="G116" s="90"/>
      <c r="H116" s="90"/>
      <c r="I116" s="60"/>
    </row>
    <row r="117" spans="2:9">
      <c r="B117" s="253">
        <v>111</v>
      </c>
      <c r="C117" s="60"/>
      <c r="D117" s="60"/>
      <c r="E117" s="259"/>
      <c r="F117" s="557"/>
      <c r="G117" s="90"/>
      <c r="H117" s="90"/>
      <c r="I117" s="60"/>
    </row>
    <row r="118" spans="2:9">
      <c r="B118" s="253">
        <v>112</v>
      </c>
      <c r="C118" s="60"/>
      <c r="D118" s="60"/>
      <c r="E118" s="259"/>
      <c r="F118" s="557"/>
      <c r="G118" s="90"/>
      <c r="H118" s="90"/>
      <c r="I118" s="60"/>
    </row>
    <row r="119" spans="2:9">
      <c r="B119" s="253">
        <v>113</v>
      </c>
      <c r="C119" s="60"/>
      <c r="D119" s="60"/>
      <c r="E119" s="259"/>
      <c r="F119" s="557"/>
      <c r="G119" s="90"/>
      <c r="H119" s="90"/>
      <c r="I119" s="60"/>
    </row>
    <row r="120" spans="2:9">
      <c r="B120" s="253">
        <v>114</v>
      </c>
      <c r="C120" s="60"/>
      <c r="D120" s="60"/>
      <c r="E120" s="259"/>
      <c r="F120" s="557"/>
      <c r="G120" s="90"/>
      <c r="H120" s="90"/>
      <c r="I120" s="60"/>
    </row>
    <row r="121" spans="2:9">
      <c r="B121" s="253">
        <v>115</v>
      </c>
      <c r="C121" s="60"/>
      <c r="D121" s="60"/>
      <c r="E121" s="259"/>
      <c r="F121" s="557"/>
      <c r="G121" s="90"/>
      <c r="H121" s="90"/>
      <c r="I121" s="60"/>
    </row>
    <row r="122" spans="2:9">
      <c r="B122" s="253">
        <v>116</v>
      </c>
      <c r="C122" s="60"/>
      <c r="D122" s="60"/>
      <c r="E122" s="259"/>
      <c r="F122" s="557"/>
      <c r="G122" s="90"/>
      <c r="H122" s="90"/>
      <c r="I122" s="60"/>
    </row>
    <row r="123" spans="2:9">
      <c r="B123" s="253">
        <v>117</v>
      </c>
      <c r="C123" s="60"/>
      <c r="D123" s="60"/>
      <c r="E123" s="259"/>
      <c r="F123" s="557"/>
      <c r="G123" s="90"/>
      <c r="H123" s="90"/>
      <c r="I123" s="60"/>
    </row>
    <row r="124" spans="2:9">
      <c r="B124" s="253">
        <v>118</v>
      </c>
      <c r="C124" s="60"/>
      <c r="D124" s="60"/>
      <c r="E124" s="259"/>
      <c r="F124" s="557"/>
      <c r="G124" s="90"/>
      <c r="H124" s="90"/>
      <c r="I124" s="60"/>
    </row>
    <row r="125" spans="2:9">
      <c r="B125" s="253">
        <v>119</v>
      </c>
      <c r="C125" s="60"/>
      <c r="D125" s="60"/>
      <c r="E125" s="259"/>
      <c r="F125" s="557"/>
      <c r="G125" s="90"/>
      <c r="H125" s="90"/>
      <c r="I125" s="60"/>
    </row>
    <row r="126" spans="2:9">
      <c r="B126" s="253">
        <v>120</v>
      </c>
      <c r="C126" s="60"/>
      <c r="D126" s="60"/>
      <c r="E126" s="259"/>
      <c r="F126" s="557"/>
      <c r="G126" s="90"/>
      <c r="H126" s="90"/>
      <c r="I126" s="60"/>
    </row>
    <row r="127" spans="2:9">
      <c r="B127" s="253">
        <v>121</v>
      </c>
      <c r="C127" s="60"/>
      <c r="D127" s="60"/>
      <c r="E127" s="259"/>
      <c r="F127" s="557"/>
      <c r="G127" s="90"/>
      <c r="H127" s="90"/>
      <c r="I127" s="60"/>
    </row>
    <row r="128" spans="2:9">
      <c r="B128" s="253">
        <v>122</v>
      </c>
      <c r="C128" s="60"/>
      <c r="D128" s="60"/>
      <c r="E128" s="259"/>
      <c r="F128" s="557"/>
      <c r="G128" s="90"/>
      <c r="H128" s="90"/>
      <c r="I128" s="60"/>
    </row>
    <row r="129" spans="2:9">
      <c r="B129" s="253">
        <v>123</v>
      </c>
      <c r="C129" s="60"/>
      <c r="D129" s="60"/>
      <c r="E129" s="259"/>
      <c r="F129" s="557"/>
      <c r="G129" s="90"/>
      <c r="H129" s="90"/>
      <c r="I129" s="60"/>
    </row>
    <row r="130" spans="2:9">
      <c r="B130" s="253">
        <v>124</v>
      </c>
      <c r="C130" s="60"/>
      <c r="D130" s="60"/>
      <c r="E130" s="259"/>
      <c r="F130" s="557"/>
      <c r="G130" s="90"/>
      <c r="H130" s="90"/>
      <c r="I130" s="60"/>
    </row>
    <row r="131" spans="2:9">
      <c r="B131" s="253">
        <v>125</v>
      </c>
      <c r="C131" s="60"/>
      <c r="D131" s="60"/>
      <c r="E131" s="259"/>
      <c r="F131" s="557"/>
      <c r="G131" s="90"/>
      <c r="H131" s="90"/>
      <c r="I131" s="60"/>
    </row>
    <row r="132" spans="2:9">
      <c r="B132" s="253">
        <v>126</v>
      </c>
      <c r="C132" s="60"/>
      <c r="D132" s="60"/>
      <c r="E132" s="259"/>
      <c r="F132" s="557"/>
      <c r="G132" s="90"/>
      <c r="H132" s="90"/>
      <c r="I132" s="60"/>
    </row>
    <row r="133" spans="2:9">
      <c r="B133" s="253">
        <v>127</v>
      </c>
      <c r="C133" s="60"/>
      <c r="D133" s="60"/>
      <c r="E133" s="259"/>
      <c r="F133" s="557"/>
      <c r="G133" s="90"/>
      <c r="H133" s="90"/>
      <c r="I133" s="60"/>
    </row>
    <row r="134" spans="2:9">
      <c r="B134" s="253">
        <v>128</v>
      </c>
      <c r="C134" s="60"/>
      <c r="D134" s="60"/>
      <c r="E134" s="259"/>
      <c r="F134" s="557"/>
      <c r="G134" s="90"/>
      <c r="H134" s="90"/>
      <c r="I134" s="60"/>
    </row>
    <row r="135" spans="2:9">
      <c r="B135" s="253">
        <v>129</v>
      </c>
      <c r="C135" s="60"/>
      <c r="D135" s="60"/>
      <c r="E135" s="259"/>
      <c r="F135" s="557"/>
      <c r="G135" s="90"/>
      <c r="H135" s="90"/>
      <c r="I135" s="60"/>
    </row>
    <row r="136" spans="2:9">
      <c r="B136" s="253">
        <v>130</v>
      </c>
      <c r="C136" s="60"/>
      <c r="D136" s="60"/>
      <c r="E136" s="259"/>
      <c r="F136" s="557"/>
      <c r="G136" s="90"/>
      <c r="H136" s="90"/>
      <c r="I136" s="60"/>
    </row>
    <row r="137" spans="2:9">
      <c r="B137" s="253">
        <v>131</v>
      </c>
      <c r="C137" s="60"/>
      <c r="D137" s="60"/>
      <c r="E137" s="259"/>
      <c r="F137" s="557"/>
      <c r="G137" s="90"/>
      <c r="H137" s="90"/>
      <c r="I137" s="60"/>
    </row>
    <row r="138" spans="2:9">
      <c r="B138" s="253">
        <v>132</v>
      </c>
      <c r="C138" s="60"/>
      <c r="D138" s="60"/>
      <c r="E138" s="259"/>
      <c r="F138" s="557"/>
      <c r="G138" s="90"/>
      <c r="H138" s="90"/>
      <c r="I138" s="60"/>
    </row>
    <row r="139" spans="2:9">
      <c r="B139" s="253">
        <v>133</v>
      </c>
      <c r="C139" s="60"/>
      <c r="D139" s="60"/>
      <c r="E139" s="259"/>
      <c r="F139" s="557"/>
      <c r="G139" s="90"/>
      <c r="H139" s="90"/>
      <c r="I139" s="60"/>
    </row>
    <row r="140" spans="2:9">
      <c r="B140" s="253">
        <v>134</v>
      </c>
      <c r="C140" s="60"/>
      <c r="D140" s="60"/>
      <c r="E140" s="259"/>
      <c r="F140" s="557"/>
      <c r="G140" s="90"/>
      <c r="H140" s="90"/>
      <c r="I140" s="60"/>
    </row>
    <row r="141" spans="2:9">
      <c r="B141" s="253">
        <v>135</v>
      </c>
      <c r="C141" s="60"/>
      <c r="D141" s="60"/>
      <c r="E141" s="259"/>
      <c r="F141" s="557"/>
      <c r="G141" s="90"/>
      <c r="H141" s="90"/>
      <c r="I141" s="60"/>
    </row>
    <row r="142" spans="2:9">
      <c r="B142" s="253">
        <v>136</v>
      </c>
      <c r="C142" s="60"/>
      <c r="D142" s="60"/>
      <c r="E142" s="259"/>
      <c r="F142" s="557"/>
      <c r="G142" s="90"/>
      <c r="H142" s="90"/>
      <c r="I142" s="60"/>
    </row>
    <row r="143" spans="2:9">
      <c r="B143" s="253">
        <v>137</v>
      </c>
      <c r="C143" s="60"/>
      <c r="D143" s="60"/>
      <c r="E143" s="259"/>
      <c r="F143" s="557"/>
      <c r="G143" s="90"/>
      <c r="H143" s="90"/>
      <c r="I143" s="60"/>
    </row>
    <row r="144" spans="2:9">
      <c r="B144" s="253">
        <v>138</v>
      </c>
      <c r="C144" s="60"/>
      <c r="D144" s="60"/>
      <c r="E144" s="259"/>
      <c r="F144" s="557"/>
      <c r="G144" s="90"/>
      <c r="H144" s="90"/>
      <c r="I144" s="60"/>
    </row>
    <row r="145" spans="2:9">
      <c r="B145" s="253">
        <v>139</v>
      </c>
      <c r="C145" s="60"/>
      <c r="D145" s="60"/>
      <c r="E145" s="259"/>
      <c r="F145" s="557"/>
      <c r="G145" s="90"/>
      <c r="H145" s="90"/>
      <c r="I145" s="60"/>
    </row>
    <row r="146" spans="2:9">
      <c r="B146" s="253">
        <v>140</v>
      </c>
      <c r="C146" s="60"/>
      <c r="D146" s="60"/>
      <c r="E146" s="259"/>
      <c r="F146" s="557"/>
      <c r="G146" s="90"/>
      <c r="H146" s="90"/>
      <c r="I146" s="60"/>
    </row>
    <row r="147" spans="2:9">
      <c r="B147" s="253">
        <v>141</v>
      </c>
      <c r="C147" s="60"/>
      <c r="D147" s="60"/>
      <c r="E147" s="259"/>
      <c r="F147" s="557"/>
      <c r="G147" s="90"/>
      <c r="H147" s="90"/>
      <c r="I147" s="60"/>
    </row>
    <row r="148" spans="2:9">
      <c r="B148" s="253">
        <v>142</v>
      </c>
      <c r="C148" s="60"/>
      <c r="D148" s="60"/>
      <c r="E148" s="259"/>
      <c r="F148" s="557"/>
      <c r="G148" s="90"/>
      <c r="H148" s="90"/>
      <c r="I148" s="60"/>
    </row>
    <row r="149" spans="2:9">
      <c r="B149" s="253">
        <v>143</v>
      </c>
      <c r="C149" s="60"/>
      <c r="D149" s="60"/>
      <c r="E149" s="259"/>
      <c r="F149" s="557"/>
      <c r="G149" s="90"/>
      <c r="H149" s="90"/>
      <c r="I149" s="60"/>
    </row>
    <row r="150" spans="2:9">
      <c r="B150" s="253">
        <v>144</v>
      </c>
      <c r="C150" s="60"/>
      <c r="D150" s="60"/>
      <c r="E150" s="259"/>
      <c r="F150" s="557"/>
      <c r="G150" s="90"/>
      <c r="H150" s="90"/>
      <c r="I150" s="60"/>
    </row>
    <row r="151" spans="2:9">
      <c r="B151" s="253">
        <v>145</v>
      </c>
      <c r="C151" s="60"/>
      <c r="D151" s="60"/>
      <c r="E151" s="259"/>
      <c r="F151" s="557"/>
      <c r="G151" s="90"/>
      <c r="H151" s="90"/>
      <c r="I151" s="60"/>
    </row>
    <row r="152" spans="2:9">
      <c r="B152" s="253">
        <v>146</v>
      </c>
      <c r="C152" s="60"/>
      <c r="D152" s="60"/>
      <c r="E152" s="259"/>
      <c r="F152" s="557"/>
      <c r="G152" s="90"/>
      <c r="H152" s="90"/>
      <c r="I152" s="60"/>
    </row>
    <row r="153" spans="2:9">
      <c r="B153" s="253">
        <v>147</v>
      </c>
      <c r="C153" s="60"/>
      <c r="D153" s="60"/>
      <c r="E153" s="259"/>
      <c r="F153" s="557"/>
      <c r="G153" s="90"/>
      <c r="H153" s="90"/>
      <c r="I153" s="60"/>
    </row>
    <row r="154" spans="2:9">
      <c r="B154" s="253">
        <v>148</v>
      </c>
      <c r="C154" s="60"/>
      <c r="D154" s="60"/>
      <c r="E154" s="259"/>
      <c r="F154" s="557"/>
      <c r="G154" s="90"/>
      <c r="H154" s="90"/>
      <c r="I154" s="60"/>
    </row>
    <row r="155" spans="2:9">
      <c r="B155" s="253">
        <v>149</v>
      </c>
      <c r="C155" s="60"/>
      <c r="D155" s="60"/>
      <c r="E155" s="259"/>
      <c r="F155" s="557"/>
      <c r="G155" s="90"/>
      <c r="H155" s="90"/>
      <c r="I155" s="60"/>
    </row>
    <row r="156" spans="2:9">
      <c r="B156" s="253">
        <v>150</v>
      </c>
      <c r="C156" s="60"/>
      <c r="D156" s="60"/>
      <c r="E156" s="259"/>
      <c r="F156" s="557"/>
      <c r="G156" s="90"/>
      <c r="H156" s="90"/>
      <c r="I156" s="60"/>
    </row>
    <row r="157" spans="2:9">
      <c r="B157" s="253">
        <v>151</v>
      </c>
      <c r="C157" s="60"/>
      <c r="D157" s="60"/>
      <c r="E157" s="259"/>
      <c r="F157" s="557"/>
      <c r="G157" s="90"/>
      <c r="H157" s="90"/>
      <c r="I157" s="60"/>
    </row>
    <row r="158" spans="2:9">
      <c r="B158" s="253">
        <v>152</v>
      </c>
      <c r="C158" s="60"/>
      <c r="D158" s="60"/>
      <c r="E158" s="259"/>
      <c r="F158" s="557"/>
      <c r="G158" s="90"/>
      <c r="H158" s="90"/>
      <c r="I158" s="60"/>
    </row>
    <row r="159" spans="2:9">
      <c r="B159" s="253">
        <v>153</v>
      </c>
      <c r="C159" s="60"/>
      <c r="D159" s="60"/>
      <c r="E159" s="259"/>
      <c r="F159" s="557"/>
      <c r="G159" s="90"/>
      <c r="H159" s="90"/>
      <c r="I159" s="60"/>
    </row>
    <row r="160" spans="2:9">
      <c r="B160" s="253">
        <v>154</v>
      </c>
      <c r="C160" s="60"/>
      <c r="D160" s="60"/>
      <c r="E160" s="259"/>
      <c r="F160" s="557"/>
      <c r="G160" s="90"/>
      <c r="H160" s="90"/>
      <c r="I160" s="60"/>
    </row>
    <row r="161" spans="2:9">
      <c r="B161" s="253">
        <v>155</v>
      </c>
      <c r="C161" s="60"/>
      <c r="D161" s="60"/>
      <c r="E161" s="259"/>
      <c r="F161" s="557"/>
      <c r="G161" s="90"/>
      <c r="H161" s="90"/>
      <c r="I161" s="60"/>
    </row>
    <row r="162" spans="2:9">
      <c r="B162" s="253">
        <v>156</v>
      </c>
      <c r="C162" s="60"/>
      <c r="D162" s="60"/>
      <c r="E162" s="259"/>
      <c r="F162" s="557"/>
      <c r="G162" s="90"/>
      <c r="H162" s="90"/>
      <c r="I162" s="60"/>
    </row>
    <row r="163" spans="2:9">
      <c r="B163" s="253">
        <v>157</v>
      </c>
      <c r="C163" s="60"/>
      <c r="D163" s="60"/>
      <c r="E163" s="259"/>
      <c r="F163" s="557"/>
      <c r="G163" s="90"/>
      <c r="H163" s="90"/>
      <c r="I163" s="60"/>
    </row>
    <row r="164" spans="2:9">
      <c r="B164" s="253">
        <v>158</v>
      </c>
      <c r="C164" s="60"/>
      <c r="D164" s="60"/>
      <c r="E164" s="259"/>
      <c r="F164" s="557"/>
      <c r="G164" s="90"/>
      <c r="H164" s="90"/>
      <c r="I164" s="60"/>
    </row>
    <row r="165" spans="2:9">
      <c r="B165" s="253">
        <v>159</v>
      </c>
      <c r="C165" s="60"/>
      <c r="D165" s="60"/>
      <c r="E165" s="259"/>
      <c r="F165" s="557"/>
      <c r="G165" s="90"/>
      <c r="H165" s="90"/>
      <c r="I165" s="60"/>
    </row>
    <row r="166" spans="2:9">
      <c r="B166" s="253">
        <v>160</v>
      </c>
      <c r="C166" s="60"/>
      <c r="D166" s="60"/>
      <c r="E166" s="259"/>
      <c r="F166" s="557"/>
      <c r="G166" s="90"/>
      <c r="H166" s="90"/>
      <c r="I166" s="60"/>
    </row>
    <row r="167" spans="2:9">
      <c r="B167" s="253">
        <v>161</v>
      </c>
      <c r="C167" s="60"/>
      <c r="D167" s="60"/>
      <c r="E167" s="259"/>
      <c r="F167" s="557"/>
      <c r="G167" s="90"/>
      <c r="H167" s="90"/>
      <c r="I167" s="60"/>
    </row>
    <row r="168" spans="2:9">
      <c r="B168" s="253">
        <v>162</v>
      </c>
      <c r="C168" s="60"/>
      <c r="D168" s="60"/>
      <c r="E168" s="259"/>
      <c r="F168" s="557"/>
      <c r="G168" s="90"/>
      <c r="H168" s="90"/>
      <c r="I168" s="60"/>
    </row>
    <row r="169" spans="2:9">
      <c r="B169" s="253">
        <v>163</v>
      </c>
      <c r="C169" s="60"/>
      <c r="D169" s="60"/>
      <c r="E169" s="259"/>
      <c r="F169" s="557"/>
      <c r="G169" s="90"/>
      <c r="H169" s="90"/>
      <c r="I169" s="60"/>
    </row>
    <row r="170" spans="2:9">
      <c r="B170" s="253">
        <v>164</v>
      </c>
      <c r="C170" s="60"/>
      <c r="D170" s="60"/>
      <c r="E170" s="259"/>
      <c r="F170" s="557"/>
      <c r="G170" s="90"/>
      <c r="H170" s="90"/>
      <c r="I170" s="60"/>
    </row>
    <row r="171" spans="2:9">
      <c r="B171" s="253">
        <v>165</v>
      </c>
      <c r="C171" s="60"/>
      <c r="D171" s="60"/>
      <c r="E171" s="259"/>
      <c r="F171" s="557"/>
      <c r="G171" s="90"/>
      <c r="H171" s="90"/>
      <c r="I171" s="60"/>
    </row>
    <row r="172" spans="2:9">
      <c r="B172" s="253">
        <v>166</v>
      </c>
      <c r="C172" s="60"/>
      <c r="D172" s="60"/>
      <c r="E172" s="259"/>
      <c r="F172" s="557"/>
      <c r="G172" s="90"/>
      <c r="H172" s="90"/>
      <c r="I172" s="60"/>
    </row>
    <row r="173" spans="2:9">
      <c r="B173" s="253">
        <v>167</v>
      </c>
      <c r="C173" s="60"/>
      <c r="D173" s="60"/>
      <c r="E173" s="259"/>
      <c r="F173" s="557"/>
      <c r="G173" s="90"/>
      <c r="H173" s="90"/>
      <c r="I173" s="60"/>
    </row>
    <row r="174" spans="2:9">
      <c r="B174" s="253">
        <v>168</v>
      </c>
      <c r="C174" s="60"/>
      <c r="D174" s="60"/>
      <c r="E174" s="259"/>
      <c r="F174" s="557"/>
      <c r="G174" s="90"/>
      <c r="H174" s="90"/>
      <c r="I174" s="60"/>
    </row>
    <row r="175" spans="2:9">
      <c r="B175" s="253">
        <v>169</v>
      </c>
      <c r="C175" s="60"/>
      <c r="D175" s="60"/>
      <c r="E175" s="259"/>
      <c r="F175" s="557"/>
      <c r="G175" s="90"/>
      <c r="H175" s="90"/>
      <c r="I175" s="60"/>
    </row>
    <row r="176" spans="2:9">
      <c r="B176" s="253">
        <v>170</v>
      </c>
      <c r="C176" s="60"/>
      <c r="D176" s="60"/>
      <c r="E176" s="259"/>
      <c r="F176" s="557"/>
      <c r="G176" s="90"/>
      <c r="H176" s="90"/>
      <c r="I176" s="60"/>
    </row>
    <row r="177" spans="2:9">
      <c r="B177" s="253">
        <v>171</v>
      </c>
      <c r="C177" s="60"/>
      <c r="D177" s="60"/>
      <c r="E177" s="259"/>
      <c r="F177" s="557"/>
      <c r="G177" s="90"/>
      <c r="H177" s="90"/>
      <c r="I177" s="60"/>
    </row>
    <row r="178" spans="2:9">
      <c r="B178" s="253">
        <v>172</v>
      </c>
      <c r="C178" s="60"/>
      <c r="D178" s="60"/>
      <c r="E178" s="259"/>
      <c r="F178" s="557"/>
      <c r="G178" s="90"/>
      <c r="H178" s="90"/>
      <c r="I178" s="60"/>
    </row>
    <row r="179" spans="2:9">
      <c r="B179" s="253">
        <v>173</v>
      </c>
      <c r="C179" s="60"/>
      <c r="D179" s="60"/>
      <c r="E179" s="259"/>
      <c r="F179" s="557"/>
      <c r="G179" s="90"/>
      <c r="H179" s="90"/>
      <c r="I179" s="60"/>
    </row>
    <row r="180" spans="2:9">
      <c r="B180" s="253">
        <v>174</v>
      </c>
      <c r="C180" s="60"/>
      <c r="D180" s="60"/>
      <c r="E180" s="259"/>
      <c r="F180" s="557"/>
      <c r="G180" s="90"/>
      <c r="H180" s="90"/>
      <c r="I180" s="60"/>
    </row>
    <row r="181" spans="2:9">
      <c r="B181" s="253">
        <v>175</v>
      </c>
      <c r="C181" s="60"/>
      <c r="D181" s="60"/>
      <c r="E181" s="259"/>
      <c r="F181" s="557"/>
      <c r="G181" s="90"/>
      <c r="H181" s="90"/>
      <c r="I181" s="60"/>
    </row>
    <row r="182" spans="2:9">
      <c r="B182" s="253">
        <v>176</v>
      </c>
      <c r="C182" s="60"/>
      <c r="D182" s="60"/>
      <c r="E182" s="259"/>
      <c r="F182" s="557"/>
      <c r="G182" s="90"/>
      <c r="H182" s="90"/>
      <c r="I182" s="60"/>
    </row>
    <row r="183" spans="2:9">
      <c r="B183" s="253">
        <v>177</v>
      </c>
      <c r="C183" s="60"/>
      <c r="D183" s="60"/>
      <c r="E183" s="259"/>
      <c r="F183" s="557"/>
      <c r="G183" s="90"/>
      <c r="H183" s="90"/>
      <c r="I183" s="60"/>
    </row>
    <row r="184" spans="2:9">
      <c r="B184" s="253">
        <v>178</v>
      </c>
      <c r="C184" s="60"/>
      <c r="D184" s="60"/>
      <c r="E184" s="259"/>
      <c r="F184" s="557"/>
      <c r="G184" s="90"/>
      <c r="H184" s="90"/>
      <c r="I184" s="60"/>
    </row>
    <row r="185" spans="2:9">
      <c r="B185" s="253">
        <v>179</v>
      </c>
      <c r="C185" s="60"/>
      <c r="D185" s="60"/>
      <c r="E185" s="259"/>
      <c r="F185" s="557"/>
      <c r="G185" s="90"/>
      <c r="H185" s="90"/>
      <c r="I185" s="60"/>
    </row>
    <row r="186" spans="2:9">
      <c r="B186" s="253">
        <v>180</v>
      </c>
      <c r="C186" s="60"/>
      <c r="D186" s="60"/>
      <c r="E186" s="259"/>
      <c r="F186" s="557"/>
      <c r="G186" s="90"/>
      <c r="H186" s="90"/>
      <c r="I186" s="60"/>
    </row>
    <row r="187" spans="2:9">
      <c r="B187" s="253">
        <v>181</v>
      </c>
      <c r="C187" s="60"/>
      <c r="D187" s="60"/>
      <c r="E187" s="259"/>
      <c r="F187" s="557"/>
      <c r="G187" s="90"/>
      <c r="H187" s="90"/>
      <c r="I187" s="60"/>
    </row>
    <row r="188" spans="2:9">
      <c r="B188" s="253">
        <v>182</v>
      </c>
      <c r="C188" s="60"/>
      <c r="D188" s="60"/>
      <c r="E188" s="259"/>
      <c r="F188" s="557"/>
      <c r="G188" s="90"/>
      <c r="H188" s="90"/>
      <c r="I188" s="60"/>
    </row>
    <row r="189" spans="2:9">
      <c r="B189" s="253">
        <v>183</v>
      </c>
      <c r="C189" s="60"/>
      <c r="D189" s="60"/>
      <c r="E189" s="259"/>
      <c r="F189" s="557"/>
      <c r="G189" s="90"/>
      <c r="H189" s="90"/>
      <c r="I189" s="60"/>
    </row>
    <row r="190" spans="2:9">
      <c r="B190" s="253">
        <v>184</v>
      </c>
      <c r="C190" s="60"/>
      <c r="D190" s="60"/>
      <c r="E190" s="259"/>
      <c r="F190" s="557"/>
      <c r="G190" s="90"/>
      <c r="H190" s="90"/>
      <c r="I190" s="60"/>
    </row>
    <row r="191" spans="2:9">
      <c r="B191" s="253">
        <v>185</v>
      </c>
      <c r="C191" s="60"/>
      <c r="D191" s="60"/>
      <c r="E191" s="259"/>
      <c r="F191" s="557"/>
      <c r="G191" s="90"/>
      <c r="H191" s="90"/>
      <c r="I191" s="60"/>
    </row>
    <row r="192" spans="2:9">
      <c r="B192" s="253">
        <v>186</v>
      </c>
      <c r="C192" s="60"/>
      <c r="D192" s="60"/>
      <c r="E192" s="259"/>
      <c r="F192" s="557"/>
      <c r="G192" s="90"/>
      <c r="H192" s="90"/>
      <c r="I192" s="60"/>
    </row>
    <row r="193" spans="2:9">
      <c r="B193" s="253">
        <v>187</v>
      </c>
      <c r="C193" s="60"/>
      <c r="D193" s="60"/>
      <c r="E193" s="259"/>
      <c r="F193" s="557"/>
      <c r="G193" s="90"/>
      <c r="H193" s="90"/>
      <c r="I193" s="60"/>
    </row>
    <row r="194" spans="2:9">
      <c r="B194" s="253">
        <v>188</v>
      </c>
      <c r="C194" s="60"/>
      <c r="D194" s="60"/>
      <c r="E194" s="259"/>
      <c r="F194" s="557"/>
      <c r="G194" s="90"/>
      <c r="H194" s="90"/>
      <c r="I194" s="60"/>
    </row>
    <row r="195" spans="2:9">
      <c r="B195" s="253">
        <v>189</v>
      </c>
      <c r="C195" s="60"/>
      <c r="D195" s="60"/>
      <c r="E195" s="259"/>
      <c r="F195" s="557"/>
      <c r="G195" s="90"/>
      <c r="H195" s="90"/>
      <c r="I195" s="60"/>
    </row>
    <row r="196" spans="2:9">
      <c r="B196" s="253">
        <v>190</v>
      </c>
      <c r="C196" s="60"/>
      <c r="D196" s="60"/>
      <c r="E196" s="259"/>
      <c r="F196" s="557"/>
      <c r="G196" s="90"/>
      <c r="H196" s="90"/>
      <c r="I196" s="60"/>
    </row>
    <row r="197" spans="2:9">
      <c r="B197" s="253">
        <v>191</v>
      </c>
      <c r="C197" s="60"/>
      <c r="D197" s="60"/>
      <c r="E197" s="259"/>
      <c r="F197" s="557"/>
      <c r="G197" s="90"/>
      <c r="H197" s="90"/>
      <c r="I197" s="60"/>
    </row>
    <row r="198" spans="2:9">
      <c r="B198" s="253">
        <v>192</v>
      </c>
      <c r="C198" s="60"/>
      <c r="D198" s="60"/>
      <c r="E198" s="259"/>
      <c r="F198" s="557"/>
      <c r="G198" s="90"/>
      <c r="H198" s="90"/>
      <c r="I198" s="60"/>
    </row>
    <row r="199" spans="2:9">
      <c r="B199" s="253">
        <v>193</v>
      </c>
      <c r="C199" s="60"/>
      <c r="D199" s="60"/>
      <c r="E199" s="259"/>
      <c r="F199" s="557"/>
      <c r="G199" s="90"/>
      <c r="H199" s="90"/>
      <c r="I199" s="60"/>
    </row>
    <row r="200" spans="2:9">
      <c r="B200" s="253">
        <v>194</v>
      </c>
      <c r="C200" s="60"/>
      <c r="D200" s="60"/>
      <c r="E200" s="259"/>
      <c r="F200" s="557"/>
      <c r="G200" s="90"/>
      <c r="H200" s="90"/>
      <c r="I200" s="60"/>
    </row>
    <row r="201" spans="2:9">
      <c r="B201" s="253">
        <v>195</v>
      </c>
      <c r="C201" s="60"/>
      <c r="D201" s="60"/>
      <c r="E201" s="259"/>
      <c r="F201" s="557"/>
      <c r="G201" s="90"/>
      <c r="H201" s="90"/>
      <c r="I201" s="60"/>
    </row>
    <row r="202" spans="2:9">
      <c r="B202" s="253">
        <v>196</v>
      </c>
      <c r="C202" s="60"/>
      <c r="D202" s="60"/>
      <c r="E202" s="259"/>
      <c r="F202" s="557"/>
      <c r="G202" s="90"/>
      <c r="H202" s="90"/>
      <c r="I202" s="60"/>
    </row>
    <row r="203" spans="2:9">
      <c r="B203" s="253">
        <v>197</v>
      </c>
      <c r="C203" s="60"/>
      <c r="D203" s="60"/>
      <c r="E203" s="259"/>
      <c r="F203" s="557"/>
      <c r="G203" s="90"/>
      <c r="H203" s="90"/>
      <c r="I203" s="60"/>
    </row>
    <row r="204" spans="2:9">
      <c r="B204" s="253">
        <v>198</v>
      </c>
      <c r="C204" s="60"/>
      <c r="D204" s="60"/>
      <c r="E204" s="259"/>
      <c r="F204" s="557"/>
      <c r="G204" s="90"/>
      <c r="H204" s="90"/>
      <c r="I204" s="60"/>
    </row>
    <row r="205" spans="2:9">
      <c r="B205" s="253">
        <v>199</v>
      </c>
      <c r="C205" s="60"/>
      <c r="D205" s="60"/>
      <c r="E205" s="259"/>
      <c r="F205" s="557"/>
      <c r="G205" s="90"/>
      <c r="H205" s="90"/>
      <c r="I205" s="60"/>
    </row>
    <row r="206" spans="2:9">
      <c r="B206" s="253">
        <v>200</v>
      </c>
      <c r="C206" s="60"/>
      <c r="D206" s="60"/>
      <c r="E206" s="259"/>
      <c r="F206" s="557"/>
      <c r="G206" s="90"/>
      <c r="H206" s="90"/>
      <c r="I206" s="60"/>
    </row>
    <row r="207" spans="2:9">
      <c r="B207" s="253">
        <v>201</v>
      </c>
      <c r="C207" s="60"/>
      <c r="D207" s="60"/>
      <c r="E207" s="259"/>
      <c r="F207" s="557"/>
      <c r="G207" s="90"/>
      <c r="H207" s="90"/>
      <c r="I207" s="60"/>
    </row>
    <row r="208" spans="2:9">
      <c r="B208" s="253">
        <v>202</v>
      </c>
      <c r="C208" s="60"/>
      <c r="D208" s="60"/>
      <c r="E208" s="259"/>
      <c r="F208" s="557"/>
      <c r="G208" s="90"/>
      <c r="H208" s="90"/>
      <c r="I208" s="60"/>
    </row>
    <row r="209" spans="2:9">
      <c r="B209" s="253">
        <v>203</v>
      </c>
      <c r="C209" s="60"/>
      <c r="D209" s="60"/>
      <c r="E209" s="259"/>
      <c r="F209" s="557"/>
      <c r="G209" s="90"/>
      <c r="H209" s="90"/>
      <c r="I209" s="60"/>
    </row>
    <row r="210" spans="2:9">
      <c r="B210" s="253">
        <v>204</v>
      </c>
      <c r="C210" s="60"/>
      <c r="D210" s="60"/>
      <c r="E210" s="259"/>
      <c r="F210" s="557"/>
      <c r="G210" s="90"/>
      <c r="H210" s="90"/>
      <c r="I210" s="60"/>
    </row>
    <row r="211" spans="2:9">
      <c r="B211" s="253">
        <v>205</v>
      </c>
      <c r="C211" s="60"/>
      <c r="D211" s="60"/>
      <c r="E211" s="259"/>
      <c r="F211" s="557"/>
      <c r="G211" s="90"/>
      <c r="H211" s="90"/>
      <c r="I211" s="60"/>
    </row>
    <row r="212" spans="2:9">
      <c r="B212" s="253">
        <v>206</v>
      </c>
      <c r="C212" s="60"/>
      <c r="D212" s="60"/>
      <c r="E212" s="259"/>
      <c r="F212" s="557"/>
      <c r="G212" s="90"/>
      <c r="H212" s="90"/>
      <c r="I212" s="60"/>
    </row>
    <row r="213" spans="2:9">
      <c r="B213" s="253">
        <v>207</v>
      </c>
      <c r="C213" s="60"/>
      <c r="D213" s="60"/>
      <c r="E213" s="259"/>
      <c r="F213" s="557"/>
      <c r="G213" s="90"/>
      <c r="H213" s="90"/>
      <c r="I213" s="60"/>
    </row>
    <row r="214" spans="2:9">
      <c r="B214" s="253">
        <v>208</v>
      </c>
      <c r="C214" s="60"/>
      <c r="D214" s="60"/>
      <c r="E214" s="259"/>
      <c r="F214" s="557"/>
      <c r="G214" s="90"/>
      <c r="H214" s="90"/>
      <c r="I214" s="60"/>
    </row>
    <row r="215" spans="2:9">
      <c r="B215" s="253">
        <v>209</v>
      </c>
      <c r="C215" s="60"/>
      <c r="D215" s="60"/>
      <c r="E215" s="259"/>
      <c r="F215" s="557"/>
      <c r="G215" s="90"/>
      <c r="H215" s="90"/>
      <c r="I215" s="60"/>
    </row>
    <row r="216" spans="2:9">
      <c r="B216" s="253">
        <v>210</v>
      </c>
      <c r="C216" s="60"/>
      <c r="D216" s="60"/>
      <c r="E216" s="259"/>
      <c r="F216" s="557"/>
      <c r="G216" s="90"/>
      <c r="H216" s="90"/>
      <c r="I216" s="60"/>
    </row>
    <row r="217" spans="2:9">
      <c r="B217" s="253">
        <v>211</v>
      </c>
      <c r="C217" s="60"/>
      <c r="D217" s="60"/>
      <c r="E217" s="259"/>
      <c r="F217" s="557"/>
      <c r="G217" s="90"/>
      <c r="H217" s="90"/>
      <c r="I217" s="60"/>
    </row>
    <row r="218" spans="2:9">
      <c r="B218" s="253">
        <v>212</v>
      </c>
      <c r="C218" s="60"/>
      <c r="D218" s="60"/>
      <c r="E218" s="259"/>
      <c r="F218" s="557"/>
      <c r="G218" s="90"/>
      <c r="H218" s="90"/>
      <c r="I218" s="60"/>
    </row>
    <row r="219" spans="2:9">
      <c r="B219" s="253">
        <v>213</v>
      </c>
      <c r="C219" s="60"/>
      <c r="D219" s="60"/>
      <c r="E219" s="259"/>
      <c r="F219" s="557"/>
      <c r="G219" s="90"/>
      <c r="H219" s="90"/>
      <c r="I219" s="60"/>
    </row>
    <row r="220" spans="2:9">
      <c r="B220" s="253">
        <v>214</v>
      </c>
    </row>
  </sheetData>
  <autoFilter ref="A6:I220"/>
  <phoneticPr fontId="17" type="noConversion"/>
  <conditionalFormatting sqref="D14">
    <cfRule type="duplicateValues" dxfId="466" priority="38"/>
  </conditionalFormatting>
  <conditionalFormatting sqref="D13">
    <cfRule type="duplicateValues" dxfId="465" priority="37"/>
  </conditionalFormatting>
  <conditionalFormatting sqref="D58:D59">
    <cfRule type="duplicateValues" dxfId="464" priority="35"/>
    <cfRule type="duplicateValues" dxfId="463" priority="36"/>
  </conditionalFormatting>
  <conditionalFormatting sqref="D58:D59">
    <cfRule type="duplicateValues" dxfId="462" priority="34"/>
  </conditionalFormatting>
  <conditionalFormatting sqref="D60:D61">
    <cfRule type="duplicateValues" dxfId="461" priority="32"/>
    <cfRule type="duplicateValues" dxfId="460" priority="33"/>
  </conditionalFormatting>
  <conditionalFormatting sqref="D60:D61">
    <cfRule type="duplicateValues" dxfId="459" priority="30"/>
  </conditionalFormatting>
  <conditionalFormatting sqref="D62">
    <cfRule type="duplicateValues" dxfId="458" priority="28"/>
    <cfRule type="duplicateValues" dxfId="457" priority="29"/>
  </conditionalFormatting>
  <conditionalFormatting sqref="D62">
    <cfRule type="duplicateValues" dxfId="456" priority="26"/>
  </conditionalFormatting>
  <conditionalFormatting sqref="D95">
    <cfRule type="duplicateValues" dxfId="455" priority="23"/>
  </conditionalFormatting>
  <conditionalFormatting sqref="D17">
    <cfRule type="duplicateValues" dxfId="454" priority="22"/>
  </conditionalFormatting>
  <conditionalFormatting sqref="D25:D35">
    <cfRule type="duplicateValues" dxfId="453" priority="21"/>
  </conditionalFormatting>
  <conditionalFormatting sqref="D27">
    <cfRule type="duplicateValues" dxfId="452" priority="20"/>
  </conditionalFormatting>
  <conditionalFormatting sqref="D25:D35">
    <cfRule type="duplicateValues" dxfId="451" priority="18"/>
    <cfRule type="duplicateValues" dxfId="450" priority="19"/>
  </conditionalFormatting>
  <conditionalFormatting sqref="D28">
    <cfRule type="duplicateValues" dxfId="449" priority="17"/>
  </conditionalFormatting>
  <conditionalFormatting sqref="D29">
    <cfRule type="duplicateValues" dxfId="448" priority="16"/>
  </conditionalFormatting>
  <conditionalFormatting sqref="D38">
    <cfRule type="duplicateValues" dxfId="447" priority="13"/>
  </conditionalFormatting>
  <conditionalFormatting sqref="D42">
    <cfRule type="duplicateValues" dxfId="446" priority="12"/>
  </conditionalFormatting>
  <conditionalFormatting sqref="D55">
    <cfRule type="duplicateValues" dxfId="445" priority="11"/>
  </conditionalFormatting>
  <conditionalFormatting sqref="D64 F64">
    <cfRule type="duplicateValues" dxfId="444" priority="10"/>
  </conditionalFormatting>
  <conditionalFormatting sqref="D64">
    <cfRule type="duplicateValues" dxfId="443" priority="9"/>
  </conditionalFormatting>
  <conditionalFormatting sqref="D1:D16 E25:E35 D24 D36:D37 D39:D63 D65:D77 D79:D1048576">
    <cfRule type="duplicateValues" dxfId="442" priority="741"/>
  </conditionalFormatting>
  <conditionalFormatting sqref="D65">
    <cfRule type="duplicateValues" dxfId="441" priority="7"/>
  </conditionalFormatting>
  <conditionalFormatting sqref="D65">
    <cfRule type="duplicateValues" dxfId="440" priority="5"/>
    <cfRule type="duplicateValues" dxfId="439" priority="6"/>
  </conditionalFormatting>
  <conditionalFormatting sqref="D68">
    <cfRule type="duplicateValues" dxfId="438" priority="3"/>
  </conditionalFormatting>
  <conditionalFormatting sqref="D71">
    <cfRule type="duplicateValues" dxfId="437" priority="2"/>
  </conditionalFormatting>
  <conditionalFormatting sqref="D78">
    <cfRule type="duplicateValues" dxfId="436" priority="1"/>
  </conditionalFormatting>
  <dataValidations count="1">
    <dataValidation type="list" allowBlank="1" showInputMessage="1" showErrorMessage="1" sqref="I7:I219">
      <formula1>"2016 Q1,2016 Q2,2016 Q3,2016 Q4"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70" r:id="rId4" name="Control 2">
          <controlPr defaultSize="0" autoPict="0" r:id="rId5">
            <anchor moveWithCells="1">
              <from>
                <xdr:col>3</xdr:col>
                <xdr:colOff>0</xdr:colOff>
                <xdr:row>220</xdr:row>
                <xdr:rowOff>0</xdr:rowOff>
              </from>
              <to>
                <xdr:col>3</xdr:col>
                <xdr:colOff>914400</xdr:colOff>
                <xdr:row>221</xdr:row>
                <xdr:rowOff>47625</xdr:rowOff>
              </to>
            </anchor>
          </controlPr>
        </control>
      </mc:Choice>
      <mc:Fallback>
        <control shapeId="7170" r:id="rId4" name="Control 2"/>
      </mc:Fallback>
    </mc:AlternateContent>
    <mc:AlternateContent xmlns:mc="http://schemas.openxmlformats.org/markup-compatibility/2006">
      <mc:Choice Requires="x14">
        <control shapeId="7171" r:id="rId6" name="Control 3">
          <controlPr defaultSize="0" autoPict="0" r:id="rId7">
            <anchor moveWithCells="1">
              <from>
                <xdr:col>4</xdr:col>
                <xdr:colOff>0</xdr:colOff>
                <xdr:row>220</xdr:row>
                <xdr:rowOff>0</xdr:rowOff>
              </from>
              <to>
                <xdr:col>4</xdr:col>
                <xdr:colOff>914400</xdr:colOff>
                <xdr:row>221</xdr:row>
                <xdr:rowOff>47625</xdr:rowOff>
              </to>
            </anchor>
          </controlPr>
        </control>
      </mc:Choice>
      <mc:Fallback>
        <control shapeId="7171" r:id="rId6" name="Control 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BBB59"/>
  </sheetPr>
  <dimension ref="A1:R655"/>
  <sheetViews>
    <sheetView showGridLines="0" tabSelected="1" workbookViewId="0">
      <pane xSplit="8" ySplit="6" topLeftCell="I636" activePane="bottomRight" state="frozen"/>
      <selection activeCell="D20" sqref="D20"/>
      <selection pane="topRight" activeCell="D20" sqref="D20"/>
      <selection pane="bottomLeft" activeCell="D20" sqref="D20"/>
      <selection pane="bottomRight" activeCell="N648" sqref="N648"/>
    </sheetView>
  </sheetViews>
  <sheetFormatPr defaultRowHeight="14.25"/>
  <cols>
    <col min="1" max="1" width="1.625" style="288" customWidth="1"/>
    <col min="2" max="2" width="7.5" style="246" customWidth="1"/>
    <col min="3" max="3" width="6.375" style="49" customWidth="1"/>
    <col min="4" max="4" width="13.5" style="49" customWidth="1"/>
    <col min="5" max="5" width="7.75" style="49" customWidth="1"/>
    <col min="6" max="6" width="13.25" style="49" customWidth="1"/>
    <col min="7" max="7" width="12.5" style="49" customWidth="1"/>
    <col min="8" max="8" width="12" style="49" bestFit="1" customWidth="1"/>
    <col min="9" max="9" width="50.25" style="49" customWidth="1"/>
    <col min="10" max="10" width="12.25" style="49" customWidth="1"/>
    <col min="11" max="11" width="10.375" style="49" customWidth="1"/>
    <col min="12" max="12" width="10" style="49" customWidth="1"/>
    <col min="13" max="13" width="23.5" style="49" customWidth="1"/>
    <col min="14" max="14" width="10.875" style="49" customWidth="1"/>
    <col min="15" max="15" width="6.75" style="49" customWidth="1"/>
    <col min="16" max="16" width="9.375" style="49" bestFit="1" customWidth="1"/>
    <col min="17" max="17" width="11.5" style="234" customWidth="1"/>
    <col min="18" max="18" width="17.125" style="49" bestFit="1" customWidth="1"/>
    <col min="19" max="19" width="16" style="288" bestFit="1" customWidth="1"/>
    <col min="20" max="21" width="17.125" style="288" bestFit="1" customWidth="1"/>
    <col min="22" max="16384" width="9" style="288"/>
  </cols>
  <sheetData>
    <row r="1" spans="1:17">
      <c r="A1" s="43" t="s">
        <v>90</v>
      </c>
      <c r="B1" s="242"/>
      <c r="C1" s="44"/>
      <c r="D1" s="44"/>
      <c r="E1" s="45"/>
      <c r="F1" s="46"/>
      <c r="G1" s="44"/>
      <c r="H1" s="44"/>
      <c r="I1" s="44"/>
      <c r="J1" s="47"/>
      <c r="K1" s="47"/>
      <c r="L1" s="44"/>
      <c r="M1" s="48"/>
      <c r="N1" s="46"/>
      <c r="O1" s="46"/>
      <c r="P1" s="44"/>
    </row>
    <row r="2" spans="1:17">
      <c r="A2" s="43" t="s">
        <v>56</v>
      </c>
      <c r="B2" s="242"/>
      <c r="C2" s="44"/>
      <c r="D2" s="44"/>
      <c r="E2" s="45"/>
      <c r="F2" s="46"/>
      <c r="G2" s="44"/>
      <c r="H2" s="44"/>
      <c r="I2" s="44"/>
      <c r="J2" s="47"/>
      <c r="K2" s="47"/>
      <c r="L2" s="44"/>
      <c r="M2" s="48"/>
      <c r="N2" s="46"/>
      <c r="O2" s="46"/>
      <c r="P2" s="44"/>
    </row>
    <row r="3" spans="1:17">
      <c r="A3" s="43" t="s">
        <v>30</v>
      </c>
      <c r="B3" s="242"/>
      <c r="C3" s="44"/>
      <c r="D3" s="44"/>
      <c r="E3" s="45"/>
      <c r="F3" s="46"/>
      <c r="G3" s="44"/>
      <c r="H3" s="44"/>
      <c r="I3" s="44"/>
      <c r="J3" s="47"/>
      <c r="K3" s="47"/>
      <c r="L3" s="44"/>
      <c r="M3" s="48"/>
      <c r="N3" s="46"/>
      <c r="O3" s="46"/>
      <c r="P3" s="44"/>
    </row>
    <row r="4" spans="1:17" ht="18.75">
      <c r="A4" s="289"/>
      <c r="B4" s="243"/>
      <c r="C4" s="50" t="s">
        <v>97</v>
      </c>
      <c r="D4" s="50"/>
      <c r="E4" s="45"/>
      <c r="F4" s="46"/>
      <c r="G4" s="44"/>
      <c r="H4" s="44"/>
      <c r="I4" s="247"/>
      <c r="J4" s="47"/>
      <c r="K4" s="47"/>
      <c r="L4" s="44"/>
      <c r="M4" s="48"/>
      <c r="N4" s="46"/>
      <c r="O4" s="46"/>
      <c r="P4" s="44"/>
    </row>
    <row r="5" spans="1:17">
      <c r="A5" s="289"/>
      <c r="B5" s="243"/>
      <c r="C5" s="44"/>
      <c r="D5" s="44"/>
      <c r="E5" s="45"/>
      <c r="F5" s="46"/>
      <c r="G5" s="44"/>
      <c r="H5" s="44"/>
      <c r="I5" s="44"/>
      <c r="J5" s="47"/>
      <c r="K5" s="47"/>
      <c r="L5" s="44"/>
      <c r="M5" s="48"/>
      <c r="N5" s="46"/>
      <c r="O5" s="46"/>
      <c r="P5" s="44"/>
    </row>
    <row r="6" spans="1:17" ht="40.5" customHeight="1">
      <c r="A6" s="290"/>
      <c r="B6" s="244" t="s">
        <v>38</v>
      </c>
      <c r="C6" s="51" t="s">
        <v>36</v>
      </c>
      <c r="D6" s="52" t="s">
        <v>61</v>
      </c>
      <c r="E6" s="53" t="s">
        <v>60</v>
      </c>
      <c r="F6" s="54" t="s">
        <v>59</v>
      </c>
      <c r="G6" s="51" t="s">
        <v>57</v>
      </c>
      <c r="H6" s="55" t="s">
        <v>31</v>
      </c>
      <c r="I6" s="56" t="s">
        <v>87</v>
      </c>
      <c r="J6" s="57" t="s">
        <v>33</v>
      </c>
      <c r="K6" s="57" t="s">
        <v>34</v>
      </c>
      <c r="L6" s="51" t="s">
        <v>62</v>
      </c>
      <c r="M6" s="58" t="s">
        <v>63</v>
      </c>
      <c r="N6" s="59" t="s">
        <v>64</v>
      </c>
      <c r="O6" s="59" t="s">
        <v>65</v>
      </c>
      <c r="P6" s="223" t="s">
        <v>89</v>
      </c>
      <c r="Q6" s="234" t="s">
        <v>88</v>
      </c>
    </row>
    <row r="7" spans="1:17" s="232" customFormat="1">
      <c r="B7" s="245">
        <v>1</v>
      </c>
      <c r="C7" s="421" t="s">
        <v>123</v>
      </c>
      <c r="D7" s="421" t="s">
        <v>124</v>
      </c>
      <c r="E7" s="225" t="s">
        <v>125</v>
      </c>
      <c r="F7" s="226">
        <v>450000</v>
      </c>
      <c r="G7" s="225" t="s">
        <v>126</v>
      </c>
      <c r="H7" s="261">
        <v>10080</v>
      </c>
      <c r="I7" s="421" t="s">
        <v>127</v>
      </c>
      <c r="J7" s="228">
        <v>42309</v>
      </c>
      <c r="K7" s="228">
        <v>42338</v>
      </c>
      <c r="L7" s="229" t="s">
        <v>105</v>
      </c>
      <c r="M7" s="422" t="s">
        <v>128</v>
      </c>
      <c r="N7" s="231">
        <f>H7/F7</f>
        <v>2.24E-2</v>
      </c>
      <c r="O7" s="227"/>
      <c r="P7" s="251"/>
      <c r="Q7" s="262"/>
    </row>
    <row r="8" spans="1:17" s="232" customFormat="1">
      <c r="B8" s="245">
        <v>2</v>
      </c>
      <c r="C8" s="421" t="s">
        <v>132</v>
      </c>
      <c r="D8" s="421" t="s">
        <v>133</v>
      </c>
      <c r="E8" s="225" t="s">
        <v>125</v>
      </c>
      <c r="F8" s="226">
        <v>100000</v>
      </c>
      <c r="G8" s="421" t="s">
        <v>134</v>
      </c>
      <c r="H8" s="261">
        <v>16500</v>
      </c>
      <c r="I8" s="421" t="s">
        <v>135</v>
      </c>
      <c r="J8" s="228">
        <v>42370</v>
      </c>
      <c r="K8" s="228">
        <v>42460</v>
      </c>
      <c r="L8" s="229" t="s">
        <v>105</v>
      </c>
      <c r="M8" s="422" t="s">
        <v>136</v>
      </c>
      <c r="N8" s="231">
        <f t="shared" ref="N8:N11" si="0">H8/F8</f>
        <v>0.16500000000000001</v>
      </c>
      <c r="O8" s="227"/>
      <c r="P8" s="251"/>
      <c r="Q8" s="262"/>
    </row>
    <row r="9" spans="1:17" s="232" customFormat="1">
      <c r="B9" s="245">
        <v>3</v>
      </c>
      <c r="C9" s="421" t="s">
        <v>137</v>
      </c>
      <c r="D9" s="518" t="s">
        <v>133</v>
      </c>
      <c r="E9" s="225" t="s">
        <v>125</v>
      </c>
      <c r="F9" s="226">
        <v>450000</v>
      </c>
      <c r="G9" s="421" t="s">
        <v>138</v>
      </c>
      <c r="H9" s="263">
        <v>29340</v>
      </c>
      <c r="I9" s="518" t="s">
        <v>139</v>
      </c>
      <c r="J9" s="228">
        <v>42370</v>
      </c>
      <c r="K9" s="228">
        <v>42460</v>
      </c>
      <c r="L9" s="229" t="s">
        <v>105</v>
      </c>
      <c r="M9" s="693" t="s">
        <v>140</v>
      </c>
      <c r="N9" s="231">
        <f t="shared" si="0"/>
        <v>6.5199999999999994E-2</v>
      </c>
      <c r="O9" s="227"/>
      <c r="P9" s="251"/>
      <c r="Q9" s="262"/>
    </row>
    <row r="10" spans="1:17" s="232" customFormat="1">
      <c r="B10" s="245">
        <v>4</v>
      </c>
      <c r="C10" s="421" t="s">
        <v>137</v>
      </c>
      <c r="D10" s="608" t="s">
        <v>141</v>
      </c>
      <c r="E10" s="225" t="s">
        <v>125</v>
      </c>
      <c r="F10" s="226">
        <v>500000</v>
      </c>
      <c r="G10" s="421" t="s">
        <v>142</v>
      </c>
      <c r="H10" s="249">
        <v>22300</v>
      </c>
      <c r="I10" s="608" t="s">
        <v>143</v>
      </c>
      <c r="J10" s="228">
        <v>42370</v>
      </c>
      <c r="K10" s="228">
        <v>42460</v>
      </c>
      <c r="L10" s="229" t="s">
        <v>105</v>
      </c>
      <c r="M10" s="230" t="s">
        <v>144</v>
      </c>
      <c r="N10" s="231">
        <f t="shared" si="0"/>
        <v>4.4600000000000001E-2</v>
      </c>
      <c r="O10" s="227"/>
      <c r="P10" s="251"/>
      <c r="Q10" s="262"/>
    </row>
    <row r="11" spans="1:17" s="232" customFormat="1">
      <c r="B11" s="245">
        <v>5</v>
      </c>
      <c r="C11" s="227" t="s">
        <v>24</v>
      </c>
      <c r="D11" s="227" t="s">
        <v>147</v>
      </c>
      <c r="E11" s="225" t="s">
        <v>148</v>
      </c>
      <c r="F11" s="226">
        <v>29255</v>
      </c>
      <c r="G11" s="227" t="s">
        <v>149</v>
      </c>
      <c r="H11" s="249">
        <v>4388</v>
      </c>
      <c r="I11" s="227" t="s">
        <v>150</v>
      </c>
      <c r="J11" s="228">
        <v>42370</v>
      </c>
      <c r="K11" s="228">
        <v>42430</v>
      </c>
      <c r="L11" s="229" t="s">
        <v>105</v>
      </c>
      <c r="M11" s="230" t="s">
        <v>151</v>
      </c>
      <c r="N11" s="231">
        <f t="shared" si="0"/>
        <v>0.14999145445223039</v>
      </c>
      <c r="O11" s="227"/>
      <c r="P11" s="251"/>
      <c r="Q11" s="262"/>
    </row>
    <row r="12" spans="1:17" s="232" customFormat="1">
      <c r="B12" s="245">
        <v>6</v>
      </c>
      <c r="C12" s="426" t="s">
        <v>165</v>
      </c>
      <c r="D12" s="427" t="s">
        <v>166</v>
      </c>
      <c r="E12" s="428" t="s">
        <v>167</v>
      </c>
      <c r="F12" s="429">
        <v>260000</v>
      </c>
      <c r="G12" s="430" t="s">
        <v>168</v>
      </c>
      <c r="H12" s="429">
        <v>30000</v>
      </c>
      <c r="I12" s="487" t="s">
        <v>169</v>
      </c>
      <c r="J12" s="431">
        <v>42387</v>
      </c>
      <c r="K12" s="431">
        <v>42460</v>
      </c>
      <c r="L12" s="229" t="s">
        <v>105</v>
      </c>
      <c r="M12" s="432" t="s">
        <v>170</v>
      </c>
      <c r="N12" s="433">
        <f t="shared" ref="N12:N15" si="1">IF(ISERROR(H12/F12),"",H12/F12)</f>
        <v>0.11538461538461539</v>
      </c>
      <c r="O12" s="227"/>
      <c r="P12" s="251"/>
      <c r="Q12" s="672" t="s">
        <v>3097</v>
      </c>
    </row>
    <row r="13" spans="1:17" s="232" customFormat="1">
      <c r="B13" s="245">
        <v>7</v>
      </c>
      <c r="C13" s="426" t="s">
        <v>165</v>
      </c>
      <c r="D13" s="427" t="s">
        <v>166</v>
      </c>
      <c r="E13" s="428" t="s">
        <v>167</v>
      </c>
      <c r="F13" s="429">
        <v>260000</v>
      </c>
      <c r="G13" s="430" t="s">
        <v>168</v>
      </c>
      <c r="H13" s="429">
        <v>20000</v>
      </c>
      <c r="I13" s="487" t="s">
        <v>169</v>
      </c>
      <c r="J13" s="431">
        <v>42460</v>
      </c>
      <c r="K13" s="431">
        <v>42540</v>
      </c>
      <c r="L13" s="229" t="s">
        <v>106</v>
      </c>
      <c r="M13" s="432" t="s">
        <v>170</v>
      </c>
      <c r="N13" s="433">
        <f t="shared" ref="N13" si="2">IF(ISERROR(H13/F13),"",H13/F13)</f>
        <v>7.6923076923076927E-2</v>
      </c>
      <c r="O13" s="227"/>
      <c r="P13" s="251"/>
      <c r="Q13" s="672" t="s">
        <v>3097</v>
      </c>
    </row>
    <row r="14" spans="1:17" s="232" customFormat="1">
      <c r="B14" s="245">
        <v>8</v>
      </c>
      <c r="C14" s="426" t="s">
        <v>165</v>
      </c>
      <c r="D14" s="426" t="s">
        <v>171</v>
      </c>
      <c r="E14" s="434" t="s">
        <v>167</v>
      </c>
      <c r="F14" s="429">
        <v>100000</v>
      </c>
      <c r="G14" s="430" t="s">
        <v>172</v>
      </c>
      <c r="H14" s="429">
        <v>30000</v>
      </c>
      <c r="I14" s="430" t="s">
        <v>173</v>
      </c>
      <c r="J14" s="435">
        <v>42328</v>
      </c>
      <c r="K14" s="435">
        <v>42428</v>
      </c>
      <c r="L14" s="229" t="s">
        <v>105</v>
      </c>
      <c r="M14" s="432" t="s">
        <v>174</v>
      </c>
      <c r="N14" s="433">
        <f t="shared" si="1"/>
        <v>0.3</v>
      </c>
      <c r="O14" s="227"/>
      <c r="P14" s="264"/>
      <c r="Q14" s="672" t="s">
        <v>3097</v>
      </c>
    </row>
    <row r="15" spans="1:17" s="232" customFormat="1">
      <c r="B15" s="245">
        <v>9</v>
      </c>
      <c r="C15" s="421" t="s">
        <v>180</v>
      </c>
      <c r="D15" s="421" t="s">
        <v>3096</v>
      </c>
      <c r="E15" s="225" t="s">
        <v>181</v>
      </c>
      <c r="F15" s="226"/>
      <c r="G15" s="421" t="s">
        <v>182</v>
      </c>
      <c r="H15" s="263">
        <v>50000</v>
      </c>
      <c r="I15" s="673" t="s">
        <v>183</v>
      </c>
      <c r="J15" s="228">
        <v>42375</v>
      </c>
      <c r="K15" s="228">
        <v>42551</v>
      </c>
      <c r="L15" s="229" t="s">
        <v>105</v>
      </c>
      <c r="M15" s="422" t="s">
        <v>184</v>
      </c>
      <c r="N15" s="433" t="str">
        <f t="shared" si="1"/>
        <v/>
      </c>
      <c r="O15" s="227"/>
      <c r="P15" s="251"/>
      <c r="Q15" s="672" t="s">
        <v>3097</v>
      </c>
    </row>
    <row r="16" spans="1:17" s="232" customFormat="1">
      <c r="B16" s="245">
        <v>10</v>
      </c>
      <c r="C16" s="439" t="s">
        <v>237</v>
      </c>
      <c r="D16" s="421" t="s">
        <v>185</v>
      </c>
      <c r="E16" s="225" t="s">
        <v>181</v>
      </c>
      <c r="F16" s="226">
        <v>675000</v>
      </c>
      <c r="G16" s="421" t="s">
        <v>186</v>
      </c>
      <c r="H16" s="249">
        <v>5000</v>
      </c>
      <c r="I16" s="421" t="s">
        <v>187</v>
      </c>
      <c r="J16" s="228">
        <v>42373</v>
      </c>
      <c r="K16" s="228">
        <v>42400</v>
      </c>
      <c r="L16" s="229" t="s">
        <v>105</v>
      </c>
      <c r="M16" s="438" t="s">
        <v>238</v>
      </c>
      <c r="N16" s="231">
        <f t="shared" ref="N16:N80" si="3">H16/F16</f>
        <v>7.4074074074074077E-3</v>
      </c>
      <c r="O16" s="227"/>
      <c r="P16" s="251"/>
      <c r="Q16" s="262"/>
    </row>
    <row r="17" spans="2:17" s="232" customFormat="1">
      <c r="B17" s="245">
        <v>11</v>
      </c>
      <c r="C17" s="439" t="s">
        <v>237</v>
      </c>
      <c r="D17" s="421" t="s">
        <v>189</v>
      </c>
      <c r="E17" s="225" t="s">
        <v>181</v>
      </c>
      <c r="F17" s="226">
        <v>700000</v>
      </c>
      <c r="G17" s="421" t="s">
        <v>190</v>
      </c>
      <c r="H17" s="249">
        <v>3500</v>
      </c>
      <c r="I17" s="421" t="s">
        <v>191</v>
      </c>
      <c r="J17" s="228">
        <v>42373</v>
      </c>
      <c r="K17" s="228">
        <v>42400</v>
      </c>
      <c r="L17" s="229" t="s">
        <v>105</v>
      </c>
      <c r="M17" s="422" t="s">
        <v>192</v>
      </c>
      <c r="N17" s="231">
        <f t="shared" si="3"/>
        <v>5.0000000000000001E-3</v>
      </c>
      <c r="O17" s="227"/>
      <c r="P17" s="251"/>
      <c r="Q17" s="262"/>
    </row>
    <row r="18" spans="2:17" s="232" customFormat="1">
      <c r="B18" s="245">
        <v>12</v>
      </c>
      <c r="C18" s="439" t="s">
        <v>237</v>
      </c>
      <c r="D18" s="421" t="s">
        <v>193</v>
      </c>
      <c r="E18" s="225" t="s">
        <v>194</v>
      </c>
      <c r="F18" s="226">
        <v>80000</v>
      </c>
      <c r="G18" s="421" t="s">
        <v>195</v>
      </c>
      <c r="H18" s="249">
        <v>6000</v>
      </c>
      <c r="I18" s="421" t="s">
        <v>196</v>
      </c>
      <c r="J18" s="228">
        <v>42370</v>
      </c>
      <c r="K18" s="228">
        <v>42460</v>
      </c>
      <c r="L18" s="229" t="s">
        <v>105</v>
      </c>
      <c r="M18" s="653" t="s">
        <v>197</v>
      </c>
      <c r="N18" s="231">
        <f t="shared" si="3"/>
        <v>7.4999999999999997E-2</v>
      </c>
      <c r="O18" s="227"/>
      <c r="P18" s="251"/>
      <c r="Q18" s="262"/>
    </row>
    <row r="19" spans="2:17" s="232" customFormat="1">
      <c r="B19" s="245">
        <v>13</v>
      </c>
      <c r="C19" s="439" t="s">
        <v>237</v>
      </c>
      <c r="D19" s="421" t="s">
        <v>198</v>
      </c>
      <c r="E19" s="225" t="s">
        <v>194</v>
      </c>
      <c r="F19" s="226">
        <v>203700</v>
      </c>
      <c r="G19" s="421" t="s">
        <v>199</v>
      </c>
      <c r="H19" s="249">
        <v>2000</v>
      </c>
      <c r="I19" s="421" t="s">
        <v>200</v>
      </c>
      <c r="J19" s="228">
        <v>42370</v>
      </c>
      <c r="K19" s="228">
        <v>42460</v>
      </c>
      <c r="L19" s="229" t="s">
        <v>105</v>
      </c>
      <c r="M19" s="422" t="s">
        <v>201</v>
      </c>
      <c r="N19" s="231">
        <f t="shared" si="3"/>
        <v>9.8183603338242512E-3</v>
      </c>
      <c r="O19" s="227"/>
      <c r="P19" s="251"/>
      <c r="Q19" s="262"/>
    </row>
    <row r="20" spans="2:17" s="232" customFormat="1">
      <c r="B20" s="245">
        <v>14</v>
      </c>
      <c r="C20" s="439" t="s">
        <v>237</v>
      </c>
      <c r="D20" s="421" t="s">
        <v>202</v>
      </c>
      <c r="E20" s="225" t="s">
        <v>194</v>
      </c>
      <c r="F20" s="226">
        <v>259000</v>
      </c>
      <c r="G20" s="421" t="s">
        <v>203</v>
      </c>
      <c r="H20" s="249">
        <v>12000</v>
      </c>
      <c r="I20" s="421" t="s">
        <v>204</v>
      </c>
      <c r="J20" s="228">
        <v>42370</v>
      </c>
      <c r="K20" s="228">
        <v>42460</v>
      </c>
      <c r="L20" s="229" t="s">
        <v>105</v>
      </c>
      <c r="M20" s="422" t="s">
        <v>205</v>
      </c>
      <c r="N20" s="231">
        <f t="shared" si="3"/>
        <v>4.633204633204633E-2</v>
      </c>
      <c r="O20" s="227"/>
      <c r="P20" s="251"/>
      <c r="Q20" s="262"/>
    </row>
    <row r="21" spans="2:17" s="232" customFormat="1">
      <c r="B21" s="245">
        <v>15</v>
      </c>
      <c r="C21" s="439" t="s">
        <v>237</v>
      </c>
      <c r="D21" s="421" t="s">
        <v>185</v>
      </c>
      <c r="E21" s="225" t="s">
        <v>181</v>
      </c>
      <c r="F21" s="226">
        <v>675000</v>
      </c>
      <c r="G21" s="421" t="s">
        <v>206</v>
      </c>
      <c r="H21" s="249">
        <v>5000</v>
      </c>
      <c r="I21" s="421" t="s">
        <v>187</v>
      </c>
      <c r="J21" s="228">
        <v>42381</v>
      </c>
      <c r="K21" s="228">
        <v>42400</v>
      </c>
      <c r="L21" s="229" t="s">
        <v>105</v>
      </c>
      <c r="M21" s="422" t="s">
        <v>188</v>
      </c>
      <c r="N21" s="231">
        <f t="shared" si="3"/>
        <v>7.4074074074074077E-3</v>
      </c>
      <c r="O21" s="227"/>
      <c r="P21" s="251"/>
      <c r="Q21" s="262"/>
    </row>
    <row r="22" spans="2:17" s="232" customFormat="1">
      <c r="B22" s="245">
        <v>16</v>
      </c>
      <c r="C22" s="439" t="s">
        <v>237</v>
      </c>
      <c r="D22" s="421" t="s">
        <v>189</v>
      </c>
      <c r="E22" s="225" t="s">
        <v>181</v>
      </c>
      <c r="F22" s="226">
        <v>700000</v>
      </c>
      <c r="G22" s="421" t="s">
        <v>207</v>
      </c>
      <c r="H22" s="249">
        <v>5000</v>
      </c>
      <c r="I22" s="421" t="s">
        <v>191</v>
      </c>
      <c r="J22" s="228">
        <v>42382</v>
      </c>
      <c r="K22" s="228">
        <v>42400</v>
      </c>
      <c r="L22" s="229" t="s">
        <v>105</v>
      </c>
      <c r="M22" s="422" t="s">
        <v>192</v>
      </c>
      <c r="N22" s="231">
        <f t="shared" si="3"/>
        <v>7.1428571428571426E-3</v>
      </c>
      <c r="O22" s="227"/>
      <c r="P22" s="251"/>
      <c r="Q22" s="262"/>
    </row>
    <row r="23" spans="2:17" s="232" customFormat="1">
      <c r="B23" s="245">
        <v>17</v>
      </c>
      <c r="C23" s="439" t="s">
        <v>237</v>
      </c>
      <c r="D23" s="421" t="s">
        <v>208</v>
      </c>
      <c r="E23" s="225" t="s">
        <v>181</v>
      </c>
      <c r="F23" s="226">
        <v>1000000</v>
      </c>
      <c r="G23" s="421" t="s">
        <v>209</v>
      </c>
      <c r="H23" s="249">
        <v>25000</v>
      </c>
      <c r="I23" s="421" t="s">
        <v>210</v>
      </c>
      <c r="J23" s="228">
        <v>42382</v>
      </c>
      <c r="K23" s="228">
        <v>42400</v>
      </c>
      <c r="L23" s="229" t="s">
        <v>105</v>
      </c>
      <c r="M23" s="422" t="s">
        <v>211</v>
      </c>
      <c r="N23" s="231">
        <f t="shared" si="3"/>
        <v>2.5000000000000001E-2</v>
      </c>
      <c r="O23" s="227"/>
      <c r="P23" s="251"/>
      <c r="Q23" s="262"/>
    </row>
    <row r="24" spans="2:17" s="232" customFormat="1">
      <c r="B24" s="245">
        <v>18</v>
      </c>
      <c r="C24" s="439" t="s">
        <v>237</v>
      </c>
      <c r="D24" s="421" t="s">
        <v>212</v>
      </c>
      <c r="E24" s="225" t="s">
        <v>181</v>
      </c>
      <c r="F24" s="226">
        <v>780000</v>
      </c>
      <c r="G24" s="421" t="s">
        <v>213</v>
      </c>
      <c r="H24" s="249">
        <v>5102</v>
      </c>
      <c r="I24" s="421" t="s">
        <v>214</v>
      </c>
      <c r="J24" s="228">
        <v>42387</v>
      </c>
      <c r="K24" s="228">
        <v>42400</v>
      </c>
      <c r="L24" s="229" t="s">
        <v>105</v>
      </c>
      <c r="M24" s="422" t="s">
        <v>215</v>
      </c>
      <c r="N24" s="231">
        <f t="shared" si="3"/>
        <v>6.5410256410256412E-3</v>
      </c>
      <c r="O24" s="227"/>
      <c r="P24" s="251"/>
      <c r="Q24" s="262"/>
    </row>
    <row r="25" spans="2:17" s="232" customFormat="1">
      <c r="B25" s="245">
        <v>19</v>
      </c>
      <c r="C25" s="439" t="s">
        <v>237</v>
      </c>
      <c r="D25" s="421" t="s">
        <v>198</v>
      </c>
      <c r="E25" s="225" t="s">
        <v>194</v>
      </c>
      <c r="F25" s="226">
        <v>203700</v>
      </c>
      <c r="G25" s="421" t="s">
        <v>216</v>
      </c>
      <c r="H25" s="249">
        <v>1200</v>
      </c>
      <c r="I25" s="421" t="s">
        <v>200</v>
      </c>
      <c r="J25" s="228">
        <v>42370</v>
      </c>
      <c r="K25" s="228">
        <v>42460</v>
      </c>
      <c r="L25" s="229" t="s">
        <v>105</v>
      </c>
      <c r="M25" s="422" t="s">
        <v>201</v>
      </c>
      <c r="N25" s="231">
        <f t="shared" si="3"/>
        <v>5.8910162002945507E-3</v>
      </c>
      <c r="O25" s="227"/>
      <c r="P25" s="251"/>
      <c r="Q25" s="262"/>
    </row>
    <row r="26" spans="2:17" s="232" customFormat="1">
      <c r="B26" s="245">
        <v>20</v>
      </c>
      <c r="C26" s="439" t="s">
        <v>237</v>
      </c>
      <c r="D26" s="421" t="s">
        <v>217</v>
      </c>
      <c r="E26" s="225" t="s">
        <v>194</v>
      </c>
      <c r="F26" s="226">
        <v>205800</v>
      </c>
      <c r="G26" s="421" t="s">
        <v>218</v>
      </c>
      <c r="H26" s="249">
        <v>950</v>
      </c>
      <c r="I26" s="421" t="s">
        <v>219</v>
      </c>
      <c r="J26" s="228">
        <v>42370</v>
      </c>
      <c r="K26" s="228">
        <v>42460</v>
      </c>
      <c r="L26" s="229" t="s">
        <v>105</v>
      </c>
      <c r="M26" s="422" t="s">
        <v>220</v>
      </c>
      <c r="N26" s="231">
        <f t="shared" si="3"/>
        <v>4.616132167152575E-3</v>
      </c>
      <c r="O26" s="227"/>
      <c r="P26" s="251"/>
      <c r="Q26" s="262"/>
    </row>
    <row r="27" spans="2:17" s="232" customFormat="1">
      <c r="B27" s="245">
        <v>21</v>
      </c>
      <c r="C27" s="439" t="s">
        <v>237</v>
      </c>
      <c r="D27" s="421" t="s">
        <v>189</v>
      </c>
      <c r="E27" s="225" t="s">
        <v>181</v>
      </c>
      <c r="F27" s="226">
        <v>700000</v>
      </c>
      <c r="G27" s="421" t="s">
        <v>221</v>
      </c>
      <c r="H27" s="249">
        <v>5000</v>
      </c>
      <c r="I27" s="421" t="s">
        <v>191</v>
      </c>
      <c r="J27" s="228">
        <v>42390</v>
      </c>
      <c r="K27" s="228">
        <v>42429</v>
      </c>
      <c r="L27" s="229" t="s">
        <v>105</v>
      </c>
      <c r="M27" s="422" t="s">
        <v>192</v>
      </c>
      <c r="N27" s="231">
        <f t="shared" si="3"/>
        <v>7.1428571428571426E-3</v>
      </c>
      <c r="O27" s="227"/>
      <c r="P27" s="251"/>
      <c r="Q27" s="262"/>
    </row>
    <row r="28" spans="2:17" s="232" customFormat="1">
      <c r="B28" s="245">
        <v>22</v>
      </c>
      <c r="C28" s="439" t="s">
        <v>237</v>
      </c>
      <c r="D28" s="421" t="s">
        <v>222</v>
      </c>
      <c r="E28" s="225" t="s">
        <v>194</v>
      </c>
      <c r="F28" s="226">
        <v>100000</v>
      </c>
      <c r="G28" s="421" t="s">
        <v>223</v>
      </c>
      <c r="H28" s="249">
        <v>8023</v>
      </c>
      <c r="I28" s="421" t="s">
        <v>224</v>
      </c>
      <c r="J28" s="228">
        <v>42370</v>
      </c>
      <c r="K28" s="228">
        <v>42460</v>
      </c>
      <c r="L28" s="229" t="s">
        <v>105</v>
      </c>
      <c r="M28" s="422" t="s">
        <v>225</v>
      </c>
      <c r="N28" s="231">
        <f t="shared" si="3"/>
        <v>8.0229999999999996E-2</v>
      </c>
      <c r="O28" s="227"/>
      <c r="P28" s="251"/>
      <c r="Q28" s="262"/>
    </row>
    <row r="29" spans="2:17" s="232" customFormat="1">
      <c r="B29" s="245">
        <v>23</v>
      </c>
      <c r="C29" s="439" t="s">
        <v>237</v>
      </c>
      <c r="D29" s="421" t="s">
        <v>226</v>
      </c>
      <c r="E29" s="225" t="s">
        <v>194</v>
      </c>
      <c r="F29" s="226">
        <v>100000</v>
      </c>
      <c r="G29" s="421" t="s">
        <v>227</v>
      </c>
      <c r="H29" s="249">
        <v>7154</v>
      </c>
      <c r="I29" s="421" t="s">
        <v>228</v>
      </c>
      <c r="J29" s="228">
        <v>42370</v>
      </c>
      <c r="K29" s="228">
        <v>42460</v>
      </c>
      <c r="L29" s="229" t="s">
        <v>105</v>
      </c>
      <c r="M29" s="422" t="s">
        <v>229</v>
      </c>
      <c r="N29" s="231">
        <f t="shared" si="3"/>
        <v>7.1540000000000006E-2</v>
      </c>
      <c r="O29" s="227"/>
      <c r="P29" s="251"/>
      <c r="Q29" s="262"/>
    </row>
    <row r="30" spans="2:17" s="232" customFormat="1">
      <c r="B30" s="245">
        <v>24</v>
      </c>
      <c r="C30" s="439" t="s">
        <v>237</v>
      </c>
      <c r="D30" s="421" t="s">
        <v>230</v>
      </c>
      <c r="E30" s="225" t="s">
        <v>181</v>
      </c>
      <c r="F30" s="226">
        <v>1056000</v>
      </c>
      <c r="G30" s="421" t="s">
        <v>231</v>
      </c>
      <c r="H30" s="249">
        <v>52000</v>
      </c>
      <c r="I30" s="421" t="s">
        <v>232</v>
      </c>
      <c r="J30" s="228">
        <v>42370</v>
      </c>
      <c r="K30" s="228">
        <v>42429</v>
      </c>
      <c r="L30" s="229" t="s">
        <v>105</v>
      </c>
      <c r="M30" s="422" t="s">
        <v>233</v>
      </c>
      <c r="N30" s="231">
        <f t="shared" si="3"/>
        <v>4.924242424242424E-2</v>
      </c>
      <c r="O30" s="227"/>
      <c r="P30" s="251"/>
      <c r="Q30" s="262"/>
    </row>
    <row r="31" spans="2:17" s="232" customFormat="1">
      <c r="B31" s="245">
        <v>25</v>
      </c>
      <c r="C31" s="439" t="s">
        <v>237</v>
      </c>
      <c r="D31" s="421" t="s">
        <v>230</v>
      </c>
      <c r="E31" s="225" t="s">
        <v>181</v>
      </c>
      <c r="F31" s="226">
        <v>1056000</v>
      </c>
      <c r="G31" s="421" t="s">
        <v>234</v>
      </c>
      <c r="H31" s="249">
        <v>76500</v>
      </c>
      <c r="I31" s="421" t="s">
        <v>232</v>
      </c>
      <c r="J31" s="228">
        <v>42370</v>
      </c>
      <c r="K31" s="228">
        <v>42429</v>
      </c>
      <c r="L31" s="229" t="s">
        <v>105</v>
      </c>
      <c r="M31" s="422" t="s">
        <v>233</v>
      </c>
      <c r="N31" s="231">
        <f t="shared" si="3"/>
        <v>7.2443181818181823E-2</v>
      </c>
      <c r="O31" s="227"/>
      <c r="P31" s="251"/>
      <c r="Q31" s="262"/>
    </row>
    <row r="32" spans="2:17" s="232" customFormat="1">
      <c r="B32" s="245">
        <v>26</v>
      </c>
      <c r="C32" s="439" t="s">
        <v>237</v>
      </c>
      <c r="D32" s="421" t="s">
        <v>189</v>
      </c>
      <c r="E32" s="225" t="s">
        <v>181</v>
      </c>
      <c r="F32" s="226">
        <v>930000</v>
      </c>
      <c r="G32" s="421" t="s">
        <v>235</v>
      </c>
      <c r="H32" s="249">
        <v>50000</v>
      </c>
      <c r="I32" s="421" t="s">
        <v>191</v>
      </c>
      <c r="J32" s="228">
        <v>42396</v>
      </c>
      <c r="K32" s="228">
        <v>42429</v>
      </c>
      <c r="L32" s="229" t="s">
        <v>105</v>
      </c>
      <c r="M32" s="422" t="s">
        <v>192</v>
      </c>
      <c r="N32" s="231">
        <f t="shared" si="3"/>
        <v>5.3763440860215055E-2</v>
      </c>
      <c r="O32" s="227"/>
      <c r="P32" s="251"/>
      <c r="Q32" s="262"/>
    </row>
    <row r="33" spans="2:17" s="232" customFormat="1">
      <c r="B33" s="245">
        <v>27</v>
      </c>
      <c r="C33" s="439" t="s">
        <v>237</v>
      </c>
      <c r="D33" s="421" t="s">
        <v>189</v>
      </c>
      <c r="E33" s="225" t="s">
        <v>181</v>
      </c>
      <c r="F33" s="226">
        <v>930000</v>
      </c>
      <c r="G33" s="421" t="s">
        <v>236</v>
      </c>
      <c r="H33" s="249">
        <v>1500</v>
      </c>
      <c r="I33" s="421" t="s">
        <v>191</v>
      </c>
      <c r="J33" s="228">
        <v>42396</v>
      </c>
      <c r="K33" s="228">
        <v>42429</v>
      </c>
      <c r="L33" s="229" t="s">
        <v>105</v>
      </c>
      <c r="M33" s="422" t="s">
        <v>192</v>
      </c>
      <c r="N33" s="231">
        <f t="shared" si="3"/>
        <v>1.6129032258064516E-3</v>
      </c>
      <c r="O33" s="227"/>
      <c r="P33" s="251"/>
      <c r="Q33" s="262"/>
    </row>
    <row r="34" spans="2:17" s="232" customFormat="1">
      <c r="B34" s="245">
        <v>28</v>
      </c>
      <c r="C34" s="440" t="s">
        <v>242</v>
      </c>
      <c r="D34" s="440" t="s">
        <v>243</v>
      </c>
      <c r="E34" s="225" t="s">
        <v>244</v>
      </c>
      <c r="F34" s="226">
        <v>148200</v>
      </c>
      <c r="G34" s="440" t="s">
        <v>245</v>
      </c>
      <c r="H34" s="263">
        <v>41000</v>
      </c>
      <c r="I34" s="439" t="s">
        <v>246</v>
      </c>
      <c r="J34" s="228">
        <v>42370</v>
      </c>
      <c r="K34" s="228">
        <v>42460</v>
      </c>
      <c r="L34" s="229" t="s">
        <v>105</v>
      </c>
      <c r="M34" s="230" t="s">
        <v>247</v>
      </c>
      <c r="N34" s="231">
        <f t="shared" si="3"/>
        <v>0.2766531713900135</v>
      </c>
      <c r="O34" s="227"/>
      <c r="P34" s="264"/>
      <c r="Q34" s="262"/>
    </row>
    <row r="35" spans="2:17" s="232" customFormat="1">
      <c r="B35" s="245">
        <v>29</v>
      </c>
      <c r="C35" s="440" t="s">
        <v>251</v>
      </c>
      <c r="D35" s="440" t="s">
        <v>252</v>
      </c>
      <c r="E35" s="225" t="s">
        <v>253</v>
      </c>
      <c r="F35" s="226">
        <v>853090</v>
      </c>
      <c r="G35" s="440" t="s">
        <v>254</v>
      </c>
      <c r="H35" s="249">
        <v>3500</v>
      </c>
      <c r="I35" s="439" t="s">
        <v>255</v>
      </c>
      <c r="J35" s="228">
        <v>42370</v>
      </c>
      <c r="K35" s="228">
        <v>42460</v>
      </c>
      <c r="L35" s="229" t="s">
        <v>105</v>
      </c>
      <c r="M35" s="230" t="s">
        <v>256</v>
      </c>
      <c r="N35" s="231">
        <f t="shared" si="3"/>
        <v>4.1027324197915813E-3</v>
      </c>
      <c r="O35" s="227"/>
      <c r="P35" s="251"/>
      <c r="Q35" s="262"/>
    </row>
    <row r="36" spans="2:17" s="232" customFormat="1">
      <c r="B36" s="680">
        <v>30</v>
      </c>
      <c r="C36" s="440" t="s">
        <v>257</v>
      </c>
      <c r="D36" s="440" t="s">
        <v>258</v>
      </c>
      <c r="E36" s="225" t="s">
        <v>259</v>
      </c>
      <c r="F36" s="226">
        <v>54600</v>
      </c>
      <c r="G36" s="440" t="s">
        <v>260</v>
      </c>
      <c r="H36" s="249">
        <v>3960</v>
      </c>
      <c r="I36" s="439" t="s">
        <v>261</v>
      </c>
      <c r="J36" s="228">
        <v>42370</v>
      </c>
      <c r="K36" s="228">
        <v>42460</v>
      </c>
      <c r="L36" s="229" t="s">
        <v>105</v>
      </c>
      <c r="M36" s="653" t="s">
        <v>3114</v>
      </c>
      <c r="N36" s="231">
        <f t="shared" si="3"/>
        <v>7.2527472527472533E-2</v>
      </c>
      <c r="O36" s="227"/>
      <c r="P36" s="251"/>
      <c r="Q36" s="262"/>
    </row>
    <row r="37" spans="2:17" s="232" customFormat="1">
      <c r="B37" s="680">
        <v>31</v>
      </c>
      <c r="C37" s="440" t="s">
        <v>257</v>
      </c>
      <c r="D37" s="440" t="s">
        <v>262</v>
      </c>
      <c r="E37" s="225" t="s">
        <v>259</v>
      </c>
      <c r="F37" s="226">
        <v>40000</v>
      </c>
      <c r="G37" s="440" t="s">
        <v>263</v>
      </c>
      <c r="H37" s="249">
        <v>3960</v>
      </c>
      <c r="I37" s="439" t="s">
        <v>264</v>
      </c>
      <c r="J37" s="228">
        <v>42370</v>
      </c>
      <c r="K37" s="228">
        <v>42460</v>
      </c>
      <c r="L37" s="443" t="s">
        <v>265</v>
      </c>
      <c r="M37" s="438" t="s">
        <v>266</v>
      </c>
      <c r="N37" s="231">
        <f t="shared" si="3"/>
        <v>9.9000000000000005E-2</v>
      </c>
      <c r="O37" s="227"/>
      <c r="P37" s="251"/>
      <c r="Q37" s="262"/>
    </row>
    <row r="38" spans="2:17" s="232" customFormat="1">
      <c r="B38" s="680">
        <v>32</v>
      </c>
      <c r="C38" s="440" t="s">
        <v>257</v>
      </c>
      <c r="D38" s="440" t="s">
        <v>267</v>
      </c>
      <c r="E38" s="225" t="s">
        <v>259</v>
      </c>
      <c r="F38" s="226">
        <v>120000</v>
      </c>
      <c r="G38" s="440" t="s">
        <v>268</v>
      </c>
      <c r="H38" s="249">
        <v>3500</v>
      </c>
      <c r="I38" s="439" t="s">
        <v>269</v>
      </c>
      <c r="J38" s="228">
        <v>42370</v>
      </c>
      <c r="K38" s="228">
        <v>42460</v>
      </c>
      <c r="L38" s="443" t="s">
        <v>265</v>
      </c>
      <c r="M38" s="438" t="s">
        <v>270</v>
      </c>
      <c r="N38" s="231">
        <f t="shared" si="3"/>
        <v>2.9166666666666667E-2</v>
      </c>
      <c r="O38" s="227"/>
      <c r="P38" s="251"/>
      <c r="Q38" s="262"/>
    </row>
    <row r="39" spans="2:17" s="232" customFormat="1">
      <c r="B39" s="680">
        <v>33</v>
      </c>
      <c r="C39" s="440" t="s">
        <v>257</v>
      </c>
      <c r="D39" s="440" t="s">
        <v>271</v>
      </c>
      <c r="E39" s="225" t="s">
        <v>259</v>
      </c>
      <c r="F39" s="226">
        <v>450000</v>
      </c>
      <c r="G39" s="440" t="s">
        <v>272</v>
      </c>
      <c r="H39" s="249">
        <v>4725</v>
      </c>
      <c r="I39" s="439" t="s">
        <v>273</v>
      </c>
      <c r="J39" s="228">
        <v>42370</v>
      </c>
      <c r="K39" s="228">
        <v>42460</v>
      </c>
      <c r="L39" s="443" t="s">
        <v>105</v>
      </c>
      <c r="M39" s="438" t="s">
        <v>274</v>
      </c>
      <c r="N39" s="231">
        <f t="shared" si="3"/>
        <v>1.0500000000000001E-2</v>
      </c>
      <c r="O39" s="227"/>
      <c r="P39" s="251"/>
      <c r="Q39" s="262"/>
    </row>
    <row r="40" spans="2:17" s="232" customFormat="1">
      <c r="B40" s="245">
        <v>34</v>
      </c>
      <c r="C40" s="440" t="s">
        <v>280</v>
      </c>
      <c r="D40" s="440" t="s">
        <v>281</v>
      </c>
      <c r="E40" s="225" t="s">
        <v>282</v>
      </c>
      <c r="F40" s="226">
        <v>395000</v>
      </c>
      <c r="G40" s="440" t="s">
        <v>283</v>
      </c>
      <c r="H40" s="250">
        <v>23700</v>
      </c>
      <c r="I40" s="445" t="s">
        <v>473</v>
      </c>
      <c r="J40" s="228">
        <v>42368</v>
      </c>
      <c r="K40" s="228">
        <v>42429</v>
      </c>
      <c r="L40" s="229" t="s">
        <v>105</v>
      </c>
      <c r="M40" s="438" t="s">
        <v>288</v>
      </c>
      <c r="N40" s="231">
        <f t="shared" si="3"/>
        <v>0.06</v>
      </c>
      <c r="O40" s="227"/>
      <c r="P40" s="251"/>
      <c r="Q40" s="262"/>
    </row>
    <row r="41" spans="2:17" s="232" customFormat="1">
      <c r="B41" s="245">
        <v>35</v>
      </c>
      <c r="C41" s="440" t="s">
        <v>280</v>
      </c>
      <c r="D41" s="440" t="s">
        <v>284</v>
      </c>
      <c r="E41" s="225" t="s">
        <v>282</v>
      </c>
      <c r="F41" s="226">
        <v>1000000</v>
      </c>
      <c r="G41" s="440" t="s">
        <v>300</v>
      </c>
      <c r="H41" s="250">
        <v>80000</v>
      </c>
      <c r="I41" s="445" t="s">
        <v>474</v>
      </c>
      <c r="J41" s="228">
        <v>42370</v>
      </c>
      <c r="K41" s="228">
        <v>42421</v>
      </c>
      <c r="L41" s="229" t="s">
        <v>105</v>
      </c>
      <c r="M41" s="438" t="s">
        <v>289</v>
      </c>
      <c r="N41" s="231">
        <f t="shared" si="3"/>
        <v>0.08</v>
      </c>
      <c r="O41" s="227"/>
      <c r="P41" s="264"/>
      <c r="Q41" s="262"/>
    </row>
    <row r="42" spans="2:17" s="232" customFormat="1">
      <c r="B42" s="245">
        <v>36</v>
      </c>
      <c r="C42" s="440" t="s">
        <v>280</v>
      </c>
      <c r="D42" s="440" t="s">
        <v>285</v>
      </c>
      <c r="E42" s="225" t="s">
        <v>282</v>
      </c>
      <c r="F42" s="226">
        <v>250000</v>
      </c>
      <c r="G42" s="440" t="s">
        <v>301</v>
      </c>
      <c r="H42" s="250">
        <v>7625</v>
      </c>
      <c r="I42" s="445" t="s">
        <v>475</v>
      </c>
      <c r="J42" s="228">
        <v>42353</v>
      </c>
      <c r="K42" s="228">
        <v>42369</v>
      </c>
      <c r="L42" s="229" t="s">
        <v>105</v>
      </c>
      <c r="M42" s="438" t="s">
        <v>290</v>
      </c>
      <c r="N42" s="231">
        <f t="shared" si="3"/>
        <v>3.0499999999999999E-2</v>
      </c>
      <c r="O42" s="227"/>
      <c r="P42" s="264"/>
      <c r="Q42" s="262"/>
    </row>
    <row r="43" spans="2:17" s="232" customFormat="1">
      <c r="B43" s="245">
        <v>37</v>
      </c>
      <c r="C43" s="440" t="s">
        <v>280</v>
      </c>
      <c r="D43" s="440" t="s">
        <v>286</v>
      </c>
      <c r="E43" s="225" t="s">
        <v>282</v>
      </c>
      <c r="F43" s="226">
        <v>2400500</v>
      </c>
      <c r="G43" s="440" t="s">
        <v>302</v>
      </c>
      <c r="H43" s="250">
        <v>16700</v>
      </c>
      <c r="I43" s="445" t="s">
        <v>476</v>
      </c>
      <c r="J43" s="228">
        <v>42309</v>
      </c>
      <c r="K43" s="228">
        <v>42551</v>
      </c>
      <c r="L43" s="229" t="s">
        <v>105</v>
      </c>
      <c r="M43" s="438" t="s">
        <v>291</v>
      </c>
      <c r="N43" s="231">
        <f t="shared" si="3"/>
        <v>6.9568839825036449E-3</v>
      </c>
      <c r="O43" s="227"/>
      <c r="P43" s="264"/>
      <c r="Q43" s="262"/>
    </row>
    <row r="44" spans="2:17" s="232" customFormat="1">
      <c r="B44" s="245">
        <v>38</v>
      </c>
      <c r="C44" s="440" t="s">
        <v>280</v>
      </c>
      <c r="D44" s="440" t="s">
        <v>287</v>
      </c>
      <c r="E44" s="225" t="s">
        <v>282</v>
      </c>
      <c r="F44" s="226">
        <v>160000</v>
      </c>
      <c r="G44" s="440" t="s">
        <v>303</v>
      </c>
      <c r="H44" s="249">
        <v>10000</v>
      </c>
      <c r="I44" s="445" t="s">
        <v>477</v>
      </c>
      <c r="J44" s="228">
        <v>42339</v>
      </c>
      <c r="K44" s="228">
        <v>42369</v>
      </c>
      <c r="L44" s="229" t="s">
        <v>105</v>
      </c>
      <c r="M44" s="438" t="s">
        <v>292</v>
      </c>
      <c r="N44" s="231">
        <f t="shared" si="3"/>
        <v>6.25E-2</v>
      </c>
      <c r="O44" s="227"/>
      <c r="P44" s="264"/>
      <c r="Q44" s="262"/>
    </row>
    <row r="45" spans="2:17" s="232" customFormat="1">
      <c r="B45" s="245">
        <v>39</v>
      </c>
      <c r="C45" s="440" t="s">
        <v>280</v>
      </c>
      <c r="D45" s="440" t="s">
        <v>297</v>
      </c>
      <c r="E45" s="225" t="s">
        <v>282</v>
      </c>
      <c r="F45" s="226">
        <v>7637500</v>
      </c>
      <c r="G45" s="440" t="s">
        <v>304</v>
      </c>
      <c r="H45" s="249">
        <v>260981</v>
      </c>
      <c r="I45" s="445" t="s">
        <v>478</v>
      </c>
      <c r="J45" s="228">
        <v>42339</v>
      </c>
      <c r="K45" s="228">
        <v>42429</v>
      </c>
      <c r="L45" s="229" t="s">
        <v>105</v>
      </c>
      <c r="M45" s="438" t="s">
        <v>294</v>
      </c>
      <c r="N45" s="231">
        <f t="shared" si="3"/>
        <v>3.4170998363338791E-2</v>
      </c>
      <c r="O45" s="227"/>
      <c r="P45" s="264"/>
      <c r="Q45" s="262"/>
    </row>
    <row r="46" spans="2:17" s="232" customFormat="1">
      <c r="B46" s="245">
        <v>40</v>
      </c>
      <c r="C46" s="440" t="s">
        <v>280</v>
      </c>
      <c r="D46" s="440" t="s">
        <v>298</v>
      </c>
      <c r="E46" s="225" t="s">
        <v>293</v>
      </c>
      <c r="F46" s="226">
        <v>100000</v>
      </c>
      <c r="G46" s="440" t="s">
        <v>305</v>
      </c>
      <c r="H46" s="249">
        <v>5960</v>
      </c>
      <c r="I46" s="445" t="s">
        <v>479</v>
      </c>
      <c r="J46" s="228">
        <v>42362</v>
      </c>
      <c r="K46" s="228">
        <v>42391</v>
      </c>
      <c r="L46" s="229" t="s">
        <v>105</v>
      </c>
      <c r="M46" s="438" t="s">
        <v>295</v>
      </c>
      <c r="N46" s="231">
        <f t="shared" si="3"/>
        <v>5.96E-2</v>
      </c>
      <c r="O46" s="227"/>
      <c r="P46" s="264"/>
      <c r="Q46" s="262"/>
    </row>
    <row r="47" spans="2:17" s="232" customFormat="1">
      <c r="B47" s="245">
        <v>41</v>
      </c>
      <c r="C47" s="440" t="s">
        <v>280</v>
      </c>
      <c r="D47" s="440" t="s">
        <v>299</v>
      </c>
      <c r="E47" s="225" t="s">
        <v>282</v>
      </c>
      <c r="F47" s="226">
        <v>800000</v>
      </c>
      <c r="G47" s="440" t="s">
        <v>306</v>
      </c>
      <c r="H47" s="249">
        <v>129850</v>
      </c>
      <c r="I47" s="445" t="s">
        <v>480</v>
      </c>
      <c r="J47" s="228">
        <v>42370</v>
      </c>
      <c r="K47" s="228">
        <v>42460</v>
      </c>
      <c r="L47" s="229" t="s">
        <v>105</v>
      </c>
      <c r="M47" s="438" t="s">
        <v>296</v>
      </c>
      <c r="N47" s="231">
        <f t="shared" si="3"/>
        <v>0.1623125</v>
      </c>
      <c r="O47" s="227"/>
      <c r="P47" s="264"/>
      <c r="Q47" s="262"/>
    </row>
    <row r="48" spans="2:17" s="232" customFormat="1" ht="14.25" customHeight="1">
      <c r="B48" s="245">
        <v>42</v>
      </c>
      <c r="C48" s="440" t="s">
        <v>280</v>
      </c>
      <c r="D48" s="440" t="s">
        <v>311</v>
      </c>
      <c r="E48" s="225" t="s">
        <v>282</v>
      </c>
      <c r="F48" s="226">
        <v>656000</v>
      </c>
      <c r="G48" s="226" t="s">
        <v>310</v>
      </c>
      <c r="H48" s="249">
        <v>41918</v>
      </c>
      <c r="I48" s="445" t="s">
        <v>481</v>
      </c>
      <c r="J48" s="228">
        <v>42364</v>
      </c>
      <c r="K48" s="228">
        <v>42405</v>
      </c>
      <c r="L48" s="229" t="s">
        <v>105</v>
      </c>
      <c r="M48" s="438" t="s">
        <v>312</v>
      </c>
      <c r="N48" s="231">
        <f t="shared" si="3"/>
        <v>6.389939024390244E-2</v>
      </c>
      <c r="O48" s="227"/>
      <c r="P48" s="264"/>
      <c r="Q48" s="262"/>
    </row>
    <row r="49" spans="2:17" s="232" customFormat="1">
      <c r="B49" s="245">
        <v>43</v>
      </c>
      <c r="C49" s="440" t="s">
        <v>313</v>
      </c>
      <c r="D49" s="440" t="s">
        <v>314</v>
      </c>
      <c r="E49" s="225" t="s">
        <v>315</v>
      </c>
      <c r="F49" s="266">
        <v>100000</v>
      </c>
      <c r="G49" s="448" t="s">
        <v>318</v>
      </c>
      <c r="H49" s="249">
        <v>2111</v>
      </c>
      <c r="I49" s="445" t="str">
        <f>C49&amp;"房产"&amp;M49&amp;D49&amp;"sales cost"</f>
        <v>长沙房产F-FC-CS-15-01858天健壹平方英里sales cost</v>
      </c>
      <c r="J49" s="228">
        <v>42370</v>
      </c>
      <c r="K49" s="228">
        <v>42460</v>
      </c>
      <c r="L49" s="229" t="s">
        <v>105</v>
      </c>
      <c r="M49" s="438" t="s">
        <v>316</v>
      </c>
      <c r="N49" s="231">
        <f t="shared" si="3"/>
        <v>2.111E-2</v>
      </c>
      <c r="O49" s="227"/>
      <c r="P49" s="264"/>
      <c r="Q49" s="262"/>
    </row>
    <row r="50" spans="2:17" s="232" customFormat="1">
      <c r="B50" s="245">
        <v>44</v>
      </c>
      <c r="C50" s="440" t="s">
        <v>313</v>
      </c>
      <c r="D50" s="440" t="s">
        <v>317</v>
      </c>
      <c r="E50" s="225" t="s">
        <v>315</v>
      </c>
      <c r="F50" s="226">
        <v>354356</v>
      </c>
      <c r="G50" s="440" t="s">
        <v>319</v>
      </c>
      <c r="H50" s="249">
        <v>10000</v>
      </c>
      <c r="I50" s="227" t="str">
        <f>C50&amp;"房产"&amp;M50&amp;D50&amp;"sales cost"</f>
        <v>长沙房产F-FC-CS-14-05341当代万国府sales cost</v>
      </c>
      <c r="J50" s="228">
        <v>42370</v>
      </c>
      <c r="K50" s="228">
        <v>42460</v>
      </c>
      <c r="L50" s="229" t="s">
        <v>105</v>
      </c>
      <c r="M50" s="447" t="s">
        <v>321</v>
      </c>
      <c r="N50" s="231">
        <f t="shared" si="3"/>
        <v>2.8220207926492002E-2</v>
      </c>
      <c r="O50" s="227"/>
      <c r="P50" s="264"/>
      <c r="Q50" s="262"/>
    </row>
    <row r="51" spans="2:17" s="232" customFormat="1">
      <c r="B51" s="245">
        <v>45</v>
      </c>
      <c r="C51" s="440" t="s">
        <v>313</v>
      </c>
      <c r="D51" s="440" t="s">
        <v>317</v>
      </c>
      <c r="E51" s="225" t="s">
        <v>315</v>
      </c>
      <c r="F51" s="226">
        <v>354356</v>
      </c>
      <c r="G51" s="440" t="s">
        <v>322</v>
      </c>
      <c r="H51" s="249">
        <v>30000</v>
      </c>
      <c r="I51" s="227" t="str">
        <f t="shared" ref="I51:I67" si="4">C51&amp;"房产"&amp;M51&amp;D51&amp;"sales cost"</f>
        <v>长沙房产F-FC-CS-14-05341当代万国府sales cost</v>
      </c>
      <c r="J51" s="228">
        <v>42370</v>
      </c>
      <c r="K51" s="228">
        <v>42460</v>
      </c>
      <c r="L51" s="229" t="s">
        <v>105</v>
      </c>
      <c r="M51" s="438" t="s">
        <v>320</v>
      </c>
      <c r="N51" s="231">
        <f t="shared" si="3"/>
        <v>8.4660623779476002E-2</v>
      </c>
      <c r="O51" s="227"/>
      <c r="P51" s="251"/>
      <c r="Q51" s="262"/>
    </row>
    <row r="52" spans="2:17" s="232" customFormat="1">
      <c r="B52" s="245">
        <v>46</v>
      </c>
      <c r="C52" s="440" t="s">
        <v>313</v>
      </c>
      <c r="D52" s="440" t="s">
        <v>327</v>
      </c>
      <c r="E52" s="225" t="s">
        <v>324</v>
      </c>
      <c r="F52" s="226">
        <v>472500</v>
      </c>
      <c r="G52" s="446" t="s">
        <v>326</v>
      </c>
      <c r="H52" s="249">
        <v>5000</v>
      </c>
      <c r="I52" s="227" t="str">
        <f t="shared" si="4"/>
        <v>长沙房产F-FC-CS-CPA-15-03901新地东方明珠sales cost</v>
      </c>
      <c r="J52" s="228">
        <v>42370</v>
      </c>
      <c r="K52" s="228">
        <v>42460</v>
      </c>
      <c r="L52" s="229" t="s">
        <v>105</v>
      </c>
      <c r="M52" s="438" t="s">
        <v>325</v>
      </c>
      <c r="N52" s="231">
        <f t="shared" si="3"/>
        <v>1.0582010582010581E-2</v>
      </c>
      <c r="O52" s="227"/>
      <c r="P52" s="264"/>
      <c r="Q52" s="262"/>
    </row>
    <row r="53" spans="2:17" s="232" customFormat="1">
      <c r="B53" s="245">
        <v>47</v>
      </c>
      <c r="C53" s="440" t="s">
        <v>313</v>
      </c>
      <c r="D53" s="440" t="s">
        <v>327</v>
      </c>
      <c r="E53" s="225" t="s">
        <v>324</v>
      </c>
      <c r="F53" s="226">
        <v>472500</v>
      </c>
      <c r="G53" s="440" t="s">
        <v>328</v>
      </c>
      <c r="H53" s="249">
        <v>500</v>
      </c>
      <c r="I53" s="227" t="str">
        <f t="shared" si="4"/>
        <v>长沙房产F-FC-CS-CPA-15-03901新地东方明珠sales cost</v>
      </c>
      <c r="J53" s="228">
        <v>42370</v>
      </c>
      <c r="K53" s="228">
        <v>42460</v>
      </c>
      <c r="L53" s="229" t="s">
        <v>105</v>
      </c>
      <c r="M53" s="438" t="s">
        <v>325</v>
      </c>
      <c r="N53" s="231">
        <f t="shared" si="3"/>
        <v>1.0582010582010583E-3</v>
      </c>
      <c r="O53" s="227"/>
      <c r="P53" s="264"/>
      <c r="Q53" s="262"/>
    </row>
    <row r="54" spans="2:17" s="232" customFormat="1">
      <c r="B54" s="245">
        <v>48</v>
      </c>
      <c r="C54" s="440" t="s">
        <v>313</v>
      </c>
      <c r="D54" s="449" t="s">
        <v>330</v>
      </c>
      <c r="E54" s="225" t="s">
        <v>324</v>
      </c>
      <c r="F54" s="266">
        <v>312000</v>
      </c>
      <c r="G54" s="446" t="s">
        <v>331</v>
      </c>
      <c r="H54" s="249">
        <v>9000</v>
      </c>
      <c r="I54" s="227" t="str">
        <f t="shared" si="4"/>
        <v>长沙房产F-FC-CS-CPA-16-00180时代倾城sales cost</v>
      </c>
      <c r="J54" s="228">
        <v>42370</v>
      </c>
      <c r="K54" s="228">
        <v>42460</v>
      </c>
      <c r="L54" s="229" t="s">
        <v>105</v>
      </c>
      <c r="M54" s="438" t="s">
        <v>329</v>
      </c>
      <c r="N54" s="231">
        <f t="shared" si="3"/>
        <v>2.8846153846153848E-2</v>
      </c>
      <c r="O54" s="227"/>
      <c r="P54" s="264"/>
      <c r="Q54" s="262"/>
    </row>
    <row r="55" spans="2:17" s="232" customFormat="1">
      <c r="B55" s="245">
        <v>49</v>
      </c>
      <c r="C55" s="440" t="s">
        <v>313</v>
      </c>
      <c r="D55" s="440" t="s">
        <v>327</v>
      </c>
      <c r="E55" s="225" t="s">
        <v>324</v>
      </c>
      <c r="F55" s="226">
        <v>337500</v>
      </c>
      <c r="G55" s="440" t="s">
        <v>333</v>
      </c>
      <c r="H55" s="249">
        <v>19000</v>
      </c>
      <c r="I55" s="227" t="str">
        <f t="shared" si="4"/>
        <v>长沙房产F-FC-CS-CPA-16-00198新地东方明珠sales cost</v>
      </c>
      <c r="J55" s="228">
        <v>42370</v>
      </c>
      <c r="K55" s="228">
        <v>42460</v>
      </c>
      <c r="L55" s="229" t="s">
        <v>105</v>
      </c>
      <c r="M55" s="438" t="s">
        <v>332</v>
      </c>
      <c r="N55" s="231">
        <f t="shared" si="3"/>
        <v>5.6296296296296296E-2</v>
      </c>
      <c r="O55" s="227"/>
      <c r="P55" s="251"/>
      <c r="Q55" s="262"/>
    </row>
    <row r="56" spans="2:17" s="232" customFormat="1">
      <c r="B56" s="245">
        <v>50</v>
      </c>
      <c r="C56" s="440" t="s">
        <v>313</v>
      </c>
      <c r="D56" s="440" t="s">
        <v>335</v>
      </c>
      <c r="E56" s="225" t="s">
        <v>324</v>
      </c>
      <c r="F56" s="226">
        <v>50000</v>
      </c>
      <c r="G56" s="440" t="s">
        <v>336</v>
      </c>
      <c r="H56" s="249">
        <v>9000</v>
      </c>
      <c r="I56" s="227" t="str">
        <f t="shared" si="4"/>
        <v>长沙房产F-FC-CS-CPA-15-02857龙湖湘风原著sales cost</v>
      </c>
      <c r="J56" s="228">
        <v>42370</v>
      </c>
      <c r="K56" s="228">
        <v>42460</v>
      </c>
      <c r="L56" s="229" t="s">
        <v>105</v>
      </c>
      <c r="M56" s="438" t="s">
        <v>334</v>
      </c>
      <c r="N56" s="231">
        <f t="shared" si="3"/>
        <v>0.18</v>
      </c>
      <c r="O56" s="227"/>
      <c r="P56" s="251"/>
      <c r="Q56" s="262"/>
    </row>
    <row r="57" spans="2:17" s="232" customFormat="1">
      <c r="B57" s="245">
        <v>51</v>
      </c>
      <c r="C57" s="440" t="s">
        <v>313</v>
      </c>
      <c r="D57" s="440" t="s">
        <v>337</v>
      </c>
      <c r="E57" s="225" t="s">
        <v>324</v>
      </c>
      <c r="F57" s="226">
        <v>114000</v>
      </c>
      <c r="G57" s="440" t="s">
        <v>339</v>
      </c>
      <c r="H57" s="249">
        <v>5900</v>
      </c>
      <c r="I57" s="227" t="str">
        <f t="shared" si="4"/>
        <v>长沙房产F-FC-CS-CPA-15-04603长城万富汇sales cost</v>
      </c>
      <c r="J57" s="228">
        <v>42370</v>
      </c>
      <c r="K57" s="228">
        <v>42460</v>
      </c>
      <c r="L57" s="229" t="s">
        <v>105</v>
      </c>
      <c r="M57" s="438" t="s">
        <v>338</v>
      </c>
      <c r="N57" s="231">
        <f t="shared" si="3"/>
        <v>5.1754385964912282E-2</v>
      </c>
      <c r="O57" s="227"/>
      <c r="P57" s="264"/>
      <c r="Q57" s="262"/>
    </row>
    <row r="58" spans="2:17" s="232" customFormat="1">
      <c r="B58" s="245">
        <v>52</v>
      </c>
      <c r="C58" s="440" t="s">
        <v>313</v>
      </c>
      <c r="D58" s="440" t="s">
        <v>342</v>
      </c>
      <c r="E58" s="225" t="s">
        <v>315</v>
      </c>
      <c r="F58" s="226">
        <v>50000</v>
      </c>
      <c r="G58" s="440" t="s">
        <v>341</v>
      </c>
      <c r="H58" s="249">
        <v>2111</v>
      </c>
      <c r="I58" s="227" t="str">
        <f t="shared" si="4"/>
        <v>长沙房产F-FC-CS-15-01598中建芙蓉嘉苑sales cost</v>
      </c>
      <c r="J58" s="228">
        <v>42370</v>
      </c>
      <c r="K58" s="228">
        <v>42460</v>
      </c>
      <c r="L58" s="229" t="s">
        <v>105</v>
      </c>
      <c r="M58" s="438" t="s">
        <v>340</v>
      </c>
      <c r="N58" s="231">
        <f t="shared" si="3"/>
        <v>4.2220000000000001E-2</v>
      </c>
      <c r="O58" s="227"/>
      <c r="P58" s="264"/>
      <c r="Q58" s="262"/>
    </row>
    <row r="59" spans="2:17" s="232" customFormat="1">
      <c r="B59" s="245">
        <v>53</v>
      </c>
      <c r="C59" s="440" t="s">
        <v>313</v>
      </c>
      <c r="D59" s="440" t="s">
        <v>345</v>
      </c>
      <c r="E59" s="225" t="s">
        <v>315</v>
      </c>
      <c r="F59" s="226">
        <v>200000</v>
      </c>
      <c r="G59" s="440" t="s">
        <v>344</v>
      </c>
      <c r="H59" s="249">
        <v>2111</v>
      </c>
      <c r="I59" s="227" t="str">
        <f t="shared" si="4"/>
        <v>长沙房产F-FC-CS-HF-15-01370九峰远见sales cost</v>
      </c>
      <c r="J59" s="228">
        <v>42370</v>
      </c>
      <c r="K59" s="228">
        <v>42460</v>
      </c>
      <c r="L59" s="229" t="s">
        <v>105</v>
      </c>
      <c r="M59" s="438" t="s">
        <v>343</v>
      </c>
      <c r="N59" s="231">
        <f t="shared" si="3"/>
        <v>1.0555E-2</v>
      </c>
      <c r="O59" s="227"/>
      <c r="P59" s="264"/>
      <c r="Q59" s="262"/>
    </row>
    <row r="60" spans="2:17" s="232" customFormat="1">
      <c r="B60" s="245">
        <v>54</v>
      </c>
      <c r="C60" s="440" t="s">
        <v>313</v>
      </c>
      <c r="D60" s="440" t="s">
        <v>323</v>
      </c>
      <c r="E60" s="225" t="s">
        <v>324</v>
      </c>
      <c r="F60" s="226">
        <v>800000</v>
      </c>
      <c r="G60" s="440" t="s">
        <v>347</v>
      </c>
      <c r="H60" s="249">
        <v>3000</v>
      </c>
      <c r="I60" s="227" t="str">
        <f t="shared" si="4"/>
        <v>长沙房产F-FC-CS-CPA-15-04643润和之悦sales cost</v>
      </c>
      <c r="J60" s="228">
        <v>42370</v>
      </c>
      <c r="K60" s="228">
        <v>42460</v>
      </c>
      <c r="L60" s="229" t="s">
        <v>105</v>
      </c>
      <c r="M60" s="438" t="s">
        <v>346</v>
      </c>
      <c r="N60" s="231">
        <f t="shared" si="3"/>
        <v>3.7499999999999999E-3</v>
      </c>
      <c r="O60" s="227"/>
      <c r="P60" s="264"/>
      <c r="Q60" s="262"/>
    </row>
    <row r="61" spans="2:17" s="232" customFormat="1">
      <c r="B61" s="245">
        <v>55</v>
      </c>
      <c r="C61" s="440" t="s">
        <v>313</v>
      </c>
      <c r="D61" s="440" t="s">
        <v>348</v>
      </c>
      <c r="E61" s="225" t="s">
        <v>324</v>
      </c>
      <c r="F61" s="226">
        <v>50000</v>
      </c>
      <c r="G61" s="440" t="s">
        <v>350</v>
      </c>
      <c r="H61" s="249">
        <v>1300</v>
      </c>
      <c r="I61" s="227" t="str">
        <f t="shared" si="4"/>
        <v>长沙房产F-FC-CS-CPA-16-00274中国铁建国际城sales cost</v>
      </c>
      <c r="J61" s="228">
        <v>42370</v>
      </c>
      <c r="K61" s="228">
        <v>42460</v>
      </c>
      <c r="L61" s="229" t="s">
        <v>105</v>
      </c>
      <c r="M61" s="438" t="s">
        <v>349</v>
      </c>
      <c r="N61" s="231">
        <f t="shared" si="3"/>
        <v>2.5999999999999999E-2</v>
      </c>
      <c r="O61" s="227"/>
      <c r="P61" s="264"/>
      <c r="Q61" s="262"/>
    </row>
    <row r="62" spans="2:17" s="232" customFormat="1">
      <c r="B62" s="245">
        <v>56</v>
      </c>
      <c r="C62" s="440" t="s">
        <v>313</v>
      </c>
      <c r="D62" s="440" t="s">
        <v>353</v>
      </c>
      <c r="E62" s="225" t="s">
        <v>324</v>
      </c>
      <c r="F62" s="226">
        <v>862500</v>
      </c>
      <c r="G62" s="440" t="s">
        <v>352</v>
      </c>
      <c r="H62" s="249">
        <v>37000</v>
      </c>
      <c r="I62" s="227" t="str">
        <f t="shared" si="4"/>
        <v>长沙房产F-FC-CS-CPA-16-00162新华联梦想城sales cost</v>
      </c>
      <c r="J62" s="228">
        <v>42370</v>
      </c>
      <c r="K62" s="228">
        <v>42460</v>
      </c>
      <c r="L62" s="229" t="s">
        <v>105</v>
      </c>
      <c r="M62" s="438" t="s">
        <v>351</v>
      </c>
      <c r="N62" s="231">
        <f t="shared" si="3"/>
        <v>4.2898550724637684E-2</v>
      </c>
      <c r="O62" s="227"/>
      <c r="P62" s="264"/>
      <c r="Q62" s="262"/>
    </row>
    <row r="63" spans="2:17" s="232" customFormat="1">
      <c r="B63" s="245">
        <v>57</v>
      </c>
      <c r="C63" s="440" t="s">
        <v>313</v>
      </c>
      <c r="D63" s="440" t="s">
        <v>327</v>
      </c>
      <c r="E63" s="225" t="s">
        <v>324</v>
      </c>
      <c r="F63" s="226">
        <v>472500</v>
      </c>
      <c r="G63" s="440" t="s">
        <v>354</v>
      </c>
      <c r="H63" s="249">
        <v>26000</v>
      </c>
      <c r="I63" s="227" t="str">
        <f t="shared" si="4"/>
        <v>长沙房产F-FC-CS-CPA-15-03901新地东方明珠sales cost</v>
      </c>
      <c r="J63" s="228">
        <v>42370</v>
      </c>
      <c r="K63" s="228">
        <v>42460</v>
      </c>
      <c r="L63" s="229" t="s">
        <v>105</v>
      </c>
      <c r="M63" s="438" t="s">
        <v>325</v>
      </c>
      <c r="N63" s="231">
        <f t="shared" si="3"/>
        <v>5.5026455026455028E-2</v>
      </c>
      <c r="O63" s="227"/>
      <c r="P63" s="264"/>
      <c r="Q63" s="262"/>
    </row>
    <row r="64" spans="2:17" s="232" customFormat="1">
      <c r="B64" s="245">
        <v>58</v>
      </c>
      <c r="C64" s="440" t="s">
        <v>313</v>
      </c>
      <c r="D64" s="440" t="s">
        <v>323</v>
      </c>
      <c r="E64" s="225" t="s">
        <v>324</v>
      </c>
      <c r="F64" s="226">
        <v>800000</v>
      </c>
      <c r="G64" s="440" t="s">
        <v>355</v>
      </c>
      <c r="H64" s="249">
        <v>8000</v>
      </c>
      <c r="I64" s="227" t="str">
        <f t="shared" si="4"/>
        <v>长沙房产F-FC-CS-CPA-15-04643润和之悦sales cost</v>
      </c>
      <c r="J64" s="228">
        <v>42370</v>
      </c>
      <c r="K64" s="228">
        <v>42460</v>
      </c>
      <c r="L64" s="229" t="s">
        <v>105</v>
      </c>
      <c r="M64" s="438" t="s">
        <v>346</v>
      </c>
      <c r="N64" s="231">
        <f t="shared" si="3"/>
        <v>0.01</v>
      </c>
      <c r="O64" s="227"/>
      <c r="P64" s="264"/>
      <c r="Q64" s="262"/>
    </row>
    <row r="65" spans="2:17" s="232" customFormat="1">
      <c r="B65" s="245">
        <v>59</v>
      </c>
      <c r="C65" s="440" t="s">
        <v>313</v>
      </c>
      <c r="D65" s="440" t="s">
        <v>327</v>
      </c>
      <c r="E65" s="225" t="s">
        <v>324</v>
      </c>
      <c r="F65" s="226">
        <v>472500</v>
      </c>
      <c r="G65" s="440" t="s">
        <v>356</v>
      </c>
      <c r="H65" s="249">
        <v>1000</v>
      </c>
      <c r="I65" s="227" t="str">
        <f t="shared" si="4"/>
        <v>长沙房产F-FC-CS-CPA-15-03901新地东方明珠sales cost</v>
      </c>
      <c r="J65" s="228">
        <v>42370</v>
      </c>
      <c r="K65" s="228">
        <v>42460</v>
      </c>
      <c r="L65" s="229" t="s">
        <v>105</v>
      </c>
      <c r="M65" s="438" t="s">
        <v>325</v>
      </c>
      <c r="N65" s="231">
        <f t="shared" si="3"/>
        <v>2.1164021164021165E-3</v>
      </c>
      <c r="O65" s="227"/>
      <c r="P65" s="251"/>
      <c r="Q65" s="262"/>
    </row>
    <row r="66" spans="2:17" s="232" customFormat="1">
      <c r="B66" s="245">
        <v>60</v>
      </c>
      <c r="C66" s="440" t="s">
        <v>313</v>
      </c>
      <c r="D66" s="440" t="s">
        <v>323</v>
      </c>
      <c r="E66" s="225" t="s">
        <v>324</v>
      </c>
      <c r="F66" s="226">
        <v>800000</v>
      </c>
      <c r="G66" s="440" t="s">
        <v>357</v>
      </c>
      <c r="H66" s="249">
        <v>68000</v>
      </c>
      <c r="I66" s="227" t="str">
        <f t="shared" si="4"/>
        <v>长沙房产F-FC-CS-CPA-15-04643润和之悦sales cost</v>
      </c>
      <c r="J66" s="228">
        <v>42370</v>
      </c>
      <c r="K66" s="228">
        <v>42460</v>
      </c>
      <c r="L66" s="229" t="s">
        <v>105</v>
      </c>
      <c r="M66" s="438" t="s">
        <v>346</v>
      </c>
      <c r="N66" s="231">
        <f t="shared" si="3"/>
        <v>8.5000000000000006E-2</v>
      </c>
      <c r="O66" s="227"/>
      <c r="P66" s="264"/>
      <c r="Q66" s="262"/>
    </row>
    <row r="67" spans="2:17" s="232" customFormat="1">
      <c r="B67" s="245">
        <v>61</v>
      </c>
      <c r="C67" s="440" t="s">
        <v>313</v>
      </c>
      <c r="D67" s="440" t="s">
        <v>323</v>
      </c>
      <c r="E67" s="225" t="s">
        <v>324</v>
      </c>
      <c r="F67" s="226">
        <v>800000</v>
      </c>
      <c r="G67" s="440" t="s">
        <v>358</v>
      </c>
      <c r="H67" s="249">
        <v>7300</v>
      </c>
      <c r="I67" s="227" t="str">
        <f t="shared" si="4"/>
        <v>长沙房产F-FC-CS-CPA-15-04643润和之悦sales cost</v>
      </c>
      <c r="J67" s="228">
        <v>42370</v>
      </c>
      <c r="K67" s="228">
        <v>42460</v>
      </c>
      <c r="L67" s="229" t="s">
        <v>105</v>
      </c>
      <c r="M67" s="438" t="s">
        <v>346</v>
      </c>
      <c r="N67" s="231">
        <f t="shared" si="3"/>
        <v>9.1249999999999994E-3</v>
      </c>
      <c r="O67" s="227"/>
      <c r="P67" s="264"/>
      <c r="Q67" s="262"/>
    </row>
    <row r="68" spans="2:17" s="232" customFormat="1">
      <c r="B68" s="245">
        <v>62</v>
      </c>
      <c r="C68" s="440" t="s">
        <v>371</v>
      </c>
      <c r="D68" s="440" t="s">
        <v>372</v>
      </c>
      <c r="E68" s="225" t="s">
        <v>167</v>
      </c>
      <c r="F68" s="226">
        <v>25000</v>
      </c>
      <c r="G68" s="440" t="s">
        <v>373</v>
      </c>
      <c r="H68" s="249">
        <v>5016</v>
      </c>
      <c r="I68" s="227" t="s">
        <v>367</v>
      </c>
      <c r="J68" s="228">
        <v>42370</v>
      </c>
      <c r="K68" s="228">
        <v>42460</v>
      </c>
      <c r="L68" s="229" t="s">
        <v>105</v>
      </c>
      <c r="M68" s="653" t="s">
        <v>3109</v>
      </c>
      <c r="N68" s="231">
        <f t="shared" si="3"/>
        <v>0.20064000000000001</v>
      </c>
      <c r="O68" s="227"/>
      <c r="P68" s="264"/>
      <c r="Q68" s="262"/>
    </row>
    <row r="69" spans="2:17" s="232" customFormat="1">
      <c r="B69" s="245">
        <v>63</v>
      </c>
      <c r="C69" s="440" t="s">
        <v>371</v>
      </c>
      <c r="D69" s="440" t="s">
        <v>374</v>
      </c>
      <c r="E69" s="225" t="s">
        <v>167</v>
      </c>
      <c r="F69" s="226">
        <v>100000</v>
      </c>
      <c r="G69" s="440" t="s">
        <v>375</v>
      </c>
      <c r="H69" s="249">
        <v>7800</v>
      </c>
      <c r="I69" s="227" t="s">
        <v>368</v>
      </c>
      <c r="J69" s="228">
        <v>42370</v>
      </c>
      <c r="K69" s="228">
        <v>42460</v>
      </c>
      <c r="L69" s="229" t="s">
        <v>105</v>
      </c>
      <c r="M69" s="438" t="s">
        <v>376</v>
      </c>
      <c r="N69" s="231">
        <f t="shared" si="3"/>
        <v>7.8E-2</v>
      </c>
      <c r="O69" s="227"/>
      <c r="P69" s="264"/>
      <c r="Q69" s="262"/>
    </row>
    <row r="70" spans="2:17" s="232" customFormat="1">
      <c r="B70" s="245">
        <v>64</v>
      </c>
      <c r="C70" s="440" t="s">
        <v>371</v>
      </c>
      <c r="D70" s="440" t="s">
        <v>377</v>
      </c>
      <c r="E70" s="225" t="s">
        <v>167</v>
      </c>
      <c r="F70" s="226">
        <v>100000</v>
      </c>
      <c r="G70" s="440" t="s">
        <v>378</v>
      </c>
      <c r="H70" s="249">
        <v>17700</v>
      </c>
      <c r="I70" s="227" t="s">
        <v>369</v>
      </c>
      <c r="J70" s="228">
        <v>42370</v>
      </c>
      <c r="K70" s="228">
        <v>42460</v>
      </c>
      <c r="L70" s="229" t="s">
        <v>105</v>
      </c>
      <c r="M70" s="438" t="s">
        <v>379</v>
      </c>
      <c r="N70" s="231">
        <f t="shared" si="3"/>
        <v>0.17699999999999999</v>
      </c>
      <c r="O70" s="227"/>
      <c r="P70" s="264"/>
      <c r="Q70" s="262"/>
    </row>
    <row r="71" spans="2:17" s="232" customFormat="1">
      <c r="B71" s="245">
        <v>65</v>
      </c>
      <c r="C71" s="440" t="s">
        <v>371</v>
      </c>
      <c r="D71" s="440" t="s">
        <v>380</v>
      </c>
      <c r="E71" s="225" t="s">
        <v>167</v>
      </c>
      <c r="F71" s="226">
        <v>300000</v>
      </c>
      <c r="G71" s="440" t="s">
        <v>381</v>
      </c>
      <c r="H71" s="249">
        <v>100000</v>
      </c>
      <c r="I71" s="227" t="s">
        <v>370</v>
      </c>
      <c r="J71" s="228">
        <v>42370</v>
      </c>
      <c r="K71" s="228">
        <v>42460</v>
      </c>
      <c r="L71" s="229" t="s">
        <v>105</v>
      </c>
      <c r="M71" s="438" t="s">
        <v>382</v>
      </c>
      <c r="N71" s="231">
        <f t="shared" si="3"/>
        <v>0.33333333333333331</v>
      </c>
      <c r="O71" s="227"/>
      <c r="P71" s="264"/>
      <c r="Q71" s="262"/>
    </row>
    <row r="72" spans="2:17" s="232" customFormat="1">
      <c r="B72" s="245">
        <v>66</v>
      </c>
      <c r="C72" s="649" t="s">
        <v>2260</v>
      </c>
      <c r="D72" s="450" t="s">
        <v>383</v>
      </c>
      <c r="E72" s="225" t="s">
        <v>167</v>
      </c>
      <c r="F72" s="226">
        <v>500000</v>
      </c>
      <c r="G72" s="440" t="s">
        <v>384</v>
      </c>
      <c r="H72" s="263">
        <v>20000</v>
      </c>
      <c r="I72" s="227" t="str">
        <f t="shared" ref="I72" si="5">C72&amp;"房产"&amp;M72&amp;D72&amp;"sales cost"</f>
        <v>家居_广告媒体中心房产F-HO-JJ33-16-00179百得sales cost</v>
      </c>
      <c r="J72" s="228">
        <v>42401</v>
      </c>
      <c r="K72" s="228">
        <v>42735</v>
      </c>
      <c r="L72" s="229" t="s">
        <v>105</v>
      </c>
      <c r="M72" s="438" t="s">
        <v>385</v>
      </c>
      <c r="N72" s="231">
        <f t="shared" si="3"/>
        <v>0.04</v>
      </c>
      <c r="O72" s="227"/>
      <c r="P72" s="264"/>
      <c r="Q72" s="262"/>
    </row>
    <row r="73" spans="2:17" s="232" customFormat="1">
      <c r="B73" s="245">
        <v>67</v>
      </c>
      <c r="C73" s="451" t="s">
        <v>394</v>
      </c>
      <c r="D73" s="452" t="s">
        <v>396</v>
      </c>
      <c r="E73" s="225" t="s">
        <v>395</v>
      </c>
      <c r="F73" s="453">
        <v>600000</v>
      </c>
      <c r="G73" s="451" t="s">
        <v>397</v>
      </c>
      <c r="H73" s="458">
        <v>35700</v>
      </c>
      <c r="I73" s="454" t="str">
        <f t="shared" ref="I73:I81" si="6">C73&amp;"房产"&amp;M73&amp;D73&amp;"sales cost"</f>
        <v>广州房产F-FC-GZ-CPS-16-00586岭南雅筑sales cost</v>
      </c>
      <c r="J73" s="455">
        <v>42401</v>
      </c>
      <c r="K73" s="455">
        <v>42460</v>
      </c>
      <c r="L73" s="456" t="s">
        <v>105</v>
      </c>
      <c r="M73" s="457" t="s">
        <v>398</v>
      </c>
      <c r="N73" s="231">
        <f t="shared" si="3"/>
        <v>5.9499999999999997E-2</v>
      </c>
      <c r="O73" s="227"/>
      <c r="P73" s="264"/>
      <c r="Q73" s="262"/>
    </row>
    <row r="74" spans="2:17" s="232" customFormat="1">
      <c r="B74" s="245">
        <v>68</v>
      </c>
      <c r="C74" s="451" t="s">
        <v>394</v>
      </c>
      <c r="D74" s="452" t="s">
        <v>399</v>
      </c>
      <c r="E74" s="225" t="s">
        <v>395</v>
      </c>
      <c r="F74" s="453">
        <v>432000</v>
      </c>
      <c r="G74" s="451" t="s">
        <v>400</v>
      </c>
      <c r="H74" s="458">
        <v>2098.5</v>
      </c>
      <c r="I74" s="454" t="str">
        <f t="shared" si="6"/>
        <v>广州房产F-FC-GZ-CPA-15-03448仁安花园sales cost</v>
      </c>
      <c r="J74" s="455">
        <v>42709</v>
      </c>
      <c r="K74" s="455">
        <v>42400</v>
      </c>
      <c r="L74" s="456" t="s">
        <v>105</v>
      </c>
      <c r="M74" s="457" t="s">
        <v>401</v>
      </c>
      <c r="N74" s="231">
        <f t="shared" si="3"/>
        <v>4.8576388888888888E-3</v>
      </c>
      <c r="O74" s="227"/>
      <c r="P74" s="251"/>
      <c r="Q74" s="262"/>
    </row>
    <row r="75" spans="2:17" s="232" customFormat="1">
      <c r="B75" s="245">
        <v>69</v>
      </c>
      <c r="C75" s="451" t="s">
        <v>394</v>
      </c>
      <c r="D75" s="452" t="s">
        <v>402</v>
      </c>
      <c r="E75" s="225" t="s">
        <v>395</v>
      </c>
      <c r="F75" s="453">
        <v>140300</v>
      </c>
      <c r="G75" s="451" t="s">
        <v>403</v>
      </c>
      <c r="H75" s="458">
        <v>910.72</v>
      </c>
      <c r="I75" s="454" t="str">
        <f t="shared" si="6"/>
        <v>广州房产F-FC-GZ-CPA-15-05100云凯雅寓sales cost</v>
      </c>
      <c r="J75" s="455">
        <v>42353</v>
      </c>
      <c r="K75" s="455">
        <v>42394</v>
      </c>
      <c r="L75" s="456" t="s">
        <v>105</v>
      </c>
      <c r="M75" s="457" t="s">
        <v>404</v>
      </c>
      <c r="N75" s="231">
        <f t="shared" si="3"/>
        <v>6.4912330719885964E-3</v>
      </c>
      <c r="O75" s="227"/>
      <c r="P75" s="251"/>
      <c r="Q75" s="262"/>
    </row>
    <row r="76" spans="2:17" s="232" customFormat="1">
      <c r="B76" s="245">
        <v>70</v>
      </c>
      <c r="C76" s="451" t="s">
        <v>405</v>
      </c>
      <c r="D76" s="452" t="s">
        <v>406</v>
      </c>
      <c r="E76" s="225" t="s">
        <v>407</v>
      </c>
      <c r="F76" s="453">
        <v>603500</v>
      </c>
      <c r="G76" s="451" t="s">
        <v>408</v>
      </c>
      <c r="H76" s="458">
        <v>36000</v>
      </c>
      <c r="I76" s="454" t="str">
        <f t="shared" si="6"/>
        <v>广州房产F-FC-GZ-CPS-16-00331金融街融穗澜湾sales cost</v>
      </c>
      <c r="J76" s="455">
        <v>42370</v>
      </c>
      <c r="K76" s="455">
        <v>42439</v>
      </c>
      <c r="L76" s="456" t="s">
        <v>105</v>
      </c>
      <c r="M76" s="457" t="s">
        <v>409</v>
      </c>
      <c r="N76" s="231">
        <f t="shared" si="3"/>
        <v>5.9652029826014911E-2</v>
      </c>
      <c r="O76" s="227"/>
      <c r="P76" s="264"/>
      <c r="Q76" s="262"/>
    </row>
    <row r="77" spans="2:17" s="232" customFormat="1">
      <c r="B77" s="680">
        <v>71</v>
      </c>
      <c r="C77" s="451" t="s">
        <v>416</v>
      </c>
      <c r="D77" s="451" t="s">
        <v>417</v>
      </c>
      <c r="E77" s="225" t="s">
        <v>418</v>
      </c>
      <c r="F77" s="226">
        <v>120000</v>
      </c>
      <c r="G77" s="451" t="s">
        <v>419</v>
      </c>
      <c r="H77" s="263">
        <v>4900</v>
      </c>
      <c r="I77" s="454" t="str">
        <f t="shared" si="6"/>
        <v>合肥房产F-FC-HF-15-05201#001禹洲天玺sales cost</v>
      </c>
      <c r="J77" s="228">
        <v>42370</v>
      </c>
      <c r="K77" s="228">
        <v>42460</v>
      </c>
      <c r="L77" s="460" t="s">
        <v>420</v>
      </c>
      <c r="M77" s="461" t="s">
        <v>421</v>
      </c>
      <c r="N77" s="231">
        <f t="shared" si="3"/>
        <v>4.0833333333333333E-2</v>
      </c>
      <c r="O77" s="227"/>
      <c r="P77" s="264"/>
      <c r="Q77" s="262"/>
    </row>
    <row r="78" spans="2:17" s="232" customFormat="1">
      <c r="B78" s="680">
        <v>72</v>
      </c>
      <c r="C78" s="451" t="s">
        <v>416</v>
      </c>
      <c r="D78" s="451" t="s">
        <v>422</v>
      </c>
      <c r="E78" s="225" t="s">
        <v>418</v>
      </c>
      <c r="F78" s="226">
        <v>120000</v>
      </c>
      <c r="G78" s="451" t="s">
        <v>423</v>
      </c>
      <c r="H78" s="263">
        <v>8500</v>
      </c>
      <c r="I78" s="454" t="str">
        <f t="shared" si="6"/>
        <v>合肥房产F-FC-HF-15-03591#001绿地新都会sales cost</v>
      </c>
      <c r="J78" s="228">
        <v>42370</v>
      </c>
      <c r="K78" s="228">
        <v>42460</v>
      </c>
      <c r="L78" s="460" t="s">
        <v>420</v>
      </c>
      <c r="M78" s="461" t="s">
        <v>424</v>
      </c>
      <c r="N78" s="231">
        <f t="shared" si="3"/>
        <v>7.0833333333333331E-2</v>
      </c>
      <c r="O78" s="227"/>
      <c r="P78" s="264"/>
      <c r="Q78" s="262"/>
    </row>
    <row r="79" spans="2:17" s="232" customFormat="1">
      <c r="B79" s="245">
        <v>73</v>
      </c>
      <c r="C79" s="451" t="s">
        <v>425</v>
      </c>
      <c r="D79" s="451" t="s">
        <v>426</v>
      </c>
      <c r="E79" s="225" t="s">
        <v>427</v>
      </c>
      <c r="F79" s="226">
        <v>180000</v>
      </c>
      <c r="G79" s="451" t="s">
        <v>428</v>
      </c>
      <c r="H79" s="263">
        <v>33000</v>
      </c>
      <c r="I79" s="454" t="str">
        <f t="shared" si="6"/>
        <v>杭州房产F-FC-HZ-CPA-16-00200天阳晴朗sales cost</v>
      </c>
      <c r="J79" s="228">
        <v>42370</v>
      </c>
      <c r="K79" s="228">
        <v>42460</v>
      </c>
      <c r="L79" s="460" t="s">
        <v>265</v>
      </c>
      <c r="M79" s="461" t="s">
        <v>429</v>
      </c>
      <c r="N79" s="231">
        <f t="shared" si="3"/>
        <v>0.18333333333333332</v>
      </c>
      <c r="O79" s="227"/>
      <c r="P79" s="264"/>
      <c r="Q79" s="262"/>
    </row>
    <row r="80" spans="2:17" s="232" customFormat="1">
      <c r="B80" s="245">
        <v>74</v>
      </c>
      <c r="C80" s="474" t="s">
        <v>465</v>
      </c>
      <c r="D80" s="474" t="s">
        <v>466</v>
      </c>
      <c r="E80" s="225" t="s">
        <v>467</v>
      </c>
      <c r="F80" s="475">
        <v>100000</v>
      </c>
      <c r="G80" s="474" t="s">
        <v>468</v>
      </c>
      <c r="H80" s="476">
        <v>5700</v>
      </c>
      <c r="I80" s="477" t="str">
        <f>C80&amp;"房产"&amp;M80&amp;D80&amp;"sales cost"</f>
        <v>广州房产F-FC-QG-16-00500#004GZ御峰国际sales cost</v>
      </c>
      <c r="J80" s="478">
        <v>42382</v>
      </c>
      <c r="K80" s="478">
        <v>42429</v>
      </c>
      <c r="L80" s="479" t="s">
        <v>105</v>
      </c>
      <c r="M80" s="480" t="s">
        <v>469</v>
      </c>
      <c r="N80" s="231">
        <f t="shared" si="3"/>
        <v>5.7000000000000002E-2</v>
      </c>
      <c r="O80" s="481"/>
      <c r="P80" s="264"/>
      <c r="Q80" s="262"/>
    </row>
    <row r="81" spans="2:17" s="232" customFormat="1">
      <c r="B81" s="245">
        <v>75</v>
      </c>
      <c r="C81" s="451" t="s">
        <v>450</v>
      </c>
      <c r="D81" s="451" t="s">
        <v>447</v>
      </c>
      <c r="E81" s="225" t="s">
        <v>427</v>
      </c>
      <c r="F81" s="226">
        <v>1800000</v>
      </c>
      <c r="G81" s="451" t="s">
        <v>448</v>
      </c>
      <c r="H81" s="263">
        <v>180000</v>
      </c>
      <c r="I81" s="454" t="str">
        <f t="shared" si="6"/>
        <v>广州房产F-FC-GZ-CPS-15-01164星汇云城sales cost</v>
      </c>
      <c r="J81" s="455">
        <v>42278</v>
      </c>
      <c r="K81" s="455">
        <v>42460</v>
      </c>
      <c r="L81" s="456" t="s">
        <v>105</v>
      </c>
      <c r="M81" s="461" t="s">
        <v>449</v>
      </c>
      <c r="N81" s="231">
        <f t="shared" ref="N81:N131" si="7">H81/F81</f>
        <v>0.1</v>
      </c>
      <c r="O81" s="227"/>
      <c r="P81" s="264"/>
      <c r="Q81" s="262"/>
    </row>
    <row r="82" spans="2:17" s="232" customFormat="1">
      <c r="B82" s="245">
        <v>76</v>
      </c>
      <c r="C82" s="474" t="s">
        <v>489</v>
      </c>
      <c r="D82" s="224" t="s">
        <v>490</v>
      </c>
      <c r="E82" s="225" t="s">
        <v>148</v>
      </c>
      <c r="F82" s="226">
        <v>0</v>
      </c>
      <c r="G82" s="224" t="s">
        <v>491</v>
      </c>
      <c r="H82" s="248">
        <v>3000</v>
      </c>
      <c r="I82" s="227" t="s">
        <v>492</v>
      </c>
      <c r="J82" s="228">
        <v>42387</v>
      </c>
      <c r="K82" s="228">
        <v>42395</v>
      </c>
      <c r="L82" s="229" t="s">
        <v>105</v>
      </c>
      <c r="M82" s="230"/>
      <c r="N82" s="231" t="e">
        <f t="shared" si="7"/>
        <v>#DIV/0!</v>
      </c>
      <c r="O82" s="227"/>
      <c r="P82" s="264"/>
      <c r="Q82" s="615" t="s">
        <v>2255</v>
      </c>
    </row>
    <row r="83" spans="2:17" s="232" customFormat="1">
      <c r="B83" s="245">
        <v>77</v>
      </c>
      <c r="C83" s="474" t="s">
        <v>489</v>
      </c>
      <c r="D83" s="224" t="s">
        <v>493</v>
      </c>
      <c r="E83" s="225" t="s">
        <v>494</v>
      </c>
      <c r="F83" s="226">
        <v>210000</v>
      </c>
      <c r="G83" s="224" t="s">
        <v>495</v>
      </c>
      <c r="H83" s="248">
        <v>11000</v>
      </c>
      <c r="I83" s="227" t="s">
        <v>496</v>
      </c>
      <c r="J83" s="228">
        <v>42370</v>
      </c>
      <c r="K83" s="228">
        <v>42460</v>
      </c>
      <c r="L83" s="229" t="s">
        <v>105</v>
      </c>
      <c r="M83" s="230"/>
      <c r="N83" s="231">
        <f t="shared" si="7"/>
        <v>5.2380952380952382E-2</v>
      </c>
      <c r="O83" s="227"/>
      <c r="P83" s="264"/>
      <c r="Q83" s="615" t="s">
        <v>2255</v>
      </c>
    </row>
    <row r="84" spans="2:17" s="232" customFormat="1">
      <c r="B84" s="680">
        <v>78</v>
      </c>
      <c r="C84" s="474" t="s">
        <v>507</v>
      </c>
      <c r="D84" s="224" t="s">
        <v>503</v>
      </c>
      <c r="E84" s="225" t="s">
        <v>504</v>
      </c>
      <c r="F84" s="226">
        <v>30000</v>
      </c>
      <c r="G84" s="474" t="s">
        <v>508</v>
      </c>
      <c r="H84" s="248">
        <v>3000</v>
      </c>
      <c r="I84" s="227" t="s">
        <v>506</v>
      </c>
      <c r="J84" s="228">
        <v>42380</v>
      </c>
      <c r="K84" s="228">
        <v>42393</v>
      </c>
      <c r="L84" s="229" t="s">
        <v>105</v>
      </c>
      <c r="M84" s="230" t="s">
        <v>505</v>
      </c>
      <c r="N84" s="231">
        <f t="shared" si="7"/>
        <v>0.1</v>
      </c>
      <c r="O84" s="227"/>
      <c r="P84" s="264"/>
      <c r="Q84" s="262"/>
    </row>
    <row r="85" spans="2:17" s="232" customFormat="1">
      <c r="B85" s="245">
        <v>79</v>
      </c>
      <c r="C85" s="439" t="s">
        <v>511</v>
      </c>
      <c r="D85" s="421" t="s">
        <v>512</v>
      </c>
      <c r="E85" s="225" t="s">
        <v>494</v>
      </c>
      <c r="F85" s="226">
        <v>800000</v>
      </c>
      <c r="G85" s="421" t="s">
        <v>513</v>
      </c>
      <c r="H85" s="248">
        <v>54000</v>
      </c>
      <c r="I85" s="421" t="s">
        <v>514</v>
      </c>
      <c r="J85" s="228">
        <v>42402</v>
      </c>
      <c r="K85" s="228">
        <v>42429</v>
      </c>
      <c r="L85" s="229" t="s">
        <v>105</v>
      </c>
      <c r="M85" s="422" t="s">
        <v>515</v>
      </c>
      <c r="N85" s="231">
        <f t="shared" si="7"/>
        <v>6.7500000000000004E-2</v>
      </c>
      <c r="O85" s="227"/>
      <c r="P85" s="251"/>
      <c r="Q85" s="262"/>
    </row>
    <row r="86" spans="2:17" s="232" customFormat="1">
      <c r="B86" s="245">
        <v>80</v>
      </c>
      <c r="C86" s="439" t="s">
        <v>511</v>
      </c>
      <c r="D86" s="421" t="s">
        <v>516</v>
      </c>
      <c r="E86" s="225" t="s">
        <v>494</v>
      </c>
      <c r="F86" s="226">
        <v>930000</v>
      </c>
      <c r="G86" s="421" t="s">
        <v>517</v>
      </c>
      <c r="H86" s="248">
        <v>1500</v>
      </c>
      <c r="I86" s="421" t="s">
        <v>518</v>
      </c>
      <c r="J86" s="228">
        <v>42415</v>
      </c>
      <c r="K86" s="228">
        <v>42429</v>
      </c>
      <c r="L86" s="229" t="s">
        <v>105</v>
      </c>
      <c r="M86" s="422" t="s">
        <v>519</v>
      </c>
      <c r="N86" s="231">
        <f t="shared" si="7"/>
        <v>1.6129032258064516E-3</v>
      </c>
      <c r="O86" s="227"/>
      <c r="P86" s="251"/>
      <c r="Q86" s="262"/>
    </row>
    <row r="87" spans="2:17" s="232" customFormat="1">
      <c r="B87" s="245">
        <v>81</v>
      </c>
      <c r="C87" s="439" t="s">
        <v>511</v>
      </c>
      <c r="D87" s="421" t="s">
        <v>520</v>
      </c>
      <c r="E87" s="225" t="s">
        <v>494</v>
      </c>
      <c r="F87" s="226">
        <v>1056000</v>
      </c>
      <c r="G87" s="421" t="s">
        <v>521</v>
      </c>
      <c r="H87" s="248">
        <v>4500</v>
      </c>
      <c r="I87" s="421" t="s">
        <v>522</v>
      </c>
      <c r="J87" s="228">
        <v>42401</v>
      </c>
      <c r="K87" s="228">
        <v>42429</v>
      </c>
      <c r="L87" s="229" t="s">
        <v>105</v>
      </c>
      <c r="M87" s="422" t="s">
        <v>523</v>
      </c>
      <c r="N87" s="231">
        <f t="shared" si="7"/>
        <v>4.261363636363636E-3</v>
      </c>
      <c r="O87" s="227"/>
      <c r="P87" s="251"/>
      <c r="Q87" s="262"/>
    </row>
    <row r="88" spans="2:17" s="232" customFormat="1">
      <c r="B88" s="245">
        <v>82</v>
      </c>
      <c r="C88" s="439" t="s">
        <v>511</v>
      </c>
      <c r="D88" s="421" t="s">
        <v>524</v>
      </c>
      <c r="E88" s="225" t="s">
        <v>194</v>
      </c>
      <c r="F88" s="226">
        <v>100000</v>
      </c>
      <c r="G88" s="421" t="s">
        <v>525</v>
      </c>
      <c r="H88" s="248">
        <v>2450</v>
      </c>
      <c r="I88" s="673" t="s">
        <v>526</v>
      </c>
      <c r="J88" s="228">
        <v>42370</v>
      </c>
      <c r="K88" s="228">
        <v>42460</v>
      </c>
      <c r="L88" s="229" t="s">
        <v>105</v>
      </c>
      <c r="M88" s="653" t="s">
        <v>3126</v>
      </c>
      <c r="N88" s="231">
        <f t="shared" si="7"/>
        <v>2.4500000000000001E-2</v>
      </c>
      <c r="O88" s="227"/>
      <c r="P88" s="251"/>
      <c r="Q88" s="262"/>
    </row>
    <row r="89" spans="2:17" s="232" customFormat="1">
      <c r="B89" s="245">
        <v>83</v>
      </c>
      <c r="C89" s="439" t="s">
        <v>511</v>
      </c>
      <c r="D89" s="421" t="s">
        <v>527</v>
      </c>
      <c r="E89" s="225" t="s">
        <v>194</v>
      </c>
      <c r="F89" s="226">
        <v>205800</v>
      </c>
      <c r="G89" s="421" t="s">
        <v>528</v>
      </c>
      <c r="H89" s="248">
        <v>1150</v>
      </c>
      <c r="I89" s="673" t="s">
        <v>219</v>
      </c>
      <c r="J89" s="228">
        <v>42370</v>
      </c>
      <c r="K89" s="228">
        <v>42460</v>
      </c>
      <c r="L89" s="229" t="s">
        <v>105</v>
      </c>
      <c r="M89" s="422" t="s">
        <v>3125</v>
      </c>
      <c r="N89" s="231">
        <f t="shared" si="7"/>
        <v>5.5879494655004863E-3</v>
      </c>
      <c r="O89" s="227"/>
      <c r="P89" s="251"/>
      <c r="Q89" s="262"/>
    </row>
    <row r="90" spans="2:17" s="232" customFormat="1">
      <c r="B90" s="245">
        <v>84</v>
      </c>
      <c r="C90" s="439" t="s">
        <v>511</v>
      </c>
      <c r="D90" s="421" t="s">
        <v>516</v>
      </c>
      <c r="E90" s="225" t="s">
        <v>494</v>
      </c>
      <c r="F90" s="226">
        <v>930000</v>
      </c>
      <c r="G90" s="421" t="s">
        <v>529</v>
      </c>
      <c r="H90" s="248">
        <v>26000</v>
      </c>
      <c r="I90" s="421" t="s">
        <v>518</v>
      </c>
      <c r="J90" s="228">
        <v>42425</v>
      </c>
      <c r="K90" s="228">
        <v>42490</v>
      </c>
      <c r="L90" s="229" t="s">
        <v>105</v>
      </c>
      <c r="M90" s="422" t="s">
        <v>519</v>
      </c>
      <c r="N90" s="231">
        <f t="shared" si="7"/>
        <v>2.7956989247311829E-2</v>
      </c>
      <c r="O90" s="227"/>
      <c r="P90" s="251"/>
      <c r="Q90" s="262"/>
    </row>
    <row r="91" spans="2:17" s="232" customFormat="1">
      <c r="B91" s="245">
        <v>85</v>
      </c>
      <c r="C91" s="439" t="s">
        <v>511</v>
      </c>
      <c r="D91" s="421" t="s">
        <v>530</v>
      </c>
      <c r="E91" s="225" t="s">
        <v>494</v>
      </c>
      <c r="F91" s="226">
        <v>3000000</v>
      </c>
      <c r="G91" s="421" t="s">
        <v>531</v>
      </c>
      <c r="H91" s="248">
        <v>30000</v>
      </c>
      <c r="I91" s="421" t="s">
        <v>532</v>
      </c>
      <c r="J91" s="228">
        <v>42425</v>
      </c>
      <c r="K91" s="228">
        <v>42460</v>
      </c>
      <c r="L91" s="229" t="s">
        <v>105</v>
      </c>
      <c r="M91" s="422" t="s">
        <v>533</v>
      </c>
      <c r="N91" s="231">
        <f t="shared" si="7"/>
        <v>0.01</v>
      </c>
      <c r="O91" s="227"/>
      <c r="P91" s="251"/>
      <c r="Q91" s="262"/>
    </row>
    <row r="92" spans="2:17" s="232" customFormat="1">
      <c r="B92" s="245">
        <v>86</v>
      </c>
      <c r="C92" s="224" t="s">
        <v>8</v>
      </c>
      <c r="D92" s="224" t="s">
        <v>534</v>
      </c>
      <c r="E92" s="225" t="s">
        <v>148</v>
      </c>
      <c r="F92" s="226">
        <v>92000</v>
      </c>
      <c r="G92" s="224" t="s">
        <v>535</v>
      </c>
      <c r="H92" s="248">
        <v>27600</v>
      </c>
      <c r="I92" s="227" t="s">
        <v>536</v>
      </c>
      <c r="J92" s="228">
        <v>42377</v>
      </c>
      <c r="K92" s="228">
        <v>42400</v>
      </c>
      <c r="L92" s="229" t="s">
        <v>105</v>
      </c>
      <c r="M92" s="230" t="s">
        <v>537</v>
      </c>
      <c r="N92" s="231">
        <f t="shared" si="7"/>
        <v>0.3</v>
      </c>
      <c r="O92" s="227"/>
      <c r="P92" s="251"/>
      <c r="Q92" s="262"/>
    </row>
    <row r="93" spans="2:17" s="232" customFormat="1">
      <c r="B93" s="245">
        <v>87</v>
      </c>
      <c r="C93" s="224" t="s">
        <v>8</v>
      </c>
      <c r="D93" s="224" t="s">
        <v>538</v>
      </c>
      <c r="E93" s="225" t="s">
        <v>148</v>
      </c>
      <c r="F93" s="226">
        <v>78000</v>
      </c>
      <c r="G93" s="224" t="s">
        <v>539</v>
      </c>
      <c r="H93" s="248">
        <v>20000</v>
      </c>
      <c r="I93" s="227" t="s">
        <v>540</v>
      </c>
      <c r="J93" s="228">
        <v>42370</v>
      </c>
      <c r="K93" s="228">
        <v>42429</v>
      </c>
      <c r="L93" s="229" t="s">
        <v>105</v>
      </c>
      <c r="M93" s="230" t="s">
        <v>541</v>
      </c>
      <c r="N93" s="231">
        <f t="shared" si="7"/>
        <v>0.25641025641025639</v>
      </c>
      <c r="O93" s="227"/>
      <c r="P93" s="251"/>
      <c r="Q93" s="262"/>
    </row>
    <row r="94" spans="2:17" s="232" customFormat="1">
      <c r="B94" s="245">
        <v>88</v>
      </c>
      <c r="C94" s="224" t="s">
        <v>8</v>
      </c>
      <c r="D94" s="224" t="s">
        <v>542</v>
      </c>
      <c r="E94" s="225" t="s">
        <v>494</v>
      </c>
      <c r="F94" s="226">
        <v>330000</v>
      </c>
      <c r="G94" s="474" t="s">
        <v>595</v>
      </c>
      <c r="H94" s="248">
        <v>90000</v>
      </c>
      <c r="I94" s="484" t="s">
        <v>591</v>
      </c>
      <c r="J94" s="228">
        <v>42310</v>
      </c>
      <c r="K94" s="228">
        <v>42400</v>
      </c>
      <c r="L94" s="229" t="s">
        <v>105</v>
      </c>
      <c r="M94" s="230" t="s">
        <v>2119</v>
      </c>
      <c r="N94" s="231">
        <f t="shared" si="7"/>
        <v>0.27272727272727271</v>
      </c>
      <c r="O94" s="227"/>
      <c r="P94" s="251"/>
      <c r="Q94" s="262"/>
    </row>
    <row r="95" spans="2:17" s="232" customFormat="1">
      <c r="B95" s="245">
        <v>89</v>
      </c>
      <c r="C95" s="224" t="s">
        <v>8</v>
      </c>
      <c r="D95" s="224" t="s">
        <v>543</v>
      </c>
      <c r="E95" s="225" t="s">
        <v>494</v>
      </c>
      <c r="F95" s="221">
        <v>500000</v>
      </c>
      <c r="G95" s="224" t="s">
        <v>544</v>
      </c>
      <c r="H95" s="248">
        <f>92840-1975</f>
        <v>90865</v>
      </c>
      <c r="I95" s="227" t="s">
        <v>545</v>
      </c>
      <c r="J95" s="228">
        <v>42370</v>
      </c>
      <c r="K95" s="228">
        <v>42460</v>
      </c>
      <c r="L95" s="229" t="s">
        <v>105</v>
      </c>
      <c r="M95" s="230" t="s">
        <v>546</v>
      </c>
      <c r="N95" s="231">
        <f t="shared" si="7"/>
        <v>0.18173</v>
      </c>
      <c r="O95" s="227"/>
      <c r="P95" s="264"/>
      <c r="Q95" s="262"/>
    </row>
    <row r="96" spans="2:17" s="232" customFormat="1">
      <c r="B96" s="245">
        <v>90</v>
      </c>
      <c r="C96" s="224" t="s">
        <v>8</v>
      </c>
      <c r="D96" s="224" t="s">
        <v>547</v>
      </c>
      <c r="E96" s="225" t="s">
        <v>494</v>
      </c>
      <c r="F96" s="226">
        <v>251769</v>
      </c>
      <c r="G96" s="224" t="s">
        <v>548</v>
      </c>
      <c r="H96" s="248">
        <v>20000</v>
      </c>
      <c r="I96" s="227" t="s">
        <v>549</v>
      </c>
      <c r="J96" s="228">
        <v>42370</v>
      </c>
      <c r="K96" s="228">
        <v>42460</v>
      </c>
      <c r="L96" s="229" t="s">
        <v>105</v>
      </c>
      <c r="M96" s="230" t="s">
        <v>550</v>
      </c>
      <c r="N96" s="231">
        <f t="shared" si="7"/>
        <v>7.9437897437730623E-2</v>
      </c>
      <c r="O96" s="227"/>
      <c r="P96" s="264"/>
      <c r="Q96" s="262"/>
    </row>
    <row r="97" spans="2:17" s="232" customFormat="1">
      <c r="B97" s="245">
        <v>91</v>
      </c>
      <c r="C97" s="224" t="s">
        <v>8</v>
      </c>
      <c r="D97" s="224" t="s">
        <v>551</v>
      </c>
      <c r="E97" s="225" t="s">
        <v>494</v>
      </c>
      <c r="F97" s="226">
        <v>525000</v>
      </c>
      <c r="G97" s="224" t="s">
        <v>552</v>
      </c>
      <c r="H97" s="248">
        <v>48000</v>
      </c>
      <c r="I97" s="227" t="s">
        <v>553</v>
      </c>
      <c r="J97" s="228">
        <v>42370</v>
      </c>
      <c r="K97" s="228">
        <v>42551</v>
      </c>
      <c r="L97" s="229" t="s">
        <v>105</v>
      </c>
      <c r="M97" s="230" t="s">
        <v>554</v>
      </c>
      <c r="N97" s="231">
        <f t="shared" si="7"/>
        <v>9.1428571428571428E-2</v>
      </c>
      <c r="O97" s="227"/>
      <c r="P97" s="264"/>
      <c r="Q97" s="262"/>
    </row>
    <row r="98" spans="2:17" s="232" customFormat="1">
      <c r="B98" s="245">
        <v>92</v>
      </c>
      <c r="C98" s="224" t="s">
        <v>8</v>
      </c>
      <c r="D98" s="224" t="s">
        <v>555</v>
      </c>
      <c r="E98" s="225" t="s">
        <v>494</v>
      </c>
      <c r="F98" s="226">
        <v>168000</v>
      </c>
      <c r="G98" s="224" t="s">
        <v>556</v>
      </c>
      <c r="H98" s="248">
        <f>50800-41750</f>
        <v>9050</v>
      </c>
      <c r="I98" s="227" t="s">
        <v>557</v>
      </c>
      <c r="J98" s="228">
        <v>42370</v>
      </c>
      <c r="K98" s="228">
        <v>42460</v>
      </c>
      <c r="L98" s="229" t="s">
        <v>105</v>
      </c>
      <c r="M98" s="230" t="s">
        <v>558</v>
      </c>
      <c r="N98" s="231">
        <f t="shared" si="7"/>
        <v>5.3869047619047622E-2</v>
      </c>
      <c r="O98" s="227"/>
      <c r="P98" s="251"/>
      <c r="Q98" s="262"/>
    </row>
    <row r="99" spans="2:17" s="232" customFormat="1">
      <c r="B99" s="245">
        <v>93</v>
      </c>
      <c r="C99" s="224" t="s">
        <v>8</v>
      </c>
      <c r="D99" s="224" t="s">
        <v>559</v>
      </c>
      <c r="E99" s="225" t="s">
        <v>494</v>
      </c>
      <c r="F99" s="226">
        <v>60000</v>
      </c>
      <c r="G99" s="224" t="s">
        <v>560</v>
      </c>
      <c r="H99" s="248">
        <f>9000-1495.24</f>
        <v>7504.76</v>
      </c>
      <c r="I99" s="227" t="s">
        <v>561</v>
      </c>
      <c r="J99" s="228">
        <v>42370</v>
      </c>
      <c r="K99" s="228">
        <v>42429</v>
      </c>
      <c r="L99" s="229" t="s">
        <v>105</v>
      </c>
      <c r="M99" s="230" t="s">
        <v>562</v>
      </c>
      <c r="N99" s="231">
        <f t="shared" si="7"/>
        <v>0.12507933333333335</v>
      </c>
      <c r="O99" s="227"/>
      <c r="P99" s="264"/>
      <c r="Q99" s="262"/>
    </row>
    <row r="100" spans="2:17" s="232" customFormat="1">
      <c r="B100" s="245">
        <v>94</v>
      </c>
      <c r="C100" s="267" t="s">
        <v>8</v>
      </c>
      <c r="D100" s="267" t="s">
        <v>563</v>
      </c>
      <c r="E100" s="268" t="s">
        <v>494</v>
      </c>
      <c r="F100" s="269">
        <v>105000</v>
      </c>
      <c r="G100" s="270" t="s">
        <v>564</v>
      </c>
      <c r="H100" s="248">
        <v>30000</v>
      </c>
      <c r="I100" s="271" t="s">
        <v>565</v>
      </c>
      <c r="J100" s="272">
        <v>42370</v>
      </c>
      <c r="K100" s="272">
        <v>42460</v>
      </c>
      <c r="L100" s="273" t="s">
        <v>105</v>
      </c>
      <c r="M100" s="274" t="s">
        <v>566</v>
      </c>
      <c r="N100" s="231">
        <f t="shared" si="7"/>
        <v>0.2857142857142857</v>
      </c>
      <c r="O100" s="275"/>
      <c r="P100" s="264"/>
      <c r="Q100" s="262"/>
    </row>
    <row r="101" spans="2:17" s="232" customFormat="1">
      <c r="B101" s="245">
        <v>95</v>
      </c>
      <c r="C101" s="227" t="s">
        <v>8</v>
      </c>
      <c r="D101" s="227" t="s">
        <v>567</v>
      </c>
      <c r="E101" s="276" t="s">
        <v>494</v>
      </c>
      <c r="F101" s="221">
        <v>150000</v>
      </c>
      <c r="G101" s="277" t="s">
        <v>568</v>
      </c>
      <c r="H101" s="248">
        <f>23000-11200</f>
        <v>11800</v>
      </c>
      <c r="I101" s="277" t="s">
        <v>569</v>
      </c>
      <c r="J101" s="228">
        <v>42370</v>
      </c>
      <c r="K101" s="228">
        <v>42460</v>
      </c>
      <c r="L101" s="229" t="s">
        <v>105</v>
      </c>
      <c r="M101" s="221" t="s">
        <v>570</v>
      </c>
      <c r="N101" s="231">
        <f t="shared" si="7"/>
        <v>7.8666666666666663E-2</v>
      </c>
      <c r="O101" s="227"/>
      <c r="P101" s="264"/>
      <c r="Q101" s="262"/>
    </row>
    <row r="102" spans="2:17" s="232" customFormat="1">
      <c r="B102" s="245">
        <v>96</v>
      </c>
      <c r="C102" s="227" t="s">
        <v>8</v>
      </c>
      <c r="D102" s="227" t="s">
        <v>571</v>
      </c>
      <c r="E102" s="276" t="s">
        <v>494</v>
      </c>
      <c r="F102" s="221">
        <v>225000</v>
      </c>
      <c r="G102" s="227" t="s">
        <v>572</v>
      </c>
      <c r="H102" s="248">
        <f>50000-10000</f>
        <v>40000</v>
      </c>
      <c r="I102" s="277" t="s">
        <v>573</v>
      </c>
      <c r="J102" s="228">
        <v>42334</v>
      </c>
      <c r="K102" s="228">
        <v>42735</v>
      </c>
      <c r="L102" s="229" t="s">
        <v>105</v>
      </c>
      <c r="M102" s="221" t="s">
        <v>574</v>
      </c>
      <c r="N102" s="231">
        <f t="shared" si="7"/>
        <v>0.17777777777777778</v>
      </c>
      <c r="O102" s="227"/>
      <c r="P102" s="264"/>
      <c r="Q102" s="262"/>
    </row>
    <row r="103" spans="2:17" s="232" customFormat="1">
      <c r="B103" s="245">
        <v>97</v>
      </c>
      <c r="C103" s="227" t="s">
        <v>8</v>
      </c>
      <c r="D103" s="227" t="s">
        <v>575</v>
      </c>
      <c r="E103" s="276" t="s">
        <v>494</v>
      </c>
      <c r="F103" s="221">
        <v>600000</v>
      </c>
      <c r="G103" s="227" t="s">
        <v>576</v>
      </c>
      <c r="H103" s="248">
        <f>90000-75550</f>
        <v>14450</v>
      </c>
      <c r="I103" s="277" t="s">
        <v>577</v>
      </c>
      <c r="J103" s="228">
        <v>42370</v>
      </c>
      <c r="K103" s="228">
        <v>42735</v>
      </c>
      <c r="L103" s="229" t="s">
        <v>105</v>
      </c>
      <c r="M103" s="221" t="s">
        <v>578</v>
      </c>
      <c r="N103" s="231">
        <f t="shared" si="7"/>
        <v>2.4083333333333335E-2</v>
      </c>
      <c r="O103" s="227"/>
      <c r="P103" s="264"/>
      <c r="Q103" s="262"/>
    </row>
    <row r="104" spans="2:17" s="232" customFormat="1">
      <c r="B104" s="245">
        <v>98</v>
      </c>
      <c r="C104" s="227" t="s">
        <v>8</v>
      </c>
      <c r="D104" s="227" t="s">
        <v>579</v>
      </c>
      <c r="E104" s="227" t="s">
        <v>494</v>
      </c>
      <c r="F104" s="221">
        <v>96000</v>
      </c>
      <c r="G104" s="227" t="s">
        <v>580</v>
      </c>
      <c r="H104" s="248">
        <f>41000-20000</f>
        <v>21000</v>
      </c>
      <c r="I104" s="227" t="s">
        <v>581</v>
      </c>
      <c r="J104" s="228">
        <v>42370</v>
      </c>
      <c r="K104" s="228">
        <v>42460</v>
      </c>
      <c r="L104" s="229" t="s">
        <v>105</v>
      </c>
      <c r="M104" s="221" t="s">
        <v>582</v>
      </c>
      <c r="N104" s="231">
        <f t="shared" si="7"/>
        <v>0.21875</v>
      </c>
      <c r="O104" s="227"/>
      <c r="P104" s="264"/>
      <c r="Q104" s="262"/>
    </row>
    <row r="105" spans="2:17" s="232" customFormat="1">
      <c r="B105" s="245">
        <v>99</v>
      </c>
      <c r="C105" s="227" t="s">
        <v>8</v>
      </c>
      <c r="D105" s="227" t="s">
        <v>583</v>
      </c>
      <c r="E105" s="227" t="s">
        <v>494</v>
      </c>
      <c r="F105" s="221">
        <v>400000</v>
      </c>
      <c r="G105" s="227" t="s">
        <v>584</v>
      </c>
      <c r="H105" s="248">
        <v>32000</v>
      </c>
      <c r="I105" s="227" t="s">
        <v>585</v>
      </c>
      <c r="J105" s="228">
        <v>42370</v>
      </c>
      <c r="K105" s="228">
        <v>42460</v>
      </c>
      <c r="L105" s="229" t="s">
        <v>105</v>
      </c>
      <c r="M105" s="221" t="s">
        <v>586</v>
      </c>
      <c r="N105" s="231">
        <f t="shared" si="7"/>
        <v>0.08</v>
      </c>
      <c r="O105" s="227"/>
      <c r="P105" s="264"/>
      <c r="Q105" s="262"/>
    </row>
    <row r="106" spans="2:17" s="232" customFormat="1">
      <c r="B106" s="245">
        <v>100</v>
      </c>
      <c r="C106" s="227" t="s">
        <v>8</v>
      </c>
      <c r="D106" s="227" t="s">
        <v>587</v>
      </c>
      <c r="E106" s="276" t="s">
        <v>148</v>
      </c>
      <c r="F106" s="221">
        <v>54600</v>
      </c>
      <c r="G106" s="227" t="s">
        <v>588</v>
      </c>
      <c r="H106" s="248">
        <v>2400</v>
      </c>
      <c r="I106" s="227" t="s">
        <v>589</v>
      </c>
      <c r="J106" s="228">
        <v>42341</v>
      </c>
      <c r="K106" s="228">
        <v>42424</v>
      </c>
      <c r="L106" s="229" t="s">
        <v>105</v>
      </c>
      <c r="M106" s="221" t="s">
        <v>590</v>
      </c>
      <c r="N106" s="231">
        <f t="shared" si="7"/>
        <v>4.3956043956043959E-2</v>
      </c>
      <c r="O106" s="227"/>
      <c r="P106" s="264"/>
      <c r="Q106" s="262"/>
    </row>
    <row r="107" spans="2:17" s="232" customFormat="1">
      <c r="B107" s="245">
        <v>101</v>
      </c>
      <c r="C107" s="484" t="s">
        <v>635</v>
      </c>
      <c r="D107" s="227" t="s">
        <v>2126</v>
      </c>
      <c r="E107" s="276" t="s">
        <v>148</v>
      </c>
      <c r="F107" s="221">
        <v>8000</v>
      </c>
      <c r="G107" s="485" t="s">
        <v>613</v>
      </c>
      <c r="H107" s="248">
        <v>7200</v>
      </c>
      <c r="I107" s="485" t="s">
        <v>596</v>
      </c>
      <c r="J107" s="486">
        <v>42369</v>
      </c>
      <c r="K107" s="486">
        <v>42369</v>
      </c>
      <c r="L107" s="229" t="s">
        <v>105</v>
      </c>
      <c r="M107" s="221">
        <v>0</v>
      </c>
      <c r="N107" s="231">
        <f t="shared" si="7"/>
        <v>0.9</v>
      </c>
      <c r="O107" s="608" t="s">
        <v>2146</v>
      </c>
      <c r="P107" s="264"/>
      <c r="Q107" s="262"/>
    </row>
    <row r="108" spans="2:17" s="232" customFormat="1">
      <c r="B108" s="245">
        <v>102</v>
      </c>
      <c r="C108" s="484" t="s">
        <v>635</v>
      </c>
      <c r="D108" s="227" t="s">
        <v>2127</v>
      </c>
      <c r="E108" s="276" t="s">
        <v>494</v>
      </c>
      <c r="F108" s="221">
        <v>200000</v>
      </c>
      <c r="G108" s="485" t="s">
        <v>614</v>
      </c>
      <c r="H108" s="248">
        <v>34000</v>
      </c>
      <c r="I108" s="485" t="s">
        <v>2162</v>
      </c>
      <c r="J108" s="486">
        <v>42322</v>
      </c>
      <c r="K108" s="486">
        <v>42351</v>
      </c>
      <c r="L108" s="229" t="s">
        <v>105</v>
      </c>
      <c r="M108" s="221" t="s">
        <v>2148</v>
      </c>
      <c r="N108" s="231">
        <f t="shared" si="7"/>
        <v>0.17</v>
      </c>
      <c r="O108" s="227"/>
      <c r="P108" s="264"/>
      <c r="Q108" s="262"/>
    </row>
    <row r="109" spans="2:17" s="232" customFormat="1">
      <c r="B109" s="245">
        <v>103</v>
      </c>
      <c r="C109" s="484" t="s">
        <v>635</v>
      </c>
      <c r="D109" s="227" t="s">
        <v>2128</v>
      </c>
      <c r="E109" s="276" t="s">
        <v>148</v>
      </c>
      <c r="F109" s="221">
        <v>300000</v>
      </c>
      <c r="G109" s="485" t="s">
        <v>615</v>
      </c>
      <c r="H109" s="248">
        <v>90000</v>
      </c>
      <c r="I109" s="485" t="s">
        <v>597</v>
      </c>
      <c r="J109" s="486">
        <v>42370</v>
      </c>
      <c r="K109" s="486">
        <v>42381</v>
      </c>
      <c r="L109" s="229" t="s">
        <v>105</v>
      </c>
      <c r="M109" s="221" t="s">
        <v>2149</v>
      </c>
      <c r="N109" s="231">
        <f t="shared" si="7"/>
        <v>0.3</v>
      </c>
      <c r="O109" s="608" t="s">
        <v>2147</v>
      </c>
      <c r="P109" s="264"/>
      <c r="Q109" s="262"/>
    </row>
    <row r="110" spans="2:17" s="232" customFormat="1">
      <c r="B110" s="245">
        <v>104</v>
      </c>
      <c r="C110" s="484" t="s">
        <v>635</v>
      </c>
      <c r="D110" s="278" t="s">
        <v>2142</v>
      </c>
      <c r="E110" s="276" t="s">
        <v>494</v>
      </c>
      <c r="F110" s="226">
        <v>300000</v>
      </c>
      <c r="G110" s="485" t="s">
        <v>616</v>
      </c>
      <c r="H110" s="248">
        <v>26945</v>
      </c>
      <c r="I110" s="485" t="s">
        <v>2141</v>
      </c>
      <c r="J110" s="486">
        <v>42383</v>
      </c>
      <c r="K110" s="486">
        <v>42400</v>
      </c>
      <c r="L110" s="229" t="s">
        <v>105</v>
      </c>
      <c r="M110" s="274" t="s">
        <v>2163</v>
      </c>
      <c r="N110" s="231">
        <f t="shared" si="7"/>
        <v>8.981666666666667E-2</v>
      </c>
      <c r="O110" s="227"/>
      <c r="P110" s="264"/>
      <c r="Q110" s="262"/>
    </row>
    <row r="111" spans="2:17" s="232" customFormat="1">
      <c r="B111" s="245">
        <v>105</v>
      </c>
      <c r="C111" s="484" t="s">
        <v>635</v>
      </c>
      <c r="D111" s="227" t="s">
        <v>2129</v>
      </c>
      <c r="E111" s="276" t="s">
        <v>494</v>
      </c>
      <c r="F111" s="221">
        <v>600000</v>
      </c>
      <c r="G111" s="485" t="s">
        <v>617</v>
      </c>
      <c r="H111" s="248">
        <v>65300</v>
      </c>
      <c r="I111" s="485" t="s">
        <v>598</v>
      </c>
      <c r="J111" s="486">
        <v>42389</v>
      </c>
      <c r="K111" s="486">
        <v>42400</v>
      </c>
      <c r="L111" s="229" t="s">
        <v>105</v>
      </c>
      <c r="M111" s="221" t="s">
        <v>2150</v>
      </c>
      <c r="N111" s="231">
        <f t="shared" si="7"/>
        <v>0.10883333333333334</v>
      </c>
      <c r="O111" s="227"/>
      <c r="P111" s="264"/>
      <c r="Q111" s="262"/>
    </row>
    <row r="112" spans="2:17" s="232" customFormat="1">
      <c r="B112" s="245">
        <v>106</v>
      </c>
      <c r="C112" s="484" t="s">
        <v>635</v>
      </c>
      <c r="D112" s="224" t="s">
        <v>2130</v>
      </c>
      <c r="E112" s="276" t="s">
        <v>494</v>
      </c>
      <c r="F112" s="221">
        <v>150000</v>
      </c>
      <c r="G112" s="485" t="s">
        <v>618</v>
      </c>
      <c r="H112" s="248">
        <v>42000</v>
      </c>
      <c r="I112" s="485" t="s">
        <v>599</v>
      </c>
      <c r="J112" s="486">
        <v>42383</v>
      </c>
      <c r="K112" s="486">
        <v>42400</v>
      </c>
      <c r="L112" s="229" t="s">
        <v>105</v>
      </c>
      <c r="M112" s="230" t="s">
        <v>2151</v>
      </c>
      <c r="N112" s="231">
        <f t="shared" si="7"/>
        <v>0.28000000000000003</v>
      </c>
      <c r="O112" s="608" t="s">
        <v>2147</v>
      </c>
      <c r="P112" s="264"/>
      <c r="Q112" s="262"/>
    </row>
    <row r="113" spans="2:17" s="232" customFormat="1">
      <c r="B113" s="245">
        <v>107</v>
      </c>
      <c r="C113" s="484" t="s">
        <v>635</v>
      </c>
      <c r="D113" s="224" t="s">
        <v>2131</v>
      </c>
      <c r="E113" s="276" t="s">
        <v>148</v>
      </c>
      <c r="F113" s="221">
        <v>300000</v>
      </c>
      <c r="G113" s="485" t="s">
        <v>619</v>
      </c>
      <c r="H113" s="248">
        <v>35000</v>
      </c>
      <c r="I113" s="485" t="s">
        <v>600</v>
      </c>
      <c r="J113" s="486">
        <v>42389</v>
      </c>
      <c r="K113" s="486">
        <v>42400</v>
      </c>
      <c r="L113" s="229" t="s">
        <v>105</v>
      </c>
      <c r="M113" s="230" t="s">
        <v>2152</v>
      </c>
      <c r="N113" s="231">
        <f t="shared" si="7"/>
        <v>0.11666666666666667</v>
      </c>
      <c r="O113" s="227"/>
      <c r="P113" s="264"/>
      <c r="Q113" s="262"/>
    </row>
    <row r="114" spans="2:17" s="232" customFormat="1">
      <c r="B114" s="245">
        <v>108</v>
      </c>
      <c r="C114" s="484" t="s">
        <v>635</v>
      </c>
      <c r="D114" s="224" t="s">
        <v>2144</v>
      </c>
      <c r="E114" s="276" t="s">
        <v>494</v>
      </c>
      <c r="F114" s="221">
        <v>600000</v>
      </c>
      <c r="G114" s="485" t="s">
        <v>620</v>
      </c>
      <c r="H114" s="248">
        <v>145400</v>
      </c>
      <c r="I114" s="485" t="s">
        <v>2143</v>
      </c>
      <c r="J114" s="486">
        <v>42387</v>
      </c>
      <c r="K114" s="486">
        <v>42400</v>
      </c>
      <c r="L114" s="229" t="s">
        <v>105</v>
      </c>
      <c r="M114" s="230" t="s">
        <v>2164</v>
      </c>
      <c r="N114" s="231">
        <f t="shared" si="7"/>
        <v>0.24233333333333335</v>
      </c>
      <c r="O114" s="608" t="s">
        <v>2147</v>
      </c>
      <c r="P114" s="264"/>
      <c r="Q114" s="262"/>
    </row>
    <row r="115" spans="2:17" s="232" customFormat="1">
      <c r="B115" s="245">
        <v>109</v>
      </c>
      <c r="C115" s="484" t="s">
        <v>635</v>
      </c>
      <c r="D115" s="224" t="s">
        <v>2132</v>
      </c>
      <c r="E115" s="276" t="s">
        <v>494</v>
      </c>
      <c r="F115" s="221">
        <v>491000</v>
      </c>
      <c r="G115" s="485" t="s">
        <v>621</v>
      </c>
      <c r="H115" s="248">
        <v>16500</v>
      </c>
      <c r="I115" s="485" t="s">
        <v>601</v>
      </c>
      <c r="J115" s="486">
        <v>42390</v>
      </c>
      <c r="K115" s="486">
        <v>42400</v>
      </c>
      <c r="L115" s="229" t="s">
        <v>105</v>
      </c>
      <c r="M115" s="230" t="s">
        <v>2153</v>
      </c>
      <c r="N115" s="231">
        <f t="shared" si="7"/>
        <v>3.360488798370672E-2</v>
      </c>
      <c r="O115" s="227"/>
      <c r="P115" s="264"/>
      <c r="Q115" s="262"/>
    </row>
    <row r="116" spans="2:17" s="232" customFormat="1">
      <c r="B116" s="245">
        <v>110</v>
      </c>
      <c r="C116" s="484" t="s">
        <v>635</v>
      </c>
      <c r="D116" s="224" t="s">
        <v>2133</v>
      </c>
      <c r="E116" s="276" t="s">
        <v>148</v>
      </c>
      <c r="F116" s="221">
        <v>220500</v>
      </c>
      <c r="G116" s="485" t="s">
        <v>622</v>
      </c>
      <c r="H116" s="248">
        <v>20000</v>
      </c>
      <c r="I116" s="485" t="s">
        <v>602</v>
      </c>
      <c r="J116" s="486">
        <v>42390</v>
      </c>
      <c r="K116" s="486">
        <v>42400</v>
      </c>
      <c r="L116" s="229" t="s">
        <v>105</v>
      </c>
      <c r="M116" s="603" t="s">
        <v>2165</v>
      </c>
      <c r="N116" s="231">
        <f t="shared" si="7"/>
        <v>9.0702947845804988E-2</v>
      </c>
      <c r="O116" s="227"/>
      <c r="P116" s="264"/>
      <c r="Q116" s="262"/>
    </row>
    <row r="117" spans="2:17" s="232" customFormat="1">
      <c r="B117" s="245">
        <v>111</v>
      </c>
      <c r="C117" s="484" t="s">
        <v>635</v>
      </c>
      <c r="D117" s="224" t="s">
        <v>2129</v>
      </c>
      <c r="E117" s="276" t="s">
        <v>494</v>
      </c>
      <c r="F117" s="221">
        <v>400000</v>
      </c>
      <c r="G117" s="485" t="s">
        <v>623</v>
      </c>
      <c r="H117" s="248">
        <v>40000</v>
      </c>
      <c r="I117" s="485" t="s">
        <v>2145</v>
      </c>
      <c r="J117" s="486">
        <v>42389</v>
      </c>
      <c r="K117" s="486">
        <v>42400</v>
      </c>
      <c r="L117" s="229" t="s">
        <v>105</v>
      </c>
      <c r="M117" s="230" t="s">
        <v>2150</v>
      </c>
      <c r="N117" s="231">
        <f t="shared" si="7"/>
        <v>0.1</v>
      </c>
      <c r="O117" s="227"/>
      <c r="P117" s="264"/>
      <c r="Q117" s="262"/>
    </row>
    <row r="118" spans="2:17" s="232" customFormat="1">
      <c r="B118" s="245">
        <v>112</v>
      </c>
      <c r="C118" s="484" t="s">
        <v>635</v>
      </c>
      <c r="D118" s="224" t="s">
        <v>2134</v>
      </c>
      <c r="E118" s="276" t="s">
        <v>148</v>
      </c>
      <c r="F118" s="221">
        <v>90000</v>
      </c>
      <c r="G118" s="485" t="s">
        <v>624</v>
      </c>
      <c r="H118" s="248">
        <v>15400</v>
      </c>
      <c r="I118" s="485" t="s">
        <v>603</v>
      </c>
      <c r="J118" s="486">
        <v>42394</v>
      </c>
      <c r="K118" s="486">
        <v>42400</v>
      </c>
      <c r="L118" s="229" t="s">
        <v>105</v>
      </c>
      <c r="M118" s="230" t="s">
        <v>2154</v>
      </c>
      <c r="N118" s="231">
        <f t="shared" si="7"/>
        <v>0.1711111111111111</v>
      </c>
      <c r="O118" s="227"/>
      <c r="P118" s="264"/>
      <c r="Q118" s="262"/>
    </row>
    <row r="119" spans="2:17" s="232" customFormat="1">
      <c r="B119" s="245">
        <v>113</v>
      </c>
      <c r="C119" s="484" t="s">
        <v>635</v>
      </c>
      <c r="D119" s="224" t="s">
        <v>2135</v>
      </c>
      <c r="E119" s="276" t="s">
        <v>148</v>
      </c>
      <c r="F119" s="221">
        <v>100000</v>
      </c>
      <c r="G119" s="485" t="s">
        <v>625</v>
      </c>
      <c r="H119" s="248">
        <v>13488.4</v>
      </c>
      <c r="I119" s="485" t="s">
        <v>604</v>
      </c>
      <c r="J119" s="486">
        <v>42396</v>
      </c>
      <c r="K119" s="486">
        <v>42400</v>
      </c>
      <c r="L119" s="229" t="s">
        <v>105</v>
      </c>
      <c r="M119" s="230" t="s">
        <v>2155</v>
      </c>
      <c r="N119" s="231">
        <f t="shared" si="7"/>
        <v>0.134884</v>
      </c>
      <c r="O119" s="227"/>
      <c r="P119" s="264"/>
      <c r="Q119" s="262"/>
    </row>
    <row r="120" spans="2:17" s="232" customFormat="1">
      <c r="B120" s="245">
        <v>114</v>
      </c>
      <c r="C120" s="484" t="s">
        <v>635</v>
      </c>
      <c r="D120" s="224" t="s">
        <v>2136</v>
      </c>
      <c r="E120" s="276" t="s">
        <v>494</v>
      </c>
      <c r="F120" s="221">
        <v>600000</v>
      </c>
      <c r="G120" s="485" t="s">
        <v>626</v>
      </c>
      <c r="H120" s="248">
        <v>20000</v>
      </c>
      <c r="I120" s="485" t="s">
        <v>605</v>
      </c>
      <c r="J120" s="486">
        <v>42390</v>
      </c>
      <c r="K120" s="486">
        <v>42400</v>
      </c>
      <c r="L120" s="229" t="s">
        <v>105</v>
      </c>
      <c r="M120" s="230" t="s">
        <v>2156</v>
      </c>
      <c r="N120" s="231">
        <f t="shared" si="7"/>
        <v>3.3333333333333333E-2</v>
      </c>
      <c r="O120" s="227"/>
      <c r="P120" s="264"/>
      <c r="Q120" s="262"/>
    </row>
    <row r="121" spans="2:17" s="232" customFormat="1">
      <c r="B121" s="245">
        <v>115</v>
      </c>
      <c r="C121" s="484" t="s">
        <v>635</v>
      </c>
      <c r="D121" s="224" t="s">
        <v>2137</v>
      </c>
      <c r="E121" s="276" t="s">
        <v>148</v>
      </c>
      <c r="F121" s="226">
        <v>100000</v>
      </c>
      <c r="G121" s="485" t="s">
        <v>627</v>
      </c>
      <c r="H121" s="248">
        <v>10500</v>
      </c>
      <c r="I121" s="485" t="s">
        <v>606</v>
      </c>
      <c r="J121" s="486">
        <v>42414</v>
      </c>
      <c r="K121" s="486">
        <v>42414</v>
      </c>
      <c r="L121" s="229" t="s">
        <v>105</v>
      </c>
      <c r="M121" s="230" t="s">
        <v>2157</v>
      </c>
      <c r="N121" s="231">
        <f t="shared" si="7"/>
        <v>0.105</v>
      </c>
      <c r="O121" s="227"/>
      <c r="P121" s="264"/>
      <c r="Q121" s="262"/>
    </row>
    <row r="122" spans="2:17" s="232" customFormat="1" ht="15" customHeight="1">
      <c r="B122" s="245">
        <v>116</v>
      </c>
      <c r="C122" s="484" t="s">
        <v>635</v>
      </c>
      <c r="D122" s="224" t="s">
        <v>2138</v>
      </c>
      <c r="E122" s="225" t="s">
        <v>148</v>
      </c>
      <c r="F122" s="226">
        <v>150000</v>
      </c>
      <c r="G122" s="485" t="s">
        <v>628</v>
      </c>
      <c r="H122" s="248">
        <v>15000</v>
      </c>
      <c r="I122" s="485" t="s">
        <v>607</v>
      </c>
      <c r="J122" s="486">
        <v>42381</v>
      </c>
      <c r="K122" s="486">
        <v>42398</v>
      </c>
      <c r="L122" s="229" t="s">
        <v>105</v>
      </c>
      <c r="M122" s="265" t="s">
        <v>2158</v>
      </c>
      <c r="N122" s="231">
        <f t="shared" si="7"/>
        <v>0.1</v>
      </c>
      <c r="O122" s="227"/>
      <c r="P122" s="264"/>
      <c r="Q122" s="262"/>
    </row>
    <row r="123" spans="2:17" s="232" customFormat="1" ht="15" customHeight="1">
      <c r="B123" s="245">
        <v>117</v>
      </c>
      <c r="C123" s="484" t="s">
        <v>635</v>
      </c>
      <c r="D123" s="224" t="s">
        <v>2133</v>
      </c>
      <c r="E123" s="225" t="s">
        <v>148</v>
      </c>
      <c r="F123" s="226">
        <v>220500</v>
      </c>
      <c r="G123" s="485" t="s">
        <v>629</v>
      </c>
      <c r="H123" s="248">
        <v>9000</v>
      </c>
      <c r="I123" s="485" t="s">
        <v>608</v>
      </c>
      <c r="J123" s="486">
        <v>42390</v>
      </c>
      <c r="K123" s="486">
        <v>42400</v>
      </c>
      <c r="L123" s="229" t="s">
        <v>105</v>
      </c>
      <c r="M123" s="639" t="s">
        <v>2165</v>
      </c>
      <c r="N123" s="231">
        <f t="shared" si="7"/>
        <v>4.0816326530612242E-2</v>
      </c>
      <c r="O123" s="227"/>
      <c r="P123" s="264"/>
      <c r="Q123" s="262"/>
    </row>
    <row r="124" spans="2:17" s="232" customFormat="1">
      <c r="B124" s="245">
        <v>118</v>
      </c>
      <c r="C124" s="484" t="s">
        <v>635</v>
      </c>
      <c r="D124" s="224" t="s">
        <v>2139</v>
      </c>
      <c r="E124" s="225" t="s">
        <v>494</v>
      </c>
      <c r="F124" s="226">
        <v>200000</v>
      </c>
      <c r="G124" s="485" t="s">
        <v>630</v>
      </c>
      <c r="H124" s="248">
        <v>9000</v>
      </c>
      <c r="I124" s="485" t="s">
        <v>609</v>
      </c>
      <c r="J124" s="486">
        <v>42416</v>
      </c>
      <c r="K124" s="486">
        <v>42429</v>
      </c>
      <c r="L124" s="229" t="s">
        <v>105</v>
      </c>
      <c r="M124" s="230" t="s">
        <v>2159</v>
      </c>
      <c r="N124" s="231">
        <f t="shared" si="7"/>
        <v>4.4999999999999998E-2</v>
      </c>
      <c r="O124" s="227"/>
      <c r="P124" s="264"/>
      <c r="Q124" s="262"/>
    </row>
    <row r="125" spans="2:17" s="232" customFormat="1">
      <c r="B125" s="245">
        <v>119</v>
      </c>
      <c r="C125" s="484" t="s">
        <v>635</v>
      </c>
      <c r="D125" s="224" t="s">
        <v>2139</v>
      </c>
      <c r="E125" s="225" t="s">
        <v>494</v>
      </c>
      <c r="F125" s="226">
        <v>200000</v>
      </c>
      <c r="G125" s="485" t="s">
        <v>631</v>
      </c>
      <c r="H125" s="248">
        <v>27500</v>
      </c>
      <c r="I125" s="485" t="s">
        <v>610</v>
      </c>
      <c r="J125" s="486">
        <v>42416</v>
      </c>
      <c r="K125" s="486">
        <v>42429</v>
      </c>
      <c r="L125" s="229" t="s">
        <v>105</v>
      </c>
      <c r="M125" s="230" t="s">
        <v>2159</v>
      </c>
      <c r="N125" s="231">
        <f t="shared" si="7"/>
        <v>0.13750000000000001</v>
      </c>
      <c r="O125" s="227"/>
      <c r="P125" s="264"/>
      <c r="Q125" s="262"/>
    </row>
    <row r="126" spans="2:17" s="232" customFormat="1">
      <c r="B126" s="245">
        <v>120</v>
      </c>
      <c r="C126" s="484" t="s">
        <v>635</v>
      </c>
      <c r="D126" s="224" t="s">
        <v>2140</v>
      </c>
      <c r="E126" s="225" t="s">
        <v>494</v>
      </c>
      <c r="F126" s="226">
        <v>160000</v>
      </c>
      <c r="G126" s="485" t="s">
        <v>632</v>
      </c>
      <c r="H126" s="248">
        <v>14200</v>
      </c>
      <c r="I126" s="485" t="s">
        <v>611</v>
      </c>
      <c r="J126" s="486">
        <v>42415</v>
      </c>
      <c r="K126" s="486">
        <v>42429</v>
      </c>
      <c r="L126" s="229" t="s">
        <v>105</v>
      </c>
      <c r="M126" s="230" t="s">
        <v>2160</v>
      </c>
      <c r="N126" s="231">
        <f t="shared" si="7"/>
        <v>8.8749999999999996E-2</v>
      </c>
      <c r="O126" s="227"/>
      <c r="P126" s="264"/>
      <c r="Q126" s="262"/>
    </row>
    <row r="127" spans="2:17" s="232" customFormat="1">
      <c r="B127" s="245">
        <v>121</v>
      </c>
      <c r="C127" s="484" t="s">
        <v>635</v>
      </c>
      <c r="D127" s="224" t="s">
        <v>2133</v>
      </c>
      <c r="E127" s="225" t="s">
        <v>148</v>
      </c>
      <c r="F127" s="226">
        <v>220500</v>
      </c>
      <c r="G127" s="485" t="s">
        <v>633</v>
      </c>
      <c r="H127" s="248">
        <v>3100</v>
      </c>
      <c r="I127" s="485" t="s">
        <v>602</v>
      </c>
      <c r="J127" s="486">
        <v>42418</v>
      </c>
      <c r="K127" s="486">
        <v>42418</v>
      </c>
      <c r="L127" s="229" t="s">
        <v>105</v>
      </c>
      <c r="M127" s="603" t="s">
        <v>2165</v>
      </c>
      <c r="N127" s="231">
        <f t="shared" si="7"/>
        <v>1.4058956916099773E-2</v>
      </c>
      <c r="O127" s="227"/>
      <c r="P127" s="264"/>
      <c r="Q127" s="262"/>
    </row>
    <row r="128" spans="2:17" s="232" customFormat="1">
      <c r="B128" s="245">
        <v>122</v>
      </c>
      <c r="C128" s="484" t="s">
        <v>635</v>
      </c>
      <c r="D128" s="224" t="s">
        <v>2129</v>
      </c>
      <c r="E128" s="225" t="s">
        <v>494</v>
      </c>
      <c r="F128" s="226">
        <v>1732800</v>
      </c>
      <c r="G128" s="485" t="s">
        <v>634</v>
      </c>
      <c r="H128" s="248">
        <v>50000</v>
      </c>
      <c r="I128" s="485" t="s">
        <v>612</v>
      </c>
      <c r="J128" s="486">
        <v>42401</v>
      </c>
      <c r="K128" s="486">
        <v>42402</v>
      </c>
      <c r="L128" s="229" t="s">
        <v>105</v>
      </c>
      <c r="M128" s="230" t="s">
        <v>2161</v>
      </c>
      <c r="N128" s="231">
        <f t="shared" si="7"/>
        <v>2.8855032317636194E-2</v>
      </c>
      <c r="O128" s="227"/>
      <c r="P128" s="264"/>
      <c r="Q128" s="262"/>
    </row>
    <row r="129" spans="2:17" s="232" customFormat="1">
      <c r="B129" s="245">
        <v>123</v>
      </c>
      <c r="C129" s="484" t="s">
        <v>362</v>
      </c>
      <c r="D129" s="224" t="s">
        <v>646</v>
      </c>
      <c r="E129" s="225" t="s">
        <v>645</v>
      </c>
      <c r="F129" s="226">
        <v>50000</v>
      </c>
      <c r="G129" s="485" t="s">
        <v>642</v>
      </c>
      <c r="H129" s="248">
        <v>2309</v>
      </c>
      <c r="I129" s="485" t="s">
        <v>643</v>
      </c>
      <c r="J129" s="228">
        <v>42370</v>
      </c>
      <c r="K129" s="228">
        <v>42460</v>
      </c>
      <c r="L129" s="229" t="s">
        <v>105</v>
      </c>
      <c r="M129" s="230" t="s">
        <v>644</v>
      </c>
      <c r="N129" s="231">
        <f t="shared" si="7"/>
        <v>4.6179999999999999E-2</v>
      </c>
      <c r="O129" s="227"/>
      <c r="P129" s="264"/>
      <c r="Q129" s="262"/>
    </row>
    <row r="130" spans="2:17" s="232" customFormat="1">
      <c r="B130" s="245">
        <v>124</v>
      </c>
      <c r="C130" s="227" t="s">
        <v>650</v>
      </c>
      <c r="D130" s="227" t="s">
        <v>652</v>
      </c>
      <c r="E130" s="276" t="s">
        <v>653</v>
      </c>
      <c r="F130" s="221">
        <v>33000</v>
      </c>
      <c r="G130" s="227" t="s">
        <v>651</v>
      </c>
      <c r="H130" s="248">
        <v>3930</v>
      </c>
      <c r="I130" s="594" t="s">
        <v>1430</v>
      </c>
      <c r="J130" s="228">
        <v>42420</v>
      </c>
      <c r="K130" s="228">
        <v>42420</v>
      </c>
      <c r="L130" s="229" t="s">
        <v>105</v>
      </c>
      <c r="M130" s="595" t="s">
        <v>1431</v>
      </c>
      <c r="N130" s="231">
        <f t="shared" si="7"/>
        <v>0.11909090909090909</v>
      </c>
      <c r="O130" s="227"/>
      <c r="P130" s="264"/>
      <c r="Q130" s="262"/>
    </row>
    <row r="131" spans="2:17" s="232" customFormat="1">
      <c r="B131" s="245">
        <v>125</v>
      </c>
      <c r="C131" s="474" t="s">
        <v>654</v>
      </c>
      <c r="D131" s="474" t="s">
        <v>655</v>
      </c>
      <c r="E131" s="225" t="s">
        <v>656</v>
      </c>
      <c r="F131" s="226">
        <v>70000</v>
      </c>
      <c r="G131" s="474" t="s">
        <v>657</v>
      </c>
      <c r="H131" s="248">
        <v>5505</v>
      </c>
      <c r="I131" s="484" t="s">
        <v>658</v>
      </c>
      <c r="J131" s="228">
        <v>42430</v>
      </c>
      <c r="K131" s="228">
        <v>42460</v>
      </c>
      <c r="L131" s="460" t="s">
        <v>265</v>
      </c>
      <c r="M131" s="222" t="s">
        <v>659</v>
      </c>
      <c r="N131" s="231">
        <f t="shared" si="7"/>
        <v>7.8642857142857139E-2</v>
      </c>
      <c r="O131" s="227"/>
      <c r="P131" s="264"/>
      <c r="Q131" s="262"/>
    </row>
    <row r="132" spans="2:17" s="232" customFormat="1">
      <c r="B132" s="245">
        <v>126</v>
      </c>
      <c r="C132" s="495" t="s">
        <v>666</v>
      </c>
      <c r="D132" s="495" t="s">
        <v>667</v>
      </c>
      <c r="E132" s="496" t="s">
        <v>668</v>
      </c>
      <c r="F132" s="497">
        <v>250000</v>
      </c>
      <c r="G132" s="495" t="s">
        <v>669</v>
      </c>
      <c r="H132" s="248">
        <v>9628.27</v>
      </c>
      <c r="I132" s="499" t="str">
        <f t="shared" ref="I132" si="8">C132&amp;"房产"&amp;M132&amp;D132&amp;"sales cost"</f>
        <v>广州房产F-FC-GZ-CPA-15-05029香江国际金融中心sales cost</v>
      </c>
      <c r="J132" s="500">
        <v>42370</v>
      </c>
      <c r="K132" s="500">
        <v>42429</v>
      </c>
      <c r="L132" s="501" t="s">
        <v>105</v>
      </c>
      <c r="M132" s="502" t="s">
        <v>670</v>
      </c>
      <c r="N132" s="503">
        <v>6.9000000000000006E-2</v>
      </c>
      <c r="O132" s="499"/>
      <c r="P132" s="504"/>
      <c r="Q132" s="262"/>
    </row>
    <row r="133" spans="2:17" s="232" customFormat="1">
      <c r="B133" s="245">
        <v>127</v>
      </c>
      <c r="C133" s="224" t="s">
        <v>9</v>
      </c>
      <c r="D133" s="224" t="s">
        <v>674</v>
      </c>
      <c r="E133" s="225" t="s">
        <v>148</v>
      </c>
      <c r="F133" s="226"/>
      <c r="G133" s="224" t="s">
        <v>675</v>
      </c>
      <c r="H133" s="248">
        <v>4500</v>
      </c>
      <c r="I133" s="227" t="s">
        <v>676</v>
      </c>
      <c r="J133" s="500">
        <v>42370</v>
      </c>
      <c r="K133" s="500">
        <v>42429</v>
      </c>
      <c r="L133" s="229" t="s">
        <v>105</v>
      </c>
      <c r="M133" s="230"/>
      <c r="N133" s="231"/>
      <c r="O133" s="227"/>
      <c r="P133" s="264"/>
      <c r="Q133" s="262"/>
    </row>
    <row r="134" spans="2:17" s="232" customFormat="1">
      <c r="B134" s="245">
        <v>128</v>
      </c>
      <c r="C134" s="224" t="s">
        <v>9</v>
      </c>
      <c r="D134" s="224" t="s">
        <v>677</v>
      </c>
      <c r="E134" s="225" t="s">
        <v>148</v>
      </c>
      <c r="F134" s="226"/>
      <c r="G134" s="224" t="s">
        <v>678</v>
      </c>
      <c r="H134" s="248">
        <v>4500</v>
      </c>
      <c r="I134" s="227" t="s">
        <v>679</v>
      </c>
      <c r="J134" s="500">
        <v>42370</v>
      </c>
      <c r="K134" s="500">
        <v>42429</v>
      </c>
      <c r="L134" s="229" t="s">
        <v>105</v>
      </c>
      <c r="M134" s="230"/>
      <c r="N134" s="231"/>
      <c r="O134" s="227"/>
      <c r="P134" s="251"/>
      <c r="Q134" s="262"/>
    </row>
    <row r="135" spans="2:17" s="232" customFormat="1">
      <c r="B135" s="245">
        <v>129</v>
      </c>
      <c r="C135" s="224" t="s">
        <v>9</v>
      </c>
      <c r="D135" s="224" t="s">
        <v>680</v>
      </c>
      <c r="E135" s="225" t="s">
        <v>148</v>
      </c>
      <c r="F135" s="226"/>
      <c r="G135" s="224" t="s">
        <v>681</v>
      </c>
      <c r="H135" s="248">
        <v>4500</v>
      </c>
      <c r="I135" s="227" t="s">
        <v>682</v>
      </c>
      <c r="J135" s="500">
        <v>42370</v>
      </c>
      <c r="K135" s="500">
        <v>42429</v>
      </c>
      <c r="L135" s="229" t="s">
        <v>105</v>
      </c>
      <c r="M135" s="230"/>
      <c r="N135" s="231"/>
      <c r="O135" s="227"/>
      <c r="P135" s="251"/>
      <c r="Q135" s="262"/>
    </row>
    <row r="136" spans="2:17" s="232" customFormat="1">
      <c r="B136" s="245">
        <v>130</v>
      </c>
      <c r="C136" s="224" t="s">
        <v>9</v>
      </c>
      <c r="D136" s="224" t="s">
        <v>683</v>
      </c>
      <c r="E136" s="225" t="s">
        <v>148</v>
      </c>
      <c r="F136" s="226"/>
      <c r="G136" s="224" t="s">
        <v>684</v>
      </c>
      <c r="H136" s="248">
        <v>4500</v>
      </c>
      <c r="I136" s="227" t="s">
        <v>685</v>
      </c>
      <c r="J136" s="500">
        <v>42370</v>
      </c>
      <c r="K136" s="500">
        <v>42429</v>
      </c>
      <c r="L136" s="229" t="s">
        <v>105</v>
      </c>
      <c r="M136" s="230"/>
      <c r="N136" s="231"/>
      <c r="O136" s="227"/>
      <c r="P136" s="251"/>
      <c r="Q136" s="262"/>
    </row>
    <row r="137" spans="2:17" s="232" customFormat="1">
      <c r="B137" s="245">
        <v>131</v>
      </c>
      <c r="C137" s="224" t="s">
        <v>9</v>
      </c>
      <c r="D137" s="224" t="s">
        <v>686</v>
      </c>
      <c r="E137" s="225" t="s">
        <v>494</v>
      </c>
      <c r="F137" s="506">
        <v>250000</v>
      </c>
      <c r="G137" s="224" t="s">
        <v>687</v>
      </c>
      <c r="H137" s="248">
        <v>5000</v>
      </c>
      <c r="I137" s="227" t="s">
        <v>688</v>
      </c>
      <c r="J137" s="228">
        <v>42205</v>
      </c>
      <c r="K137" s="228">
        <v>42399</v>
      </c>
      <c r="L137" s="229" t="s">
        <v>105</v>
      </c>
      <c r="M137" s="231" t="s">
        <v>689</v>
      </c>
      <c r="N137" s="231">
        <f t="shared" ref="N137:N200" si="9">H137/F137</f>
        <v>0.02</v>
      </c>
      <c r="O137" s="227"/>
      <c r="P137" s="251"/>
      <c r="Q137" s="262"/>
    </row>
    <row r="138" spans="2:17" s="232" customFormat="1">
      <c r="B138" s="245">
        <v>132</v>
      </c>
      <c r="C138" s="224" t="s">
        <v>9</v>
      </c>
      <c r="D138" s="224" t="s">
        <v>690</v>
      </c>
      <c r="E138" s="225" t="s">
        <v>494</v>
      </c>
      <c r="F138" s="506">
        <v>250000</v>
      </c>
      <c r="G138" s="224" t="s">
        <v>691</v>
      </c>
      <c r="H138" s="248">
        <v>220</v>
      </c>
      <c r="I138" s="227" t="s">
        <v>692</v>
      </c>
      <c r="J138" s="228">
        <v>42251</v>
      </c>
      <c r="K138" s="228">
        <v>42341</v>
      </c>
      <c r="L138" s="229" t="s">
        <v>105</v>
      </c>
      <c r="M138" s="231" t="s">
        <v>693</v>
      </c>
      <c r="N138" s="231">
        <f t="shared" si="9"/>
        <v>8.8000000000000003E-4</v>
      </c>
      <c r="O138" s="227"/>
      <c r="P138" s="251"/>
      <c r="Q138" s="262"/>
    </row>
    <row r="139" spans="2:17" s="232" customFormat="1">
      <c r="B139" s="245">
        <v>133</v>
      </c>
      <c r="C139" s="224" t="s">
        <v>9</v>
      </c>
      <c r="D139" s="224" t="s">
        <v>694</v>
      </c>
      <c r="E139" s="225" t="s">
        <v>494</v>
      </c>
      <c r="F139" s="506">
        <v>132000</v>
      </c>
      <c r="G139" s="224" t="s">
        <v>695</v>
      </c>
      <c r="H139" s="248">
        <v>476.5</v>
      </c>
      <c r="I139" s="227" t="s">
        <v>696</v>
      </c>
      <c r="J139" s="228">
        <v>42149</v>
      </c>
      <c r="K139" s="228">
        <v>42247</v>
      </c>
      <c r="L139" s="229" t="s">
        <v>105</v>
      </c>
      <c r="M139" s="231" t="s">
        <v>697</v>
      </c>
      <c r="N139" s="231">
        <f t="shared" si="9"/>
        <v>3.6098484848484848E-3</v>
      </c>
      <c r="O139" s="227"/>
      <c r="P139" s="264"/>
      <c r="Q139" s="262"/>
    </row>
    <row r="140" spans="2:17" s="232" customFormat="1">
      <c r="B140" s="245">
        <v>134</v>
      </c>
      <c r="C140" s="224" t="s">
        <v>9</v>
      </c>
      <c r="D140" s="224" t="s">
        <v>698</v>
      </c>
      <c r="E140" s="225" t="s">
        <v>494</v>
      </c>
      <c r="F140" s="506">
        <v>100000</v>
      </c>
      <c r="G140" s="224" t="s">
        <v>699</v>
      </c>
      <c r="H140" s="248">
        <v>6000</v>
      </c>
      <c r="I140" s="227" t="s">
        <v>700</v>
      </c>
      <c r="J140" s="228">
        <v>42291</v>
      </c>
      <c r="K140" s="228">
        <v>42400</v>
      </c>
      <c r="L140" s="229" t="s">
        <v>105</v>
      </c>
      <c r="M140" s="231" t="s">
        <v>701</v>
      </c>
      <c r="N140" s="231">
        <f t="shared" si="9"/>
        <v>0.06</v>
      </c>
      <c r="O140" s="227"/>
      <c r="P140" s="264"/>
      <c r="Q140" s="262"/>
    </row>
    <row r="141" spans="2:17" s="232" customFormat="1">
      <c r="B141" s="245">
        <v>135</v>
      </c>
      <c r="C141" s="224" t="s">
        <v>9</v>
      </c>
      <c r="D141" s="224" t="s">
        <v>702</v>
      </c>
      <c r="E141" s="225" t="s">
        <v>494</v>
      </c>
      <c r="F141" s="506">
        <v>190000</v>
      </c>
      <c r="G141" s="224" t="s">
        <v>703</v>
      </c>
      <c r="H141" s="248">
        <v>1833.6</v>
      </c>
      <c r="I141" s="227" t="s">
        <v>704</v>
      </c>
      <c r="J141" s="228">
        <v>42285</v>
      </c>
      <c r="K141" s="228">
        <v>42338</v>
      </c>
      <c r="L141" s="229" t="s">
        <v>105</v>
      </c>
      <c r="M141" s="231" t="s">
        <v>705</v>
      </c>
      <c r="N141" s="231">
        <f t="shared" si="9"/>
        <v>9.650526315789474E-3</v>
      </c>
      <c r="O141" s="227"/>
      <c r="P141" s="264"/>
      <c r="Q141" s="262"/>
    </row>
    <row r="142" spans="2:17" s="232" customFormat="1">
      <c r="B142" s="245">
        <v>136</v>
      </c>
      <c r="C142" s="224" t="s">
        <v>9</v>
      </c>
      <c r="D142" s="224" t="s">
        <v>706</v>
      </c>
      <c r="E142" s="225" t="s">
        <v>494</v>
      </c>
      <c r="F142" s="506">
        <v>90000</v>
      </c>
      <c r="G142" s="224" t="s">
        <v>707</v>
      </c>
      <c r="H142" s="248">
        <v>15000</v>
      </c>
      <c r="I142" s="227" t="s">
        <v>708</v>
      </c>
      <c r="J142" s="228">
        <v>42339</v>
      </c>
      <c r="K142" s="228">
        <v>42369</v>
      </c>
      <c r="L142" s="229" t="s">
        <v>105</v>
      </c>
      <c r="M142" s="231" t="s">
        <v>709</v>
      </c>
      <c r="N142" s="231">
        <f t="shared" si="9"/>
        <v>0.16666666666666666</v>
      </c>
      <c r="O142" s="227"/>
      <c r="P142" s="264"/>
      <c r="Q142" s="262"/>
    </row>
    <row r="143" spans="2:17" s="232" customFormat="1">
      <c r="B143" s="245">
        <v>137</v>
      </c>
      <c r="C143" s="227" t="s">
        <v>9</v>
      </c>
      <c r="D143" s="224" t="s">
        <v>710</v>
      </c>
      <c r="E143" s="225" t="s">
        <v>148</v>
      </c>
      <c r="F143" s="226">
        <v>100000</v>
      </c>
      <c r="G143" s="224" t="s">
        <v>711</v>
      </c>
      <c r="H143" s="248">
        <v>6500</v>
      </c>
      <c r="I143" s="227" t="s">
        <v>712</v>
      </c>
      <c r="J143" s="228">
        <v>42355</v>
      </c>
      <c r="K143" s="228">
        <v>42369</v>
      </c>
      <c r="L143" s="229" t="s">
        <v>105</v>
      </c>
      <c r="M143" s="230" t="s">
        <v>713</v>
      </c>
      <c r="N143" s="231">
        <f t="shared" si="9"/>
        <v>6.5000000000000002E-2</v>
      </c>
      <c r="O143" s="227"/>
      <c r="P143" s="264"/>
      <c r="Q143" s="262"/>
    </row>
    <row r="144" spans="2:17" s="232" customFormat="1">
      <c r="B144" s="245">
        <v>138</v>
      </c>
      <c r="C144" s="227" t="s">
        <v>9</v>
      </c>
      <c r="D144" s="224" t="s">
        <v>714</v>
      </c>
      <c r="E144" s="225" t="s">
        <v>148</v>
      </c>
      <c r="F144" s="226">
        <v>30000</v>
      </c>
      <c r="G144" s="224" t="s">
        <v>715</v>
      </c>
      <c r="H144" s="248">
        <v>1950</v>
      </c>
      <c r="I144" s="227" t="s">
        <v>716</v>
      </c>
      <c r="J144" s="228">
        <v>42366</v>
      </c>
      <c r="K144" s="228">
        <v>42369</v>
      </c>
      <c r="L144" s="229" t="s">
        <v>105</v>
      </c>
      <c r="M144" s="230" t="s">
        <v>717</v>
      </c>
      <c r="N144" s="231">
        <f t="shared" si="9"/>
        <v>6.5000000000000002E-2</v>
      </c>
      <c r="O144" s="227"/>
      <c r="P144" s="264"/>
      <c r="Q144" s="262"/>
    </row>
    <row r="145" spans="2:17" s="232" customFormat="1">
      <c r="B145" s="245">
        <v>139</v>
      </c>
      <c r="C145" s="510" t="s">
        <v>729</v>
      </c>
      <c r="D145" s="224" t="s">
        <v>742</v>
      </c>
      <c r="E145" s="225" t="s">
        <v>494</v>
      </c>
      <c r="F145" s="509">
        <v>92000</v>
      </c>
      <c r="G145" s="508" t="s">
        <v>738</v>
      </c>
      <c r="H145" s="248">
        <v>3900</v>
      </c>
      <c r="I145" s="511" t="s">
        <v>741</v>
      </c>
      <c r="J145" s="228">
        <v>42250</v>
      </c>
      <c r="K145" s="228">
        <v>42735</v>
      </c>
      <c r="L145" s="229" t="s">
        <v>105</v>
      </c>
      <c r="M145" s="230" t="s">
        <v>797</v>
      </c>
      <c r="N145" s="231">
        <f t="shared" si="9"/>
        <v>4.2391304347826085E-2</v>
      </c>
      <c r="O145" s="227"/>
      <c r="P145" s="264"/>
      <c r="Q145" s="262"/>
    </row>
    <row r="146" spans="2:17" s="232" customFormat="1">
      <c r="B146" s="245">
        <v>140</v>
      </c>
      <c r="C146" s="510" t="s">
        <v>729</v>
      </c>
      <c r="D146" s="495" t="s">
        <v>799</v>
      </c>
      <c r="E146" s="225" t="s">
        <v>494</v>
      </c>
      <c r="F146" s="509">
        <v>120000</v>
      </c>
      <c r="G146" s="508" t="s">
        <v>739</v>
      </c>
      <c r="H146" s="248">
        <v>18000</v>
      </c>
      <c r="I146" s="511" t="s">
        <v>743</v>
      </c>
      <c r="J146" s="228">
        <v>42384</v>
      </c>
      <c r="K146" s="228">
        <v>42429</v>
      </c>
      <c r="L146" s="229" t="s">
        <v>105</v>
      </c>
      <c r="M146" s="514" t="s">
        <v>830</v>
      </c>
      <c r="N146" s="231">
        <f t="shared" si="9"/>
        <v>0.15</v>
      </c>
      <c r="O146" s="227"/>
      <c r="P146" s="264"/>
      <c r="Q146" s="262"/>
    </row>
    <row r="147" spans="2:17" s="232" customFormat="1">
      <c r="B147" s="245">
        <v>141</v>
      </c>
      <c r="C147" s="510" t="s">
        <v>729</v>
      </c>
      <c r="D147" s="224" t="s">
        <v>745</v>
      </c>
      <c r="E147" s="225" t="s">
        <v>494</v>
      </c>
      <c r="F147" s="509">
        <v>6000000</v>
      </c>
      <c r="G147" s="508" t="s">
        <v>740</v>
      </c>
      <c r="H147" s="248">
        <v>100000</v>
      </c>
      <c r="I147" s="511" t="s">
        <v>744</v>
      </c>
      <c r="J147" s="228">
        <v>42370</v>
      </c>
      <c r="K147" s="228">
        <v>42735</v>
      </c>
      <c r="L147" s="229" t="s">
        <v>105</v>
      </c>
      <c r="M147" s="230" t="s">
        <v>798</v>
      </c>
      <c r="N147" s="231">
        <f t="shared" si="9"/>
        <v>1.6666666666666666E-2</v>
      </c>
      <c r="O147" s="227"/>
      <c r="P147" s="264"/>
      <c r="Q147" s="262"/>
    </row>
    <row r="148" spans="2:17" s="232" customFormat="1">
      <c r="B148" s="245">
        <v>142</v>
      </c>
      <c r="C148" s="510" t="s">
        <v>770</v>
      </c>
      <c r="D148" s="224" t="s">
        <v>751</v>
      </c>
      <c r="E148" s="225" t="s">
        <v>494</v>
      </c>
      <c r="F148" s="509">
        <v>35000</v>
      </c>
      <c r="G148" s="508" t="s">
        <v>746</v>
      </c>
      <c r="H148" s="248">
        <v>750</v>
      </c>
      <c r="I148" s="511" t="s">
        <v>771</v>
      </c>
      <c r="J148" s="228">
        <v>42401</v>
      </c>
      <c r="K148" s="228">
        <v>42429</v>
      </c>
      <c r="L148" s="229" t="s">
        <v>105</v>
      </c>
      <c r="M148" s="230" t="s">
        <v>752</v>
      </c>
      <c r="N148" s="231">
        <f t="shared" si="9"/>
        <v>2.1428571428571429E-2</v>
      </c>
      <c r="O148" s="227"/>
      <c r="P148" s="264"/>
      <c r="Q148" s="262"/>
    </row>
    <row r="149" spans="2:17" s="232" customFormat="1">
      <c r="B149" s="245">
        <v>143</v>
      </c>
      <c r="C149" s="510" t="s">
        <v>770</v>
      </c>
      <c r="D149" s="224" t="s">
        <v>753</v>
      </c>
      <c r="E149" s="225" t="s">
        <v>494</v>
      </c>
      <c r="F149" s="509">
        <v>680000</v>
      </c>
      <c r="G149" s="508" t="s">
        <v>747</v>
      </c>
      <c r="H149" s="248">
        <v>3720</v>
      </c>
      <c r="I149" s="511" t="s">
        <v>772</v>
      </c>
      <c r="J149" s="228">
        <v>42401</v>
      </c>
      <c r="K149" s="228">
        <v>42429</v>
      </c>
      <c r="L149" s="229" t="s">
        <v>105</v>
      </c>
      <c r="M149" s="230" t="s">
        <v>754</v>
      </c>
      <c r="N149" s="231">
        <f t="shared" si="9"/>
        <v>5.4705882352941177E-3</v>
      </c>
      <c r="O149" s="227"/>
      <c r="P149" s="264"/>
      <c r="Q149" s="262"/>
    </row>
    <row r="150" spans="2:17" s="232" customFormat="1">
      <c r="B150" s="245">
        <v>144</v>
      </c>
      <c r="C150" s="510" t="s">
        <v>770</v>
      </c>
      <c r="D150" s="224" t="s">
        <v>755</v>
      </c>
      <c r="E150" s="225" t="s">
        <v>494</v>
      </c>
      <c r="F150" s="509">
        <v>120000</v>
      </c>
      <c r="G150" s="508" t="s">
        <v>756</v>
      </c>
      <c r="H150" s="248">
        <v>700</v>
      </c>
      <c r="I150" s="511" t="s">
        <v>773</v>
      </c>
      <c r="J150" s="228">
        <v>42401</v>
      </c>
      <c r="K150" s="228">
        <v>42429</v>
      </c>
      <c r="L150" s="229" t="s">
        <v>105</v>
      </c>
      <c r="M150" s="230" t="s">
        <v>757</v>
      </c>
      <c r="N150" s="231">
        <f t="shared" si="9"/>
        <v>5.8333333333333336E-3</v>
      </c>
      <c r="O150" s="227"/>
      <c r="P150" s="264"/>
      <c r="Q150" s="262"/>
    </row>
    <row r="151" spans="2:17" s="232" customFormat="1">
      <c r="B151" s="245">
        <v>145</v>
      </c>
      <c r="C151" s="510" t="s">
        <v>770</v>
      </c>
      <c r="D151" s="224" t="s">
        <v>758</v>
      </c>
      <c r="E151" s="225" t="s">
        <v>148</v>
      </c>
      <c r="F151" s="509">
        <v>130000</v>
      </c>
      <c r="G151" s="508" t="s">
        <v>759</v>
      </c>
      <c r="H151" s="248">
        <v>4570</v>
      </c>
      <c r="I151" s="511" t="s">
        <v>774</v>
      </c>
      <c r="J151" s="228">
        <v>42401</v>
      </c>
      <c r="K151" s="228">
        <v>42429</v>
      </c>
      <c r="L151" s="229" t="s">
        <v>105</v>
      </c>
      <c r="M151" s="230" t="s">
        <v>760</v>
      </c>
      <c r="N151" s="231">
        <f t="shared" si="9"/>
        <v>3.5153846153846154E-2</v>
      </c>
      <c r="O151" s="227"/>
      <c r="P151" s="264"/>
      <c r="Q151" s="262"/>
    </row>
    <row r="152" spans="2:17" s="232" customFormat="1">
      <c r="B152" s="245">
        <v>146</v>
      </c>
      <c r="C152" s="510" t="s">
        <v>770</v>
      </c>
      <c r="D152" s="224" t="s">
        <v>761</v>
      </c>
      <c r="E152" s="225" t="s">
        <v>148</v>
      </c>
      <c r="F152" s="509">
        <v>115000</v>
      </c>
      <c r="G152" s="508" t="s">
        <v>748</v>
      </c>
      <c r="H152" s="248">
        <v>1500</v>
      </c>
      <c r="I152" s="511" t="s">
        <v>775</v>
      </c>
      <c r="J152" s="228">
        <v>42401</v>
      </c>
      <c r="K152" s="228">
        <v>42429</v>
      </c>
      <c r="L152" s="229" t="s">
        <v>105</v>
      </c>
      <c r="M152" s="230" t="s">
        <v>762</v>
      </c>
      <c r="N152" s="231">
        <f t="shared" si="9"/>
        <v>1.3043478260869565E-2</v>
      </c>
      <c r="O152" s="227"/>
      <c r="P152" s="264"/>
      <c r="Q152" s="262"/>
    </row>
    <row r="153" spans="2:17" s="232" customFormat="1">
      <c r="B153" s="245">
        <v>147</v>
      </c>
      <c r="C153" s="510" t="s">
        <v>770</v>
      </c>
      <c r="D153" s="224" t="s">
        <v>763</v>
      </c>
      <c r="E153" s="225" t="s">
        <v>148</v>
      </c>
      <c r="F153" s="509">
        <v>108500</v>
      </c>
      <c r="G153" s="508" t="s">
        <v>764</v>
      </c>
      <c r="H153" s="248">
        <v>1900</v>
      </c>
      <c r="I153" s="511" t="s">
        <v>776</v>
      </c>
      <c r="J153" s="228">
        <v>42401</v>
      </c>
      <c r="K153" s="228">
        <v>42429</v>
      </c>
      <c r="L153" s="229" t="s">
        <v>105</v>
      </c>
      <c r="M153" s="230" t="s">
        <v>765</v>
      </c>
      <c r="N153" s="231">
        <f t="shared" si="9"/>
        <v>1.7511520737327188E-2</v>
      </c>
      <c r="O153" s="227"/>
      <c r="P153" s="264"/>
      <c r="Q153" s="262"/>
    </row>
    <row r="154" spans="2:17" s="232" customFormat="1">
      <c r="B154" s="245">
        <v>148</v>
      </c>
      <c r="C154" s="510" t="s">
        <v>770</v>
      </c>
      <c r="D154" s="224" t="s">
        <v>766</v>
      </c>
      <c r="E154" s="225" t="s">
        <v>148</v>
      </c>
      <c r="F154" s="509">
        <v>115000</v>
      </c>
      <c r="G154" s="508" t="s">
        <v>749</v>
      </c>
      <c r="H154" s="248">
        <v>13100</v>
      </c>
      <c r="I154" s="511" t="s">
        <v>777</v>
      </c>
      <c r="J154" s="228">
        <v>42401</v>
      </c>
      <c r="K154" s="228">
        <v>42429</v>
      </c>
      <c r="L154" s="229" t="s">
        <v>105</v>
      </c>
      <c r="M154" s="230" t="s">
        <v>767</v>
      </c>
      <c r="N154" s="231">
        <f t="shared" si="9"/>
        <v>0.11391304347826087</v>
      </c>
      <c r="O154" s="227"/>
      <c r="P154" s="264"/>
      <c r="Q154" s="262"/>
    </row>
    <row r="155" spans="2:17" s="232" customFormat="1">
      <c r="B155" s="245">
        <v>149</v>
      </c>
      <c r="C155" s="510" t="s">
        <v>770</v>
      </c>
      <c r="D155" s="224" t="s">
        <v>768</v>
      </c>
      <c r="E155" s="225" t="s">
        <v>148</v>
      </c>
      <c r="F155" s="509">
        <v>108500</v>
      </c>
      <c r="G155" s="508" t="s">
        <v>750</v>
      </c>
      <c r="H155" s="248">
        <v>16030</v>
      </c>
      <c r="I155" s="511" t="s">
        <v>778</v>
      </c>
      <c r="J155" s="228">
        <v>42401</v>
      </c>
      <c r="K155" s="228">
        <v>42429</v>
      </c>
      <c r="L155" s="229" t="s">
        <v>105</v>
      </c>
      <c r="M155" s="230" t="s">
        <v>769</v>
      </c>
      <c r="N155" s="231">
        <f t="shared" si="9"/>
        <v>0.14774193548387096</v>
      </c>
      <c r="O155" s="227"/>
      <c r="P155" s="264"/>
      <c r="Q155" s="262"/>
    </row>
    <row r="156" spans="2:17" s="232" customFormat="1">
      <c r="B156" s="245">
        <v>150</v>
      </c>
      <c r="C156" s="510" t="s">
        <v>779</v>
      </c>
      <c r="D156" s="224" t="s">
        <v>821</v>
      </c>
      <c r="E156" s="225" t="s">
        <v>148</v>
      </c>
      <c r="F156" s="509">
        <v>40000</v>
      </c>
      <c r="G156" s="508" t="s">
        <v>780</v>
      </c>
      <c r="H156" s="248">
        <v>9000</v>
      </c>
      <c r="I156" s="513" t="s">
        <v>815</v>
      </c>
      <c r="J156" s="228">
        <v>42373</v>
      </c>
      <c r="K156" s="228">
        <v>42393</v>
      </c>
      <c r="L156" s="229" t="s">
        <v>105</v>
      </c>
      <c r="M156" s="230" t="s">
        <v>822</v>
      </c>
      <c r="N156" s="231">
        <f t="shared" si="9"/>
        <v>0.22500000000000001</v>
      </c>
      <c r="O156" s="227" t="s">
        <v>823</v>
      </c>
      <c r="P156" s="264"/>
      <c r="Q156" s="262"/>
    </row>
    <row r="157" spans="2:17" s="232" customFormat="1">
      <c r="B157" s="245">
        <v>151</v>
      </c>
      <c r="C157" s="510" t="s">
        <v>779</v>
      </c>
      <c r="D157" s="224" t="s">
        <v>824</v>
      </c>
      <c r="E157" s="225" t="s">
        <v>148</v>
      </c>
      <c r="F157" s="509">
        <v>30000</v>
      </c>
      <c r="G157" s="512" t="s">
        <v>1919</v>
      </c>
      <c r="H157" s="248">
        <v>3000</v>
      </c>
      <c r="I157" s="513" t="s">
        <v>815</v>
      </c>
      <c r="J157" s="228">
        <v>42370</v>
      </c>
      <c r="K157" s="228">
        <v>42399</v>
      </c>
      <c r="L157" s="229" t="s">
        <v>105</v>
      </c>
      <c r="M157" s="230" t="s">
        <v>825</v>
      </c>
      <c r="N157" s="231">
        <f t="shared" si="9"/>
        <v>0.1</v>
      </c>
      <c r="O157" s="227"/>
      <c r="P157" s="264"/>
      <c r="Q157" s="262"/>
    </row>
    <row r="158" spans="2:17" s="232" customFormat="1">
      <c r="B158" s="245">
        <v>152</v>
      </c>
      <c r="C158" s="510" t="s">
        <v>779</v>
      </c>
      <c r="D158" s="224" t="s">
        <v>824</v>
      </c>
      <c r="E158" s="225" t="s">
        <v>148</v>
      </c>
      <c r="F158" s="509">
        <v>10000</v>
      </c>
      <c r="G158" s="512" t="s">
        <v>1922</v>
      </c>
      <c r="H158" s="248">
        <v>1000</v>
      </c>
      <c r="I158" s="513" t="s">
        <v>815</v>
      </c>
      <c r="J158" s="228">
        <v>42370</v>
      </c>
      <c r="K158" s="228">
        <v>42399</v>
      </c>
      <c r="L158" s="229" t="s">
        <v>105</v>
      </c>
      <c r="M158" s="230" t="s">
        <v>826</v>
      </c>
      <c r="N158" s="231">
        <f t="shared" si="9"/>
        <v>0.1</v>
      </c>
      <c r="O158" s="227"/>
      <c r="P158" s="264"/>
      <c r="Q158" s="262"/>
    </row>
    <row r="159" spans="2:17" s="232" customFormat="1">
      <c r="B159" s="245">
        <v>153</v>
      </c>
      <c r="C159" s="510" t="s">
        <v>779</v>
      </c>
      <c r="D159" s="224" t="s">
        <v>819</v>
      </c>
      <c r="E159" s="225" t="s">
        <v>804</v>
      </c>
      <c r="F159" s="509">
        <v>35000</v>
      </c>
      <c r="G159" s="512" t="s">
        <v>820</v>
      </c>
      <c r="H159" s="248">
        <v>3000</v>
      </c>
      <c r="I159" s="513" t="s">
        <v>815</v>
      </c>
      <c r="J159" s="228">
        <v>42331</v>
      </c>
      <c r="K159" s="228">
        <v>42368</v>
      </c>
      <c r="L159" s="229" t="s">
        <v>105</v>
      </c>
      <c r="M159" s="230" t="s">
        <v>810</v>
      </c>
      <c r="N159" s="231">
        <f t="shared" si="9"/>
        <v>8.5714285714285715E-2</v>
      </c>
      <c r="O159" s="227"/>
      <c r="P159" s="264"/>
      <c r="Q159" s="262"/>
    </row>
    <row r="160" spans="2:17" s="232" customFormat="1">
      <c r="B160" s="245">
        <v>154</v>
      </c>
      <c r="C160" s="510" t="s">
        <v>779</v>
      </c>
      <c r="D160" s="224" t="s">
        <v>817</v>
      </c>
      <c r="E160" s="225" t="s">
        <v>804</v>
      </c>
      <c r="F160" s="509">
        <v>18000</v>
      </c>
      <c r="G160" s="512" t="s">
        <v>818</v>
      </c>
      <c r="H160" s="248">
        <v>2000</v>
      </c>
      <c r="I160" s="513" t="s">
        <v>815</v>
      </c>
      <c r="J160" s="228">
        <v>42339</v>
      </c>
      <c r="K160" s="228">
        <v>42368</v>
      </c>
      <c r="L160" s="229" t="s">
        <v>105</v>
      </c>
      <c r="M160" s="230" t="s">
        <v>811</v>
      </c>
      <c r="N160" s="231">
        <f t="shared" si="9"/>
        <v>0.1111111111111111</v>
      </c>
      <c r="O160" s="227"/>
      <c r="P160" s="264"/>
      <c r="Q160" s="262"/>
    </row>
    <row r="161" spans="2:17" s="232" customFormat="1">
      <c r="B161" s="245">
        <v>155</v>
      </c>
      <c r="C161" s="510" t="s">
        <v>779</v>
      </c>
      <c r="D161" s="224" t="s">
        <v>816</v>
      </c>
      <c r="E161" s="225" t="s">
        <v>804</v>
      </c>
      <c r="F161" s="509">
        <v>21000</v>
      </c>
      <c r="G161" s="512" t="s">
        <v>1920</v>
      </c>
      <c r="H161" s="248">
        <v>2600</v>
      </c>
      <c r="I161" s="513" t="s">
        <v>815</v>
      </c>
      <c r="J161" s="228">
        <v>42339</v>
      </c>
      <c r="K161" s="228">
        <v>42368</v>
      </c>
      <c r="L161" s="229" t="s">
        <v>105</v>
      </c>
      <c r="M161" s="230" t="s">
        <v>812</v>
      </c>
      <c r="N161" s="231">
        <f t="shared" si="9"/>
        <v>0.12380952380952381</v>
      </c>
      <c r="O161" s="227"/>
      <c r="P161" s="264"/>
      <c r="Q161" s="262"/>
    </row>
    <row r="162" spans="2:17" s="232" customFormat="1">
      <c r="B162" s="245">
        <v>156</v>
      </c>
      <c r="C162" s="510" t="s">
        <v>779</v>
      </c>
      <c r="D162" s="224" t="s">
        <v>814</v>
      </c>
      <c r="E162" s="225" t="s">
        <v>804</v>
      </c>
      <c r="F162" s="509">
        <v>23000</v>
      </c>
      <c r="G162" s="512" t="s">
        <v>1921</v>
      </c>
      <c r="H162" s="248">
        <v>2000</v>
      </c>
      <c r="I162" s="513" t="s">
        <v>815</v>
      </c>
      <c r="J162" s="228">
        <v>42331</v>
      </c>
      <c r="K162" s="228">
        <v>42368</v>
      </c>
      <c r="L162" s="229" t="s">
        <v>105</v>
      </c>
      <c r="M162" s="230" t="s">
        <v>813</v>
      </c>
      <c r="N162" s="231">
        <f t="shared" si="9"/>
        <v>8.6956521739130432E-2</v>
      </c>
      <c r="O162" s="227"/>
      <c r="P162" s="264"/>
      <c r="Q162" s="262"/>
    </row>
    <row r="163" spans="2:17" s="232" customFormat="1">
      <c r="B163" s="245">
        <v>157</v>
      </c>
      <c r="C163" s="510" t="s">
        <v>779</v>
      </c>
      <c r="D163" s="224" t="s">
        <v>806</v>
      </c>
      <c r="E163" s="225" t="s">
        <v>807</v>
      </c>
      <c r="F163" s="509">
        <v>200000</v>
      </c>
      <c r="G163" s="512" t="s">
        <v>808</v>
      </c>
      <c r="H163" s="248">
        <v>2000</v>
      </c>
      <c r="I163" s="513" t="s">
        <v>809</v>
      </c>
      <c r="J163" s="228">
        <v>42370</v>
      </c>
      <c r="K163" s="228">
        <v>42735</v>
      </c>
      <c r="L163" s="229" t="s">
        <v>105</v>
      </c>
      <c r="M163" s="230" t="s">
        <v>800</v>
      </c>
      <c r="N163" s="231">
        <f t="shared" si="9"/>
        <v>0.01</v>
      </c>
      <c r="O163" s="227"/>
      <c r="P163" s="264"/>
      <c r="Q163" s="262"/>
    </row>
    <row r="164" spans="2:17" s="232" customFormat="1">
      <c r="B164" s="245">
        <v>158</v>
      </c>
      <c r="C164" s="510" t="s">
        <v>779</v>
      </c>
      <c r="D164" s="224" t="s">
        <v>803</v>
      </c>
      <c r="E164" s="225" t="s">
        <v>804</v>
      </c>
      <c r="F164" s="509">
        <v>20000</v>
      </c>
      <c r="G164" s="512" t="s">
        <v>1923</v>
      </c>
      <c r="H164" s="248">
        <v>2000</v>
      </c>
      <c r="I164" s="511" t="s">
        <v>809</v>
      </c>
      <c r="J164" s="228">
        <v>42370</v>
      </c>
      <c r="K164" s="228">
        <v>42399</v>
      </c>
      <c r="L164" s="229" t="s">
        <v>105</v>
      </c>
      <c r="M164" s="230" t="s">
        <v>801</v>
      </c>
      <c r="N164" s="231">
        <f t="shared" si="9"/>
        <v>0.1</v>
      </c>
      <c r="O164" s="227"/>
      <c r="P164" s="264"/>
      <c r="Q164" s="262"/>
    </row>
    <row r="165" spans="2:17" s="232" customFormat="1">
      <c r="B165" s="245">
        <v>159</v>
      </c>
      <c r="C165" s="510" t="s">
        <v>779</v>
      </c>
      <c r="D165" s="224" t="s">
        <v>805</v>
      </c>
      <c r="E165" s="225" t="s">
        <v>804</v>
      </c>
      <c r="F165" s="509">
        <v>20000</v>
      </c>
      <c r="G165" s="512" t="s">
        <v>1924</v>
      </c>
      <c r="H165" s="248">
        <v>2000</v>
      </c>
      <c r="I165" s="511" t="s">
        <v>809</v>
      </c>
      <c r="J165" s="228">
        <v>42370</v>
      </c>
      <c r="K165" s="228">
        <v>42399</v>
      </c>
      <c r="L165" s="229" t="s">
        <v>105</v>
      </c>
      <c r="M165" s="230" t="s">
        <v>802</v>
      </c>
      <c r="N165" s="231">
        <f t="shared" si="9"/>
        <v>0.1</v>
      </c>
      <c r="O165" s="227"/>
      <c r="P165" s="264"/>
      <c r="Q165" s="262"/>
    </row>
    <row r="166" spans="2:17" s="232" customFormat="1">
      <c r="B166" s="245">
        <v>160</v>
      </c>
      <c r="C166" s="510" t="s">
        <v>779</v>
      </c>
      <c r="D166" s="224" t="s">
        <v>829</v>
      </c>
      <c r="E166" s="225" t="s">
        <v>804</v>
      </c>
      <c r="F166" s="509">
        <v>10000</v>
      </c>
      <c r="G166" s="512" t="s">
        <v>827</v>
      </c>
      <c r="H166" s="248">
        <v>1000</v>
      </c>
      <c r="I166" s="511" t="s">
        <v>809</v>
      </c>
      <c r="J166" s="228">
        <v>42370</v>
      </c>
      <c r="K166" s="228">
        <v>42399</v>
      </c>
      <c r="L166" s="229" t="s">
        <v>105</v>
      </c>
      <c r="M166" s="230" t="s">
        <v>828</v>
      </c>
      <c r="N166" s="231">
        <f t="shared" si="9"/>
        <v>0.1</v>
      </c>
      <c r="O166" s="227"/>
      <c r="P166" s="264"/>
      <c r="Q166" s="262"/>
    </row>
    <row r="167" spans="2:17" s="232" customFormat="1">
      <c r="B167" s="245">
        <v>161</v>
      </c>
      <c r="C167" s="510" t="s">
        <v>779</v>
      </c>
      <c r="D167" s="224" t="s">
        <v>783</v>
      </c>
      <c r="E167" s="225" t="s">
        <v>784</v>
      </c>
      <c r="F167" s="509">
        <v>50000</v>
      </c>
      <c r="G167" s="512" t="s">
        <v>795</v>
      </c>
      <c r="H167" s="248">
        <v>5000</v>
      </c>
      <c r="I167" s="513" t="s">
        <v>796</v>
      </c>
      <c r="J167" s="228">
        <v>42370</v>
      </c>
      <c r="K167" s="228">
        <v>42551</v>
      </c>
      <c r="L167" s="229" t="s">
        <v>105</v>
      </c>
      <c r="M167" s="230" t="s">
        <v>785</v>
      </c>
      <c r="N167" s="231">
        <f t="shared" si="9"/>
        <v>0.1</v>
      </c>
      <c r="O167" s="227"/>
      <c r="P167" s="264"/>
      <c r="Q167" s="262"/>
    </row>
    <row r="168" spans="2:17" s="232" customFormat="1">
      <c r="B168" s="245">
        <v>162</v>
      </c>
      <c r="C168" s="510" t="s">
        <v>779</v>
      </c>
      <c r="D168" s="224" t="s">
        <v>786</v>
      </c>
      <c r="E168" s="225" t="s">
        <v>787</v>
      </c>
      <c r="F168" s="509">
        <v>211600</v>
      </c>
      <c r="G168" s="508" t="s">
        <v>782</v>
      </c>
      <c r="H168" s="248">
        <v>17100</v>
      </c>
      <c r="I168" s="511" t="s">
        <v>794</v>
      </c>
      <c r="J168" s="228">
        <v>42370</v>
      </c>
      <c r="K168" s="228">
        <v>42551</v>
      </c>
      <c r="L168" s="229" t="s">
        <v>105</v>
      </c>
      <c r="M168" s="230" t="s">
        <v>788</v>
      </c>
      <c r="N168" s="231">
        <f t="shared" si="9"/>
        <v>8.081285444234404E-2</v>
      </c>
      <c r="O168" s="227"/>
      <c r="P168" s="264"/>
      <c r="Q168" s="262"/>
    </row>
    <row r="169" spans="2:17" s="232" customFormat="1">
      <c r="B169" s="245">
        <v>163</v>
      </c>
      <c r="C169" s="510" t="s">
        <v>779</v>
      </c>
      <c r="D169" s="224" t="s">
        <v>789</v>
      </c>
      <c r="E169" s="225" t="s">
        <v>787</v>
      </c>
      <c r="F169" s="509">
        <v>88200</v>
      </c>
      <c r="G169" s="508" t="s">
        <v>781</v>
      </c>
      <c r="H169" s="248">
        <v>17100</v>
      </c>
      <c r="I169" s="511" t="s">
        <v>794</v>
      </c>
      <c r="J169" s="228">
        <v>42370</v>
      </c>
      <c r="K169" s="228">
        <v>42551</v>
      </c>
      <c r="L169" s="229" t="s">
        <v>105</v>
      </c>
      <c r="M169" s="230" t="s">
        <v>790</v>
      </c>
      <c r="N169" s="231">
        <f t="shared" si="9"/>
        <v>0.19387755102040816</v>
      </c>
      <c r="O169" s="227"/>
      <c r="P169" s="264"/>
      <c r="Q169" s="262"/>
    </row>
    <row r="170" spans="2:17" s="232" customFormat="1">
      <c r="B170" s="245">
        <v>164</v>
      </c>
      <c r="C170" s="510" t="s">
        <v>779</v>
      </c>
      <c r="D170" s="224" t="s">
        <v>791</v>
      </c>
      <c r="E170" s="225" t="s">
        <v>787</v>
      </c>
      <c r="F170" s="509">
        <v>20000</v>
      </c>
      <c r="G170" s="508" t="s">
        <v>792</v>
      </c>
      <c r="H170" s="248">
        <v>2800</v>
      </c>
      <c r="I170" s="511" t="s">
        <v>794</v>
      </c>
      <c r="J170" s="228">
        <v>42370</v>
      </c>
      <c r="K170" s="228">
        <v>42399</v>
      </c>
      <c r="L170" s="229" t="s">
        <v>105</v>
      </c>
      <c r="M170" s="230" t="s">
        <v>793</v>
      </c>
      <c r="N170" s="231">
        <f t="shared" si="9"/>
        <v>0.14000000000000001</v>
      </c>
      <c r="O170" s="227"/>
      <c r="P170" s="264"/>
      <c r="Q170" s="262"/>
    </row>
    <row r="171" spans="2:17" s="232" customFormat="1">
      <c r="B171" s="245">
        <v>165</v>
      </c>
      <c r="C171" s="510" t="s">
        <v>842</v>
      </c>
      <c r="D171" s="224" t="s">
        <v>853</v>
      </c>
      <c r="E171" s="225" t="s">
        <v>852</v>
      </c>
      <c r="F171" s="509">
        <v>5000</v>
      </c>
      <c r="G171" s="508" t="s">
        <v>843</v>
      </c>
      <c r="H171" s="248">
        <v>2300</v>
      </c>
      <c r="I171" s="511" t="s">
        <v>856</v>
      </c>
      <c r="J171" s="228">
        <v>42430</v>
      </c>
      <c r="K171" s="228">
        <v>42460</v>
      </c>
      <c r="L171" s="229" t="s">
        <v>105</v>
      </c>
      <c r="M171" s="230" t="s">
        <v>865</v>
      </c>
      <c r="N171" s="231">
        <f t="shared" si="9"/>
        <v>0.46</v>
      </c>
      <c r="O171" s="227"/>
      <c r="P171" s="264"/>
      <c r="Q171" s="262"/>
    </row>
    <row r="172" spans="2:17" s="232" customFormat="1">
      <c r="B172" s="245">
        <v>166</v>
      </c>
      <c r="C172" s="510" t="s">
        <v>842</v>
      </c>
      <c r="D172" s="224" t="s">
        <v>854</v>
      </c>
      <c r="E172" s="225" t="s">
        <v>852</v>
      </c>
      <c r="F172" s="509">
        <v>36000</v>
      </c>
      <c r="G172" s="508" t="s">
        <v>844</v>
      </c>
      <c r="H172" s="248">
        <v>1900</v>
      </c>
      <c r="I172" s="511" t="s">
        <v>857</v>
      </c>
      <c r="J172" s="228">
        <v>42430</v>
      </c>
      <c r="K172" s="228">
        <v>42460</v>
      </c>
      <c r="L172" s="229" t="s">
        <v>105</v>
      </c>
      <c r="M172" s="230" t="s">
        <v>757</v>
      </c>
      <c r="N172" s="231">
        <f t="shared" si="9"/>
        <v>5.2777777777777778E-2</v>
      </c>
      <c r="O172" s="227"/>
      <c r="P172" s="264"/>
      <c r="Q172" s="262"/>
    </row>
    <row r="173" spans="2:17" s="232" customFormat="1">
      <c r="B173" s="245">
        <v>167</v>
      </c>
      <c r="C173" s="510" t="s">
        <v>842</v>
      </c>
      <c r="D173" s="224" t="s">
        <v>753</v>
      </c>
      <c r="E173" s="225" t="s">
        <v>852</v>
      </c>
      <c r="F173" s="226">
        <v>1150000</v>
      </c>
      <c r="G173" s="508" t="s">
        <v>845</v>
      </c>
      <c r="H173" s="248">
        <v>3270</v>
      </c>
      <c r="I173" s="227" t="s">
        <v>858</v>
      </c>
      <c r="J173" s="228">
        <v>42430</v>
      </c>
      <c r="K173" s="228">
        <v>42460</v>
      </c>
      <c r="L173" s="229" t="s">
        <v>105</v>
      </c>
      <c r="M173" s="230" t="s">
        <v>754</v>
      </c>
      <c r="N173" s="231">
        <f t="shared" si="9"/>
        <v>2.8434782608695651E-3</v>
      </c>
      <c r="O173" s="227"/>
      <c r="P173" s="251"/>
      <c r="Q173" s="262"/>
    </row>
    <row r="174" spans="2:17" s="232" customFormat="1">
      <c r="B174" s="245">
        <v>168</v>
      </c>
      <c r="C174" s="510" t="s">
        <v>842</v>
      </c>
      <c r="D174" s="224" t="s">
        <v>758</v>
      </c>
      <c r="E174" s="225" t="s">
        <v>852</v>
      </c>
      <c r="F174" s="226">
        <v>300000</v>
      </c>
      <c r="G174" s="508" t="s">
        <v>846</v>
      </c>
      <c r="H174" s="248">
        <v>3000</v>
      </c>
      <c r="I174" s="227" t="s">
        <v>859</v>
      </c>
      <c r="J174" s="228">
        <v>42430</v>
      </c>
      <c r="K174" s="228">
        <v>42460</v>
      </c>
      <c r="L174" s="229" t="s">
        <v>105</v>
      </c>
      <c r="M174" s="230" t="s">
        <v>866</v>
      </c>
      <c r="N174" s="231">
        <f t="shared" si="9"/>
        <v>0.01</v>
      </c>
      <c r="O174" s="227"/>
      <c r="P174" s="251"/>
      <c r="Q174" s="262"/>
    </row>
    <row r="175" spans="2:17" s="232" customFormat="1">
      <c r="B175" s="245">
        <v>169</v>
      </c>
      <c r="C175" s="510" t="s">
        <v>842</v>
      </c>
      <c r="D175" s="224" t="s">
        <v>761</v>
      </c>
      <c r="E175" s="225" t="s">
        <v>852</v>
      </c>
      <c r="F175" s="226">
        <v>8000</v>
      </c>
      <c r="G175" s="508" t="s">
        <v>847</v>
      </c>
      <c r="H175" s="248">
        <v>2460</v>
      </c>
      <c r="I175" s="227" t="s">
        <v>860</v>
      </c>
      <c r="J175" s="228">
        <v>42430</v>
      </c>
      <c r="K175" s="228">
        <v>42460</v>
      </c>
      <c r="L175" s="229" t="s">
        <v>105</v>
      </c>
      <c r="M175" s="230" t="s">
        <v>762</v>
      </c>
      <c r="N175" s="231">
        <f t="shared" si="9"/>
        <v>0.3075</v>
      </c>
      <c r="O175" s="227"/>
      <c r="P175" s="251"/>
      <c r="Q175" s="262"/>
    </row>
    <row r="176" spans="2:17" s="232" customFormat="1">
      <c r="B176" s="245">
        <v>170</v>
      </c>
      <c r="C176" s="510" t="s">
        <v>842</v>
      </c>
      <c r="D176" s="224" t="s">
        <v>766</v>
      </c>
      <c r="E176" s="225" t="s">
        <v>852</v>
      </c>
      <c r="F176" s="226">
        <v>75000</v>
      </c>
      <c r="G176" s="508" t="s">
        <v>848</v>
      </c>
      <c r="H176" s="248">
        <v>610</v>
      </c>
      <c r="I176" s="227" t="s">
        <v>861</v>
      </c>
      <c r="J176" s="228">
        <v>42430</v>
      </c>
      <c r="K176" s="228">
        <v>42460</v>
      </c>
      <c r="L176" s="229" t="s">
        <v>105</v>
      </c>
      <c r="M176" s="230" t="s">
        <v>767</v>
      </c>
      <c r="N176" s="231">
        <f t="shared" si="9"/>
        <v>8.1333333333333327E-3</v>
      </c>
      <c r="O176" s="227"/>
      <c r="P176" s="264"/>
      <c r="Q176" s="262"/>
    </row>
    <row r="177" spans="2:17" s="232" customFormat="1">
      <c r="B177" s="245">
        <v>171</v>
      </c>
      <c r="C177" s="510" t="s">
        <v>842</v>
      </c>
      <c r="D177" s="224" t="s">
        <v>768</v>
      </c>
      <c r="E177" s="225" t="s">
        <v>852</v>
      </c>
      <c r="F177" s="226">
        <v>95000</v>
      </c>
      <c r="G177" s="508" t="s">
        <v>849</v>
      </c>
      <c r="H177" s="248">
        <v>800</v>
      </c>
      <c r="I177" s="227" t="s">
        <v>862</v>
      </c>
      <c r="J177" s="228">
        <v>42430</v>
      </c>
      <c r="K177" s="228">
        <v>42460</v>
      </c>
      <c r="L177" s="229" t="s">
        <v>105</v>
      </c>
      <c r="M177" s="230" t="s">
        <v>769</v>
      </c>
      <c r="N177" s="231">
        <f t="shared" si="9"/>
        <v>8.4210526315789472E-3</v>
      </c>
      <c r="O177" s="227"/>
      <c r="P177" s="264"/>
      <c r="Q177" s="262"/>
    </row>
    <row r="178" spans="2:17" s="232" customFormat="1">
      <c r="B178" s="245">
        <v>172</v>
      </c>
      <c r="C178" s="510" t="s">
        <v>842</v>
      </c>
      <c r="D178" s="224" t="s">
        <v>763</v>
      </c>
      <c r="E178" s="225" t="s">
        <v>852</v>
      </c>
      <c r="F178" s="226">
        <v>30000</v>
      </c>
      <c r="G178" s="508" t="s">
        <v>850</v>
      </c>
      <c r="H178" s="248">
        <v>400</v>
      </c>
      <c r="I178" s="227" t="s">
        <v>863</v>
      </c>
      <c r="J178" s="228">
        <v>42430</v>
      </c>
      <c r="K178" s="228">
        <v>42460</v>
      </c>
      <c r="L178" s="229" t="s">
        <v>105</v>
      </c>
      <c r="M178" s="230" t="s">
        <v>765</v>
      </c>
      <c r="N178" s="231">
        <f t="shared" si="9"/>
        <v>1.3333333333333334E-2</v>
      </c>
      <c r="O178" s="227"/>
      <c r="P178" s="264"/>
      <c r="Q178" s="262"/>
    </row>
    <row r="179" spans="2:17" s="232" customFormat="1">
      <c r="B179" s="245">
        <v>173</v>
      </c>
      <c r="C179" s="510" t="s">
        <v>842</v>
      </c>
      <c r="D179" s="224" t="s">
        <v>855</v>
      </c>
      <c r="E179" s="225" t="s">
        <v>852</v>
      </c>
      <c r="F179" s="226">
        <v>80000</v>
      </c>
      <c r="G179" s="508" t="s">
        <v>851</v>
      </c>
      <c r="H179" s="248">
        <v>680</v>
      </c>
      <c r="I179" s="227" t="s">
        <v>864</v>
      </c>
      <c r="J179" s="228">
        <v>42430</v>
      </c>
      <c r="K179" s="228">
        <v>42460</v>
      </c>
      <c r="L179" s="229" t="s">
        <v>105</v>
      </c>
      <c r="M179" s="230" t="s">
        <v>867</v>
      </c>
      <c r="N179" s="231">
        <f t="shared" si="9"/>
        <v>8.5000000000000006E-3</v>
      </c>
      <c r="O179" s="227"/>
      <c r="P179" s="264"/>
      <c r="Q179" s="262"/>
    </row>
    <row r="180" spans="2:17" s="232" customFormat="1">
      <c r="B180" s="245">
        <v>174</v>
      </c>
      <c r="C180" s="495" t="s">
        <v>876</v>
      </c>
      <c r="D180" s="495" t="s">
        <v>877</v>
      </c>
      <c r="E180" s="225" t="s">
        <v>878</v>
      </c>
      <c r="F180" s="226">
        <v>122250</v>
      </c>
      <c r="G180" s="495" t="s">
        <v>879</v>
      </c>
      <c r="H180" s="248">
        <v>5960</v>
      </c>
      <c r="I180" s="510" t="s">
        <v>881</v>
      </c>
      <c r="J180" s="228">
        <v>42430</v>
      </c>
      <c r="K180" s="228">
        <v>42447</v>
      </c>
      <c r="L180" s="229" t="s">
        <v>105</v>
      </c>
      <c r="M180" s="514" t="s">
        <v>880</v>
      </c>
      <c r="N180" s="231">
        <f t="shared" si="9"/>
        <v>4.8752556237218816E-2</v>
      </c>
      <c r="O180" s="227"/>
      <c r="P180" s="264"/>
      <c r="Q180" s="262"/>
    </row>
    <row r="181" spans="2:17" s="232" customFormat="1">
      <c r="B181" s="680">
        <v>175</v>
      </c>
      <c r="C181" s="451" t="s">
        <v>257</v>
      </c>
      <c r="D181" s="517" t="s">
        <v>889</v>
      </c>
      <c r="E181" s="225" t="s">
        <v>890</v>
      </c>
      <c r="F181" s="226">
        <v>120000</v>
      </c>
      <c r="G181" s="517" t="s">
        <v>891</v>
      </c>
      <c r="H181" s="248">
        <v>5600</v>
      </c>
      <c r="I181" s="518" t="s">
        <v>892</v>
      </c>
      <c r="J181" s="228">
        <v>42370</v>
      </c>
      <c r="K181" s="228">
        <v>42424</v>
      </c>
      <c r="L181" s="229" t="s">
        <v>105</v>
      </c>
      <c r="M181" s="230" t="s">
        <v>893</v>
      </c>
      <c r="N181" s="231">
        <f t="shared" si="9"/>
        <v>4.6666666666666669E-2</v>
      </c>
      <c r="O181" s="227"/>
      <c r="P181" s="264"/>
      <c r="Q181" s="262"/>
    </row>
    <row r="182" spans="2:17" s="232" customFormat="1">
      <c r="B182" s="245">
        <v>176</v>
      </c>
      <c r="C182" s="522" t="s">
        <v>898</v>
      </c>
      <c r="D182" s="517" t="s">
        <v>899</v>
      </c>
      <c r="E182" s="225" t="s">
        <v>900</v>
      </c>
      <c r="F182" s="523">
        <v>3925500</v>
      </c>
      <c r="G182" s="517" t="s">
        <v>901</v>
      </c>
      <c r="H182" s="248">
        <v>200000</v>
      </c>
      <c r="I182" s="517" t="s">
        <v>902</v>
      </c>
      <c r="J182" s="525">
        <v>42370</v>
      </c>
      <c r="K182" s="525">
        <v>42460</v>
      </c>
      <c r="L182" s="519" t="s">
        <v>105</v>
      </c>
      <c r="M182" s="526" t="s">
        <v>903</v>
      </c>
      <c r="N182" s="231">
        <f t="shared" si="9"/>
        <v>5.0948923703986751E-2</v>
      </c>
      <c r="O182" s="227"/>
      <c r="P182" s="264"/>
      <c r="Q182" s="262"/>
    </row>
    <row r="183" spans="2:17" s="232" customFormat="1">
      <c r="B183" s="245">
        <v>177</v>
      </c>
      <c r="C183" s="522" t="s">
        <v>898</v>
      </c>
      <c r="D183" s="517" t="s">
        <v>904</v>
      </c>
      <c r="E183" s="225" t="s">
        <v>900</v>
      </c>
      <c r="F183" s="523">
        <v>210000</v>
      </c>
      <c r="G183" s="517" t="s">
        <v>905</v>
      </c>
      <c r="H183" s="248">
        <v>13500</v>
      </c>
      <c r="I183" s="517" t="s">
        <v>906</v>
      </c>
      <c r="J183" s="525">
        <v>42375</v>
      </c>
      <c r="K183" s="525">
        <v>42460</v>
      </c>
      <c r="L183" s="519" t="s">
        <v>105</v>
      </c>
      <c r="M183" s="526" t="s">
        <v>907</v>
      </c>
      <c r="N183" s="231">
        <f t="shared" si="9"/>
        <v>6.4285714285714279E-2</v>
      </c>
      <c r="O183" s="227"/>
      <c r="P183" s="264"/>
      <c r="Q183" s="262"/>
    </row>
    <row r="184" spans="2:17" s="232" customFormat="1">
      <c r="B184" s="245">
        <v>178</v>
      </c>
      <c r="C184" s="522" t="s">
        <v>898</v>
      </c>
      <c r="D184" s="517" t="s">
        <v>908</v>
      </c>
      <c r="E184" s="225" t="s">
        <v>900</v>
      </c>
      <c r="F184" s="523">
        <v>252000</v>
      </c>
      <c r="G184" s="517" t="s">
        <v>909</v>
      </c>
      <c r="H184" s="248">
        <v>50100</v>
      </c>
      <c r="I184" s="517" t="s">
        <v>910</v>
      </c>
      <c r="J184" s="525">
        <v>42375</v>
      </c>
      <c r="K184" s="525">
        <v>42460</v>
      </c>
      <c r="L184" s="519" t="s">
        <v>105</v>
      </c>
      <c r="M184" s="526" t="s">
        <v>911</v>
      </c>
      <c r="N184" s="231">
        <f t="shared" si="9"/>
        <v>0.1988095238095238</v>
      </c>
      <c r="O184" s="227"/>
      <c r="P184" s="264"/>
      <c r="Q184" s="262"/>
    </row>
    <row r="185" spans="2:17" s="232" customFormat="1">
      <c r="B185" s="245">
        <v>179</v>
      </c>
      <c r="C185" s="522" t="s">
        <v>898</v>
      </c>
      <c r="D185" s="517" t="s">
        <v>912</v>
      </c>
      <c r="E185" s="225" t="s">
        <v>913</v>
      </c>
      <c r="F185" s="523">
        <v>200000</v>
      </c>
      <c r="G185" s="517" t="s">
        <v>914</v>
      </c>
      <c r="H185" s="248">
        <v>22466</v>
      </c>
      <c r="I185" s="517" t="s">
        <v>915</v>
      </c>
      <c r="J185" s="525">
        <v>42375</v>
      </c>
      <c r="K185" s="525">
        <v>42460</v>
      </c>
      <c r="L185" s="519" t="s">
        <v>105</v>
      </c>
      <c r="M185" s="526" t="s">
        <v>916</v>
      </c>
      <c r="N185" s="231">
        <f t="shared" si="9"/>
        <v>0.11233</v>
      </c>
      <c r="O185" s="227"/>
      <c r="P185" s="264"/>
      <c r="Q185" s="262"/>
    </row>
    <row r="186" spans="2:17" s="232" customFormat="1">
      <c r="B186" s="245">
        <v>180</v>
      </c>
      <c r="C186" s="522" t="s">
        <v>898</v>
      </c>
      <c r="D186" s="517" t="s">
        <v>917</v>
      </c>
      <c r="E186" s="225" t="s">
        <v>900</v>
      </c>
      <c r="F186" s="523">
        <v>700000</v>
      </c>
      <c r="G186" s="517" t="s">
        <v>918</v>
      </c>
      <c r="H186" s="248">
        <v>28000</v>
      </c>
      <c r="I186" s="517" t="s">
        <v>919</v>
      </c>
      <c r="J186" s="525">
        <v>42375</v>
      </c>
      <c r="K186" s="525">
        <v>42460</v>
      </c>
      <c r="L186" s="519" t="s">
        <v>105</v>
      </c>
      <c r="M186" s="526" t="s">
        <v>920</v>
      </c>
      <c r="N186" s="231">
        <f t="shared" si="9"/>
        <v>0.04</v>
      </c>
      <c r="O186" s="227"/>
      <c r="P186" s="264"/>
      <c r="Q186" s="262"/>
    </row>
    <row r="187" spans="2:17" s="232" customFormat="1">
      <c r="B187" s="245">
        <v>181</v>
      </c>
      <c r="C187" s="522" t="s">
        <v>898</v>
      </c>
      <c r="D187" s="517" t="s">
        <v>921</v>
      </c>
      <c r="E187" s="225" t="s">
        <v>900</v>
      </c>
      <c r="F187" s="523">
        <v>1344000</v>
      </c>
      <c r="G187" s="517" t="s">
        <v>922</v>
      </c>
      <c r="H187" s="248">
        <v>30000</v>
      </c>
      <c r="I187" s="517" t="s">
        <v>923</v>
      </c>
      <c r="J187" s="525">
        <v>42375</v>
      </c>
      <c r="K187" s="525">
        <v>42460</v>
      </c>
      <c r="L187" s="519" t="s">
        <v>105</v>
      </c>
      <c r="M187" s="526" t="s">
        <v>924</v>
      </c>
      <c r="N187" s="231">
        <f t="shared" si="9"/>
        <v>2.2321428571428572E-2</v>
      </c>
      <c r="O187" s="227"/>
      <c r="P187" s="251"/>
      <c r="Q187" s="262"/>
    </row>
    <row r="188" spans="2:17" s="232" customFormat="1">
      <c r="B188" s="245">
        <v>182</v>
      </c>
      <c r="C188" s="522" t="s">
        <v>898</v>
      </c>
      <c r="D188" s="517" t="s">
        <v>925</v>
      </c>
      <c r="E188" s="225" t="s">
        <v>900</v>
      </c>
      <c r="F188" s="523">
        <v>1505000</v>
      </c>
      <c r="G188" s="517" t="s">
        <v>926</v>
      </c>
      <c r="H188" s="248">
        <v>100000</v>
      </c>
      <c r="I188" s="517" t="s">
        <v>927</v>
      </c>
      <c r="J188" s="525">
        <v>42375</v>
      </c>
      <c r="K188" s="525">
        <v>42460</v>
      </c>
      <c r="L188" s="519" t="s">
        <v>105</v>
      </c>
      <c r="M188" s="526" t="s">
        <v>928</v>
      </c>
      <c r="N188" s="231">
        <f t="shared" si="9"/>
        <v>6.6445182724252497E-2</v>
      </c>
      <c r="O188" s="227"/>
      <c r="P188" s="251"/>
      <c r="Q188" s="262"/>
    </row>
    <row r="189" spans="2:17" s="232" customFormat="1">
      <c r="B189" s="245">
        <v>183</v>
      </c>
      <c r="C189" s="522" t="s">
        <v>898</v>
      </c>
      <c r="D189" s="517" t="s">
        <v>929</v>
      </c>
      <c r="E189" s="225" t="s">
        <v>900</v>
      </c>
      <c r="F189" s="523">
        <v>400000</v>
      </c>
      <c r="G189" s="517" t="s">
        <v>930</v>
      </c>
      <c r="H189" s="248">
        <v>25200</v>
      </c>
      <c r="I189" s="517" t="s">
        <v>931</v>
      </c>
      <c r="J189" s="525">
        <v>42378</v>
      </c>
      <c r="K189" s="525">
        <v>42460</v>
      </c>
      <c r="L189" s="519" t="s">
        <v>105</v>
      </c>
      <c r="M189" s="526" t="s">
        <v>932</v>
      </c>
      <c r="N189" s="231">
        <f t="shared" si="9"/>
        <v>6.3E-2</v>
      </c>
      <c r="O189" s="227"/>
      <c r="P189" s="251"/>
      <c r="Q189" s="262"/>
    </row>
    <row r="190" spans="2:17" s="232" customFormat="1">
      <c r="B190" s="245">
        <v>184</v>
      </c>
      <c r="C190" s="522" t="s">
        <v>898</v>
      </c>
      <c r="D190" s="527" t="s">
        <v>933</v>
      </c>
      <c r="E190" s="225" t="s">
        <v>900</v>
      </c>
      <c r="F190" s="523">
        <v>714000</v>
      </c>
      <c r="G190" s="517" t="s">
        <v>934</v>
      </c>
      <c r="H190" s="248">
        <v>27000</v>
      </c>
      <c r="I190" s="517" t="s">
        <v>935</v>
      </c>
      <c r="J190" s="525">
        <v>42381</v>
      </c>
      <c r="K190" s="525">
        <v>42460</v>
      </c>
      <c r="L190" s="519" t="s">
        <v>105</v>
      </c>
      <c r="M190" s="526" t="s">
        <v>936</v>
      </c>
      <c r="N190" s="231">
        <f t="shared" si="9"/>
        <v>3.7815126050420166E-2</v>
      </c>
      <c r="O190" s="227"/>
      <c r="P190" s="264"/>
      <c r="Q190" s="262"/>
    </row>
    <row r="191" spans="2:17" s="232" customFormat="1">
      <c r="B191" s="245">
        <v>185</v>
      </c>
      <c r="C191" s="522" t="s">
        <v>937</v>
      </c>
      <c r="D191" s="517" t="s">
        <v>938</v>
      </c>
      <c r="E191" s="225" t="s">
        <v>939</v>
      </c>
      <c r="F191" s="523">
        <v>2500000</v>
      </c>
      <c r="G191" s="517" t="s">
        <v>940</v>
      </c>
      <c r="H191" s="248">
        <v>100000</v>
      </c>
      <c r="I191" s="517" t="s">
        <v>941</v>
      </c>
      <c r="J191" s="525">
        <v>42381</v>
      </c>
      <c r="K191" s="525">
        <v>42460</v>
      </c>
      <c r="L191" s="519" t="s">
        <v>105</v>
      </c>
      <c r="M191" s="526" t="s">
        <v>942</v>
      </c>
      <c r="N191" s="231">
        <f t="shared" si="9"/>
        <v>0.04</v>
      </c>
      <c r="O191" s="227"/>
      <c r="P191" s="264"/>
      <c r="Q191" s="262"/>
    </row>
    <row r="192" spans="2:17" s="232" customFormat="1">
      <c r="B192" s="245">
        <v>186</v>
      </c>
      <c r="C192" s="522" t="s">
        <v>937</v>
      </c>
      <c r="D192" s="517" t="s">
        <v>943</v>
      </c>
      <c r="E192" s="225" t="s">
        <v>939</v>
      </c>
      <c r="F192" s="523">
        <v>690000</v>
      </c>
      <c r="G192" s="517" t="s">
        <v>944</v>
      </c>
      <c r="H192" s="248">
        <v>66860</v>
      </c>
      <c r="I192" s="517" t="s">
        <v>945</v>
      </c>
      <c r="J192" s="525">
        <v>42382</v>
      </c>
      <c r="K192" s="525">
        <v>42460</v>
      </c>
      <c r="L192" s="519" t="s">
        <v>105</v>
      </c>
      <c r="M192" s="526" t="s">
        <v>946</v>
      </c>
      <c r="N192" s="231">
        <f t="shared" si="9"/>
        <v>9.6898550724637683E-2</v>
      </c>
      <c r="O192" s="227"/>
      <c r="P192" s="264"/>
      <c r="Q192" s="262"/>
    </row>
    <row r="193" spans="2:17" s="232" customFormat="1">
      <c r="B193" s="245">
        <v>187</v>
      </c>
      <c r="C193" s="522" t="s">
        <v>937</v>
      </c>
      <c r="D193" s="517" t="s">
        <v>947</v>
      </c>
      <c r="E193" s="225" t="s">
        <v>939</v>
      </c>
      <c r="F193" s="523">
        <v>225000</v>
      </c>
      <c r="G193" s="517" t="s">
        <v>948</v>
      </c>
      <c r="H193" s="248">
        <v>10200</v>
      </c>
      <c r="I193" s="517" t="s">
        <v>949</v>
      </c>
      <c r="J193" s="525">
        <v>42389</v>
      </c>
      <c r="K193" s="525">
        <v>42460</v>
      </c>
      <c r="L193" s="519" t="s">
        <v>105</v>
      </c>
      <c r="M193" s="526" t="s">
        <v>950</v>
      </c>
      <c r="N193" s="231">
        <f t="shared" si="9"/>
        <v>4.5333333333333337E-2</v>
      </c>
      <c r="O193" s="227"/>
      <c r="P193" s="264"/>
      <c r="Q193" s="262"/>
    </row>
    <row r="194" spans="2:17" s="232" customFormat="1">
      <c r="B194" s="245">
        <v>188</v>
      </c>
      <c r="C194" s="522" t="s">
        <v>937</v>
      </c>
      <c r="D194" s="527" t="s">
        <v>951</v>
      </c>
      <c r="E194" s="225" t="s">
        <v>939</v>
      </c>
      <c r="F194" s="523">
        <v>1092000</v>
      </c>
      <c r="G194" s="517" t="s">
        <v>952</v>
      </c>
      <c r="H194" s="248">
        <v>32000</v>
      </c>
      <c r="I194" s="517" t="s">
        <v>935</v>
      </c>
      <c r="J194" s="525">
        <v>42389</v>
      </c>
      <c r="K194" s="525">
        <v>42460</v>
      </c>
      <c r="L194" s="519" t="s">
        <v>105</v>
      </c>
      <c r="M194" s="526" t="s">
        <v>953</v>
      </c>
      <c r="N194" s="231">
        <f t="shared" si="9"/>
        <v>2.9304029304029304E-2</v>
      </c>
      <c r="O194" s="227"/>
      <c r="P194" s="264"/>
      <c r="Q194" s="262"/>
    </row>
    <row r="195" spans="2:17" s="232" customFormat="1">
      <c r="B195" s="245">
        <v>189</v>
      </c>
      <c r="C195" s="522" t="s">
        <v>937</v>
      </c>
      <c r="D195" s="517" t="s">
        <v>954</v>
      </c>
      <c r="E195" s="225" t="s">
        <v>939</v>
      </c>
      <c r="F195" s="523">
        <v>1344000</v>
      </c>
      <c r="G195" s="517" t="s">
        <v>955</v>
      </c>
      <c r="H195" s="248">
        <v>30000</v>
      </c>
      <c r="I195" s="517" t="s">
        <v>956</v>
      </c>
      <c r="J195" s="525">
        <v>42395</v>
      </c>
      <c r="K195" s="525">
        <v>42460</v>
      </c>
      <c r="L195" s="519" t="s">
        <v>105</v>
      </c>
      <c r="M195" s="526" t="s">
        <v>957</v>
      </c>
      <c r="N195" s="231">
        <f t="shared" si="9"/>
        <v>2.2321428571428572E-2</v>
      </c>
      <c r="O195" s="227"/>
      <c r="P195" s="264"/>
      <c r="Q195" s="262"/>
    </row>
    <row r="196" spans="2:17" s="232" customFormat="1">
      <c r="B196" s="245">
        <v>190</v>
      </c>
      <c r="C196" s="522" t="s">
        <v>937</v>
      </c>
      <c r="D196" s="517" t="s">
        <v>947</v>
      </c>
      <c r="E196" s="225" t="s">
        <v>939</v>
      </c>
      <c r="F196" s="523">
        <v>225000</v>
      </c>
      <c r="G196" s="517" t="s">
        <v>958</v>
      </c>
      <c r="H196" s="248">
        <v>5000</v>
      </c>
      <c r="I196" s="517" t="s">
        <v>949</v>
      </c>
      <c r="J196" s="525">
        <v>42423</v>
      </c>
      <c r="K196" s="525">
        <v>42460</v>
      </c>
      <c r="L196" s="519" t="s">
        <v>105</v>
      </c>
      <c r="M196" s="526" t="s">
        <v>950</v>
      </c>
      <c r="N196" s="231">
        <f t="shared" si="9"/>
        <v>2.2222222222222223E-2</v>
      </c>
      <c r="O196" s="227"/>
      <c r="P196" s="264"/>
      <c r="Q196" s="262"/>
    </row>
    <row r="197" spans="2:17" s="232" customFormat="1">
      <c r="B197" s="245">
        <v>191</v>
      </c>
      <c r="C197" s="522" t="s">
        <v>937</v>
      </c>
      <c r="D197" s="517" t="s">
        <v>959</v>
      </c>
      <c r="E197" s="225" t="s">
        <v>939</v>
      </c>
      <c r="F197" s="523">
        <v>225000</v>
      </c>
      <c r="G197" s="517" t="s">
        <v>960</v>
      </c>
      <c r="H197" s="248">
        <v>10000</v>
      </c>
      <c r="I197" s="517" t="s">
        <v>961</v>
      </c>
      <c r="J197" s="525">
        <v>42425</v>
      </c>
      <c r="K197" s="525">
        <v>42460</v>
      </c>
      <c r="L197" s="519" t="s">
        <v>105</v>
      </c>
      <c r="M197" s="526" t="s">
        <v>962</v>
      </c>
      <c r="N197" s="231">
        <f t="shared" si="9"/>
        <v>4.4444444444444446E-2</v>
      </c>
      <c r="O197" s="227"/>
      <c r="P197" s="264"/>
      <c r="Q197" s="262"/>
    </row>
    <row r="198" spans="2:17" s="232" customFormat="1">
      <c r="B198" s="245">
        <v>192</v>
      </c>
      <c r="C198" s="522" t="s">
        <v>937</v>
      </c>
      <c r="D198" s="517" t="s">
        <v>954</v>
      </c>
      <c r="E198" s="225" t="s">
        <v>939</v>
      </c>
      <c r="F198" s="523">
        <v>1344000</v>
      </c>
      <c r="G198" s="517" t="s">
        <v>963</v>
      </c>
      <c r="H198" s="248">
        <v>15000</v>
      </c>
      <c r="I198" s="517" t="s">
        <v>956</v>
      </c>
      <c r="J198" s="525">
        <v>42431</v>
      </c>
      <c r="K198" s="525">
        <v>42460</v>
      </c>
      <c r="L198" s="519" t="s">
        <v>105</v>
      </c>
      <c r="M198" s="526" t="s">
        <v>957</v>
      </c>
      <c r="N198" s="231">
        <f t="shared" si="9"/>
        <v>1.1160714285714286E-2</v>
      </c>
      <c r="O198" s="227"/>
      <c r="P198" s="264"/>
      <c r="Q198" s="262"/>
    </row>
    <row r="199" spans="2:17" s="232" customFormat="1">
      <c r="B199" s="245">
        <v>193</v>
      </c>
      <c r="C199" s="522" t="s">
        <v>937</v>
      </c>
      <c r="D199" s="517" t="s">
        <v>964</v>
      </c>
      <c r="E199" s="225" t="s">
        <v>939</v>
      </c>
      <c r="F199" s="523">
        <v>210000</v>
      </c>
      <c r="G199" s="517" t="s">
        <v>965</v>
      </c>
      <c r="H199" s="248">
        <v>100000</v>
      </c>
      <c r="I199" s="517" t="s">
        <v>966</v>
      </c>
      <c r="J199" s="525">
        <v>42375</v>
      </c>
      <c r="K199" s="525">
        <v>42460</v>
      </c>
      <c r="L199" s="519" t="s">
        <v>105</v>
      </c>
      <c r="M199" s="526" t="s">
        <v>967</v>
      </c>
      <c r="N199" s="231">
        <f t="shared" si="9"/>
        <v>0.47619047619047616</v>
      </c>
      <c r="O199" s="227"/>
      <c r="P199" s="264"/>
      <c r="Q199" s="529" t="s">
        <v>978</v>
      </c>
    </row>
    <row r="200" spans="2:17" s="232" customFormat="1">
      <c r="B200" s="245">
        <v>194</v>
      </c>
      <c r="C200" s="522" t="s">
        <v>937</v>
      </c>
      <c r="D200" s="517" t="s">
        <v>943</v>
      </c>
      <c r="E200" s="225" t="s">
        <v>939</v>
      </c>
      <c r="F200" s="523">
        <v>690000</v>
      </c>
      <c r="G200" s="517" t="s">
        <v>968</v>
      </c>
      <c r="H200" s="248">
        <v>137540</v>
      </c>
      <c r="I200" s="517" t="s">
        <v>969</v>
      </c>
      <c r="J200" s="525">
        <v>42382</v>
      </c>
      <c r="K200" s="525">
        <v>42460</v>
      </c>
      <c r="L200" s="519" t="s">
        <v>105</v>
      </c>
      <c r="M200" s="526" t="s">
        <v>946</v>
      </c>
      <c r="N200" s="231">
        <f t="shared" si="9"/>
        <v>0.19933333333333333</v>
      </c>
      <c r="O200" s="227"/>
      <c r="P200" s="264"/>
      <c r="Q200" s="529" t="s">
        <v>978</v>
      </c>
    </row>
    <row r="201" spans="2:17" s="232" customFormat="1">
      <c r="B201" s="245">
        <v>195</v>
      </c>
      <c r="C201" s="522" t="s">
        <v>937</v>
      </c>
      <c r="D201" s="517" t="s">
        <v>970</v>
      </c>
      <c r="E201" s="225" t="s">
        <v>939</v>
      </c>
      <c r="F201" s="523">
        <v>975000</v>
      </c>
      <c r="G201" s="517" t="s">
        <v>971</v>
      </c>
      <c r="H201" s="248">
        <v>35000</v>
      </c>
      <c r="I201" s="517" t="s">
        <v>972</v>
      </c>
      <c r="J201" s="525">
        <v>42380</v>
      </c>
      <c r="K201" s="525">
        <v>42460</v>
      </c>
      <c r="L201" s="519" t="s">
        <v>105</v>
      </c>
      <c r="M201" s="526" t="s">
        <v>973</v>
      </c>
      <c r="N201" s="231">
        <f t="shared" ref="N201:N203" si="10">H201/F201</f>
        <v>3.5897435897435895E-2</v>
      </c>
      <c r="O201" s="227"/>
      <c r="P201" s="264"/>
      <c r="Q201" s="529" t="s">
        <v>978</v>
      </c>
    </row>
    <row r="202" spans="2:17" s="232" customFormat="1">
      <c r="B202" s="245">
        <v>196</v>
      </c>
      <c r="C202" s="522" t="s">
        <v>937</v>
      </c>
      <c r="D202" s="527" t="s">
        <v>951</v>
      </c>
      <c r="E202" s="225" t="s">
        <v>939</v>
      </c>
      <c r="F202" s="523">
        <v>714000</v>
      </c>
      <c r="G202" s="517" t="s">
        <v>974</v>
      </c>
      <c r="H202" s="248">
        <v>100000</v>
      </c>
      <c r="I202" s="517" t="s">
        <v>975</v>
      </c>
      <c r="J202" s="525">
        <v>42381</v>
      </c>
      <c r="K202" s="525">
        <v>42460</v>
      </c>
      <c r="L202" s="519" t="s">
        <v>105</v>
      </c>
      <c r="M202" s="526" t="s">
        <v>936</v>
      </c>
      <c r="N202" s="231">
        <f t="shared" si="10"/>
        <v>0.14005602240896359</v>
      </c>
      <c r="O202" s="227"/>
      <c r="P202" s="264"/>
      <c r="Q202" s="529" t="s">
        <v>978</v>
      </c>
    </row>
    <row r="203" spans="2:17" s="232" customFormat="1">
      <c r="B203" s="245">
        <v>197</v>
      </c>
      <c r="C203" s="522" t="s">
        <v>937</v>
      </c>
      <c r="D203" s="517" t="s">
        <v>959</v>
      </c>
      <c r="E203" s="225" t="s">
        <v>939</v>
      </c>
      <c r="F203" s="523">
        <v>225000</v>
      </c>
      <c r="G203" s="517" t="s">
        <v>976</v>
      </c>
      <c r="H203" s="248">
        <v>100000</v>
      </c>
      <c r="I203" s="517" t="s">
        <v>977</v>
      </c>
      <c r="J203" s="525">
        <v>42425</v>
      </c>
      <c r="K203" s="525">
        <v>42460</v>
      </c>
      <c r="L203" s="519" t="s">
        <v>105</v>
      </c>
      <c r="M203" s="526" t="s">
        <v>962</v>
      </c>
      <c r="N203" s="231">
        <f t="shared" si="10"/>
        <v>0.44444444444444442</v>
      </c>
      <c r="O203" s="227"/>
      <c r="P203" s="264"/>
      <c r="Q203" s="529" t="s">
        <v>978</v>
      </c>
    </row>
    <row r="204" spans="2:17" s="232" customFormat="1">
      <c r="B204" s="245">
        <v>198</v>
      </c>
      <c r="C204" s="517" t="s">
        <v>988</v>
      </c>
      <c r="D204" s="495" t="s">
        <v>987</v>
      </c>
      <c r="E204" s="225" t="s">
        <v>167</v>
      </c>
      <c r="F204" s="497">
        <v>50000</v>
      </c>
      <c r="G204" s="495" t="s">
        <v>990</v>
      </c>
      <c r="H204" s="248">
        <v>3000</v>
      </c>
      <c r="I204" s="499" t="str">
        <f t="shared" ref="I204:I206" si="11">C204&amp;"房产"&amp;M204&amp;D204&amp;"sales cost"</f>
        <v>广州房产F-FC-QG-16-00500#002GZ御峰国际sales cost</v>
      </c>
      <c r="J204" s="500">
        <v>42417</v>
      </c>
      <c r="K204" s="500">
        <v>42426</v>
      </c>
      <c r="L204" s="279" t="s">
        <v>105</v>
      </c>
      <c r="M204" s="502" t="s">
        <v>989</v>
      </c>
      <c r="N204" s="231">
        <v>0.06</v>
      </c>
      <c r="O204" s="227"/>
      <c r="P204" s="264"/>
      <c r="Q204" s="262"/>
    </row>
    <row r="205" spans="2:17" s="232" customFormat="1">
      <c r="B205" s="245">
        <v>199</v>
      </c>
      <c r="C205" s="517" t="s">
        <v>988</v>
      </c>
      <c r="D205" s="495" t="s">
        <v>992</v>
      </c>
      <c r="E205" s="225" t="s">
        <v>991</v>
      </c>
      <c r="F205" s="497">
        <v>607500</v>
      </c>
      <c r="G205" s="495" t="s">
        <v>993</v>
      </c>
      <c r="H205" s="248">
        <v>60000</v>
      </c>
      <c r="I205" s="499" t="str">
        <f t="shared" si="11"/>
        <v>广州房产F-FC-GZ-CPS-16-00945金融街融穗华府sales cost</v>
      </c>
      <c r="J205" s="500">
        <v>42430</v>
      </c>
      <c r="K205" s="500">
        <v>42521</v>
      </c>
      <c r="L205" s="279" t="s">
        <v>105</v>
      </c>
      <c r="M205" s="502" t="s">
        <v>994</v>
      </c>
      <c r="N205" s="539">
        <v>9.8799999999999999E-2</v>
      </c>
      <c r="O205" s="227"/>
      <c r="P205" s="264"/>
      <c r="Q205" s="262"/>
    </row>
    <row r="206" spans="2:17" s="232" customFormat="1">
      <c r="B206" s="245">
        <v>200</v>
      </c>
      <c r="C206" s="517" t="s">
        <v>1007</v>
      </c>
      <c r="D206" s="440" t="s">
        <v>323</v>
      </c>
      <c r="E206" s="225" t="s">
        <v>125</v>
      </c>
      <c r="F206" s="226">
        <v>800000</v>
      </c>
      <c r="G206" s="517" t="s">
        <v>1010</v>
      </c>
      <c r="H206" s="248">
        <v>40000</v>
      </c>
      <c r="I206" s="227" t="str">
        <f t="shared" si="11"/>
        <v>长沙房产F-FC-CS-CPA-15-04643润和之悦sales cost</v>
      </c>
      <c r="J206" s="228">
        <v>42370</v>
      </c>
      <c r="K206" s="228">
        <v>42460</v>
      </c>
      <c r="L206" s="229" t="s">
        <v>105</v>
      </c>
      <c r="M206" s="438" t="s">
        <v>346</v>
      </c>
      <c r="N206" s="231">
        <f t="shared" ref="N206:N269" si="12">H206/F206</f>
        <v>0.05</v>
      </c>
      <c r="O206" s="227"/>
      <c r="P206" s="264"/>
      <c r="Q206" s="262"/>
    </row>
    <row r="207" spans="2:17" s="232" customFormat="1">
      <c r="B207" s="245">
        <v>201</v>
      </c>
      <c r="C207" s="517" t="s">
        <v>1011</v>
      </c>
      <c r="D207" s="517" t="s">
        <v>1012</v>
      </c>
      <c r="E207" s="225" t="s">
        <v>1013</v>
      </c>
      <c r="F207" s="226">
        <v>350000</v>
      </c>
      <c r="G207" s="517" t="s">
        <v>1014</v>
      </c>
      <c r="H207" s="248">
        <v>118110</v>
      </c>
      <c r="I207" s="518" t="s">
        <v>1015</v>
      </c>
      <c r="J207" s="228">
        <v>42432</v>
      </c>
      <c r="K207" s="228">
        <v>42613</v>
      </c>
      <c r="L207" s="279" t="s">
        <v>105</v>
      </c>
      <c r="M207" s="526" t="s">
        <v>1016</v>
      </c>
      <c r="N207" s="231">
        <f t="shared" si="12"/>
        <v>0.33745714285714284</v>
      </c>
      <c r="O207" s="673" t="s">
        <v>3720</v>
      </c>
      <c r="P207" s="264"/>
      <c r="Q207" s="615"/>
    </row>
    <row r="208" spans="2:17" s="232" customFormat="1">
      <c r="B208" s="245">
        <v>202</v>
      </c>
      <c r="C208" s="224" t="s">
        <v>9</v>
      </c>
      <c r="D208" s="224" t="s">
        <v>1061</v>
      </c>
      <c r="E208" s="225" t="s">
        <v>148</v>
      </c>
      <c r="F208" s="226">
        <v>150000</v>
      </c>
      <c r="G208" s="224" t="s">
        <v>1062</v>
      </c>
      <c r="H208" s="263">
        <v>9750</v>
      </c>
      <c r="I208" s="227" t="s">
        <v>1063</v>
      </c>
      <c r="J208" s="228">
        <v>42439</v>
      </c>
      <c r="K208" s="228">
        <v>42480</v>
      </c>
      <c r="L208" s="279" t="s">
        <v>105</v>
      </c>
      <c r="M208" s="230" t="s">
        <v>1064</v>
      </c>
      <c r="N208" s="231">
        <f t="shared" si="12"/>
        <v>6.5000000000000002E-2</v>
      </c>
      <c r="O208" s="227"/>
      <c r="P208" s="264"/>
      <c r="Q208" s="262"/>
    </row>
    <row r="209" spans="2:17" s="232" customFormat="1">
      <c r="B209" s="245">
        <v>203</v>
      </c>
      <c r="C209" s="224" t="s">
        <v>9</v>
      </c>
      <c r="D209" s="224" t="s">
        <v>1065</v>
      </c>
      <c r="E209" s="225" t="s">
        <v>148</v>
      </c>
      <c r="F209" s="226">
        <v>60000</v>
      </c>
      <c r="G209" s="224" t="s">
        <v>1066</v>
      </c>
      <c r="H209" s="249">
        <v>3900</v>
      </c>
      <c r="I209" s="227" t="s">
        <v>1067</v>
      </c>
      <c r="J209" s="228">
        <v>42439</v>
      </c>
      <c r="K209" s="228">
        <v>42480</v>
      </c>
      <c r="L209" s="229" t="s">
        <v>105</v>
      </c>
      <c r="M209" s="230" t="s">
        <v>1068</v>
      </c>
      <c r="N209" s="231">
        <f t="shared" si="12"/>
        <v>6.5000000000000002E-2</v>
      </c>
      <c r="O209" s="227"/>
      <c r="P209" s="251"/>
      <c r="Q209" s="262"/>
    </row>
    <row r="210" spans="2:17" s="232" customFormat="1">
      <c r="B210" s="245">
        <v>204</v>
      </c>
      <c r="C210" s="517" t="s">
        <v>1069</v>
      </c>
      <c r="D210" s="517" t="s">
        <v>1072</v>
      </c>
      <c r="E210" s="225" t="s">
        <v>125</v>
      </c>
      <c r="F210" s="226">
        <v>766900</v>
      </c>
      <c r="G210" s="517" t="s">
        <v>1071</v>
      </c>
      <c r="H210" s="249">
        <v>35000</v>
      </c>
      <c r="I210" s="227" t="str">
        <f t="shared" ref="I210:I213" si="13">C210&amp;"房产"&amp;M210&amp;D210&amp;"sales cost"</f>
        <v>长沙房产F-FC-CS-CPA-16-00767卢浮原著sales cost</v>
      </c>
      <c r="J210" s="228">
        <v>42370</v>
      </c>
      <c r="K210" s="228">
        <v>42460</v>
      </c>
      <c r="L210" s="229" t="s">
        <v>105</v>
      </c>
      <c r="M210" s="526" t="s">
        <v>1073</v>
      </c>
      <c r="N210" s="231">
        <f t="shared" si="12"/>
        <v>4.5638284000521577E-2</v>
      </c>
      <c r="O210" s="227"/>
      <c r="P210" s="251"/>
      <c r="Q210" s="262"/>
    </row>
    <row r="211" spans="2:17" s="232" customFormat="1">
      <c r="B211" s="245">
        <v>205</v>
      </c>
      <c r="C211" s="517" t="s">
        <v>1069</v>
      </c>
      <c r="D211" s="517" t="s">
        <v>1076</v>
      </c>
      <c r="E211" s="225" t="s">
        <v>125</v>
      </c>
      <c r="F211" s="226">
        <v>100000</v>
      </c>
      <c r="G211" s="517" t="s">
        <v>1075</v>
      </c>
      <c r="H211" s="249">
        <v>35000</v>
      </c>
      <c r="I211" s="227" t="str">
        <f t="shared" si="13"/>
        <v>长沙房产F-FC-CS-CPA-16-00629湘熙水郡sales cost</v>
      </c>
      <c r="J211" s="228">
        <v>42370</v>
      </c>
      <c r="K211" s="228">
        <v>42460</v>
      </c>
      <c r="L211" s="229" t="s">
        <v>105</v>
      </c>
      <c r="M211" s="526" t="s">
        <v>1074</v>
      </c>
      <c r="N211" s="231">
        <f t="shared" si="12"/>
        <v>0.35</v>
      </c>
      <c r="O211" s="227"/>
      <c r="P211" s="251"/>
      <c r="Q211" s="262"/>
    </row>
    <row r="212" spans="2:17" s="232" customFormat="1">
      <c r="B212" s="245">
        <v>206</v>
      </c>
      <c r="C212" s="517" t="s">
        <v>1069</v>
      </c>
      <c r="D212" s="517" t="s">
        <v>1078</v>
      </c>
      <c r="E212" s="225" t="s">
        <v>125</v>
      </c>
      <c r="F212" s="226">
        <v>330000</v>
      </c>
      <c r="G212" s="517" t="s">
        <v>1079</v>
      </c>
      <c r="H212" s="250">
        <v>2100</v>
      </c>
      <c r="I212" s="227" t="str">
        <f t="shared" si="13"/>
        <v>长沙房产F-FC-CS-CPA-15-02920恒大御景半岛sales cost</v>
      </c>
      <c r="J212" s="228">
        <v>42370</v>
      </c>
      <c r="K212" s="228">
        <v>42460</v>
      </c>
      <c r="L212" s="229" t="s">
        <v>105</v>
      </c>
      <c r="M212" s="526" t="s">
        <v>1077</v>
      </c>
      <c r="N212" s="231">
        <f t="shared" si="12"/>
        <v>6.3636363636363638E-3</v>
      </c>
      <c r="O212" s="227"/>
      <c r="P212" s="251"/>
      <c r="Q212" s="262"/>
    </row>
    <row r="213" spans="2:17" s="232" customFormat="1">
      <c r="B213" s="245">
        <v>207</v>
      </c>
      <c r="C213" s="517" t="s">
        <v>1069</v>
      </c>
      <c r="D213" s="440" t="s">
        <v>323</v>
      </c>
      <c r="E213" s="225" t="s">
        <v>125</v>
      </c>
      <c r="F213" s="226">
        <v>800000</v>
      </c>
      <c r="G213" s="517" t="s">
        <v>1081</v>
      </c>
      <c r="H213" s="250">
        <v>4000</v>
      </c>
      <c r="I213" s="227" t="str">
        <f t="shared" si="13"/>
        <v>长沙房产F-FC-CS-CPA-16-00984润和之悦sales cost</v>
      </c>
      <c r="J213" s="228">
        <v>42370</v>
      </c>
      <c r="K213" s="228">
        <v>42460</v>
      </c>
      <c r="L213" s="229" t="s">
        <v>105</v>
      </c>
      <c r="M213" s="526" t="s">
        <v>1080</v>
      </c>
      <c r="N213" s="231">
        <f t="shared" si="12"/>
        <v>5.0000000000000001E-3</v>
      </c>
      <c r="O213" s="227"/>
      <c r="P213" s="251"/>
      <c r="Q213" s="262"/>
    </row>
    <row r="214" spans="2:17" s="232" customFormat="1">
      <c r="B214" s="245">
        <v>209</v>
      </c>
      <c r="C214" s="517" t="s">
        <v>1085</v>
      </c>
      <c r="D214" s="517" t="s">
        <v>1086</v>
      </c>
      <c r="E214" s="225" t="s">
        <v>1087</v>
      </c>
      <c r="F214" s="226">
        <v>100000</v>
      </c>
      <c r="G214" s="517" t="s">
        <v>1088</v>
      </c>
      <c r="H214" s="250">
        <v>6850</v>
      </c>
      <c r="I214" s="574" t="s">
        <v>1089</v>
      </c>
      <c r="J214" s="228">
        <v>42445</v>
      </c>
      <c r="K214" s="228">
        <v>42460</v>
      </c>
      <c r="L214" s="229" t="s">
        <v>105</v>
      </c>
      <c r="M214" s="526" t="s">
        <v>1090</v>
      </c>
      <c r="N214" s="231">
        <f t="shared" si="12"/>
        <v>6.8500000000000005E-2</v>
      </c>
      <c r="O214" s="227"/>
      <c r="P214" s="251"/>
      <c r="Q214" s="262"/>
    </row>
    <row r="215" spans="2:17" s="232" customFormat="1">
      <c r="B215" s="245">
        <v>210</v>
      </c>
      <c r="C215" s="517" t="s">
        <v>1085</v>
      </c>
      <c r="D215" s="517" t="s">
        <v>1091</v>
      </c>
      <c r="E215" s="225" t="s">
        <v>1087</v>
      </c>
      <c r="F215" s="226">
        <v>90000</v>
      </c>
      <c r="G215" s="517" t="s">
        <v>1092</v>
      </c>
      <c r="H215" s="250">
        <v>5500</v>
      </c>
      <c r="I215" s="574" t="s">
        <v>1093</v>
      </c>
      <c r="J215" s="228">
        <v>42431</v>
      </c>
      <c r="K215" s="228">
        <v>42450</v>
      </c>
      <c r="L215" s="229" t="s">
        <v>105</v>
      </c>
      <c r="M215" s="526" t="s">
        <v>1094</v>
      </c>
      <c r="N215" s="231">
        <f t="shared" si="12"/>
        <v>6.1111111111111109E-2</v>
      </c>
      <c r="O215" s="227"/>
      <c r="P215" s="251"/>
      <c r="Q215" s="262"/>
    </row>
    <row r="216" spans="2:17" s="232" customFormat="1">
      <c r="B216" s="245">
        <v>211</v>
      </c>
      <c r="C216" s="517" t="s">
        <v>1085</v>
      </c>
      <c r="D216" s="517" t="s">
        <v>1098</v>
      </c>
      <c r="E216" s="225" t="s">
        <v>1095</v>
      </c>
      <c r="F216" s="221">
        <v>190000</v>
      </c>
      <c r="G216" s="517" t="s">
        <v>1096</v>
      </c>
      <c r="H216" s="250">
        <v>17300</v>
      </c>
      <c r="I216" s="574" t="s">
        <v>1097</v>
      </c>
      <c r="J216" s="228">
        <v>42441</v>
      </c>
      <c r="K216" s="228">
        <v>42475</v>
      </c>
      <c r="L216" s="229" t="s">
        <v>105</v>
      </c>
      <c r="M216" s="526" t="s">
        <v>1099</v>
      </c>
      <c r="N216" s="231">
        <f t="shared" si="12"/>
        <v>9.1052631578947371E-2</v>
      </c>
      <c r="O216" s="227"/>
      <c r="P216" s="240"/>
      <c r="Q216" s="262"/>
    </row>
    <row r="217" spans="2:17" s="232" customFormat="1">
      <c r="B217" s="245">
        <v>212</v>
      </c>
      <c r="C217" s="517" t="s">
        <v>1085</v>
      </c>
      <c r="D217" s="517" t="s">
        <v>1100</v>
      </c>
      <c r="E217" s="225" t="s">
        <v>1095</v>
      </c>
      <c r="F217" s="221">
        <v>700000</v>
      </c>
      <c r="G217" s="517" t="s">
        <v>1101</v>
      </c>
      <c r="H217" s="250">
        <v>20000</v>
      </c>
      <c r="I217" s="574" t="s">
        <v>1102</v>
      </c>
      <c r="J217" s="228">
        <v>42360</v>
      </c>
      <c r="K217" s="228">
        <v>42475</v>
      </c>
      <c r="L217" s="229" t="s">
        <v>105</v>
      </c>
      <c r="M217" s="526" t="s">
        <v>1103</v>
      </c>
      <c r="N217" s="231">
        <f t="shared" si="12"/>
        <v>2.8571428571428571E-2</v>
      </c>
      <c r="O217" s="227"/>
      <c r="P217" s="240"/>
      <c r="Q217" s="262"/>
    </row>
    <row r="218" spans="2:17" s="232" customFormat="1">
      <c r="B218" s="245">
        <v>213</v>
      </c>
      <c r="C218" s="224" t="s">
        <v>9</v>
      </c>
      <c r="D218" s="224" t="s">
        <v>1104</v>
      </c>
      <c r="E218" s="225" t="s">
        <v>148</v>
      </c>
      <c r="F218" s="221">
        <v>50000</v>
      </c>
      <c r="G218" s="224" t="s">
        <v>1105</v>
      </c>
      <c r="H218" s="226">
        <v>3250</v>
      </c>
      <c r="I218" s="280" t="s">
        <v>1106</v>
      </c>
      <c r="J218" s="228">
        <v>42429</v>
      </c>
      <c r="K218" s="228">
        <v>42440</v>
      </c>
      <c r="L218" s="229" t="s">
        <v>105</v>
      </c>
      <c r="M218" s="230" t="s">
        <v>1107</v>
      </c>
      <c r="N218" s="231">
        <f t="shared" si="12"/>
        <v>6.5000000000000002E-2</v>
      </c>
      <c r="O218" s="227"/>
      <c r="P218" s="240"/>
      <c r="Q218" s="262"/>
    </row>
    <row r="219" spans="2:17" s="232" customFormat="1">
      <c r="B219" s="245">
        <v>214</v>
      </c>
      <c r="C219" s="224" t="s">
        <v>9</v>
      </c>
      <c r="D219" s="224" t="s">
        <v>1108</v>
      </c>
      <c r="E219" s="225" t="s">
        <v>1115</v>
      </c>
      <c r="F219" s="221">
        <v>50000</v>
      </c>
      <c r="G219" s="224" t="s">
        <v>1109</v>
      </c>
      <c r="H219" s="226">
        <v>3250</v>
      </c>
      <c r="I219" s="280" t="s">
        <v>1110</v>
      </c>
      <c r="J219" s="228">
        <v>42445</v>
      </c>
      <c r="K219" s="228" t="s">
        <v>1111</v>
      </c>
      <c r="L219" s="229" t="s">
        <v>105</v>
      </c>
      <c r="M219" s="230" t="s">
        <v>1112</v>
      </c>
      <c r="N219" s="231">
        <f t="shared" si="12"/>
        <v>6.5000000000000002E-2</v>
      </c>
      <c r="O219" s="227"/>
      <c r="P219" s="240"/>
      <c r="Q219" s="262"/>
    </row>
    <row r="220" spans="2:17" s="232" customFormat="1">
      <c r="B220" s="245">
        <v>215</v>
      </c>
      <c r="C220" s="517" t="s">
        <v>1113</v>
      </c>
      <c r="D220" s="517" t="s">
        <v>1114</v>
      </c>
      <c r="E220" s="225" t="s">
        <v>1115</v>
      </c>
      <c r="F220" s="221">
        <v>253000</v>
      </c>
      <c r="G220" s="517" t="s">
        <v>1116</v>
      </c>
      <c r="H220" s="226">
        <v>15000</v>
      </c>
      <c r="I220" s="574" t="s">
        <v>1118</v>
      </c>
      <c r="J220" s="228">
        <v>42370</v>
      </c>
      <c r="K220" s="228">
        <v>42460</v>
      </c>
      <c r="L220" s="229" t="s">
        <v>105</v>
      </c>
      <c r="M220" s="526" t="s">
        <v>1117</v>
      </c>
      <c r="N220" s="231">
        <f t="shared" si="12"/>
        <v>5.9288537549407112E-2</v>
      </c>
      <c r="O220" s="227"/>
      <c r="P220" s="240"/>
      <c r="Q220" s="262"/>
    </row>
    <row r="221" spans="2:17" s="232" customFormat="1">
      <c r="B221" s="245">
        <v>216</v>
      </c>
      <c r="C221" s="224" t="s">
        <v>9</v>
      </c>
      <c r="D221" s="224" t="s">
        <v>683</v>
      </c>
      <c r="E221" s="225" t="s">
        <v>148</v>
      </c>
      <c r="F221" s="221">
        <v>38000</v>
      </c>
      <c r="G221" s="224" t="s">
        <v>1126</v>
      </c>
      <c r="H221" s="226">
        <v>2470</v>
      </c>
      <c r="I221" s="280" t="s">
        <v>685</v>
      </c>
      <c r="J221" s="228">
        <v>42367</v>
      </c>
      <c r="K221" s="228">
        <v>42369</v>
      </c>
      <c r="L221" s="229" t="s">
        <v>105</v>
      </c>
      <c r="M221" s="230" t="s">
        <v>1127</v>
      </c>
      <c r="N221" s="231">
        <f t="shared" si="12"/>
        <v>6.5000000000000002E-2</v>
      </c>
      <c r="O221" s="227"/>
      <c r="P221" s="240"/>
      <c r="Q221" s="576"/>
    </row>
    <row r="222" spans="2:17" s="232" customFormat="1">
      <c r="B222" s="245">
        <v>217</v>
      </c>
      <c r="C222" s="224" t="s">
        <v>9</v>
      </c>
      <c r="D222" s="224" t="s">
        <v>1128</v>
      </c>
      <c r="E222" s="225" t="s">
        <v>494</v>
      </c>
      <c r="F222" s="221">
        <v>600000</v>
      </c>
      <c r="G222" s="224" t="s">
        <v>1129</v>
      </c>
      <c r="H222" s="226">
        <v>38000</v>
      </c>
      <c r="I222" s="280" t="s">
        <v>1130</v>
      </c>
      <c r="J222" s="228">
        <v>42415</v>
      </c>
      <c r="K222" s="228">
        <v>42521</v>
      </c>
      <c r="L222" s="229" t="s">
        <v>105</v>
      </c>
      <c r="M222" s="231" t="s">
        <v>1131</v>
      </c>
      <c r="N222" s="231">
        <f t="shared" si="12"/>
        <v>6.3333333333333339E-2</v>
      </c>
      <c r="O222" s="240"/>
      <c r="P222" s="239"/>
    </row>
    <row r="223" spans="2:17" s="232" customFormat="1">
      <c r="B223" s="245">
        <v>218</v>
      </c>
      <c r="C223" s="224" t="s">
        <v>9</v>
      </c>
      <c r="D223" s="224" t="s">
        <v>1132</v>
      </c>
      <c r="E223" s="225" t="s">
        <v>494</v>
      </c>
      <c r="F223" s="221">
        <v>632000</v>
      </c>
      <c r="G223" s="224" t="s">
        <v>1133</v>
      </c>
      <c r="H223" s="226">
        <v>30000</v>
      </c>
      <c r="I223" s="280" t="s">
        <v>1134</v>
      </c>
      <c r="J223" s="228">
        <v>42430</v>
      </c>
      <c r="K223" s="228">
        <v>42551</v>
      </c>
      <c r="L223" s="229" t="s">
        <v>105</v>
      </c>
      <c r="M223" s="231" t="s">
        <v>1135</v>
      </c>
      <c r="N223" s="231">
        <f t="shared" si="12"/>
        <v>4.746835443037975E-2</v>
      </c>
      <c r="O223" s="240"/>
      <c r="P223" s="239"/>
    </row>
    <row r="224" spans="2:17" s="232" customFormat="1">
      <c r="B224" s="245">
        <v>219</v>
      </c>
      <c r="C224" s="224" t="s">
        <v>9</v>
      </c>
      <c r="D224" s="224" t="s">
        <v>1136</v>
      </c>
      <c r="E224" s="225" t="s">
        <v>494</v>
      </c>
      <c r="F224" s="221">
        <v>20000</v>
      </c>
      <c r="G224" s="224" t="s">
        <v>1137</v>
      </c>
      <c r="H224" s="226">
        <v>1000</v>
      </c>
      <c r="I224" s="280" t="s">
        <v>1138</v>
      </c>
      <c r="J224" s="228">
        <v>42434</v>
      </c>
      <c r="K224" s="228">
        <v>42440</v>
      </c>
      <c r="L224" s="229" t="s">
        <v>105</v>
      </c>
      <c r="M224" s="231" t="s">
        <v>1139</v>
      </c>
      <c r="N224" s="231">
        <f t="shared" si="12"/>
        <v>0.05</v>
      </c>
      <c r="O224" s="240"/>
      <c r="P224" s="239"/>
    </row>
    <row r="225" spans="2:17" s="232" customFormat="1">
      <c r="B225" s="245">
        <v>220</v>
      </c>
      <c r="C225" s="224" t="s">
        <v>9</v>
      </c>
      <c r="D225" s="224" t="s">
        <v>1140</v>
      </c>
      <c r="E225" s="225" t="s">
        <v>494</v>
      </c>
      <c r="F225" s="221">
        <v>100000</v>
      </c>
      <c r="G225" s="224" t="s">
        <v>1141</v>
      </c>
      <c r="H225" s="226">
        <v>6000</v>
      </c>
      <c r="I225" s="280" t="s">
        <v>1142</v>
      </c>
      <c r="J225" s="228">
        <v>42430</v>
      </c>
      <c r="K225" s="228">
        <v>42460</v>
      </c>
      <c r="L225" s="229" t="s">
        <v>105</v>
      </c>
      <c r="M225" s="231" t="s">
        <v>1143</v>
      </c>
      <c r="N225" s="231">
        <f t="shared" si="12"/>
        <v>0.06</v>
      </c>
      <c r="O225" s="240"/>
      <c r="P225" s="239"/>
    </row>
    <row r="226" spans="2:17" s="232" customFormat="1">
      <c r="B226" s="245">
        <v>221</v>
      </c>
      <c r="C226" s="224" t="s">
        <v>9</v>
      </c>
      <c r="D226" s="224" t="s">
        <v>1144</v>
      </c>
      <c r="E226" s="225" t="s">
        <v>494</v>
      </c>
      <c r="F226" s="226">
        <v>255000</v>
      </c>
      <c r="G226" s="224" t="s">
        <v>1145</v>
      </c>
      <c r="H226" s="226">
        <v>14400</v>
      </c>
      <c r="I226" s="280" t="s">
        <v>1146</v>
      </c>
      <c r="J226" s="228">
        <v>42394</v>
      </c>
      <c r="K226" s="228">
        <v>42490</v>
      </c>
      <c r="L226" s="229" t="s">
        <v>105</v>
      </c>
      <c r="M226" s="231" t="s">
        <v>1147</v>
      </c>
      <c r="N226" s="231">
        <f t="shared" si="12"/>
        <v>5.647058823529412E-2</v>
      </c>
      <c r="O226" s="240"/>
      <c r="P226" s="239"/>
    </row>
    <row r="227" spans="2:17" s="232" customFormat="1">
      <c r="B227" s="245">
        <v>222</v>
      </c>
      <c r="C227" s="517" t="s">
        <v>1148</v>
      </c>
      <c r="D227" s="517" t="s">
        <v>1149</v>
      </c>
      <c r="E227" s="225" t="s">
        <v>1150</v>
      </c>
      <c r="F227" s="226">
        <v>100000</v>
      </c>
      <c r="G227" s="517" t="s">
        <v>1151</v>
      </c>
      <c r="H227" s="226">
        <v>3000</v>
      </c>
      <c r="I227" s="518" t="s">
        <v>1152</v>
      </c>
      <c r="J227" s="228">
        <v>42444</v>
      </c>
      <c r="K227" s="228">
        <v>42459</v>
      </c>
      <c r="L227" s="229" t="s">
        <v>105</v>
      </c>
      <c r="M227" s="575" t="s">
        <v>1153</v>
      </c>
      <c r="N227" s="231">
        <f t="shared" si="12"/>
        <v>0.03</v>
      </c>
      <c r="O227" s="227"/>
      <c r="P227" s="240"/>
      <c r="Q227" s="576"/>
    </row>
    <row r="228" spans="2:17" s="232" customFormat="1">
      <c r="B228" s="577">
        <v>223</v>
      </c>
      <c r="C228" s="517" t="s">
        <v>894</v>
      </c>
      <c r="D228" s="517" t="s">
        <v>1158</v>
      </c>
      <c r="E228" s="225" t="s">
        <v>784</v>
      </c>
      <c r="F228" s="523">
        <v>200000</v>
      </c>
      <c r="G228" s="517" t="s">
        <v>1159</v>
      </c>
      <c r="H228" s="523">
        <v>40000</v>
      </c>
      <c r="I228" s="517" t="s">
        <v>915</v>
      </c>
      <c r="J228" s="525">
        <v>42437</v>
      </c>
      <c r="K228" s="525">
        <v>42460</v>
      </c>
      <c r="L228" s="519" t="s">
        <v>105</v>
      </c>
      <c r="M228" s="526" t="s">
        <v>1160</v>
      </c>
      <c r="N228" s="578">
        <f t="shared" si="12"/>
        <v>0.2</v>
      </c>
      <c r="O228" s="522"/>
      <c r="P228" s="579"/>
      <c r="Q228" s="580"/>
    </row>
    <row r="229" spans="2:17" s="232" customFormat="1">
      <c r="B229" s="577">
        <v>224</v>
      </c>
      <c r="C229" s="517" t="s">
        <v>894</v>
      </c>
      <c r="D229" s="517" t="s">
        <v>1161</v>
      </c>
      <c r="E229" s="225" t="s">
        <v>784</v>
      </c>
      <c r="F229" s="523">
        <v>200000</v>
      </c>
      <c r="G229" s="517" t="s">
        <v>1162</v>
      </c>
      <c r="H229" s="523">
        <v>40000</v>
      </c>
      <c r="I229" s="517" t="s">
        <v>1166</v>
      </c>
      <c r="J229" s="525">
        <v>42437</v>
      </c>
      <c r="K229" s="525">
        <v>42460</v>
      </c>
      <c r="L229" s="519" t="s">
        <v>105</v>
      </c>
      <c r="M229" s="526" t="s">
        <v>1163</v>
      </c>
      <c r="N229" s="578">
        <f t="shared" si="12"/>
        <v>0.2</v>
      </c>
      <c r="O229" s="522"/>
      <c r="P229" s="579"/>
      <c r="Q229" s="580"/>
    </row>
    <row r="230" spans="2:17" s="232" customFormat="1">
      <c r="B230" s="577">
        <v>225</v>
      </c>
      <c r="C230" s="517" t="s">
        <v>894</v>
      </c>
      <c r="D230" s="517" t="s">
        <v>1164</v>
      </c>
      <c r="E230" s="225" t="s">
        <v>784</v>
      </c>
      <c r="F230" s="523">
        <v>100000</v>
      </c>
      <c r="G230" s="517" t="s">
        <v>1165</v>
      </c>
      <c r="H230" s="523">
        <v>4000</v>
      </c>
      <c r="I230" s="517" t="s">
        <v>1167</v>
      </c>
      <c r="J230" s="525">
        <v>42437</v>
      </c>
      <c r="K230" s="525">
        <v>42460</v>
      </c>
      <c r="L230" s="519" t="s">
        <v>105</v>
      </c>
      <c r="M230" s="526" t="s">
        <v>1168</v>
      </c>
      <c r="N230" s="578">
        <f t="shared" si="12"/>
        <v>0.04</v>
      </c>
      <c r="O230" s="522"/>
      <c r="P230" s="579"/>
      <c r="Q230" s="580"/>
    </row>
    <row r="231" spans="2:17" s="232" customFormat="1">
      <c r="B231" s="577">
        <v>226</v>
      </c>
      <c r="C231" s="517" t="s">
        <v>1169</v>
      </c>
      <c r="D231" s="517" t="s">
        <v>1170</v>
      </c>
      <c r="E231" s="225" t="s">
        <v>1171</v>
      </c>
      <c r="F231" s="523">
        <v>200000</v>
      </c>
      <c r="G231" s="517" t="s">
        <v>1172</v>
      </c>
      <c r="H231" s="523">
        <v>8400</v>
      </c>
      <c r="I231" s="517" t="s">
        <v>1173</v>
      </c>
      <c r="J231" s="525">
        <v>42444</v>
      </c>
      <c r="K231" s="525">
        <v>42460</v>
      </c>
      <c r="L231" s="519" t="s">
        <v>105</v>
      </c>
      <c r="M231" s="526" t="s">
        <v>1174</v>
      </c>
      <c r="N231" s="578">
        <f t="shared" si="12"/>
        <v>4.2000000000000003E-2</v>
      </c>
      <c r="O231" s="522"/>
      <c r="P231" s="579"/>
      <c r="Q231" s="529"/>
    </row>
    <row r="232" spans="2:17" s="232" customFormat="1">
      <c r="B232" s="577">
        <v>227</v>
      </c>
      <c r="C232" s="522" t="s">
        <v>1175</v>
      </c>
      <c r="D232" s="527" t="s">
        <v>1176</v>
      </c>
      <c r="E232" s="225" t="s">
        <v>1177</v>
      </c>
      <c r="F232" s="523">
        <v>714000</v>
      </c>
      <c r="G232" s="517" t="s">
        <v>1178</v>
      </c>
      <c r="H232" s="528">
        <v>50000</v>
      </c>
      <c r="I232" s="517" t="s">
        <v>1179</v>
      </c>
      <c r="J232" s="525">
        <v>42381</v>
      </c>
      <c r="K232" s="525">
        <v>42460</v>
      </c>
      <c r="L232" s="519" t="s">
        <v>105</v>
      </c>
      <c r="M232" s="526" t="s">
        <v>1180</v>
      </c>
      <c r="N232" s="578">
        <f t="shared" si="12"/>
        <v>7.0028011204481794E-2</v>
      </c>
      <c r="O232" s="522"/>
      <c r="P232" s="524"/>
      <c r="Q232" s="529" t="s">
        <v>1181</v>
      </c>
    </row>
    <row r="233" spans="2:17" s="232" customFormat="1">
      <c r="B233" s="577">
        <v>228</v>
      </c>
      <c r="C233" s="522" t="s">
        <v>1175</v>
      </c>
      <c r="D233" s="517" t="s">
        <v>1182</v>
      </c>
      <c r="E233" s="225" t="s">
        <v>1177</v>
      </c>
      <c r="F233" s="523">
        <v>1505000</v>
      </c>
      <c r="G233" s="517" t="s">
        <v>1183</v>
      </c>
      <c r="H233" s="524">
        <v>50000</v>
      </c>
      <c r="I233" s="517" t="s">
        <v>1184</v>
      </c>
      <c r="J233" s="525">
        <v>42444</v>
      </c>
      <c r="K233" s="525">
        <v>42460</v>
      </c>
      <c r="L233" s="519" t="s">
        <v>105</v>
      </c>
      <c r="M233" s="526" t="s">
        <v>1185</v>
      </c>
      <c r="N233" s="578">
        <f t="shared" si="12"/>
        <v>3.3222591362126248E-2</v>
      </c>
      <c r="O233" s="522"/>
      <c r="P233" s="579"/>
      <c r="Q233" s="529"/>
    </row>
    <row r="234" spans="2:17" s="232" customFormat="1">
      <c r="B234" s="577">
        <v>229</v>
      </c>
      <c r="C234" s="517" t="s">
        <v>1169</v>
      </c>
      <c r="D234" s="517" t="s">
        <v>1186</v>
      </c>
      <c r="E234" s="225" t="s">
        <v>1187</v>
      </c>
      <c r="F234" s="523">
        <v>1344000</v>
      </c>
      <c r="G234" s="517" t="s">
        <v>1188</v>
      </c>
      <c r="H234" s="523">
        <v>55000</v>
      </c>
      <c r="I234" s="517" t="s">
        <v>1189</v>
      </c>
      <c r="J234" s="525">
        <v>42444</v>
      </c>
      <c r="K234" s="525">
        <v>42460</v>
      </c>
      <c r="L234" s="519" t="s">
        <v>105</v>
      </c>
      <c r="M234" s="526" t="s">
        <v>1190</v>
      </c>
      <c r="N234" s="578">
        <f t="shared" si="12"/>
        <v>4.0922619047619048E-2</v>
      </c>
      <c r="O234" s="522"/>
      <c r="P234" s="579"/>
      <c r="Q234" s="529"/>
    </row>
    <row r="235" spans="2:17" s="232" customFormat="1">
      <c r="B235" s="577">
        <v>230</v>
      </c>
      <c r="C235" s="517" t="s">
        <v>1169</v>
      </c>
      <c r="D235" s="517" t="s">
        <v>1191</v>
      </c>
      <c r="E235" s="225" t="s">
        <v>1171</v>
      </c>
      <c r="F235" s="523">
        <v>150000</v>
      </c>
      <c r="G235" s="517" t="s">
        <v>1192</v>
      </c>
      <c r="H235" s="523">
        <v>30000</v>
      </c>
      <c r="I235" s="517" t="s">
        <v>1193</v>
      </c>
      <c r="J235" s="525">
        <v>42444</v>
      </c>
      <c r="K235" s="525">
        <v>42460</v>
      </c>
      <c r="L235" s="519" t="s">
        <v>105</v>
      </c>
      <c r="M235" s="526" t="s">
        <v>1194</v>
      </c>
      <c r="N235" s="578">
        <f t="shared" si="12"/>
        <v>0.2</v>
      </c>
      <c r="O235" s="522"/>
      <c r="P235" s="579"/>
      <c r="Q235" s="529"/>
    </row>
    <row r="236" spans="2:17" s="232" customFormat="1">
      <c r="B236" s="577">
        <v>231</v>
      </c>
      <c r="C236" s="517" t="s">
        <v>1169</v>
      </c>
      <c r="D236" s="649" t="s">
        <v>1195</v>
      </c>
      <c r="E236" s="225" t="s">
        <v>784</v>
      </c>
      <c r="F236" s="689">
        <v>30000</v>
      </c>
      <c r="G236" s="649" t="s">
        <v>1196</v>
      </c>
      <c r="H236" s="689">
        <v>10000</v>
      </c>
      <c r="I236" s="649" t="s">
        <v>3384</v>
      </c>
      <c r="J236" s="707">
        <v>42442</v>
      </c>
      <c r="K236" s="707">
        <v>42460</v>
      </c>
      <c r="L236" s="708" t="s">
        <v>105</v>
      </c>
      <c r="M236" s="693" t="s">
        <v>1197</v>
      </c>
      <c r="N236" s="578">
        <f t="shared" si="12"/>
        <v>0.33333333333333331</v>
      </c>
      <c r="O236" s="522"/>
      <c r="P236" s="579"/>
      <c r="Q236" s="529"/>
    </row>
    <row r="237" spans="2:17" s="232" customFormat="1">
      <c r="B237" s="577">
        <v>232</v>
      </c>
      <c r="C237" s="517" t="s">
        <v>1050</v>
      </c>
      <c r="D237" s="517" t="s">
        <v>1261</v>
      </c>
      <c r="E237" s="225" t="s">
        <v>167</v>
      </c>
      <c r="F237" s="523">
        <v>1255116.7</v>
      </c>
      <c r="G237" s="649" t="s">
        <v>2275</v>
      </c>
      <c r="H237" s="523">
        <v>5020</v>
      </c>
      <c r="I237" s="517" t="s">
        <v>1198</v>
      </c>
      <c r="J237" s="525"/>
      <c r="K237" s="525"/>
      <c r="L237" s="519" t="s">
        <v>105</v>
      </c>
      <c r="M237" s="653" t="s">
        <v>2276</v>
      </c>
      <c r="N237" s="578">
        <f t="shared" si="12"/>
        <v>3.9996280823926577E-3</v>
      </c>
      <c r="O237" s="522"/>
      <c r="P237" s="579"/>
      <c r="Q237" s="529"/>
    </row>
    <row r="238" spans="2:17" s="232" customFormat="1">
      <c r="B238" s="577">
        <v>233</v>
      </c>
      <c r="C238" s="517" t="s">
        <v>1050</v>
      </c>
      <c r="D238" s="517" t="s">
        <v>1262</v>
      </c>
      <c r="E238" s="225" t="s">
        <v>167</v>
      </c>
      <c r="F238" s="523">
        <v>500000</v>
      </c>
      <c r="G238" s="649" t="s">
        <v>1200</v>
      </c>
      <c r="H238" s="523">
        <v>2250</v>
      </c>
      <c r="I238" s="517" t="s">
        <v>1199</v>
      </c>
      <c r="J238" s="525">
        <v>42338</v>
      </c>
      <c r="K238" s="525">
        <v>42373</v>
      </c>
      <c r="L238" s="519" t="s">
        <v>105</v>
      </c>
      <c r="M238" s="653" t="s">
        <v>2277</v>
      </c>
      <c r="N238" s="578">
        <f t="shared" si="12"/>
        <v>4.4999999999999997E-3</v>
      </c>
      <c r="O238" s="522"/>
      <c r="P238" s="579"/>
      <c r="Q238" s="529"/>
    </row>
    <row r="239" spans="2:17" s="232" customFormat="1">
      <c r="B239" s="577">
        <v>234</v>
      </c>
      <c r="C239" s="517" t="s">
        <v>1050</v>
      </c>
      <c r="D239" s="517" t="s">
        <v>1263</v>
      </c>
      <c r="E239" s="225" t="s">
        <v>125</v>
      </c>
      <c r="F239" s="523">
        <v>500000</v>
      </c>
      <c r="G239" s="649" t="s">
        <v>2278</v>
      </c>
      <c r="H239" s="523">
        <v>19000</v>
      </c>
      <c r="I239" s="517" t="s">
        <v>1201</v>
      </c>
      <c r="J239" s="525">
        <v>42322</v>
      </c>
      <c r="K239" s="525">
        <v>42358</v>
      </c>
      <c r="L239" s="519" t="s">
        <v>105</v>
      </c>
      <c r="M239" s="653" t="s">
        <v>2280</v>
      </c>
      <c r="N239" s="578">
        <f t="shared" si="12"/>
        <v>3.7999999999999999E-2</v>
      </c>
      <c r="O239" s="522"/>
      <c r="P239" s="579"/>
      <c r="Q239" s="529"/>
    </row>
    <row r="240" spans="2:17" s="232" customFormat="1">
      <c r="B240" s="577">
        <v>235</v>
      </c>
      <c r="C240" s="517" t="s">
        <v>1050</v>
      </c>
      <c r="D240" s="517" t="s">
        <v>1264</v>
      </c>
      <c r="E240" s="225" t="s">
        <v>167</v>
      </c>
      <c r="F240" s="523">
        <v>1000000</v>
      </c>
      <c r="G240" s="649" t="s">
        <v>1203</v>
      </c>
      <c r="H240" s="523">
        <v>40000</v>
      </c>
      <c r="I240" s="517" t="s">
        <v>1202</v>
      </c>
      <c r="J240" s="525">
        <v>42294</v>
      </c>
      <c r="K240" s="525">
        <v>42387</v>
      </c>
      <c r="L240" s="519" t="s">
        <v>105</v>
      </c>
      <c r="M240" s="653" t="s">
        <v>2281</v>
      </c>
      <c r="N240" s="578">
        <f t="shared" si="12"/>
        <v>0.04</v>
      </c>
      <c r="O240" s="522"/>
      <c r="P240" s="579"/>
      <c r="Q240" s="529"/>
    </row>
    <row r="241" spans="2:17" s="232" customFormat="1">
      <c r="B241" s="577">
        <v>236</v>
      </c>
      <c r="C241" s="517" t="s">
        <v>1050</v>
      </c>
      <c r="D241" s="517" t="s">
        <v>1265</v>
      </c>
      <c r="E241" s="225" t="s">
        <v>167</v>
      </c>
      <c r="F241" s="523">
        <v>500000</v>
      </c>
      <c r="G241" s="649" t="s">
        <v>1205</v>
      </c>
      <c r="H241" s="523">
        <v>20000</v>
      </c>
      <c r="I241" s="517" t="s">
        <v>1204</v>
      </c>
      <c r="J241" s="525">
        <v>42294</v>
      </c>
      <c r="K241" s="525">
        <v>42302</v>
      </c>
      <c r="L241" s="519" t="s">
        <v>105</v>
      </c>
      <c r="M241" s="653" t="s">
        <v>2282</v>
      </c>
      <c r="N241" s="578">
        <f t="shared" si="12"/>
        <v>0.04</v>
      </c>
      <c r="O241" s="522"/>
      <c r="P241" s="579"/>
      <c r="Q241" s="529"/>
    </row>
    <row r="242" spans="2:17" s="232" customFormat="1">
      <c r="B242" s="577">
        <v>237</v>
      </c>
      <c r="C242" s="517" t="s">
        <v>1050</v>
      </c>
      <c r="D242" s="517" t="s">
        <v>1266</v>
      </c>
      <c r="E242" s="225" t="s">
        <v>167</v>
      </c>
      <c r="F242" s="523">
        <v>3000000</v>
      </c>
      <c r="G242" s="649" t="s">
        <v>1207</v>
      </c>
      <c r="H242" s="523">
        <v>54675</v>
      </c>
      <c r="I242" s="517" t="s">
        <v>1206</v>
      </c>
      <c r="J242" s="525">
        <v>42309</v>
      </c>
      <c r="K242" s="525">
        <v>42309</v>
      </c>
      <c r="L242" s="519" t="s">
        <v>105</v>
      </c>
      <c r="M242" s="653" t="s">
        <v>2283</v>
      </c>
      <c r="N242" s="578">
        <f t="shared" si="12"/>
        <v>1.8225000000000002E-2</v>
      </c>
      <c r="O242" s="522"/>
      <c r="P242" s="579"/>
      <c r="Q242" s="529"/>
    </row>
    <row r="243" spans="2:17" s="232" customFormat="1">
      <c r="B243" s="577">
        <v>238</v>
      </c>
      <c r="C243" s="517" t="s">
        <v>1050</v>
      </c>
      <c r="D243" s="517" t="s">
        <v>1267</v>
      </c>
      <c r="E243" s="225" t="s">
        <v>167</v>
      </c>
      <c r="F243" s="654">
        <v>2000000</v>
      </c>
      <c r="G243" s="649" t="s">
        <v>1209</v>
      </c>
      <c r="H243" s="523">
        <v>60600</v>
      </c>
      <c r="I243" s="517" t="s">
        <v>1208</v>
      </c>
      <c r="J243" s="525">
        <v>42339</v>
      </c>
      <c r="K243" s="525">
        <v>42369</v>
      </c>
      <c r="L243" s="519" t="s">
        <v>105</v>
      </c>
      <c r="M243" s="654" t="s">
        <v>2284</v>
      </c>
      <c r="N243" s="578">
        <f t="shared" si="12"/>
        <v>3.0300000000000001E-2</v>
      </c>
      <c r="O243" s="522"/>
      <c r="P243" s="579"/>
      <c r="Q243" s="529"/>
    </row>
    <row r="244" spans="2:17" s="232" customFormat="1">
      <c r="B244" s="577">
        <v>239</v>
      </c>
      <c r="C244" s="517" t="s">
        <v>1050</v>
      </c>
      <c r="D244" s="517" t="s">
        <v>1268</v>
      </c>
      <c r="E244" s="225" t="s">
        <v>125</v>
      </c>
      <c r="F244" s="523">
        <v>2500000</v>
      </c>
      <c r="G244" s="649" t="s">
        <v>1211</v>
      </c>
      <c r="H244" s="523">
        <v>39400</v>
      </c>
      <c r="I244" s="517" t="s">
        <v>1210</v>
      </c>
      <c r="J244" s="525">
        <v>42339</v>
      </c>
      <c r="K244" s="525">
        <v>42369</v>
      </c>
      <c r="L244" s="519" t="s">
        <v>105</v>
      </c>
      <c r="M244" s="653" t="s">
        <v>2286</v>
      </c>
      <c r="N244" s="578">
        <f t="shared" si="12"/>
        <v>1.576E-2</v>
      </c>
      <c r="O244" s="522"/>
      <c r="P244" s="579"/>
      <c r="Q244" s="529"/>
    </row>
    <row r="245" spans="2:17" s="232" customFormat="1">
      <c r="B245" s="577">
        <v>240</v>
      </c>
      <c r="C245" s="517" t="s">
        <v>1050</v>
      </c>
      <c r="D245" s="517" t="s">
        <v>1269</v>
      </c>
      <c r="E245" s="225" t="s">
        <v>125</v>
      </c>
      <c r="F245" s="523">
        <v>2000000</v>
      </c>
      <c r="G245" s="649" t="s">
        <v>1213</v>
      </c>
      <c r="H245" s="523">
        <v>30000</v>
      </c>
      <c r="I245" s="517" t="s">
        <v>1212</v>
      </c>
      <c r="J245" s="525">
        <v>42339</v>
      </c>
      <c r="K245" s="525">
        <v>42369</v>
      </c>
      <c r="L245" s="519" t="s">
        <v>105</v>
      </c>
      <c r="M245" s="653" t="s">
        <v>2288</v>
      </c>
      <c r="N245" s="578">
        <f t="shared" si="12"/>
        <v>1.4999999999999999E-2</v>
      </c>
      <c r="O245" s="522"/>
      <c r="P245" s="579"/>
      <c r="Q245" s="529"/>
    </row>
    <row r="246" spans="2:17" s="232" customFormat="1">
      <c r="B246" s="577">
        <v>241</v>
      </c>
      <c r="C246" s="517" t="s">
        <v>1050</v>
      </c>
      <c r="D246" s="517" t="s">
        <v>1270</v>
      </c>
      <c r="E246" s="225" t="s">
        <v>125</v>
      </c>
      <c r="F246" s="523">
        <v>2000000</v>
      </c>
      <c r="G246" s="649" t="s">
        <v>1215</v>
      </c>
      <c r="H246" s="523">
        <v>6900</v>
      </c>
      <c r="I246" s="517" t="s">
        <v>1214</v>
      </c>
      <c r="J246" s="525"/>
      <c r="K246" s="525"/>
      <c r="L246" s="519" t="s">
        <v>105</v>
      </c>
      <c r="M246" s="653" t="s">
        <v>2290</v>
      </c>
      <c r="N246" s="578">
        <f t="shared" si="12"/>
        <v>3.4499999999999999E-3</v>
      </c>
      <c r="O246" s="522"/>
      <c r="P246" s="579"/>
      <c r="Q246" s="529"/>
    </row>
    <row r="247" spans="2:17" s="232" customFormat="1">
      <c r="B247" s="577">
        <v>242</v>
      </c>
      <c r="C247" s="517" t="s">
        <v>1050</v>
      </c>
      <c r="D247" s="517" t="s">
        <v>1271</v>
      </c>
      <c r="E247" s="225" t="s">
        <v>125</v>
      </c>
      <c r="F247" s="523">
        <v>8000000</v>
      </c>
      <c r="G247" s="649" t="s">
        <v>1217</v>
      </c>
      <c r="H247" s="523">
        <v>45000</v>
      </c>
      <c r="I247" s="517" t="s">
        <v>1216</v>
      </c>
      <c r="J247" s="525">
        <v>42309</v>
      </c>
      <c r="K247" s="525">
        <v>42400</v>
      </c>
      <c r="L247" s="519" t="s">
        <v>105</v>
      </c>
      <c r="M247" s="653" t="s">
        <v>2291</v>
      </c>
      <c r="N247" s="578">
        <f t="shared" si="12"/>
        <v>5.6249999999999998E-3</v>
      </c>
      <c r="O247" s="522"/>
      <c r="P247" s="579"/>
      <c r="Q247" s="529"/>
    </row>
    <row r="248" spans="2:17" s="232" customFormat="1">
      <c r="B248" s="577">
        <v>243</v>
      </c>
      <c r="C248" s="517" t="s">
        <v>1050</v>
      </c>
      <c r="D248" s="517" t="s">
        <v>1272</v>
      </c>
      <c r="E248" s="225" t="s">
        <v>125</v>
      </c>
      <c r="F248" s="523">
        <v>1570000</v>
      </c>
      <c r="G248" s="649" t="s">
        <v>1219</v>
      </c>
      <c r="H248" s="523">
        <v>3120</v>
      </c>
      <c r="I248" s="517" t="s">
        <v>1218</v>
      </c>
      <c r="J248" s="525">
        <v>42248</v>
      </c>
      <c r="K248" s="525">
        <v>42400</v>
      </c>
      <c r="L248" s="519" t="s">
        <v>105</v>
      </c>
      <c r="M248" s="653" t="s">
        <v>2293</v>
      </c>
      <c r="N248" s="578">
        <f t="shared" si="12"/>
        <v>1.9872611464968153E-3</v>
      </c>
      <c r="O248" s="522"/>
      <c r="P248" s="579"/>
      <c r="Q248" s="529"/>
    </row>
    <row r="249" spans="2:17" s="232" customFormat="1">
      <c r="B249" s="577">
        <v>244</v>
      </c>
      <c r="C249" s="517" t="s">
        <v>1050</v>
      </c>
      <c r="D249" s="517" t="s">
        <v>1273</v>
      </c>
      <c r="E249" s="225" t="s">
        <v>167</v>
      </c>
      <c r="F249" s="523">
        <v>382800</v>
      </c>
      <c r="G249" s="649" t="s">
        <v>1221</v>
      </c>
      <c r="H249" s="523">
        <v>16710</v>
      </c>
      <c r="I249" s="517" t="s">
        <v>1220</v>
      </c>
      <c r="J249" s="525">
        <v>42339</v>
      </c>
      <c r="K249" s="525">
        <v>42400</v>
      </c>
      <c r="L249" s="519" t="s">
        <v>105</v>
      </c>
      <c r="M249" s="653" t="s">
        <v>2294</v>
      </c>
      <c r="N249" s="578">
        <f t="shared" si="12"/>
        <v>4.3652037617554859E-2</v>
      </c>
      <c r="O249" s="522"/>
      <c r="P249" s="579"/>
      <c r="Q249" s="529"/>
    </row>
    <row r="250" spans="2:17" s="232" customFormat="1">
      <c r="B250" s="577">
        <v>245</v>
      </c>
      <c r="C250" s="517" t="s">
        <v>1050</v>
      </c>
      <c r="D250" s="517" t="s">
        <v>1274</v>
      </c>
      <c r="E250" s="225" t="s">
        <v>125</v>
      </c>
      <c r="F250" s="523">
        <v>420000</v>
      </c>
      <c r="G250" s="649" t="s">
        <v>1223</v>
      </c>
      <c r="H250" s="523">
        <v>15000</v>
      </c>
      <c r="I250" s="517" t="s">
        <v>1222</v>
      </c>
      <c r="J250" s="525">
        <v>42186</v>
      </c>
      <c r="K250" s="525">
        <v>42371</v>
      </c>
      <c r="L250" s="519" t="s">
        <v>105</v>
      </c>
      <c r="M250" s="653" t="s">
        <v>2295</v>
      </c>
      <c r="N250" s="578">
        <f t="shared" si="12"/>
        <v>3.5714285714285712E-2</v>
      </c>
      <c r="O250" s="522"/>
      <c r="P250" s="579"/>
      <c r="Q250" s="529"/>
    </row>
    <row r="251" spans="2:17" s="232" customFormat="1">
      <c r="B251" s="577">
        <v>246</v>
      </c>
      <c r="C251" s="517" t="s">
        <v>1050</v>
      </c>
      <c r="D251" s="517" t="s">
        <v>1275</v>
      </c>
      <c r="E251" s="225" t="s">
        <v>125</v>
      </c>
      <c r="F251" s="523">
        <v>300000</v>
      </c>
      <c r="G251" s="649" t="s">
        <v>1225</v>
      </c>
      <c r="H251" s="523">
        <v>25000</v>
      </c>
      <c r="I251" s="517" t="s">
        <v>1224</v>
      </c>
      <c r="J251" s="525">
        <v>42309</v>
      </c>
      <c r="K251" s="525">
        <v>42338</v>
      </c>
      <c r="L251" s="519" t="s">
        <v>105</v>
      </c>
      <c r="M251" s="653" t="s">
        <v>2297</v>
      </c>
      <c r="N251" s="578">
        <f t="shared" si="12"/>
        <v>8.3333333333333329E-2</v>
      </c>
      <c r="O251" s="522"/>
      <c r="P251" s="579"/>
      <c r="Q251" s="529"/>
    </row>
    <row r="252" spans="2:17" s="232" customFormat="1">
      <c r="B252" s="577">
        <v>247</v>
      </c>
      <c r="C252" s="517" t="s">
        <v>1050</v>
      </c>
      <c r="D252" s="517" t="s">
        <v>1276</v>
      </c>
      <c r="E252" s="225" t="s">
        <v>125</v>
      </c>
      <c r="F252" s="523">
        <v>300000</v>
      </c>
      <c r="G252" s="649" t="s">
        <v>1227</v>
      </c>
      <c r="H252" s="523">
        <v>30000</v>
      </c>
      <c r="I252" s="517" t="s">
        <v>1226</v>
      </c>
      <c r="J252" s="525">
        <v>42200</v>
      </c>
      <c r="K252" s="525">
        <v>42261</v>
      </c>
      <c r="L252" s="519" t="s">
        <v>105</v>
      </c>
      <c r="M252" s="653" t="s">
        <v>2299</v>
      </c>
      <c r="N252" s="578">
        <f t="shared" si="12"/>
        <v>0.1</v>
      </c>
      <c r="O252" s="522"/>
      <c r="P252" s="579"/>
      <c r="Q252" s="529"/>
    </row>
    <row r="253" spans="2:17" s="232" customFormat="1">
      <c r="B253" s="577">
        <v>248</v>
      </c>
      <c r="C253" s="517" t="s">
        <v>1050</v>
      </c>
      <c r="D253" s="517" t="s">
        <v>1277</v>
      </c>
      <c r="E253" s="225" t="s">
        <v>167</v>
      </c>
      <c r="F253" s="523">
        <v>300000</v>
      </c>
      <c r="G253" s="649" t="s">
        <v>1229</v>
      </c>
      <c r="H253" s="523">
        <v>15000</v>
      </c>
      <c r="I253" s="517" t="s">
        <v>1228</v>
      </c>
      <c r="J253" s="525">
        <v>42309</v>
      </c>
      <c r="K253" s="525">
        <v>42338</v>
      </c>
      <c r="L253" s="519" t="s">
        <v>105</v>
      </c>
      <c r="M253" s="653" t="s">
        <v>2300</v>
      </c>
      <c r="N253" s="578">
        <f t="shared" si="12"/>
        <v>0.05</v>
      </c>
      <c r="O253" s="522"/>
      <c r="P253" s="579"/>
      <c r="Q253" s="529"/>
    </row>
    <row r="254" spans="2:17" s="232" customFormat="1">
      <c r="B254" s="577">
        <v>249</v>
      </c>
      <c r="C254" s="517" t="s">
        <v>1050</v>
      </c>
      <c r="D254" s="517" t="s">
        <v>1278</v>
      </c>
      <c r="E254" s="225" t="s">
        <v>125</v>
      </c>
      <c r="F254" s="655">
        <v>2000000</v>
      </c>
      <c r="G254" s="649" t="s">
        <v>1231</v>
      </c>
      <c r="H254" s="523">
        <v>6776</v>
      </c>
      <c r="I254" s="517" t="s">
        <v>1230</v>
      </c>
      <c r="J254" s="525">
        <v>42385</v>
      </c>
      <c r="K254" s="525">
        <v>42391</v>
      </c>
      <c r="L254" s="519" t="s">
        <v>105</v>
      </c>
      <c r="M254" s="526" t="s">
        <v>2301</v>
      </c>
      <c r="N254" s="578">
        <f t="shared" si="12"/>
        <v>3.388E-3</v>
      </c>
      <c r="O254" s="522"/>
      <c r="P254" s="579"/>
      <c r="Q254" s="529"/>
    </row>
    <row r="255" spans="2:17" s="232" customFormat="1">
      <c r="B255" s="577">
        <v>250</v>
      </c>
      <c r="C255" s="517" t="s">
        <v>1050</v>
      </c>
      <c r="D255" s="649" t="s">
        <v>1279</v>
      </c>
      <c r="E255" s="225" t="s">
        <v>125</v>
      </c>
      <c r="F255" s="523">
        <v>400000</v>
      </c>
      <c r="G255" s="649" t="s">
        <v>1233</v>
      </c>
      <c r="H255" s="523">
        <v>55000</v>
      </c>
      <c r="I255" s="517" t="s">
        <v>1232</v>
      </c>
      <c r="J255" s="525">
        <v>42230</v>
      </c>
      <c r="K255" s="525">
        <v>42338</v>
      </c>
      <c r="L255" s="519" t="s">
        <v>105</v>
      </c>
      <c r="M255" s="653" t="s">
        <v>2303</v>
      </c>
      <c r="N255" s="578">
        <f t="shared" si="12"/>
        <v>0.13750000000000001</v>
      </c>
      <c r="O255" s="522"/>
      <c r="P255" s="579"/>
      <c r="Q255" s="529"/>
    </row>
    <row r="256" spans="2:17" s="232" customFormat="1">
      <c r="B256" s="577">
        <v>251</v>
      </c>
      <c r="C256" s="517" t="s">
        <v>1050</v>
      </c>
      <c r="D256" s="517" t="s">
        <v>1280</v>
      </c>
      <c r="E256" s="225" t="s">
        <v>125</v>
      </c>
      <c r="F256" s="523">
        <v>1570000</v>
      </c>
      <c r="G256" s="649" t="s">
        <v>1235</v>
      </c>
      <c r="H256" s="523">
        <v>50000</v>
      </c>
      <c r="I256" s="517" t="s">
        <v>1234</v>
      </c>
      <c r="J256" s="525">
        <v>42339</v>
      </c>
      <c r="K256" s="525">
        <v>42429</v>
      </c>
      <c r="L256" s="519" t="s">
        <v>105</v>
      </c>
      <c r="M256" s="653" t="s">
        <v>2293</v>
      </c>
      <c r="N256" s="578">
        <f t="shared" si="12"/>
        <v>3.1847133757961783E-2</v>
      </c>
      <c r="O256" s="522"/>
      <c r="P256" s="579"/>
      <c r="Q256" s="529"/>
    </row>
    <row r="257" spans="2:17" s="232" customFormat="1">
      <c r="B257" s="577">
        <v>252</v>
      </c>
      <c r="C257" s="517" t="s">
        <v>1050</v>
      </c>
      <c r="D257" s="517" t="s">
        <v>1281</v>
      </c>
      <c r="E257" s="225" t="s">
        <v>125</v>
      </c>
      <c r="F257" s="523">
        <v>1000000</v>
      </c>
      <c r="G257" s="649" t="s">
        <v>1237</v>
      </c>
      <c r="H257" s="523">
        <v>8000</v>
      </c>
      <c r="I257" s="517" t="s">
        <v>1236</v>
      </c>
      <c r="J257" s="525">
        <v>42385</v>
      </c>
      <c r="K257" s="525">
        <v>42386</v>
      </c>
      <c r="L257" s="519" t="s">
        <v>105</v>
      </c>
      <c r="M257" s="653" t="s">
        <v>2305</v>
      </c>
      <c r="N257" s="578">
        <f t="shared" si="12"/>
        <v>8.0000000000000002E-3</v>
      </c>
      <c r="O257" s="522"/>
      <c r="P257" s="579"/>
      <c r="Q257" s="529"/>
    </row>
    <row r="258" spans="2:17" s="232" customFormat="1">
      <c r="B258" s="577">
        <v>253</v>
      </c>
      <c r="C258" s="517" t="s">
        <v>1050</v>
      </c>
      <c r="D258" s="517" t="s">
        <v>1282</v>
      </c>
      <c r="E258" s="225" t="s">
        <v>125</v>
      </c>
      <c r="F258" s="523">
        <v>1000000</v>
      </c>
      <c r="G258" s="649" t="s">
        <v>1239</v>
      </c>
      <c r="H258" s="523">
        <v>8000</v>
      </c>
      <c r="I258" s="517" t="s">
        <v>1238</v>
      </c>
      <c r="J258" s="525">
        <v>42378</v>
      </c>
      <c r="K258" s="525">
        <v>42379</v>
      </c>
      <c r="L258" s="519" t="s">
        <v>105</v>
      </c>
      <c r="M258" s="653" t="s">
        <v>2305</v>
      </c>
      <c r="N258" s="578">
        <f t="shared" si="12"/>
        <v>8.0000000000000002E-3</v>
      </c>
      <c r="O258" s="522"/>
      <c r="P258" s="579"/>
      <c r="Q258" s="529"/>
    </row>
    <row r="259" spans="2:17" s="232" customFormat="1">
      <c r="B259" s="577">
        <v>254</v>
      </c>
      <c r="C259" s="517" t="s">
        <v>1050</v>
      </c>
      <c r="D259" s="517" t="s">
        <v>1283</v>
      </c>
      <c r="E259" s="225" t="s">
        <v>125</v>
      </c>
      <c r="F259" s="523">
        <v>1000000</v>
      </c>
      <c r="G259" s="649" t="s">
        <v>1241</v>
      </c>
      <c r="H259" s="523">
        <v>24750</v>
      </c>
      <c r="I259" s="517" t="s">
        <v>1240</v>
      </c>
      <c r="J259" s="525">
        <v>42262</v>
      </c>
      <c r="K259" s="525">
        <v>42308</v>
      </c>
      <c r="L259" s="519" t="s">
        <v>105</v>
      </c>
      <c r="M259" s="653" t="s">
        <v>2307</v>
      </c>
      <c r="N259" s="578">
        <f t="shared" si="12"/>
        <v>2.4750000000000001E-2</v>
      </c>
      <c r="O259" s="522"/>
      <c r="P259" s="579"/>
      <c r="Q259" s="529"/>
    </row>
    <row r="260" spans="2:17" s="232" customFormat="1">
      <c r="B260" s="577">
        <v>255</v>
      </c>
      <c r="C260" s="517" t="s">
        <v>1050</v>
      </c>
      <c r="D260" s="517" t="s">
        <v>1284</v>
      </c>
      <c r="E260" s="225" t="s">
        <v>167</v>
      </c>
      <c r="F260" s="523">
        <v>600000</v>
      </c>
      <c r="G260" s="649" t="s">
        <v>1243</v>
      </c>
      <c r="H260" s="523">
        <v>1450</v>
      </c>
      <c r="I260" s="517" t="s">
        <v>1242</v>
      </c>
      <c r="J260" s="525">
        <v>42342</v>
      </c>
      <c r="K260" s="525">
        <v>42343</v>
      </c>
      <c r="L260" s="519" t="s">
        <v>105</v>
      </c>
      <c r="M260" s="653" t="s">
        <v>2308</v>
      </c>
      <c r="N260" s="578">
        <f t="shared" si="12"/>
        <v>2.4166666666666668E-3</v>
      </c>
      <c r="O260" s="522"/>
      <c r="P260" s="579"/>
      <c r="Q260" s="529"/>
    </row>
    <row r="261" spans="2:17" s="232" customFormat="1">
      <c r="B261" s="577">
        <v>256</v>
      </c>
      <c r="C261" s="517" t="s">
        <v>1050</v>
      </c>
      <c r="D261" s="517" t="s">
        <v>1285</v>
      </c>
      <c r="E261" s="225" t="s">
        <v>125</v>
      </c>
      <c r="F261" s="523">
        <v>350000</v>
      </c>
      <c r="G261" s="649" t="s">
        <v>1245</v>
      </c>
      <c r="H261" s="523">
        <v>10000</v>
      </c>
      <c r="I261" s="517" t="s">
        <v>1244</v>
      </c>
      <c r="J261" s="525">
        <v>42339</v>
      </c>
      <c r="K261" s="525">
        <v>42369</v>
      </c>
      <c r="L261" s="519" t="s">
        <v>105</v>
      </c>
      <c r="M261" s="653" t="s">
        <v>2310</v>
      </c>
      <c r="N261" s="578">
        <f t="shared" si="12"/>
        <v>2.8571428571428571E-2</v>
      </c>
      <c r="O261" s="522"/>
      <c r="P261" s="579"/>
      <c r="Q261" s="529"/>
    </row>
    <row r="262" spans="2:17" s="232" customFormat="1">
      <c r="B262" s="577">
        <v>257</v>
      </c>
      <c r="C262" s="517" t="s">
        <v>1050</v>
      </c>
      <c r="D262" s="517" t="s">
        <v>1286</v>
      </c>
      <c r="E262" s="225" t="s">
        <v>167</v>
      </c>
      <c r="F262" s="523">
        <v>300000</v>
      </c>
      <c r="G262" s="649" t="s">
        <v>1247</v>
      </c>
      <c r="H262" s="523">
        <v>37100</v>
      </c>
      <c r="I262" s="517" t="s">
        <v>1246</v>
      </c>
      <c r="J262" s="525"/>
      <c r="K262" s="525"/>
      <c r="L262" s="519" t="s">
        <v>105</v>
      </c>
      <c r="M262" s="653" t="s">
        <v>2311</v>
      </c>
      <c r="N262" s="578">
        <f t="shared" si="12"/>
        <v>0.12366666666666666</v>
      </c>
      <c r="O262" s="522"/>
      <c r="P262" s="579"/>
      <c r="Q262" s="529"/>
    </row>
    <row r="263" spans="2:17" s="232" customFormat="1">
      <c r="B263" s="577">
        <v>258</v>
      </c>
      <c r="C263" s="517" t="s">
        <v>1050</v>
      </c>
      <c r="D263" s="517" t="s">
        <v>1287</v>
      </c>
      <c r="E263" s="225" t="s">
        <v>125</v>
      </c>
      <c r="F263" s="523">
        <v>445000</v>
      </c>
      <c r="G263" s="649" t="s">
        <v>1249</v>
      </c>
      <c r="H263" s="523">
        <v>5000</v>
      </c>
      <c r="I263" s="517" t="s">
        <v>1248</v>
      </c>
      <c r="J263" s="525">
        <v>42308</v>
      </c>
      <c r="K263" s="525">
        <v>42308</v>
      </c>
      <c r="L263" s="519" t="s">
        <v>105</v>
      </c>
      <c r="M263" s="653" t="s">
        <v>2313</v>
      </c>
      <c r="N263" s="578">
        <f t="shared" si="12"/>
        <v>1.1235955056179775E-2</v>
      </c>
      <c r="O263" s="522"/>
      <c r="P263" s="579"/>
      <c r="Q263" s="529"/>
    </row>
    <row r="264" spans="2:17" s="232" customFormat="1">
      <c r="B264" s="577">
        <v>259</v>
      </c>
      <c r="C264" s="517" t="s">
        <v>1050</v>
      </c>
      <c r="D264" s="517" t="s">
        <v>1288</v>
      </c>
      <c r="E264" s="225" t="s">
        <v>125</v>
      </c>
      <c r="F264" s="523">
        <v>6000000</v>
      </c>
      <c r="G264" s="649" t="s">
        <v>1251</v>
      </c>
      <c r="H264" s="523">
        <v>45000</v>
      </c>
      <c r="I264" s="517" t="s">
        <v>1250</v>
      </c>
      <c r="J264" s="525">
        <v>42339</v>
      </c>
      <c r="K264" s="525">
        <v>42429</v>
      </c>
      <c r="L264" s="519" t="s">
        <v>105</v>
      </c>
      <c r="M264" s="653" t="s">
        <v>2315</v>
      </c>
      <c r="N264" s="578">
        <f t="shared" si="12"/>
        <v>7.4999999999999997E-3</v>
      </c>
      <c r="O264" s="522"/>
      <c r="P264" s="579"/>
      <c r="Q264" s="529"/>
    </row>
    <row r="265" spans="2:17" s="232" customFormat="1">
      <c r="B265" s="577">
        <v>260</v>
      </c>
      <c r="C265" s="517" t="s">
        <v>1050</v>
      </c>
      <c r="D265" s="517" t="s">
        <v>1289</v>
      </c>
      <c r="E265" s="225" t="s">
        <v>167</v>
      </c>
      <c r="F265" s="523">
        <v>750000</v>
      </c>
      <c r="G265" s="649" t="s">
        <v>1253</v>
      </c>
      <c r="H265" s="523">
        <v>2171</v>
      </c>
      <c r="I265" s="517" t="s">
        <v>1252</v>
      </c>
      <c r="J265" s="525">
        <v>42309</v>
      </c>
      <c r="K265" s="525">
        <v>42369</v>
      </c>
      <c r="L265" s="519" t="s">
        <v>105</v>
      </c>
      <c r="M265" s="653" t="s">
        <v>2316</v>
      </c>
      <c r="N265" s="578">
        <f t="shared" si="12"/>
        <v>2.8946666666666665E-3</v>
      </c>
      <c r="O265" s="522"/>
      <c r="P265" s="579"/>
      <c r="Q265" s="529"/>
    </row>
    <row r="266" spans="2:17" s="232" customFormat="1">
      <c r="B266" s="577">
        <v>261</v>
      </c>
      <c r="C266" s="517" t="s">
        <v>1050</v>
      </c>
      <c r="D266" s="517" t="s">
        <v>1290</v>
      </c>
      <c r="E266" s="225" t="s">
        <v>167</v>
      </c>
      <c r="F266" s="523">
        <v>199500</v>
      </c>
      <c r="G266" s="649" t="s">
        <v>1255</v>
      </c>
      <c r="H266" s="523">
        <v>1000</v>
      </c>
      <c r="I266" s="517" t="s">
        <v>1254</v>
      </c>
      <c r="J266" s="525">
        <v>42430</v>
      </c>
      <c r="K266" s="525">
        <v>42490</v>
      </c>
      <c r="L266" s="519" t="s">
        <v>105</v>
      </c>
      <c r="M266" s="653" t="s">
        <v>2317</v>
      </c>
      <c r="N266" s="578">
        <f t="shared" si="12"/>
        <v>5.0125313283208017E-3</v>
      </c>
      <c r="O266" s="522"/>
      <c r="P266" s="579"/>
      <c r="Q266" s="529"/>
    </row>
    <row r="267" spans="2:17" s="232" customFormat="1">
      <c r="B267" s="577">
        <v>262</v>
      </c>
      <c r="C267" s="517" t="s">
        <v>1050</v>
      </c>
      <c r="D267" s="649" t="s">
        <v>1291</v>
      </c>
      <c r="E267" s="225" t="s">
        <v>125</v>
      </c>
      <c r="F267" s="523">
        <v>5000000</v>
      </c>
      <c r="G267" s="649" t="s">
        <v>1257</v>
      </c>
      <c r="H267" s="523">
        <v>500</v>
      </c>
      <c r="I267" s="517" t="s">
        <v>1256</v>
      </c>
      <c r="J267" s="525">
        <v>42430</v>
      </c>
      <c r="K267" s="525">
        <v>42460</v>
      </c>
      <c r="L267" s="519" t="s">
        <v>105</v>
      </c>
      <c r="M267" s="653" t="s">
        <v>2319</v>
      </c>
      <c r="N267" s="578">
        <f t="shared" si="12"/>
        <v>1E-4</v>
      </c>
      <c r="O267" s="522"/>
      <c r="P267" s="579"/>
      <c r="Q267" s="529"/>
    </row>
    <row r="268" spans="2:17" s="232" customFormat="1">
      <c r="B268" s="577">
        <v>263</v>
      </c>
      <c r="C268" s="517" t="s">
        <v>1050</v>
      </c>
      <c r="D268" s="517" t="s">
        <v>1269</v>
      </c>
      <c r="E268" s="225" t="s">
        <v>125</v>
      </c>
      <c r="F268" s="523">
        <v>600000</v>
      </c>
      <c r="G268" s="649" t="s">
        <v>2320</v>
      </c>
      <c r="H268" s="523">
        <v>12000</v>
      </c>
      <c r="I268" s="517" t="s">
        <v>1258</v>
      </c>
      <c r="J268" s="525">
        <v>42435</v>
      </c>
      <c r="K268" s="525">
        <v>42435</v>
      </c>
      <c r="L268" s="519" t="s">
        <v>105</v>
      </c>
      <c r="M268" s="653" t="s">
        <v>2288</v>
      </c>
      <c r="N268" s="578">
        <f t="shared" si="12"/>
        <v>0.02</v>
      </c>
      <c r="O268" s="522"/>
      <c r="P268" s="579"/>
      <c r="Q268" s="529"/>
    </row>
    <row r="269" spans="2:17" s="232" customFormat="1">
      <c r="B269" s="577">
        <v>264</v>
      </c>
      <c r="C269" s="517" t="s">
        <v>1050</v>
      </c>
      <c r="D269" s="517" t="s">
        <v>1292</v>
      </c>
      <c r="E269" s="225" t="s">
        <v>167</v>
      </c>
      <c r="F269" s="523">
        <v>3000000</v>
      </c>
      <c r="G269" s="649" t="s">
        <v>1260</v>
      </c>
      <c r="H269" s="523">
        <v>45000</v>
      </c>
      <c r="I269" s="517" t="s">
        <v>1259</v>
      </c>
      <c r="J269" s="525">
        <v>42401</v>
      </c>
      <c r="K269" s="525">
        <v>42521</v>
      </c>
      <c r="L269" s="519" t="s">
        <v>105</v>
      </c>
      <c r="M269" s="653" t="s">
        <v>2321</v>
      </c>
      <c r="N269" s="578">
        <f t="shared" si="12"/>
        <v>1.4999999999999999E-2</v>
      </c>
      <c r="O269" s="522"/>
      <c r="P269" s="579"/>
      <c r="Q269" s="529"/>
    </row>
    <row r="270" spans="2:17" s="232" customFormat="1">
      <c r="B270" s="680">
        <v>265</v>
      </c>
      <c r="C270" s="451" t="s">
        <v>257</v>
      </c>
      <c r="D270" s="517" t="s">
        <v>1297</v>
      </c>
      <c r="E270" s="225" t="s">
        <v>1298</v>
      </c>
      <c r="F270" s="226">
        <v>10000</v>
      </c>
      <c r="G270" s="517" t="s">
        <v>1300</v>
      </c>
      <c r="H270" s="248">
        <v>1000</v>
      </c>
      <c r="I270" s="518" t="s">
        <v>1302</v>
      </c>
      <c r="J270" s="525">
        <v>42447</v>
      </c>
      <c r="K270" s="525">
        <v>42460</v>
      </c>
      <c r="L270" s="443" t="s">
        <v>265</v>
      </c>
      <c r="M270" s="582" t="s">
        <v>1304</v>
      </c>
      <c r="N270" s="578">
        <f t="shared" ref="N270:N316" si="14">H270/F270</f>
        <v>0.1</v>
      </c>
      <c r="O270" s="227"/>
      <c r="P270" s="240"/>
      <c r="Q270" s="529"/>
    </row>
    <row r="271" spans="2:17" s="232" customFormat="1">
      <c r="B271" s="680">
        <v>266</v>
      </c>
      <c r="C271" s="451" t="s">
        <v>257</v>
      </c>
      <c r="D271" s="517" t="s">
        <v>1299</v>
      </c>
      <c r="E271" s="225" t="s">
        <v>1298</v>
      </c>
      <c r="F271" s="226">
        <v>62000</v>
      </c>
      <c r="G271" s="517" t="s">
        <v>1301</v>
      </c>
      <c r="H271" s="248">
        <v>6200</v>
      </c>
      <c r="I271" s="518" t="s">
        <v>1303</v>
      </c>
      <c r="J271" s="525">
        <v>42447</v>
      </c>
      <c r="K271" s="525">
        <v>42460</v>
      </c>
      <c r="L271" s="519" t="s">
        <v>1305</v>
      </c>
      <c r="M271" s="582" t="s">
        <v>3115</v>
      </c>
      <c r="N271" s="578">
        <f t="shared" si="14"/>
        <v>0.1</v>
      </c>
      <c r="O271" s="227"/>
      <c r="P271" s="240"/>
      <c r="Q271" s="529"/>
    </row>
    <row r="272" spans="2:17" s="232" customFormat="1">
      <c r="B272" s="245">
        <v>267</v>
      </c>
      <c r="C272" s="517" t="s">
        <v>1307</v>
      </c>
      <c r="D272" s="517" t="s">
        <v>1312</v>
      </c>
      <c r="E272" s="225" t="s">
        <v>1311</v>
      </c>
      <c r="F272" s="226">
        <v>820000</v>
      </c>
      <c r="G272" s="517" t="s">
        <v>1308</v>
      </c>
      <c r="H272" s="248">
        <v>102800</v>
      </c>
      <c r="I272" s="499" t="str">
        <f t="shared" ref="I272" si="15">C272&amp;"房产"&amp;M272&amp;D272&amp;"sales cost"</f>
        <v>珠海房产F-FC-ZH-CPS-16-01271华发又一城sales cost</v>
      </c>
      <c r="J272" s="525">
        <v>42434</v>
      </c>
      <c r="K272" s="525">
        <v>42460</v>
      </c>
      <c r="L272" s="519" t="s">
        <v>1309</v>
      </c>
      <c r="M272" s="582" t="s">
        <v>1310</v>
      </c>
      <c r="N272" s="578">
        <f t="shared" si="14"/>
        <v>0.12536585365853659</v>
      </c>
      <c r="O272" s="227"/>
      <c r="P272" s="240"/>
      <c r="Q272" s="529"/>
    </row>
    <row r="273" spans="2:17" s="593" customFormat="1">
      <c r="B273" s="583">
        <v>268</v>
      </c>
      <c r="C273" s="584" t="s">
        <v>1313</v>
      </c>
      <c r="D273" s="733" t="s">
        <v>133</v>
      </c>
      <c r="E273" s="585" t="s">
        <v>1314</v>
      </c>
      <c r="F273" s="586">
        <v>450000</v>
      </c>
      <c r="G273" s="584" t="s">
        <v>1315</v>
      </c>
      <c r="H273" s="586">
        <v>23900</v>
      </c>
      <c r="I273" s="734" t="s">
        <v>139</v>
      </c>
      <c r="J273" s="587">
        <v>42370</v>
      </c>
      <c r="K273" s="587">
        <v>42460</v>
      </c>
      <c r="L273" s="588" t="s">
        <v>105</v>
      </c>
      <c r="M273" s="589" t="s">
        <v>1316</v>
      </c>
      <c r="N273" s="578">
        <f t="shared" si="14"/>
        <v>5.3111111111111109E-2</v>
      </c>
      <c r="O273" s="590"/>
      <c r="P273" s="591"/>
      <c r="Q273" s="592"/>
    </row>
    <row r="274" spans="2:17" s="232" customFormat="1">
      <c r="B274" s="245">
        <v>269</v>
      </c>
      <c r="C274" s="517" t="s">
        <v>1050</v>
      </c>
      <c r="D274" s="224" t="s">
        <v>1319</v>
      </c>
      <c r="E274" s="225" t="s">
        <v>1026</v>
      </c>
      <c r="F274" s="226">
        <f>VLOOKUP(M274,Sheet1!A:B,2,FALSE)</f>
        <v>0</v>
      </c>
      <c r="G274" s="517" t="s">
        <v>1355</v>
      </c>
      <c r="H274" s="248">
        <v>4500</v>
      </c>
      <c r="I274" s="518" t="s">
        <v>1356</v>
      </c>
      <c r="J274" s="228">
        <v>42370</v>
      </c>
      <c r="K274" s="228">
        <v>42460</v>
      </c>
      <c r="L274" s="519" t="s">
        <v>91</v>
      </c>
      <c r="M274" s="230" t="s">
        <v>1357</v>
      </c>
      <c r="N274" s="578" t="e">
        <f t="shared" si="14"/>
        <v>#DIV/0!</v>
      </c>
      <c r="O274" s="227"/>
      <c r="P274" s="240"/>
      <c r="Q274" s="529"/>
    </row>
    <row r="275" spans="2:17" s="232" customFormat="1">
      <c r="B275" s="245">
        <v>270</v>
      </c>
      <c r="C275" s="517" t="s">
        <v>1050</v>
      </c>
      <c r="D275" s="224" t="s">
        <v>1320</v>
      </c>
      <c r="E275" s="225" t="s">
        <v>1026</v>
      </c>
      <c r="F275" s="226">
        <f>VLOOKUP(M275,Sheet1!A:B,2,FALSE)</f>
        <v>1500000</v>
      </c>
      <c r="G275" s="517" t="s">
        <v>1355</v>
      </c>
      <c r="H275" s="248">
        <v>4500</v>
      </c>
      <c r="I275" s="518" t="s">
        <v>1356</v>
      </c>
      <c r="J275" s="228">
        <v>42370</v>
      </c>
      <c r="K275" s="228">
        <v>42460</v>
      </c>
      <c r="L275" s="519" t="s">
        <v>91</v>
      </c>
      <c r="M275" s="230" t="s">
        <v>1358</v>
      </c>
      <c r="N275" s="578">
        <f t="shared" si="14"/>
        <v>3.0000000000000001E-3</v>
      </c>
      <c r="O275" s="227"/>
      <c r="P275" s="240"/>
      <c r="Q275" s="529"/>
    </row>
    <row r="276" spans="2:17" s="232" customFormat="1">
      <c r="B276" s="245">
        <v>271</v>
      </c>
      <c r="C276" s="517" t="s">
        <v>1050</v>
      </c>
      <c r="D276" s="224" t="s">
        <v>1321</v>
      </c>
      <c r="E276" s="225" t="s">
        <v>1026</v>
      </c>
      <c r="F276" s="226">
        <f>VLOOKUP(M276,Sheet1!A:B,2,FALSE)</f>
        <v>600000</v>
      </c>
      <c r="G276" s="517" t="s">
        <v>1355</v>
      </c>
      <c r="H276" s="248">
        <v>12410</v>
      </c>
      <c r="I276" s="518" t="s">
        <v>1356</v>
      </c>
      <c r="J276" s="228">
        <v>42370</v>
      </c>
      <c r="K276" s="228">
        <v>42460</v>
      </c>
      <c r="L276" s="519" t="s">
        <v>91</v>
      </c>
      <c r="M276" s="230" t="s">
        <v>1359</v>
      </c>
      <c r="N276" s="578">
        <f t="shared" si="14"/>
        <v>2.0683333333333335E-2</v>
      </c>
      <c r="O276" s="227"/>
      <c r="P276" s="240"/>
      <c r="Q276" s="529"/>
    </row>
    <row r="277" spans="2:17" s="232" customFormat="1">
      <c r="B277" s="245">
        <v>272</v>
      </c>
      <c r="C277" s="517" t="s">
        <v>1050</v>
      </c>
      <c r="D277" s="224" t="s">
        <v>1322</v>
      </c>
      <c r="E277" s="225" t="s">
        <v>1026</v>
      </c>
      <c r="F277" s="226">
        <f>VLOOKUP(M277,Sheet1!A:B,2,FALSE)</f>
        <v>840000</v>
      </c>
      <c r="G277" s="517" t="s">
        <v>1355</v>
      </c>
      <c r="H277" s="248">
        <v>8705</v>
      </c>
      <c r="I277" s="518" t="s">
        <v>1356</v>
      </c>
      <c r="J277" s="228">
        <v>42370</v>
      </c>
      <c r="K277" s="228">
        <v>42460</v>
      </c>
      <c r="L277" s="519" t="s">
        <v>91</v>
      </c>
      <c r="M277" s="230" t="s">
        <v>1360</v>
      </c>
      <c r="N277" s="578">
        <f t="shared" si="14"/>
        <v>1.0363095238095239E-2</v>
      </c>
      <c r="O277" s="227"/>
      <c r="P277" s="240"/>
      <c r="Q277" s="529"/>
    </row>
    <row r="278" spans="2:17" s="232" customFormat="1">
      <c r="B278" s="245">
        <v>273</v>
      </c>
      <c r="C278" s="517" t="s">
        <v>1050</v>
      </c>
      <c r="D278" s="224" t="s">
        <v>1323</v>
      </c>
      <c r="E278" s="225" t="s">
        <v>1026</v>
      </c>
      <c r="F278" s="226">
        <f>VLOOKUP(M278,Sheet1!A:B,2,FALSE)</f>
        <v>1780000</v>
      </c>
      <c r="G278" s="517" t="s">
        <v>1355</v>
      </c>
      <c r="H278" s="248">
        <v>3875</v>
      </c>
      <c r="I278" s="518" t="s">
        <v>1356</v>
      </c>
      <c r="J278" s="228">
        <v>42370</v>
      </c>
      <c r="K278" s="228">
        <v>42460</v>
      </c>
      <c r="L278" s="519" t="s">
        <v>91</v>
      </c>
      <c r="M278" s="230" t="s">
        <v>1361</v>
      </c>
      <c r="N278" s="578">
        <f t="shared" si="14"/>
        <v>2.1769662921348313E-3</v>
      </c>
      <c r="O278" s="227"/>
      <c r="P278" s="240"/>
      <c r="Q278" s="529"/>
    </row>
    <row r="279" spans="2:17" s="232" customFormat="1">
      <c r="B279" s="245">
        <v>274</v>
      </c>
      <c r="C279" s="517" t="s">
        <v>1050</v>
      </c>
      <c r="D279" s="224" t="s">
        <v>1324</v>
      </c>
      <c r="E279" s="225" t="s">
        <v>1026</v>
      </c>
      <c r="F279" s="226">
        <f>VLOOKUP(M279,Sheet1!A:B,2,FALSE)</f>
        <v>750000</v>
      </c>
      <c r="G279" s="517" t="s">
        <v>1355</v>
      </c>
      <c r="H279" s="248">
        <v>4500</v>
      </c>
      <c r="I279" s="518" t="s">
        <v>1356</v>
      </c>
      <c r="J279" s="228">
        <v>42370</v>
      </c>
      <c r="K279" s="228">
        <v>42460</v>
      </c>
      <c r="L279" s="519" t="s">
        <v>91</v>
      </c>
      <c r="M279" s="230" t="s">
        <v>1362</v>
      </c>
      <c r="N279" s="578">
        <f t="shared" si="14"/>
        <v>6.0000000000000001E-3</v>
      </c>
      <c r="O279" s="227"/>
      <c r="P279" s="240"/>
      <c r="Q279" s="529"/>
    </row>
    <row r="280" spans="2:17" s="232" customFormat="1">
      <c r="B280" s="245">
        <v>275</v>
      </c>
      <c r="C280" s="517" t="s">
        <v>1050</v>
      </c>
      <c r="D280" s="224" t="s">
        <v>1325</v>
      </c>
      <c r="E280" s="225" t="s">
        <v>1026</v>
      </c>
      <c r="F280" s="226">
        <f>VLOOKUP(M280,Sheet1!A:B,2,FALSE)</f>
        <v>600000</v>
      </c>
      <c r="G280" s="517" t="s">
        <v>1355</v>
      </c>
      <c r="H280" s="248">
        <v>1860</v>
      </c>
      <c r="I280" s="518" t="s">
        <v>1356</v>
      </c>
      <c r="J280" s="228">
        <v>42370</v>
      </c>
      <c r="K280" s="228">
        <v>42460</v>
      </c>
      <c r="L280" s="519" t="s">
        <v>91</v>
      </c>
      <c r="M280" s="230" t="s">
        <v>1363</v>
      </c>
      <c r="N280" s="578">
        <f t="shared" si="14"/>
        <v>3.0999999999999999E-3</v>
      </c>
      <c r="O280" s="227"/>
      <c r="P280" s="240"/>
      <c r="Q280" s="529"/>
    </row>
    <row r="281" spans="2:17" s="232" customFormat="1">
      <c r="B281" s="245">
        <v>276</v>
      </c>
      <c r="C281" s="517" t="s">
        <v>1050</v>
      </c>
      <c r="D281" s="224" t="s">
        <v>1326</v>
      </c>
      <c r="E281" s="225" t="s">
        <v>1026</v>
      </c>
      <c r="F281" s="226" t="e">
        <f>VLOOKUP(M281,Sheet1!A:B,2,FALSE)</f>
        <v>#N/A</v>
      </c>
      <c r="G281" s="517" t="s">
        <v>1355</v>
      </c>
      <c r="H281" s="248">
        <v>10860</v>
      </c>
      <c r="I281" s="518" t="s">
        <v>1356</v>
      </c>
      <c r="J281" s="228">
        <v>42370</v>
      </c>
      <c r="K281" s="228">
        <v>42460</v>
      </c>
      <c r="L281" s="519" t="s">
        <v>91</v>
      </c>
      <c r="M281" s="230" t="s">
        <v>1364</v>
      </c>
      <c r="N281" s="578" t="e">
        <f t="shared" si="14"/>
        <v>#N/A</v>
      </c>
      <c r="O281" s="227"/>
      <c r="P281" s="240"/>
      <c r="Q281" s="529"/>
    </row>
    <row r="282" spans="2:17" s="232" customFormat="1">
      <c r="B282" s="245">
        <v>277</v>
      </c>
      <c r="C282" s="517" t="s">
        <v>1050</v>
      </c>
      <c r="D282" s="224" t="s">
        <v>1327</v>
      </c>
      <c r="E282" s="225" t="s">
        <v>1026</v>
      </c>
      <c r="F282" s="226">
        <f>VLOOKUP(M282,Sheet1!A:B,2,FALSE)</f>
        <v>5180000</v>
      </c>
      <c r="G282" s="517" t="s">
        <v>1355</v>
      </c>
      <c r="H282" s="248">
        <v>12875</v>
      </c>
      <c r="I282" s="518" t="s">
        <v>1356</v>
      </c>
      <c r="J282" s="228">
        <v>42370</v>
      </c>
      <c r="K282" s="228">
        <v>42460</v>
      </c>
      <c r="L282" s="519" t="s">
        <v>91</v>
      </c>
      <c r="M282" s="230" t="s">
        <v>1365</v>
      </c>
      <c r="N282" s="578">
        <f t="shared" si="14"/>
        <v>2.4855212355212354E-3</v>
      </c>
      <c r="O282" s="227"/>
      <c r="P282" s="240"/>
      <c r="Q282" s="529"/>
    </row>
    <row r="283" spans="2:17" s="232" customFormat="1">
      <c r="B283" s="245">
        <v>278</v>
      </c>
      <c r="C283" s="517" t="s">
        <v>1050</v>
      </c>
      <c r="D283" s="224" t="s">
        <v>1328</v>
      </c>
      <c r="E283" s="225" t="s">
        <v>1026</v>
      </c>
      <c r="F283" s="226">
        <f>VLOOKUP(M283,Sheet1!A:B,2,FALSE)</f>
        <v>2500000</v>
      </c>
      <c r="G283" s="517" t="s">
        <v>1355</v>
      </c>
      <c r="H283" s="248">
        <v>4500</v>
      </c>
      <c r="I283" s="518" t="s">
        <v>1356</v>
      </c>
      <c r="J283" s="228">
        <v>42370</v>
      </c>
      <c r="K283" s="228">
        <v>42460</v>
      </c>
      <c r="L283" s="519" t="s">
        <v>91</v>
      </c>
      <c r="M283" s="230" t="s">
        <v>1366</v>
      </c>
      <c r="N283" s="578">
        <f t="shared" si="14"/>
        <v>1.8E-3</v>
      </c>
      <c r="O283" s="227"/>
      <c r="P283" s="240"/>
      <c r="Q283" s="529"/>
    </row>
    <row r="284" spans="2:17" s="232" customFormat="1">
      <c r="B284" s="245">
        <v>279</v>
      </c>
      <c r="C284" s="517" t="s">
        <v>1050</v>
      </c>
      <c r="D284" s="224" t="s">
        <v>1329</v>
      </c>
      <c r="E284" s="225" t="s">
        <v>1026</v>
      </c>
      <c r="F284" s="226">
        <f>VLOOKUP(M284,Sheet1!A:B,2,FALSE)</f>
        <v>1760000</v>
      </c>
      <c r="G284" s="517" t="s">
        <v>1355</v>
      </c>
      <c r="H284" s="248">
        <v>9353</v>
      </c>
      <c r="I284" s="518" t="s">
        <v>1356</v>
      </c>
      <c r="J284" s="228">
        <v>42370</v>
      </c>
      <c r="K284" s="228">
        <v>42460</v>
      </c>
      <c r="L284" s="519" t="s">
        <v>91</v>
      </c>
      <c r="M284" s="230" t="s">
        <v>1367</v>
      </c>
      <c r="N284" s="578">
        <f t="shared" si="14"/>
        <v>5.3142045454545456E-3</v>
      </c>
      <c r="O284" s="227"/>
      <c r="P284" s="240"/>
      <c r="Q284" s="529"/>
    </row>
    <row r="285" spans="2:17" s="232" customFormat="1">
      <c r="B285" s="245">
        <v>280</v>
      </c>
      <c r="C285" s="517" t="s">
        <v>1050</v>
      </c>
      <c r="D285" s="224" t="s">
        <v>1330</v>
      </c>
      <c r="E285" s="225" t="s">
        <v>1026</v>
      </c>
      <c r="F285" s="226">
        <f>VLOOKUP(M285,Sheet1!A:B,2,FALSE)</f>
        <v>480000</v>
      </c>
      <c r="G285" s="517" t="s">
        <v>1355</v>
      </c>
      <c r="H285" s="248">
        <v>9000</v>
      </c>
      <c r="I285" s="518" t="s">
        <v>1356</v>
      </c>
      <c r="J285" s="228">
        <v>42370</v>
      </c>
      <c r="K285" s="228">
        <v>42460</v>
      </c>
      <c r="L285" s="519" t="s">
        <v>91</v>
      </c>
      <c r="M285" s="230" t="s">
        <v>1368</v>
      </c>
      <c r="N285" s="578">
        <f t="shared" si="14"/>
        <v>1.8749999999999999E-2</v>
      </c>
      <c r="O285" s="227"/>
      <c r="P285" s="240"/>
      <c r="Q285" s="529"/>
    </row>
    <row r="286" spans="2:17" s="232" customFormat="1">
      <c r="B286" s="245">
        <v>281</v>
      </c>
      <c r="C286" s="517" t="s">
        <v>1050</v>
      </c>
      <c r="D286" s="224" t="s">
        <v>1331</v>
      </c>
      <c r="E286" s="225" t="s">
        <v>1026</v>
      </c>
      <c r="F286" s="226">
        <f>VLOOKUP(M286,Sheet1!A:B,2,FALSE)</f>
        <v>1120000</v>
      </c>
      <c r="G286" s="517" t="s">
        <v>1355</v>
      </c>
      <c r="H286" s="248">
        <v>9000</v>
      </c>
      <c r="I286" s="518" t="s">
        <v>1356</v>
      </c>
      <c r="J286" s="228">
        <v>42370</v>
      </c>
      <c r="K286" s="228">
        <v>42460</v>
      </c>
      <c r="L286" s="519" t="s">
        <v>91</v>
      </c>
      <c r="M286" s="230" t="s">
        <v>1369</v>
      </c>
      <c r="N286" s="578">
        <f t="shared" si="14"/>
        <v>8.0357142857142849E-3</v>
      </c>
      <c r="O286" s="227"/>
      <c r="P286" s="240"/>
      <c r="Q286" s="529"/>
    </row>
    <row r="287" spans="2:17" s="232" customFormat="1">
      <c r="B287" s="245">
        <v>282</v>
      </c>
      <c r="C287" s="517" t="s">
        <v>1050</v>
      </c>
      <c r="D287" s="224" t="s">
        <v>1332</v>
      </c>
      <c r="E287" s="225" t="s">
        <v>1026</v>
      </c>
      <c r="F287" s="226">
        <f>VLOOKUP(M287,Sheet1!A:B,2,FALSE)</f>
        <v>600000</v>
      </c>
      <c r="G287" s="517" t="s">
        <v>1355</v>
      </c>
      <c r="H287" s="248">
        <v>7910</v>
      </c>
      <c r="I287" s="518" t="s">
        <v>1356</v>
      </c>
      <c r="J287" s="228">
        <v>42370</v>
      </c>
      <c r="K287" s="228">
        <v>42460</v>
      </c>
      <c r="L287" s="519" t="s">
        <v>91</v>
      </c>
      <c r="M287" s="230" t="s">
        <v>1370</v>
      </c>
      <c r="N287" s="578">
        <f t="shared" si="14"/>
        <v>1.3183333333333333E-2</v>
      </c>
      <c r="O287" s="227"/>
      <c r="P287" s="240"/>
      <c r="Q287" s="529"/>
    </row>
    <row r="288" spans="2:17" s="232" customFormat="1">
      <c r="B288" s="245">
        <v>283</v>
      </c>
      <c r="C288" s="517" t="s">
        <v>1050</v>
      </c>
      <c r="D288" s="224" t="s">
        <v>1333</v>
      </c>
      <c r="E288" s="225" t="s">
        <v>1026</v>
      </c>
      <c r="F288" s="226">
        <f>VLOOKUP(M288,Sheet1!A:B,2,FALSE)</f>
        <v>7620200</v>
      </c>
      <c r="G288" s="517" t="s">
        <v>1355</v>
      </c>
      <c r="H288" s="250">
        <v>3480</v>
      </c>
      <c r="I288" s="518" t="s">
        <v>1356</v>
      </c>
      <c r="J288" s="228">
        <v>42370</v>
      </c>
      <c r="K288" s="228">
        <v>42460</v>
      </c>
      <c r="L288" s="519" t="s">
        <v>91</v>
      </c>
      <c r="M288" s="230" t="s">
        <v>1371</v>
      </c>
      <c r="N288" s="578">
        <f t="shared" si="14"/>
        <v>4.5668092700978978E-4</v>
      </c>
      <c r="O288" s="227"/>
      <c r="P288" s="251"/>
      <c r="Q288" s="529"/>
    </row>
    <row r="289" spans="2:17" s="232" customFormat="1">
      <c r="B289" s="245">
        <v>284</v>
      </c>
      <c r="C289" s="517" t="s">
        <v>1050</v>
      </c>
      <c r="D289" s="224" t="s">
        <v>1334</v>
      </c>
      <c r="E289" s="225" t="s">
        <v>1026</v>
      </c>
      <c r="F289" s="226">
        <f>VLOOKUP(M289,Sheet1!A:B,2,FALSE)</f>
        <v>7620200</v>
      </c>
      <c r="G289" s="517" t="s">
        <v>1355</v>
      </c>
      <c r="H289" s="250">
        <v>2755</v>
      </c>
      <c r="I289" s="518" t="s">
        <v>1356</v>
      </c>
      <c r="J289" s="228">
        <v>42370</v>
      </c>
      <c r="K289" s="228">
        <v>42460</v>
      </c>
      <c r="L289" s="519" t="s">
        <v>91</v>
      </c>
      <c r="M289" s="230" t="s">
        <v>1371</v>
      </c>
      <c r="N289" s="578">
        <f t="shared" si="14"/>
        <v>3.6153906721608358E-4</v>
      </c>
      <c r="O289" s="227"/>
      <c r="P289" s="251"/>
      <c r="Q289" s="529"/>
    </row>
    <row r="290" spans="2:17" s="232" customFormat="1">
      <c r="B290" s="245">
        <v>285</v>
      </c>
      <c r="C290" s="517" t="s">
        <v>1050</v>
      </c>
      <c r="D290" s="224" t="s">
        <v>1335</v>
      </c>
      <c r="E290" s="225" t="s">
        <v>1026</v>
      </c>
      <c r="F290" s="226">
        <f>VLOOKUP(M290,Sheet1!A:B,2,FALSE)</f>
        <v>680000</v>
      </c>
      <c r="G290" s="517" t="s">
        <v>1355</v>
      </c>
      <c r="H290" s="250">
        <v>2465</v>
      </c>
      <c r="I290" s="518" t="s">
        <v>1356</v>
      </c>
      <c r="J290" s="228">
        <v>42370</v>
      </c>
      <c r="K290" s="228">
        <v>42460</v>
      </c>
      <c r="L290" s="519" t="s">
        <v>91</v>
      </c>
      <c r="M290" s="230" t="s">
        <v>1372</v>
      </c>
      <c r="N290" s="578">
        <f t="shared" si="14"/>
        <v>3.6250000000000002E-3</v>
      </c>
      <c r="O290" s="227"/>
      <c r="P290" s="251"/>
      <c r="Q290" s="529"/>
    </row>
    <row r="291" spans="2:17" s="232" customFormat="1">
      <c r="B291" s="245">
        <v>286</v>
      </c>
      <c r="C291" s="517" t="s">
        <v>1050</v>
      </c>
      <c r="D291" s="224" t="s">
        <v>1336</v>
      </c>
      <c r="E291" s="225" t="s">
        <v>1026</v>
      </c>
      <c r="F291" s="226">
        <f>VLOOKUP(M291,Sheet1!A:B,2,FALSE)</f>
        <v>2400000</v>
      </c>
      <c r="G291" s="517" t="s">
        <v>1355</v>
      </c>
      <c r="H291" s="250">
        <v>3040</v>
      </c>
      <c r="I291" s="518" t="s">
        <v>1356</v>
      </c>
      <c r="J291" s="228">
        <v>42370</v>
      </c>
      <c r="K291" s="228">
        <v>42460</v>
      </c>
      <c r="L291" s="519" t="s">
        <v>91</v>
      </c>
      <c r="M291" s="230" t="s">
        <v>1373</v>
      </c>
      <c r="N291" s="578">
        <f t="shared" si="14"/>
        <v>1.2666666666666666E-3</v>
      </c>
      <c r="O291" s="227"/>
      <c r="P291" s="251"/>
      <c r="Q291" s="529"/>
    </row>
    <row r="292" spans="2:17" s="232" customFormat="1">
      <c r="B292" s="245">
        <v>287</v>
      </c>
      <c r="C292" s="517" t="s">
        <v>1050</v>
      </c>
      <c r="D292" s="224" t="s">
        <v>1337</v>
      </c>
      <c r="E292" s="225" t="s">
        <v>1026</v>
      </c>
      <c r="F292" s="226">
        <f>VLOOKUP(M292,Sheet1!A:B,2,FALSE)</f>
        <v>8104000</v>
      </c>
      <c r="G292" s="517" t="s">
        <v>1355</v>
      </c>
      <c r="H292" s="250">
        <v>9000</v>
      </c>
      <c r="I292" s="518" t="s">
        <v>1356</v>
      </c>
      <c r="J292" s="228">
        <v>42370</v>
      </c>
      <c r="K292" s="228">
        <v>42460</v>
      </c>
      <c r="L292" s="519" t="s">
        <v>91</v>
      </c>
      <c r="M292" s="230" t="s">
        <v>1374</v>
      </c>
      <c r="N292" s="578">
        <f t="shared" si="14"/>
        <v>1.1105626850937808E-3</v>
      </c>
      <c r="O292" s="227"/>
      <c r="P292" s="251"/>
      <c r="Q292" s="529"/>
    </row>
    <row r="293" spans="2:17" s="232" customFormat="1">
      <c r="B293" s="245">
        <v>288</v>
      </c>
      <c r="C293" s="517" t="s">
        <v>1050</v>
      </c>
      <c r="D293" s="224" t="s">
        <v>1338</v>
      </c>
      <c r="E293" s="225" t="s">
        <v>1026</v>
      </c>
      <c r="F293" s="226">
        <v>1000000</v>
      </c>
      <c r="G293" s="517" t="s">
        <v>1355</v>
      </c>
      <c r="H293" s="250">
        <v>9388</v>
      </c>
      <c r="I293" s="518" t="s">
        <v>1356</v>
      </c>
      <c r="J293" s="228">
        <v>42370</v>
      </c>
      <c r="K293" s="228">
        <v>42460</v>
      </c>
      <c r="L293" s="519" t="s">
        <v>91</v>
      </c>
      <c r="M293" s="230" t="s">
        <v>1375</v>
      </c>
      <c r="N293" s="578">
        <f t="shared" si="14"/>
        <v>9.3880000000000005E-3</v>
      </c>
      <c r="O293" s="227"/>
      <c r="P293" s="251"/>
      <c r="Q293" s="529"/>
    </row>
    <row r="294" spans="2:17" s="232" customFormat="1">
      <c r="B294" s="245">
        <v>289</v>
      </c>
      <c r="C294" s="517" t="s">
        <v>1050</v>
      </c>
      <c r="D294" s="224" t="s">
        <v>1339</v>
      </c>
      <c r="E294" s="225" t="s">
        <v>1026</v>
      </c>
      <c r="F294" s="226">
        <f>VLOOKUP(M294,Sheet1!A:B,2,FALSE)</f>
        <v>4000000</v>
      </c>
      <c r="G294" s="517" t="s">
        <v>1355</v>
      </c>
      <c r="H294" s="250">
        <v>5575</v>
      </c>
      <c r="I294" s="518" t="s">
        <v>1356</v>
      </c>
      <c r="J294" s="228">
        <v>42370</v>
      </c>
      <c r="K294" s="228">
        <v>42460</v>
      </c>
      <c r="L294" s="519" t="s">
        <v>91</v>
      </c>
      <c r="M294" s="230" t="s">
        <v>1376</v>
      </c>
      <c r="N294" s="578">
        <f t="shared" si="14"/>
        <v>1.39375E-3</v>
      </c>
      <c r="O294" s="227"/>
      <c r="P294" s="251"/>
      <c r="Q294" s="529"/>
    </row>
    <row r="295" spans="2:17" s="232" customFormat="1">
      <c r="B295" s="245">
        <v>290</v>
      </c>
      <c r="C295" s="517" t="s">
        <v>1050</v>
      </c>
      <c r="D295" s="224" t="s">
        <v>1340</v>
      </c>
      <c r="E295" s="225" t="s">
        <v>1026</v>
      </c>
      <c r="F295" s="226">
        <f>VLOOKUP(M295,Sheet1!A:B,2,FALSE)</f>
        <v>3740000</v>
      </c>
      <c r="G295" s="517" t="s">
        <v>1355</v>
      </c>
      <c r="H295" s="250">
        <v>8850</v>
      </c>
      <c r="I295" s="518" t="s">
        <v>1356</v>
      </c>
      <c r="J295" s="228">
        <v>42370</v>
      </c>
      <c r="K295" s="228">
        <v>42460</v>
      </c>
      <c r="L295" s="519" t="s">
        <v>91</v>
      </c>
      <c r="M295" s="230" t="s">
        <v>1377</v>
      </c>
      <c r="N295" s="578">
        <f t="shared" si="14"/>
        <v>2.3663101604278077E-3</v>
      </c>
      <c r="O295" s="227"/>
      <c r="P295" s="251"/>
      <c r="Q295" s="529"/>
    </row>
    <row r="296" spans="2:17" s="232" customFormat="1">
      <c r="B296" s="245">
        <v>291</v>
      </c>
      <c r="C296" s="517" t="s">
        <v>1050</v>
      </c>
      <c r="D296" s="224" t="s">
        <v>1341</v>
      </c>
      <c r="E296" s="225" t="s">
        <v>1026</v>
      </c>
      <c r="F296" s="226">
        <f>VLOOKUP(M296,Sheet1!A:B,2,FALSE)</f>
        <v>1080000</v>
      </c>
      <c r="G296" s="517" t="s">
        <v>1355</v>
      </c>
      <c r="H296" s="250">
        <v>15220</v>
      </c>
      <c r="I296" s="518" t="s">
        <v>1356</v>
      </c>
      <c r="J296" s="228">
        <v>42370</v>
      </c>
      <c r="K296" s="228">
        <v>42460</v>
      </c>
      <c r="L296" s="519" t="s">
        <v>91</v>
      </c>
      <c r="M296" s="230" t="s">
        <v>1378</v>
      </c>
      <c r="N296" s="578">
        <f t="shared" si="14"/>
        <v>1.4092592592592592E-2</v>
      </c>
      <c r="O296" s="227"/>
      <c r="P296" s="251"/>
      <c r="Q296" s="529"/>
    </row>
    <row r="297" spans="2:17" s="232" customFormat="1">
      <c r="B297" s="245">
        <v>292</v>
      </c>
      <c r="C297" s="517" t="s">
        <v>1050</v>
      </c>
      <c r="D297" s="224" t="s">
        <v>1342</v>
      </c>
      <c r="E297" s="225" t="s">
        <v>1026</v>
      </c>
      <c r="F297" s="226">
        <f>VLOOKUP(M297,Sheet1!A:B,2,FALSE)</f>
        <v>1488000</v>
      </c>
      <c r="G297" s="517" t="s">
        <v>1355</v>
      </c>
      <c r="H297" s="250">
        <v>4500</v>
      </c>
      <c r="I297" s="518" t="s">
        <v>1356</v>
      </c>
      <c r="J297" s="228">
        <v>42370</v>
      </c>
      <c r="K297" s="228">
        <v>42460</v>
      </c>
      <c r="L297" s="519" t="s">
        <v>91</v>
      </c>
      <c r="M297" s="230" t="s">
        <v>1379</v>
      </c>
      <c r="N297" s="578">
        <f t="shared" si="14"/>
        <v>3.0241935483870967E-3</v>
      </c>
      <c r="O297" s="227"/>
      <c r="P297" s="251"/>
      <c r="Q297" s="529"/>
    </row>
    <row r="298" spans="2:17" s="232" customFormat="1">
      <c r="B298" s="245">
        <v>293</v>
      </c>
      <c r="C298" s="517" t="s">
        <v>1050</v>
      </c>
      <c r="D298" s="224" t="s">
        <v>1343</v>
      </c>
      <c r="E298" s="225" t="s">
        <v>1026</v>
      </c>
      <c r="F298" s="226">
        <f>VLOOKUP(M298,Sheet1!A:B,2,FALSE)</f>
        <v>6800000</v>
      </c>
      <c r="G298" s="517" t="s">
        <v>1355</v>
      </c>
      <c r="H298" s="250">
        <v>12750</v>
      </c>
      <c r="I298" s="518" t="s">
        <v>1356</v>
      </c>
      <c r="J298" s="228">
        <v>42370</v>
      </c>
      <c r="K298" s="228">
        <v>42460</v>
      </c>
      <c r="L298" s="519" t="s">
        <v>91</v>
      </c>
      <c r="M298" s="230" t="s">
        <v>1380</v>
      </c>
      <c r="N298" s="578">
        <f t="shared" si="14"/>
        <v>1.8749999999999999E-3</v>
      </c>
      <c r="O298" s="227"/>
      <c r="P298" s="251"/>
      <c r="Q298" s="529"/>
    </row>
    <row r="299" spans="2:17" s="232" customFormat="1">
      <c r="B299" s="245">
        <v>294</v>
      </c>
      <c r="C299" s="517" t="s">
        <v>1050</v>
      </c>
      <c r="D299" s="224" t="s">
        <v>1344</v>
      </c>
      <c r="E299" s="225" t="s">
        <v>1026</v>
      </c>
      <c r="F299" s="226">
        <f>VLOOKUP(M299,Sheet1!A:B,2,FALSE)</f>
        <v>2210000</v>
      </c>
      <c r="G299" s="517" t="s">
        <v>1355</v>
      </c>
      <c r="H299" s="250">
        <v>2110</v>
      </c>
      <c r="I299" s="518" t="s">
        <v>1356</v>
      </c>
      <c r="J299" s="228">
        <v>42370</v>
      </c>
      <c r="K299" s="228">
        <v>42460</v>
      </c>
      <c r="L299" s="519" t="s">
        <v>91</v>
      </c>
      <c r="M299" s="230" t="s">
        <v>1381</v>
      </c>
      <c r="N299" s="578">
        <f t="shared" si="14"/>
        <v>9.5475113122171947E-4</v>
      </c>
      <c r="O299" s="227"/>
      <c r="P299" s="251"/>
      <c r="Q299" s="529"/>
    </row>
    <row r="300" spans="2:17" s="232" customFormat="1">
      <c r="B300" s="245">
        <v>295</v>
      </c>
      <c r="C300" s="517" t="s">
        <v>1050</v>
      </c>
      <c r="D300" s="224" t="s">
        <v>1345</v>
      </c>
      <c r="E300" s="225" t="s">
        <v>1026</v>
      </c>
      <c r="F300" s="226">
        <f>VLOOKUP(M300,Sheet1!A:B,2,FALSE)</f>
        <v>3300000</v>
      </c>
      <c r="G300" s="517" t="s">
        <v>1355</v>
      </c>
      <c r="H300" s="250">
        <v>9233</v>
      </c>
      <c r="I300" s="518" t="s">
        <v>1356</v>
      </c>
      <c r="J300" s="228">
        <v>42370</v>
      </c>
      <c r="K300" s="228">
        <v>42460</v>
      </c>
      <c r="L300" s="519" t="s">
        <v>91</v>
      </c>
      <c r="M300" s="230" t="s">
        <v>1382</v>
      </c>
      <c r="N300" s="578">
        <f t="shared" si="14"/>
        <v>2.797878787878788E-3</v>
      </c>
      <c r="O300" s="227"/>
      <c r="P300" s="251"/>
      <c r="Q300" s="529"/>
    </row>
    <row r="301" spans="2:17" s="232" customFormat="1">
      <c r="B301" s="245">
        <v>296</v>
      </c>
      <c r="C301" s="517" t="s">
        <v>1050</v>
      </c>
      <c r="D301" s="224" t="s">
        <v>1346</v>
      </c>
      <c r="E301" s="225" t="s">
        <v>1026</v>
      </c>
      <c r="F301" s="226">
        <f>VLOOKUP(M301,Sheet1!A:B,2,FALSE)</f>
        <v>4000000</v>
      </c>
      <c r="G301" s="517" t="s">
        <v>1355</v>
      </c>
      <c r="H301" s="248">
        <v>7400</v>
      </c>
      <c r="I301" s="518" t="s">
        <v>1356</v>
      </c>
      <c r="J301" s="228">
        <v>42370</v>
      </c>
      <c r="K301" s="228">
        <v>42460</v>
      </c>
      <c r="L301" s="519" t="s">
        <v>91</v>
      </c>
      <c r="M301" s="230" t="s">
        <v>1383</v>
      </c>
      <c r="N301" s="578">
        <f t="shared" si="14"/>
        <v>1.8500000000000001E-3</v>
      </c>
      <c r="O301" s="227"/>
      <c r="P301" s="240"/>
      <c r="Q301" s="529"/>
    </row>
    <row r="302" spans="2:17" s="232" customFormat="1">
      <c r="B302" s="245">
        <v>297</v>
      </c>
      <c r="C302" s="517" t="s">
        <v>1050</v>
      </c>
      <c r="D302" s="224" t="s">
        <v>1347</v>
      </c>
      <c r="E302" s="225" t="s">
        <v>1026</v>
      </c>
      <c r="F302" s="226">
        <f>VLOOKUP(M302,Sheet1!A:B,2,FALSE)</f>
        <v>14497500</v>
      </c>
      <c r="G302" s="517" t="s">
        <v>1355</v>
      </c>
      <c r="H302" s="248">
        <v>12095</v>
      </c>
      <c r="I302" s="518" t="s">
        <v>1356</v>
      </c>
      <c r="J302" s="228">
        <v>42370</v>
      </c>
      <c r="K302" s="228">
        <v>42460</v>
      </c>
      <c r="L302" s="519" t="s">
        <v>91</v>
      </c>
      <c r="M302" s="230" t="s">
        <v>1384</v>
      </c>
      <c r="N302" s="578">
        <f t="shared" si="14"/>
        <v>8.3428177271943442E-4</v>
      </c>
      <c r="O302" s="227"/>
      <c r="P302" s="240"/>
      <c r="Q302" s="529"/>
    </row>
    <row r="303" spans="2:17" s="232" customFormat="1">
      <c r="B303" s="245">
        <v>298</v>
      </c>
      <c r="C303" s="517" t="s">
        <v>1050</v>
      </c>
      <c r="D303" s="224" t="s">
        <v>1348</v>
      </c>
      <c r="E303" s="225" t="s">
        <v>1026</v>
      </c>
      <c r="F303" s="226">
        <f>VLOOKUP(M303,Sheet1!A:B,2,FALSE)</f>
        <v>7620200</v>
      </c>
      <c r="G303" s="517" t="s">
        <v>1355</v>
      </c>
      <c r="H303" s="248">
        <v>6895</v>
      </c>
      <c r="I303" s="518" t="s">
        <v>1356</v>
      </c>
      <c r="J303" s="228">
        <v>42370</v>
      </c>
      <c r="K303" s="228">
        <v>42460</v>
      </c>
      <c r="L303" s="519" t="s">
        <v>91</v>
      </c>
      <c r="M303" s="230" t="s">
        <v>1371</v>
      </c>
      <c r="N303" s="578">
        <f t="shared" si="14"/>
        <v>9.0483189417600585E-4</v>
      </c>
      <c r="O303" s="227"/>
      <c r="P303" s="240"/>
      <c r="Q303" s="529"/>
    </row>
    <row r="304" spans="2:17" s="232" customFormat="1">
      <c r="B304" s="245">
        <v>299</v>
      </c>
      <c r="C304" s="517" t="s">
        <v>1050</v>
      </c>
      <c r="D304" s="224" t="s">
        <v>1349</v>
      </c>
      <c r="E304" s="225" t="s">
        <v>1026</v>
      </c>
      <c r="F304" s="226">
        <f>VLOOKUP(M304,Sheet1!A:B,2,FALSE)</f>
        <v>14497500</v>
      </c>
      <c r="G304" s="517" t="s">
        <v>1355</v>
      </c>
      <c r="H304" s="248">
        <v>4500</v>
      </c>
      <c r="I304" s="518" t="s">
        <v>1356</v>
      </c>
      <c r="J304" s="228">
        <v>42370</v>
      </c>
      <c r="K304" s="228">
        <v>42460</v>
      </c>
      <c r="L304" s="519" t="s">
        <v>91</v>
      </c>
      <c r="M304" s="230" t="s">
        <v>1384</v>
      </c>
      <c r="N304" s="578">
        <f t="shared" si="14"/>
        <v>3.1039834454216247E-4</v>
      </c>
      <c r="O304" s="227"/>
      <c r="P304" s="240"/>
      <c r="Q304" s="529"/>
    </row>
    <row r="305" spans="2:17" s="232" customFormat="1">
      <c r="B305" s="245">
        <v>300</v>
      </c>
      <c r="C305" s="517" t="s">
        <v>1050</v>
      </c>
      <c r="D305" s="224" t="s">
        <v>1350</v>
      </c>
      <c r="E305" s="225" t="s">
        <v>1026</v>
      </c>
      <c r="F305" s="226">
        <f>VLOOKUP(M305,Sheet1!A:B,2,FALSE)</f>
        <v>600000</v>
      </c>
      <c r="G305" s="517" t="s">
        <v>1355</v>
      </c>
      <c r="H305" s="248">
        <v>13500</v>
      </c>
      <c r="I305" s="518" t="s">
        <v>1356</v>
      </c>
      <c r="J305" s="228">
        <v>42370</v>
      </c>
      <c r="K305" s="228">
        <v>42460</v>
      </c>
      <c r="L305" s="519" t="s">
        <v>91</v>
      </c>
      <c r="M305" s="230" t="s">
        <v>1385</v>
      </c>
      <c r="N305" s="578">
        <f t="shared" si="14"/>
        <v>2.2499999999999999E-2</v>
      </c>
      <c r="O305" s="227"/>
      <c r="P305" s="240"/>
      <c r="Q305" s="529"/>
    </row>
    <row r="306" spans="2:17" s="232" customFormat="1">
      <c r="B306" s="245">
        <v>301</v>
      </c>
      <c r="C306" s="517" t="s">
        <v>1050</v>
      </c>
      <c r="D306" s="224" t="s">
        <v>1351</v>
      </c>
      <c r="E306" s="225" t="s">
        <v>1026</v>
      </c>
      <c r="F306" s="226">
        <f>VLOOKUP(M306,Sheet1!A:B,2,FALSE)</f>
        <v>216000</v>
      </c>
      <c r="G306" s="517" t="s">
        <v>1355</v>
      </c>
      <c r="H306" s="248">
        <v>12410</v>
      </c>
      <c r="I306" s="518" t="s">
        <v>1356</v>
      </c>
      <c r="J306" s="228">
        <v>42370</v>
      </c>
      <c r="K306" s="228">
        <v>42460</v>
      </c>
      <c r="L306" s="519" t="s">
        <v>91</v>
      </c>
      <c r="M306" s="230" t="s">
        <v>1386</v>
      </c>
      <c r="N306" s="578">
        <f t="shared" si="14"/>
        <v>5.7453703703703701E-2</v>
      </c>
      <c r="O306" s="227"/>
      <c r="P306" s="240"/>
      <c r="Q306" s="529"/>
    </row>
    <row r="307" spans="2:17" s="232" customFormat="1">
      <c r="B307" s="245">
        <v>302</v>
      </c>
      <c r="C307" s="517" t="s">
        <v>1050</v>
      </c>
      <c r="D307" s="224" t="s">
        <v>1352</v>
      </c>
      <c r="E307" s="225" t="s">
        <v>1026</v>
      </c>
      <c r="F307" s="226">
        <f>VLOOKUP(M307,Sheet1!A:B,2,FALSE)</f>
        <v>494400</v>
      </c>
      <c r="G307" s="517" t="s">
        <v>1355</v>
      </c>
      <c r="H307" s="248">
        <v>12410</v>
      </c>
      <c r="I307" s="518" t="s">
        <v>1356</v>
      </c>
      <c r="J307" s="228">
        <v>42370</v>
      </c>
      <c r="K307" s="228">
        <v>42460</v>
      </c>
      <c r="L307" s="519" t="s">
        <v>91</v>
      </c>
      <c r="M307" s="230" t="s">
        <v>1387</v>
      </c>
      <c r="N307" s="578">
        <f t="shared" si="14"/>
        <v>2.5101132686084143E-2</v>
      </c>
      <c r="O307" s="227"/>
      <c r="P307" s="240"/>
      <c r="Q307" s="262"/>
    </row>
    <row r="308" spans="2:17" s="232" customFormat="1">
      <c r="B308" s="245">
        <v>303</v>
      </c>
      <c r="C308" s="517" t="s">
        <v>1050</v>
      </c>
      <c r="D308" s="224" t="s">
        <v>1353</v>
      </c>
      <c r="E308" s="225" t="s">
        <v>1026</v>
      </c>
      <c r="F308" s="226">
        <f>VLOOKUP(M308,Sheet1!A:B,2,FALSE)</f>
        <v>1620000</v>
      </c>
      <c r="G308" s="517" t="s">
        <v>1355</v>
      </c>
      <c r="H308" s="248">
        <v>4935</v>
      </c>
      <c r="I308" s="518" t="s">
        <v>1356</v>
      </c>
      <c r="J308" s="228">
        <v>42370</v>
      </c>
      <c r="K308" s="228">
        <v>42460</v>
      </c>
      <c r="L308" s="519" t="s">
        <v>91</v>
      </c>
      <c r="M308" s="230" t="s">
        <v>1388</v>
      </c>
      <c r="N308" s="578">
        <f t="shared" si="14"/>
        <v>3.0462962962962965E-3</v>
      </c>
      <c r="O308" s="227"/>
      <c r="P308" s="240"/>
      <c r="Q308" s="262"/>
    </row>
    <row r="309" spans="2:17" s="232" customFormat="1">
      <c r="B309" s="245">
        <v>304</v>
      </c>
      <c r="C309" s="517" t="s">
        <v>1050</v>
      </c>
      <c r="D309" s="224" t="s">
        <v>1354</v>
      </c>
      <c r="E309" s="225" t="s">
        <v>1026</v>
      </c>
      <c r="F309" s="226">
        <f>VLOOKUP(M309,Sheet1!A:B,2,FALSE)</f>
        <v>1200000</v>
      </c>
      <c r="G309" s="517" t="s">
        <v>1355</v>
      </c>
      <c r="H309" s="248">
        <v>7255</v>
      </c>
      <c r="I309" s="518" t="s">
        <v>1356</v>
      </c>
      <c r="J309" s="228">
        <v>42370</v>
      </c>
      <c r="K309" s="228">
        <v>42460</v>
      </c>
      <c r="L309" s="519" t="s">
        <v>91</v>
      </c>
      <c r="M309" s="230" t="s">
        <v>1389</v>
      </c>
      <c r="N309" s="578">
        <f t="shared" si="14"/>
        <v>6.0458333333333336E-3</v>
      </c>
      <c r="O309" s="227"/>
      <c r="P309" s="240"/>
      <c r="Q309" s="262"/>
    </row>
    <row r="310" spans="2:17" s="232" customFormat="1">
      <c r="B310" s="245">
        <v>305</v>
      </c>
      <c r="C310" s="517" t="s">
        <v>1390</v>
      </c>
      <c r="D310" s="517" t="s">
        <v>1394</v>
      </c>
      <c r="E310" s="225" t="s">
        <v>1392</v>
      </c>
      <c r="F310" s="226">
        <f>VLOOKUP(M310,Sheet1!A:B,2,FALSE)</f>
        <v>2550000.5</v>
      </c>
      <c r="G310" s="517" t="s">
        <v>1393</v>
      </c>
      <c r="H310" s="248">
        <v>41700</v>
      </c>
      <c r="I310" s="517" t="s">
        <v>1391</v>
      </c>
      <c r="J310" s="228">
        <v>42370</v>
      </c>
      <c r="K310" s="228">
        <v>42460</v>
      </c>
      <c r="L310" s="519" t="s">
        <v>91</v>
      </c>
      <c r="M310" s="526" t="s">
        <v>1395</v>
      </c>
      <c r="N310" s="578">
        <f t="shared" si="14"/>
        <v>1.6352937970012162E-2</v>
      </c>
      <c r="O310" s="227"/>
      <c r="P310" s="240"/>
      <c r="Q310" s="262"/>
    </row>
    <row r="311" spans="2:17" s="232" customFormat="1">
      <c r="B311" s="245">
        <v>306</v>
      </c>
      <c r="C311" s="517" t="s">
        <v>1390</v>
      </c>
      <c r="D311" s="517" t="s">
        <v>1396</v>
      </c>
      <c r="E311" s="225" t="s">
        <v>1392</v>
      </c>
      <c r="F311" s="226">
        <v>400000</v>
      </c>
      <c r="G311" s="517" t="s">
        <v>1397</v>
      </c>
      <c r="H311" s="250">
        <v>6000</v>
      </c>
      <c r="I311" s="518" t="s">
        <v>1398</v>
      </c>
      <c r="J311" s="228">
        <v>42370</v>
      </c>
      <c r="K311" s="228">
        <v>42460</v>
      </c>
      <c r="L311" s="519" t="s">
        <v>91</v>
      </c>
      <c r="M311" s="526" t="s">
        <v>1399</v>
      </c>
      <c r="N311" s="578">
        <f t="shared" si="14"/>
        <v>1.4999999999999999E-2</v>
      </c>
      <c r="O311" s="227"/>
      <c r="P311" s="251"/>
      <c r="Q311" s="262"/>
    </row>
    <row r="312" spans="2:17" s="232" customFormat="1">
      <c r="B312" s="245">
        <v>307</v>
      </c>
      <c r="C312" s="517" t="s">
        <v>1400</v>
      </c>
      <c r="D312" s="517" t="s">
        <v>1401</v>
      </c>
      <c r="E312" s="225" t="s">
        <v>1402</v>
      </c>
      <c r="F312" s="226">
        <v>100000</v>
      </c>
      <c r="G312" s="517" t="s">
        <v>1403</v>
      </c>
      <c r="H312" s="250">
        <v>4900</v>
      </c>
      <c r="I312" s="518" t="s">
        <v>1404</v>
      </c>
      <c r="J312" s="228">
        <v>42452</v>
      </c>
      <c r="K312" s="228">
        <v>42460</v>
      </c>
      <c r="L312" s="229" t="s">
        <v>105</v>
      </c>
      <c r="M312" s="526" t="s">
        <v>1405</v>
      </c>
      <c r="N312" s="578">
        <f t="shared" si="14"/>
        <v>4.9000000000000002E-2</v>
      </c>
      <c r="O312" s="227"/>
      <c r="P312" s="251"/>
      <c r="Q312" s="262"/>
    </row>
    <row r="313" spans="2:17" s="232" customFormat="1">
      <c r="B313" s="245">
        <v>308</v>
      </c>
      <c r="C313" s="517" t="s">
        <v>1407</v>
      </c>
      <c r="D313" s="517" t="s">
        <v>1408</v>
      </c>
      <c r="E313" s="225" t="s">
        <v>1409</v>
      </c>
      <c r="F313" s="226">
        <v>630000</v>
      </c>
      <c r="G313" s="517" t="s">
        <v>1410</v>
      </c>
      <c r="H313" s="250">
        <v>10810</v>
      </c>
      <c r="I313" s="499" t="str">
        <f t="shared" ref="I313:I315" si="16">C313&amp;"房产"&amp;M313&amp;D313&amp;"sales cost"</f>
        <v>广州房产F-FC-GZ-CPA-16-00814沁园sales cost</v>
      </c>
      <c r="J313" s="228">
        <v>42436</v>
      </c>
      <c r="K313" s="228">
        <v>42521</v>
      </c>
      <c r="L313" s="543" t="s">
        <v>1411</v>
      </c>
      <c r="M313" s="526" t="s">
        <v>1412</v>
      </c>
      <c r="N313" s="578">
        <f t="shared" si="14"/>
        <v>1.7158730158730158E-2</v>
      </c>
      <c r="O313" s="227"/>
      <c r="P313" s="251"/>
      <c r="Q313" s="262"/>
    </row>
    <row r="314" spans="2:17" s="232" customFormat="1">
      <c r="B314" s="245">
        <v>309</v>
      </c>
      <c r="C314" s="517" t="s">
        <v>1407</v>
      </c>
      <c r="D314" s="517" t="s">
        <v>1413</v>
      </c>
      <c r="E314" s="225" t="s">
        <v>1414</v>
      </c>
      <c r="F314" s="226">
        <v>200000</v>
      </c>
      <c r="G314" s="517" t="s">
        <v>1415</v>
      </c>
      <c r="H314" s="250">
        <v>9763</v>
      </c>
      <c r="I314" s="499" t="str">
        <f t="shared" si="16"/>
        <v>广州房产F-FC-GZ-CPA-16-00900保利中央公园sales cost</v>
      </c>
      <c r="J314" s="228">
        <v>42429</v>
      </c>
      <c r="K314" s="228">
        <v>42475</v>
      </c>
      <c r="L314" s="543" t="s">
        <v>1411</v>
      </c>
      <c r="M314" s="526" t="s">
        <v>1416</v>
      </c>
      <c r="N314" s="578">
        <f t="shared" si="14"/>
        <v>4.8814999999999997E-2</v>
      </c>
      <c r="O314" s="227"/>
      <c r="P314" s="251"/>
      <c r="Q314" s="262"/>
    </row>
    <row r="315" spans="2:17" s="232" customFormat="1">
      <c r="B315" s="245">
        <v>310</v>
      </c>
      <c r="C315" s="517" t="s">
        <v>1407</v>
      </c>
      <c r="D315" s="517" t="s">
        <v>1418</v>
      </c>
      <c r="E315" s="225" t="s">
        <v>1417</v>
      </c>
      <c r="F315" s="226">
        <v>2975000</v>
      </c>
      <c r="G315" s="517" t="s">
        <v>1419</v>
      </c>
      <c r="H315" s="248">
        <v>60000</v>
      </c>
      <c r="I315" s="499" t="str">
        <f t="shared" si="16"/>
        <v>广州房产F-FZ-GZ-16-00076碧桂园森林城市sales cost</v>
      </c>
      <c r="J315" s="228">
        <v>42430</v>
      </c>
      <c r="K315" s="228">
        <v>42460</v>
      </c>
      <c r="L315" s="543" t="s">
        <v>1420</v>
      </c>
      <c r="M315" s="526" t="s">
        <v>1421</v>
      </c>
      <c r="N315" s="578">
        <f t="shared" si="14"/>
        <v>2.0168067226890758E-2</v>
      </c>
      <c r="O315" s="227"/>
      <c r="P315" s="240"/>
      <c r="Q315" s="262"/>
    </row>
    <row r="316" spans="2:17" s="232" customFormat="1">
      <c r="B316" s="245">
        <v>311</v>
      </c>
      <c r="C316" s="517" t="s">
        <v>1422</v>
      </c>
      <c r="D316" s="517" t="s">
        <v>1426</v>
      </c>
      <c r="E316" s="225" t="s">
        <v>1428</v>
      </c>
      <c r="F316" s="226">
        <v>27000</v>
      </c>
      <c r="G316" s="517" t="s">
        <v>1423</v>
      </c>
      <c r="H316" s="263">
        <v>2035</v>
      </c>
      <c r="I316" s="574" t="s">
        <v>1427</v>
      </c>
      <c r="J316" s="228">
        <v>42449</v>
      </c>
      <c r="K316" s="228">
        <v>42449</v>
      </c>
      <c r="L316" s="229" t="s">
        <v>105</v>
      </c>
      <c r="M316" s="526" t="s">
        <v>1429</v>
      </c>
      <c r="N316" s="578">
        <f t="shared" si="14"/>
        <v>7.5370370370370365E-2</v>
      </c>
      <c r="O316" s="227"/>
      <c r="P316" s="240"/>
      <c r="Q316" s="262"/>
    </row>
    <row r="317" spans="2:17" s="232" customFormat="1">
      <c r="B317" s="245">
        <v>312</v>
      </c>
      <c r="C317" s="517" t="s">
        <v>1001</v>
      </c>
      <c r="D317" s="495" t="s">
        <v>1002</v>
      </c>
      <c r="E317" s="225" t="s">
        <v>1003</v>
      </c>
      <c r="F317" s="497">
        <v>72600</v>
      </c>
      <c r="G317" s="495" t="s">
        <v>1004</v>
      </c>
      <c r="H317" s="498">
        <v>3400</v>
      </c>
      <c r="I317" s="499" t="str">
        <f t="shared" ref="I317:I319" si="17">C317&amp;"房产"&amp;M317&amp;D317&amp;"sales cost"</f>
        <v>广州房产F-FC-GZ-16-01011保利南沙大都汇sales cost</v>
      </c>
      <c r="J317" s="500">
        <v>42390</v>
      </c>
      <c r="K317" s="500">
        <v>42403</v>
      </c>
      <c r="L317" s="279" t="s">
        <v>105</v>
      </c>
      <c r="M317" s="502" t="s">
        <v>1005</v>
      </c>
      <c r="N317" s="539">
        <v>4.6800000000000001E-2</v>
      </c>
      <c r="O317" s="227"/>
      <c r="P317" s="264"/>
      <c r="Q317" s="262"/>
    </row>
    <row r="318" spans="2:17" s="232" customFormat="1">
      <c r="B318" s="245">
        <v>313</v>
      </c>
      <c r="C318" s="517" t="s">
        <v>1019</v>
      </c>
      <c r="D318" s="495" t="s">
        <v>1020</v>
      </c>
      <c r="E318" s="225" t="s">
        <v>1021</v>
      </c>
      <c r="F318" s="497">
        <v>50000</v>
      </c>
      <c r="G318" s="495" t="s">
        <v>1022</v>
      </c>
      <c r="H318" s="498">
        <v>700</v>
      </c>
      <c r="I318" s="499" t="str">
        <f>C318&amp;"房产"&amp;M318&amp;D318&amp;"sales cost"</f>
        <v>广州房产F-FC-GZ-16-00526远洋天娇sales cost</v>
      </c>
      <c r="J318" s="500">
        <v>42437</v>
      </c>
      <c r="K318" s="500">
        <v>42459</v>
      </c>
      <c r="L318" s="279" t="s">
        <v>105</v>
      </c>
      <c r="M318" s="502" t="s">
        <v>1023</v>
      </c>
      <c r="N318" s="539">
        <v>1.4E-2</v>
      </c>
      <c r="O318" s="227"/>
      <c r="P318" s="264"/>
      <c r="Q318" s="262"/>
    </row>
    <row r="319" spans="2:17" s="232" customFormat="1">
      <c r="B319" s="245">
        <v>314</v>
      </c>
      <c r="C319" s="517" t="s">
        <v>1024</v>
      </c>
      <c r="D319" s="495" t="s">
        <v>1025</v>
      </c>
      <c r="E319" s="225" t="s">
        <v>1026</v>
      </c>
      <c r="F319" s="497">
        <v>1500000</v>
      </c>
      <c r="G319" s="495" t="s">
        <v>1027</v>
      </c>
      <c r="H319" s="498">
        <v>121970</v>
      </c>
      <c r="I319" s="499" t="str">
        <f t="shared" si="17"/>
        <v>广州房产F-FC-GZ-CPA-15-02901越秀滨海御城sales cost</v>
      </c>
      <c r="J319" s="500">
        <v>42430</v>
      </c>
      <c r="K319" s="500">
        <v>42460</v>
      </c>
      <c r="L319" s="279" t="s">
        <v>105</v>
      </c>
      <c r="M319" s="502" t="s">
        <v>1028</v>
      </c>
      <c r="N319" s="539">
        <v>8.1299999999999997E-2</v>
      </c>
      <c r="O319" s="227"/>
      <c r="P319" s="264"/>
      <c r="Q319" s="262"/>
    </row>
    <row r="320" spans="2:17" s="232" customFormat="1">
      <c r="B320" s="245">
        <v>315</v>
      </c>
      <c r="C320" s="517" t="s">
        <v>1121</v>
      </c>
      <c r="D320" s="495" t="s">
        <v>1122</v>
      </c>
      <c r="E320" s="225" t="s">
        <v>1123</v>
      </c>
      <c r="F320" s="497">
        <v>69000</v>
      </c>
      <c r="G320" s="495" t="s">
        <v>1124</v>
      </c>
      <c r="H320" s="498">
        <v>4054</v>
      </c>
      <c r="I320" s="499" t="str">
        <f>C320&amp;"房产"&amp;M320&amp;D320&amp;"sales cost"</f>
        <v>广州房产F-FC-GZ-CPA-16-00388合生广场sales cost</v>
      </c>
      <c r="J320" s="500">
        <v>42370</v>
      </c>
      <c r="K320" s="500">
        <v>42460</v>
      </c>
      <c r="L320" s="279" t="s">
        <v>105</v>
      </c>
      <c r="M320" s="502" t="s">
        <v>1125</v>
      </c>
      <c r="N320" s="539">
        <v>5.8700000000000002E-2</v>
      </c>
      <c r="O320" s="227"/>
      <c r="P320" s="264"/>
      <c r="Q320" s="262"/>
    </row>
    <row r="321" spans="2:17" s="232" customFormat="1">
      <c r="B321" s="245">
        <v>316</v>
      </c>
      <c r="C321" s="600" t="s">
        <v>1441</v>
      </c>
      <c r="D321" s="600" t="s">
        <v>1442</v>
      </c>
      <c r="E321" s="225" t="s">
        <v>784</v>
      </c>
      <c r="F321" s="226">
        <v>40000</v>
      </c>
      <c r="G321" s="600" t="s">
        <v>1443</v>
      </c>
      <c r="H321" s="248">
        <v>2540</v>
      </c>
      <c r="I321" s="601" t="s">
        <v>1444</v>
      </c>
      <c r="J321" s="500">
        <v>42370</v>
      </c>
      <c r="K321" s="500">
        <v>42460</v>
      </c>
      <c r="L321" s="279" t="s">
        <v>105</v>
      </c>
      <c r="M321" s="602" t="s">
        <v>1445</v>
      </c>
      <c r="N321" s="578">
        <f t="shared" ref="N321:N325" si="18">H321/F321</f>
        <v>6.3500000000000001E-2</v>
      </c>
      <c r="O321" s="227"/>
      <c r="P321" s="240"/>
      <c r="Q321" s="262"/>
    </row>
    <row r="322" spans="2:17" s="232" customFormat="1">
      <c r="B322" s="245">
        <v>317</v>
      </c>
      <c r="C322" s="600" t="s">
        <v>1451</v>
      </c>
      <c r="D322" s="224" t="s">
        <v>1452</v>
      </c>
      <c r="E322" s="225" t="s">
        <v>494</v>
      </c>
      <c r="F322" s="226">
        <v>4800000</v>
      </c>
      <c r="G322" s="224" t="s">
        <v>1453</v>
      </c>
      <c r="H322" s="248">
        <v>138387</v>
      </c>
      <c r="I322" s="574" t="s">
        <v>1454</v>
      </c>
      <c r="J322" s="228">
        <v>42370</v>
      </c>
      <c r="K322" s="228">
        <v>42460</v>
      </c>
      <c r="L322" s="229" t="s">
        <v>105</v>
      </c>
      <c r="M322" s="603" t="s">
        <v>1457</v>
      </c>
      <c r="N322" s="578">
        <f t="shared" si="18"/>
        <v>2.8830624999999999E-2</v>
      </c>
      <c r="O322" s="227"/>
      <c r="P322" s="240"/>
      <c r="Q322" s="262"/>
    </row>
    <row r="323" spans="2:17" s="232" customFormat="1">
      <c r="B323" s="245">
        <v>318</v>
      </c>
      <c r="C323" s="600" t="s">
        <v>1451</v>
      </c>
      <c r="D323" s="224" t="s">
        <v>1452</v>
      </c>
      <c r="E323" s="225" t="s">
        <v>494</v>
      </c>
      <c r="F323" s="226">
        <v>4800000</v>
      </c>
      <c r="G323" s="224" t="s">
        <v>1455</v>
      </c>
      <c r="H323" s="250">
        <v>145200</v>
      </c>
      <c r="I323" s="280" t="s">
        <v>1456</v>
      </c>
      <c r="J323" s="228">
        <v>42370</v>
      </c>
      <c r="K323" s="228">
        <v>42460</v>
      </c>
      <c r="L323" s="229" t="s">
        <v>105</v>
      </c>
      <c r="M323" s="603" t="s">
        <v>1457</v>
      </c>
      <c r="N323" s="578">
        <f t="shared" si="18"/>
        <v>3.0249999999999999E-2</v>
      </c>
      <c r="O323" s="227"/>
      <c r="P323" s="251"/>
      <c r="Q323" s="262"/>
    </row>
    <row r="324" spans="2:17" s="232" customFormat="1">
      <c r="B324" s="245">
        <v>319</v>
      </c>
      <c r="C324" s="600" t="s">
        <v>1462</v>
      </c>
      <c r="D324" s="600" t="s">
        <v>1463</v>
      </c>
      <c r="E324" s="225" t="s">
        <v>1464</v>
      </c>
      <c r="F324" s="226">
        <v>650000</v>
      </c>
      <c r="G324" s="224" t="s">
        <v>1465</v>
      </c>
      <c r="H324" s="250">
        <v>10000</v>
      </c>
      <c r="I324" s="499" t="str">
        <f>C324&amp;"房产"&amp;M324&amp;D324&amp;"sales cost"</f>
        <v>珠海房产F-FC-ZH-CPA-16-00584马赛公馆项目sales cost</v>
      </c>
      <c r="J324" s="228">
        <v>42370</v>
      </c>
      <c r="K324" s="228">
        <v>42460</v>
      </c>
      <c r="L324" s="229" t="s">
        <v>105</v>
      </c>
      <c r="M324" s="603" t="s">
        <v>1466</v>
      </c>
      <c r="N324" s="578">
        <f t="shared" si="18"/>
        <v>1.5384615384615385E-2</v>
      </c>
      <c r="O324" s="227"/>
      <c r="P324" s="251"/>
      <c r="Q324" s="262"/>
    </row>
    <row r="325" spans="2:17" s="232" customFormat="1">
      <c r="B325" s="245">
        <v>320</v>
      </c>
      <c r="C325" s="600" t="s">
        <v>1462</v>
      </c>
      <c r="D325" s="600" t="s">
        <v>1467</v>
      </c>
      <c r="E325" s="225" t="s">
        <v>1464</v>
      </c>
      <c r="F325" s="226">
        <v>520000</v>
      </c>
      <c r="G325" s="600" t="s">
        <v>1468</v>
      </c>
      <c r="H325" s="248">
        <v>20000</v>
      </c>
      <c r="I325" s="499" t="str">
        <f>C325&amp;"房产"&amp;M325&amp;D325&amp;"sales cost"</f>
        <v>珠海房产F-FC-ZH-CPA-16-00208丹田牛津公馆sales cost</v>
      </c>
      <c r="J325" s="228">
        <v>42370</v>
      </c>
      <c r="K325" s="228">
        <v>42460</v>
      </c>
      <c r="L325" s="229" t="s">
        <v>105</v>
      </c>
      <c r="M325" s="603" t="s">
        <v>1469</v>
      </c>
      <c r="N325" s="578">
        <f t="shared" si="18"/>
        <v>3.8461538461538464E-2</v>
      </c>
      <c r="O325" s="227"/>
      <c r="P325" s="240"/>
      <c r="Q325" s="262"/>
    </row>
    <row r="326" spans="2:17" s="232" customFormat="1">
      <c r="B326" s="245">
        <v>321</v>
      </c>
      <c r="C326" s="600" t="s">
        <v>1476</v>
      </c>
      <c r="D326" s="600" t="s">
        <v>1477</v>
      </c>
      <c r="E326" s="225" t="s">
        <v>1478</v>
      </c>
      <c r="F326" s="226">
        <v>100000</v>
      </c>
      <c r="G326" s="600" t="s">
        <v>1479</v>
      </c>
      <c r="H326" s="248">
        <v>8300</v>
      </c>
      <c r="I326" s="499" t="str">
        <f>C326&amp;"房产"&amp;M326&amp;D326&amp;"sales cost"</f>
        <v>广州房产F-FC-GZ-16-00816恒大银湖城sales cost</v>
      </c>
      <c r="J326" s="228">
        <v>42430</v>
      </c>
      <c r="K326" s="228">
        <v>42481</v>
      </c>
      <c r="L326" s="229" t="s">
        <v>105</v>
      </c>
      <c r="M326" s="603" t="s">
        <v>1480</v>
      </c>
      <c r="N326" s="605">
        <f>H326/F326</f>
        <v>8.3000000000000004E-2</v>
      </c>
      <c r="O326" s="227"/>
      <c r="P326" s="240"/>
      <c r="Q326" s="262"/>
    </row>
    <row r="327" spans="2:17" s="232" customFormat="1">
      <c r="B327" s="245">
        <v>322</v>
      </c>
      <c r="C327" s="224" t="s">
        <v>10</v>
      </c>
      <c r="D327" s="224" t="s">
        <v>1481</v>
      </c>
      <c r="E327" s="225" t="s">
        <v>494</v>
      </c>
      <c r="F327" s="226">
        <v>289100</v>
      </c>
      <c r="G327" s="224" t="s">
        <v>1482</v>
      </c>
      <c r="H327" s="248">
        <v>30000</v>
      </c>
      <c r="I327" s="227" t="s">
        <v>1483</v>
      </c>
      <c r="J327" s="228">
        <v>42444</v>
      </c>
      <c r="K327" s="228">
        <v>42460</v>
      </c>
      <c r="L327" s="229" t="s">
        <v>105</v>
      </c>
      <c r="M327" s="230" t="s">
        <v>1484</v>
      </c>
      <c r="N327" s="578">
        <v>0.1</v>
      </c>
      <c r="O327" s="227"/>
      <c r="P327" s="240"/>
      <c r="Q327" s="262"/>
    </row>
    <row r="328" spans="2:17" s="232" customFormat="1">
      <c r="B328" s="245">
        <v>323</v>
      </c>
      <c r="C328" s="649" t="s">
        <v>2260</v>
      </c>
      <c r="D328" s="600" t="s">
        <v>1491</v>
      </c>
      <c r="E328" s="225" t="s">
        <v>1492</v>
      </c>
      <c r="F328" s="226">
        <v>400000</v>
      </c>
      <c r="G328" s="600" t="s">
        <v>1493</v>
      </c>
      <c r="H328" s="248">
        <v>79100</v>
      </c>
      <c r="I328" s="499" t="s">
        <v>1490</v>
      </c>
      <c r="J328" s="228">
        <v>42370</v>
      </c>
      <c r="K328" s="228">
        <v>42460</v>
      </c>
      <c r="L328" s="229" t="s">
        <v>105</v>
      </c>
      <c r="M328" s="603" t="s">
        <v>1494</v>
      </c>
      <c r="N328" s="578">
        <f t="shared" ref="N328:N331" si="19">H328/F328</f>
        <v>0.19775000000000001</v>
      </c>
      <c r="O328" s="227"/>
      <c r="P328" s="240"/>
      <c r="Q328" s="262"/>
    </row>
    <row r="329" spans="2:17" s="232" customFormat="1">
      <c r="B329" s="245">
        <v>324</v>
      </c>
      <c r="C329" s="649" t="s">
        <v>2260</v>
      </c>
      <c r="D329" s="600" t="s">
        <v>1491</v>
      </c>
      <c r="E329" s="225" t="s">
        <v>1492</v>
      </c>
      <c r="F329" s="226">
        <v>500000</v>
      </c>
      <c r="G329" s="600" t="s">
        <v>1495</v>
      </c>
      <c r="H329" s="248">
        <v>47200</v>
      </c>
      <c r="I329" s="499" t="s">
        <v>1490</v>
      </c>
      <c r="J329" s="228">
        <v>42370</v>
      </c>
      <c r="K329" s="228">
        <v>42460</v>
      </c>
      <c r="L329" s="229" t="s">
        <v>105</v>
      </c>
      <c r="M329" s="603" t="s">
        <v>1496</v>
      </c>
      <c r="N329" s="578">
        <f t="shared" si="19"/>
        <v>9.4399999999999998E-2</v>
      </c>
      <c r="O329" s="227"/>
      <c r="P329" s="240"/>
      <c r="Q329" s="262"/>
    </row>
    <row r="330" spans="2:17" s="232" customFormat="1">
      <c r="B330" s="245">
        <v>325</v>
      </c>
      <c r="C330" s="649" t="s">
        <v>2260</v>
      </c>
      <c r="D330" s="600" t="s">
        <v>1498</v>
      </c>
      <c r="E330" s="225" t="s">
        <v>1492</v>
      </c>
      <c r="F330" s="226">
        <v>75000</v>
      </c>
      <c r="G330" s="224" t="s">
        <v>1497</v>
      </c>
      <c r="H330" s="248">
        <v>2600</v>
      </c>
      <c r="I330" s="608" t="s">
        <v>1499</v>
      </c>
      <c r="J330" s="228">
        <v>42370</v>
      </c>
      <c r="K330" s="228">
        <v>42460</v>
      </c>
      <c r="L330" s="229" t="s">
        <v>105</v>
      </c>
      <c r="M330" s="603" t="s">
        <v>1500</v>
      </c>
      <c r="N330" s="578">
        <f t="shared" si="19"/>
        <v>3.4666666666666665E-2</v>
      </c>
      <c r="O330" s="227"/>
      <c r="P330" s="240"/>
      <c r="Q330" s="262"/>
    </row>
    <row r="331" spans="2:17" s="232" customFormat="1">
      <c r="B331" s="245">
        <v>326</v>
      </c>
      <c r="C331" s="600" t="s">
        <v>1505</v>
      </c>
      <c r="D331" s="600" t="s">
        <v>1506</v>
      </c>
      <c r="E331" s="225" t="s">
        <v>1507</v>
      </c>
      <c r="F331" s="226">
        <v>600000</v>
      </c>
      <c r="G331" s="600" t="s">
        <v>1504</v>
      </c>
      <c r="H331" s="429">
        <v>30000</v>
      </c>
      <c r="I331" s="611" t="s">
        <v>1508</v>
      </c>
      <c r="J331" s="228">
        <v>42461</v>
      </c>
      <c r="K331" s="228">
        <v>42551</v>
      </c>
      <c r="L331" s="229" t="s">
        <v>106</v>
      </c>
      <c r="M331" s="603" t="s">
        <v>1509</v>
      </c>
      <c r="N331" s="578">
        <f t="shared" si="19"/>
        <v>0.05</v>
      </c>
      <c r="O331" s="227"/>
      <c r="P331" s="251"/>
      <c r="Q331" s="672" t="s">
        <v>3097</v>
      </c>
    </row>
    <row r="332" spans="2:17" s="232" customFormat="1">
      <c r="B332" s="245">
        <v>327</v>
      </c>
      <c r="C332" s="600" t="s">
        <v>1513</v>
      </c>
      <c r="D332" s="600" t="s">
        <v>1514</v>
      </c>
      <c r="E332" s="225" t="s">
        <v>1515</v>
      </c>
      <c r="F332" s="226">
        <v>100000</v>
      </c>
      <c r="G332" s="600" t="s">
        <v>1516</v>
      </c>
      <c r="H332" s="248">
        <v>18000</v>
      </c>
      <c r="I332" s="608" t="s">
        <v>1517</v>
      </c>
      <c r="J332" s="228">
        <v>42370</v>
      </c>
      <c r="K332" s="228">
        <v>42460</v>
      </c>
      <c r="L332" s="229" t="s">
        <v>105</v>
      </c>
      <c r="M332" s="230" t="s">
        <v>247</v>
      </c>
      <c r="N332" s="578">
        <f t="shared" ref="N332:N396" si="20">H332/F332</f>
        <v>0.18</v>
      </c>
      <c r="O332" s="227"/>
      <c r="P332" s="240"/>
      <c r="Q332" s="262"/>
    </row>
    <row r="333" spans="2:17" s="232" customFormat="1">
      <c r="B333" s="245">
        <v>328</v>
      </c>
      <c r="C333" s="600" t="s">
        <v>1518</v>
      </c>
      <c r="D333" s="600" t="s">
        <v>1521</v>
      </c>
      <c r="E333" s="225" t="s">
        <v>1519</v>
      </c>
      <c r="F333" s="226">
        <v>100000</v>
      </c>
      <c r="G333" s="600" t="s">
        <v>1522</v>
      </c>
      <c r="H333" s="250">
        <v>8432</v>
      </c>
      <c r="I333" s="499" t="str">
        <f>C333&amp;"房产"&amp;M333&amp;D333&amp;"sales cost"</f>
        <v>广州房产F-FC-GZ-16-01025保利房展sales cost</v>
      </c>
      <c r="J333" s="228">
        <v>42430</v>
      </c>
      <c r="K333" s="228">
        <v>42460</v>
      </c>
      <c r="L333" s="229" t="s">
        <v>105</v>
      </c>
      <c r="M333" s="603" t="s">
        <v>1520</v>
      </c>
      <c r="N333" s="614">
        <f t="shared" si="20"/>
        <v>8.4320000000000006E-2</v>
      </c>
      <c r="O333" s="227"/>
      <c r="P333" s="251"/>
      <c r="Q333" s="262"/>
    </row>
    <row r="334" spans="2:17" s="232" customFormat="1">
      <c r="B334" s="245">
        <v>329</v>
      </c>
      <c r="C334" s="600" t="s">
        <v>1518</v>
      </c>
      <c r="D334" s="600" t="s">
        <v>1523</v>
      </c>
      <c r="E334" s="225" t="s">
        <v>1524</v>
      </c>
      <c r="F334" s="226">
        <v>760400</v>
      </c>
      <c r="G334" s="600" t="s">
        <v>1525</v>
      </c>
      <c r="H334" s="250">
        <v>45598</v>
      </c>
      <c r="I334" s="499" t="str">
        <f>C334&amp;"房产"&amp;M334&amp;D334&amp;"sales cost"</f>
        <v>广州房产F-FC-GZ-CPA-16-00861御湖名邸sales cost</v>
      </c>
      <c r="J334" s="228">
        <v>42435</v>
      </c>
      <c r="K334" s="228">
        <v>42521</v>
      </c>
      <c r="L334" s="229" t="s">
        <v>105</v>
      </c>
      <c r="M334" s="603" t="s">
        <v>1526</v>
      </c>
      <c r="N334" s="578">
        <f t="shared" si="20"/>
        <v>5.996580746975276E-2</v>
      </c>
      <c r="O334" s="227"/>
      <c r="P334" s="251"/>
      <c r="Q334" s="262"/>
    </row>
    <row r="335" spans="2:17" s="232" customFormat="1">
      <c r="B335" s="245">
        <v>330</v>
      </c>
      <c r="C335" s="600" t="s">
        <v>1518</v>
      </c>
      <c r="D335" s="600" t="s">
        <v>1527</v>
      </c>
      <c r="E335" s="225" t="s">
        <v>1524</v>
      </c>
      <c r="F335" s="226">
        <v>360000</v>
      </c>
      <c r="G335" s="600" t="s">
        <v>1528</v>
      </c>
      <c r="H335" s="250">
        <v>21582</v>
      </c>
      <c r="I335" s="499" t="str">
        <f>C335&amp;"房产"&amp;M335&amp;D335&amp;"sales cost"</f>
        <v>广州房产F-FC-GZ-CPS-16-00381广晟圣淘沙sales cost</v>
      </c>
      <c r="J335" s="228">
        <v>42444</v>
      </c>
      <c r="K335" s="228">
        <v>42521</v>
      </c>
      <c r="L335" s="229" t="s">
        <v>105</v>
      </c>
      <c r="M335" s="603" t="s">
        <v>1529</v>
      </c>
      <c r="N335" s="578">
        <f t="shared" si="20"/>
        <v>5.9950000000000003E-2</v>
      </c>
      <c r="O335" s="227"/>
      <c r="P335" s="251"/>
      <c r="Q335" s="262"/>
    </row>
    <row r="336" spans="2:17" s="232" customFormat="1">
      <c r="B336" s="245">
        <v>331</v>
      </c>
      <c r="C336" s="600" t="s">
        <v>9</v>
      </c>
      <c r="D336" s="224" t="s">
        <v>1539</v>
      </c>
      <c r="E336" s="225" t="s">
        <v>148</v>
      </c>
      <c r="F336" s="226">
        <v>50000</v>
      </c>
      <c r="G336" s="224" t="s">
        <v>1540</v>
      </c>
      <c r="H336" s="250">
        <v>3250</v>
      </c>
      <c r="I336" s="227" t="s">
        <v>1541</v>
      </c>
      <c r="J336" s="228">
        <v>42430</v>
      </c>
      <c r="K336" s="228">
        <v>42460</v>
      </c>
      <c r="L336" s="229" t="s">
        <v>105</v>
      </c>
      <c r="M336" s="230" t="s">
        <v>1542</v>
      </c>
      <c r="N336" s="578">
        <f t="shared" si="20"/>
        <v>6.5000000000000002E-2</v>
      </c>
      <c r="O336" s="227"/>
      <c r="P336" s="251"/>
      <c r="Q336" s="262"/>
    </row>
    <row r="337" spans="2:17" s="232" customFormat="1">
      <c r="B337" s="245">
        <v>332</v>
      </c>
      <c r="C337" s="600" t="s">
        <v>9</v>
      </c>
      <c r="D337" s="224" t="s">
        <v>1543</v>
      </c>
      <c r="E337" s="225" t="s">
        <v>148</v>
      </c>
      <c r="F337" s="226">
        <v>48000</v>
      </c>
      <c r="G337" s="224" t="s">
        <v>1544</v>
      </c>
      <c r="H337" s="250">
        <v>3120</v>
      </c>
      <c r="I337" s="227" t="s">
        <v>1545</v>
      </c>
      <c r="J337" s="228">
        <v>42425</v>
      </c>
      <c r="K337" s="228">
        <v>42453</v>
      </c>
      <c r="L337" s="229" t="s">
        <v>105</v>
      </c>
      <c r="M337" s="230" t="s">
        <v>1546</v>
      </c>
      <c r="N337" s="578">
        <f t="shared" si="20"/>
        <v>6.5000000000000002E-2</v>
      </c>
      <c r="O337" s="227"/>
      <c r="P337" s="251"/>
      <c r="Q337" s="262"/>
    </row>
    <row r="338" spans="2:17" s="232" customFormat="1">
      <c r="B338" s="245">
        <v>333</v>
      </c>
      <c r="C338" s="600" t="s">
        <v>1547</v>
      </c>
      <c r="D338" s="600" t="s">
        <v>1548</v>
      </c>
      <c r="E338" s="225" t="s">
        <v>1549</v>
      </c>
      <c r="F338" s="226">
        <v>100800</v>
      </c>
      <c r="G338" s="600" t="s">
        <v>1550</v>
      </c>
      <c r="H338" s="250">
        <v>6001</v>
      </c>
      <c r="I338" s="499" t="str">
        <f>C338&amp;"房产"&amp;M338&amp;D338&amp;"sales cost"</f>
        <v>广州房产F-FC-GZ-HF-14-05392#033保利联展sales cost</v>
      </c>
      <c r="J338" s="228">
        <v>42444</v>
      </c>
      <c r="K338" s="228">
        <v>42490</v>
      </c>
      <c r="L338" s="229" t="s">
        <v>105</v>
      </c>
      <c r="M338" s="603" t="s">
        <v>1551</v>
      </c>
      <c r="N338" s="614">
        <f t="shared" si="20"/>
        <v>5.9533730158730161E-2</v>
      </c>
      <c r="O338" s="227"/>
      <c r="P338" s="251"/>
      <c r="Q338" s="262"/>
    </row>
    <row r="339" spans="2:17" s="232" customFormat="1">
      <c r="B339" s="245">
        <v>334</v>
      </c>
      <c r="C339" s="600" t="s">
        <v>1547</v>
      </c>
      <c r="D339" s="600" t="s">
        <v>1552</v>
      </c>
      <c r="E339" s="225" t="s">
        <v>1553</v>
      </c>
      <c r="F339" s="226">
        <v>801900</v>
      </c>
      <c r="G339" s="600" t="s">
        <v>1554</v>
      </c>
      <c r="H339" s="248">
        <v>12000</v>
      </c>
      <c r="I339" s="499" t="str">
        <f>C339&amp;"房产"&amp;M339&amp;D339&amp;"sales cost"</f>
        <v>广州房产F-FC-GZ-CPS-16-00331金融街融穗澜湾sales cost</v>
      </c>
      <c r="J339" s="228">
        <v>42380</v>
      </c>
      <c r="K339" s="228">
        <v>42460</v>
      </c>
      <c r="L339" s="229" t="s">
        <v>106</v>
      </c>
      <c r="M339" s="603" t="s">
        <v>1555</v>
      </c>
      <c r="N339" s="614">
        <f t="shared" si="20"/>
        <v>1.4964459408903853E-2</v>
      </c>
      <c r="O339" s="227"/>
      <c r="P339" s="240"/>
      <c r="Q339" s="615" t="s">
        <v>1631</v>
      </c>
    </row>
    <row r="340" spans="2:17" s="232" customFormat="1">
      <c r="B340" s="245">
        <v>335</v>
      </c>
      <c r="C340" s="600" t="s">
        <v>1547</v>
      </c>
      <c r="D340" s="600" t="s">
        <v>1556</v>
      </c>
      <c r="E340" s="225" t="s">
        <v>1549</v>
      </c>
      <c r="F340" s="226">
        <v>400000</v>
      </c>
      <c r="G340" s="600" t="s">
        <v>1557</v>
      </c>
      <c r="H340" s="248">
        <v>23700</v>
      </c>
      <c r="I340" s="499" t="str">
        <f>C340&amp;"房产"&amp;M340&amp;D340&amp;"sales cost"</f>
        <v>广州房产F-FC-GZ-16-00904天韵瑚璟sales cost</v>
      </c>
      <c r="J340" s="228">
        <v>42450</v>
      </c>
      <c r="K340" s="228">
        <v>42566</v>
      </c>
      <c r="L340" s="229" t="s">
        <v>105</v>
      </c>
      <c r="M340" s="603" t="s">
        <v>1558</v>
      </c>
      <c r="N340" s="613">
        <f t="shared" si="20"/>
        <v>5.9249999999999997E-2</v>
      </c>
      <c r="O340" s="227"/>
      <c r="P340" s="240"/>
      <c r="Q340" s="262"/>
    </row>
    <row r="341" spans="2:17" s="232" customFormat="1">
      <c r="B341" s="245">
        <v>336</v>
      </c>
      <c r="C341" s="600" t="s">
        <v>1562</v>
      </c>
      <c r="D341" s="600" t="s">
        <v>1564</v>
      </c>
      <c r="E341" s="225" t="s">
        <v>1563</v>
      </c>
      <c r="F341" s="226">
        <v>468756.6</v>
      </c>
      <c r="G341" s="600" t="s">
        <v>1565</v>
      </c>
      <c r="H341" s="248">
        <v>9375</v>
      </c>
      <c r="I341" s="608" t="s">
        <v>1566</v>
      </c>
      <c r="J341" s="228">
        <v>42370</v>
      </c>
      <c r="K341" s="228">
        <v>42460</v>
      </c>
      <c r="L341" s="229" t="s">
        <v>105</v>
      </c>
      <c r="M341" s="603" t="s">
        <v>1567</v>
      </c>
      <c r="N341" s="578">
        <f t="shared" si="20"/>
        <v>1.9999718403964872E-2</v>
      </c>
      <c r="O341" s="227"/>
      <c r="P341" s="240"/>
      <c r="Q341" s="615" t="s">
        <v>2255</v>
      </c>
    </row>
    <row r="342" spans="2:17" s="232" customFormat="1">
      <c r="B342" s="245">
        <v>337</v>
      </c>
      <c r="C342" s="600" t="s">
        <v>1571</v>
      </c>
      <c r="D342" s="224" t="s">
        <v>1572</v>
      </c>
      <c r="E342" s="225" t="s">
        <v>125</v>
      </c>
      <c r="F342" s="226">
        <v>200000</v>
      </c>
      <c r="G342" s="600" t="s">
        <v>1575</v>
      </c>
      <c r="H342" s="248">
        <v>24100</v>
      </c>
      <c r="I342" s="608" t="s">
        <v>1577</v>
      </c>
      <c r="J342" s="228">
        <v>42370</v>
      </c>
      <c r="K342" s="228">
        <v>42460</v>
      </c>
      <c r="L342" s="229" t="s">
        <v>105</v>
      </c>
      <c r="M342" s="603" t="s">
        <v>1578</v>
      </c>
      <c r="N342" s="578">
        <f t="shared" si="20"/>
        <v>0.1205</v>
      </c>
      <c r="O342" s="227"/>
      <c r="P342" s="240"/>
      <c r="Q342" s="262"/>
    </row>
    <row r="343" spans="2:17" s="232" customFormat="1">
      <c r="B343" s="245">
        <v>338</v>
      </c>
      <c r="C343" s="600" t="s">
        <v>1571</v>
      </c>
      <c r="D343" s="600" t="s">
        <v>1573</v>
      </c>
      <c r="E343" s="225" t="s">
        <v>1574</v>
      </c>
      <c r="F343" s="226">
        <v>400000</v>
      </c>
      <c r="G343" s="600" t="s">
        <v>1576</v>
      </c>
      <c r="H343" s="248">
        <v>10400</v>
      </c>
      <c r="I343" s="608" t="s">
        <v>1580</v>
      </c>
      <c r="J343" s="228">
        <v>42370</v>
      </c>
      <c r="K343" s="228">
        <v>42460</v>
      </c>
      <c r="L343" s="229" t="s">
        <v>105</v>
      </c>
      <c r="M343" s="603" t="s">
        <v>1579</v>
      </c>
      <c r="N343" s="578">
        <f t="shared" si="20"/>
        <v>2.5999999999999999E-2</v>
      </c>
      <c r="O343" s="227"/>
      <c r="P343" s="240"/>
      <c r="Q343" s="262"/>
    </row>
    <row r="344" spans="2:17" s="232" customFormat="1">
      <c r="B344" s="245">
        <v>339</v>
      </c>
      <c r="C344" s="600" t="s">
        <v>237</v>
      </c>
      <c r="D344" s="600" t="s">
        <v>1581</v>
      </c>
      <c r="E344" s="282" t="s">
        <v>1611</v>
      </c>
      <c r="F344" s="226">
        <v>300000</v>
      </c>
      <c r="G344" s="600" t="s">
        <v>1582</v>
      </c>
      <c r="H344" s="248">
        <v>3450</v>
      </c>
      <c r="I344" s="608" t="s">
        <v>1583</v>
      </c>
      <c r="J344" s="228">
        <v>42370</v>
      </c>
      <c r="K344" s="228">
        <v>42460</v>
      </c>
      <c r="L344" s="229" t="s">
        <v>105</v>
      </c>
      <c r="M344" s="603" t="s">
        <v>1584</v>
      </c>
      <c r="N344" s="578">
        <f t="shared" si="20"/>
        <v>1.15E-2</v>
      </c>
      <c r="O344" s="227"/>
      <c r="P344" s="240"/>
      <c r="Q344" s="262"/>
    </row>
    <row r="345" spans="2:17" s="232" customFormat="1">
      <c r="B345" s="245">
        <v>340</v>
      </c>
      <c r="C345" s="600" t="s">
        <v>237</v>
      </c>
      <c r="D345" s="600" t="s">
        <v>185</v>
      </c>
      <c r="E345" s="282" t="s">
        <v>1612</v>
      </c>
      <c r="F345" s="226">
        <v>1035000</v>
      </c>
      <c r="G345" s="600" t="s">
        <v>1585</v>
      </c>
      <c r="H345" s="248">
        <v>8080</v>
      </c>
      <c r="I345" s="608" t="s">
        <v>1586</v>
      </c>
      <c r="J345" s="228">
        <v>42430</v>
      </c>
      <c r="K345" s="228">
        <v>42460</v>
      </c>
      <c r="L345" s="229" t="s">
        <v>105</v>
      </c>
      <c r="M345" s="603" t="s">
        <v>1587</v>
      </c>
      <c r="N345" s="578">
        <f t="shared" si="20"/>
        <v>7.8067632850241549E-3</v>
      </c>
      <c r="O345" s="227"/>
      <c r="P345" s="240"/>
      <c r="Q345" s="262"/>
    </row>
    <row r="346" spans="2:17" s="232" customFormat="1">
      <c r="B346" s="245">
        <v>341</v>
      </c>
      <c r="C346" s="600" t="s">
        <v>237</v>
      </c>
      <c r="D346" s="600" t="s">
        <v>185</v>
      </c>
      <c r="E346" s="282" t="s">
        <v>1612</v>
      </c>
      <c r="F346" s="226">
        <v>1035000</v>
      </c>
      <c r="G346" s="600" t="s">
        <v>1588</v>
      </c>
      <c r="H346" s="248">
        <v>1520</v>
      </c>
      <c r="I346" s="608" t="s">
        <v>1586</v>
      </c>
      <c r="J346" s="228">
        <v>42431</v>
      </c>
      <c r="K346" s="228">
        <v>42460</v>
      </c>
      <c r="L346" s="229" t="s">
        <v>105</v>
      </c>
      <c r="M346" s="603" t="s">
        <v>1587</v>
      </c>
      <c r="N346" s="578">
        <f t="shared" si="20"/>
        <v>1.468599033816425E-3</v>
      </c>
      <c r="O346" s="227"/>
      <c r="P346" s="240"/>
      <c r="Q346" s="262"/>
    </row>
    <row r="347" spans="2:17" s="232" customFormat="1">
      <c r="B347" s="245">
        <v>342</v>
      </c>
      <c r="C347" s="600" t="s">
        <v>237</v>
      </c>
      <c r="D347" s="600" t="s">
        <v>1610</v>
      </c>
      <c r="E347" s="282" t="s">
        <v>1612</v>
      </c>
      <c r="F347" s="226">
        <v>1000000</v>
      </c>
      <c r="G347" s="600" t="s">
        <v>1589</v>
      </c>
      <c r="H347" s="248">
        <v>45000</v>
      </c>
      <c r="I347" s="608" t="s">
        <v>210</v>
      </c>
      <c r="J347" s="228">
        <v>42443</v>
      </c>
      <c r="K347" s="228">
        <v>42460</v>
      </c>
      <c r="L347" s="229" t="s">
        <v>105</v>
      </c>
      <c r="M347" s="603" t="s">
        <v>211</v>
      </c>
      <c r="N347" s="578">
        <f t="shared" si="20"/>
        <v>4.4999999999999998E-2</v>
      </c>
      <c r="O347" s="227"/>
      <c r="P347" s="240"/>
      <c r="Q347" s="262"/>
    </row>
    <row r="348" spans="2:17" s="232" customFormat="1">
      <c r="B348" s="245">
        <v>343</v>
      </c>
      <c r="C348" s="600" t="s">
        <v>237</v>
      </c>
      <c r="D348" s="600" t="s">
        <v>1590</v>
      </c>
      <c r="E348" s="282" t="s">
        <v>1611</v>
      </c>
      <c r="F348" s="226">
        <v>99000</v>
      </c>
      <c r="G348" s="600" t="s">
        <v>1591</v>
      </c>
      <c r="H348" s="248">
        <v>8040</v>
      </c>
      <c r="I348" s="608" t="s">
        <v>1592</v>
      </c>
      <c r="J348" s="228">
        <v>42370</v>
      </c>
      <c r="K348" s="228">
        <v>42460</v>
      </c>
      <c r="L348" s="229" t="s">
        <v>105</v>
      </c>
      <c r="M348" s="603" t="s">
        <v>1593</v>
      </c>
      <c r="N348" s="578">
        <f t="shared" si="20"/>
        <v>8.1212121212121208E-2</v>
      </c>
      <c r="O348" s="227"/>
      <c r="P348" s="240"/>
      <c r="Q348" s="262"/>
    </row>
    <row r="349" spans="2:17" s="232" customFormat="1">
      <c r="B349" s="245">
        <v>344</v>
      </c>
      <c r="C349" s="600" t="s">
        <v>237</v>
      </c>
      <c r="D349" s="600" t="s">
        <v>1581</v>
      </c>
      <c r="E349" s="282" t="s">
        <v>1611</v>
      </c>
      <c r="F349" s="226">
        <v>300000</v>
      </c>
      <c r="G349" s="600" t="s">
        <v>1594</v>
      </c>
      <c r="H349" s="248">
        <v>900</v>
      </c>
      <c r="I349" s="608" t="s">
        <v>1583</v>
      </c>
      <c r="J349" s="228">
        <v>42370</v>
      </c>
      <c r="K349" s="228">
        <v>42460</v>
      </c>
      <c r="L349" s="229" t="s">
        <v>105</v>
      </c>
      <c r="M349" s="603" t="s">
        <v>1584</v>
      </c>
      <c r="N349" s="578">
        <f t="shared" si="20"/>
        <v>3.0000000000000001E-3</v>
      </c>
      <c r="O349" s="227"/>
      <c r="P349" s="240"/>
      <c r="Q349" s="262"/>
    </row>
    <row r="350" spans="2:17" s="232" customFormat="1">
      <c r="B350" s="245">
        <v>345</v>
      </c>
      <c r="C350" s="600" t="s">
        <v>237</v>
      </c>
      <c r="D350" s="600" t="s">
        <v>189</v>
      </c>
      <c r="E350" s="282" t="s">
        <v>1612</v>
      </c>
      <c r="F350" s="226">
        <v>930000</v>
      </c>
      <c r="G350" s="600" t="s">
        <v>1595</v>
      </c>
      <c r="H350" s="248">
        <v>9445</v>
      </c>
      <c r="I350" s="608" t="s">
        <v>191</v>
      </c>
      <c r="J350" s="228">
        <v>42444</v>
      </c>
      <c r="K350" s="228">
        <v>42460</v>
      </c>
      <c r="L350" s="229" t="s">
        <v>105</v>
      </c>
      <c r="M350" s="603" t="s">
        <v>192</v>
      </c>
      <c r="N350" s="578">
        <f t="shared" si="20"/>
        <v>1.0155913978494623E-2</v>
      </c>
      <c r="O350" s="227"/>
      <c r="P350" s="240"/>
      <c r="Q350" s="262"/>
    </row>
    <row r="351" spans="2:17" s="232" customFormat="1">
      <c r="B351" s="245">
        <v>346</v>
      </c>
      <c r="C351" s="600" t="s">
        <v>237</v>
      </c>
      <c r="D351" s="600" t="s">
        <v>212</v>
      </c>
      <c r="E351" s="282" t="s">
        <v>1612</v>
      </c>
      <c r="F351" s="226">
        <v>780000</v>
      </c>
      <c r="G351" s="600" t="s">
        <v>1596</v>
      </c>
      <c r="H351" s="248">
        <v>13700</v>
      </c>
      <c r="I351" s="608" t="s">
        <v>214</v>
      </c>
      <c r="J351" s="228">
        <v>42445</v>
      </c>
      <c r="K351" s="228">
        <v>42490</v>
      </c>
      <c r="L351" s="229" t="s">
        <v>105</v>
      </c>
      <c r="M351" s="603" t="s">
        <v>215</v>
      </c>
      <c r="N351" s="578">
        <f t="shared" si="20"/>
        <v>1.7564102564102565E-2</v>
      </c>
      <c r="O351" s="227"/>
      <c r="P351" s="240"/>
      <c r="Q351" s="262"/>
    </row>
    <row r="352" spans="2:17" s="232" customFormat="1">
      <c r="B352" s="245">
        <v>347</v>
      </c>
      <c r="C352" s="600" t="s">
        <v>237</v>
      </c>
      <c r="D352" s="600" t="s">
        <v>1597</v>
      </c>
      <c r="E352" s="282" t="s">
        <v>1612</v>
      </c>
      <c r="F352" s="226">
        <v>1230000</v>
      </c>
      <c r="G352" s="600" t="s">
        <v>1598</v>
      </c>
      <c r="H352" s="248">
        <v>9214</v>
      </c>
      <c r="I352" s="608" t="s">
        <v>1599</v>
      </c>
      <c r="J352" s="228">
        <v>42450</v>
      </c>
      <c r="K352" s="228">
        <v>42460</v>
      </c>
      <c r="L352" s="229" t="s">
        <v>105</v>
      </c>
      <c r="M352" s="603" t="s">
        <v>1600</v>
      </c>
      <c r="N352" s="578">
        <f t="shared" si="20"/>
        <v>7.4910569105691056E-3</v>
      </c>
      <c r="O352" s="227"/>
      <c r="P352" s="240"/>
      <c r="Q352" s="262"/>
    </row>
    <row r="353" spans="2:17" s="232" customFormat="1">
      <c r="B353" s="245">
        <v>348</v>
      </c>
      <c r="C353" s="600" t="s">
        <v>237</v>
      </c>
      <c r="D353" s="600" t="s">
        <v>524</v>
      </c>
      <c r="E353" s="282" t="s">
        <v>1611</v>
      </c>
      <c r="F353" s="226">
        <v>150000</v>
      </c>
      <c r="G353" s="600" t="s">
        <v>1601</v>
      </c>
      <c r="H353" s="248">
        <v>1150</v>
      </c>
      <c r="I353" s="608" t="s">
        <v>1602</v>
      </c>
      <c r="J353" s="228">
        <v>42370</v>
      </c>
      <c r="K353" s="228">
        <v>42460</v>
      </c>
      <c r="L353" s="229" t="s">
        <v>105</v>
      </c>
      <c r="M353" s="603" t="s">
        <v>1603</v>
      </c>
      <c r="N353" s="578">
        <f t="shared" si="20"/>
        <v>7.6666666666666662E-3</v>
      </c>
      <c r="O353" s="227"/>
      <c r="P353" s="240"/>
      <c r="Q353" s="262"/>
    </row>
    <row r="354" spans="2:17" s="232" customFormat="1">
      <c r="B354" s="245">
        <v>349</v>
      </c>
      <c r="C354" s="600" t="s">
        <v>237</v>
      </c>
      <c r="D354" s="600" t="s">
        <v>1597</v>
      </c>
      <c r="E354" s="282" t="s">
        <v>1612</v>
      </c>
      <c r="F354" s="226">
        <v>1230000</v>
      </c>
      <c r="G354" s="600" t="s">
        <v>1604</v>
      </c>
      <c r="H354" s="248">
        <v>1000</v>
      </c>
      <c r="I354" s="608" t="s">
        <v>1599</v>
      </c>
      <c r="J354" s="228">
        <v>42450</v>
      </c>
      <c r="K354" s="228">
        <v>42460</v>
      </c>
      <c r="L354" s="229" t="s">
        <v>105</v>
      </c>
      <c r="M354" s="603" t="s">
        <v>1600</v>
      </c>
      <c r="N354" s="578">
        <f t="shared" si="20"/>
        <v>8.1300813008130081E-4</v>
      </c>
      <c r="O354" s="227"/>
      <c r="P354" s="240"/>
      <c r="Q354" s="262"/>
    </row>
    <row r="355" spans="2:17" s="232" customFormat="1">
      <c r="B355" s="245">
        <v>350</v>
      </c>
      <c r="C355" s="600" t="s">
        <v>237</v>
      </c>
      <c r="D355" s="600" t="s">
        <v>185</v>
      </c>
      <c r="E355" s="282" t="s">
        <v>1612</v>
      </c>
      <c r="F355" s="226">
        <v>1035000</v>
      </c>
      <c r="G355" s="600" t="s">
        <v>1605</v>
      </c>
      <c r="H355" s="248">
        <v>4082.9</v>
      </c>
      <c r="I355" s="608" t="s">
        <v>1586</v>
      </c>
      <c r="J355" s="228">
        <v>42454</v>
      </c>
      <c r="K355" s="228">
        <v>42490</v>
      </c>
      <c r="L355" s="229" t="s">
        <v>105</v>
      </c>
      <c r="M355" s="603" t="s">
        <v>1587</v>
      </c>
      <c r="N355" s="578">
        <f t="shared" si="20"/>
        <v>3.9448309178743961E-3</v>
      </c>
      <c r="O355" s="227"/>
      <c r="P355" s="240"/>
      <c r="Q355" s="262"/>
    </row>
    <row r="356" spans="2:17" s="232" customFormat="1">
      <c r="B356" s="245">
        <v>351</v>
      </c>
      <c r="C356" s="600" t="s">
        <v>237</v>
      </c>
      <c r="D356" s="600" t="s">
        <v>530</v>
      </c>
      <c r="E356" s="282" t="s">
        <v>1612</v>
      </c>
      <c r="F356" s="226">
        <v>3000000</v>
      </c>
      <c r="G356" s="600" t="s">
        <v>1606</v>
      </c>
      <c r="H356" s="248">
        <v>30000</v>
      </c>
      <c r="I356" s="608" t="s">
        <v>532</v>
      </c>
      <c r="J356" s="228">
        <v>42457</v>
      </c>
      <c r="K356" s="228">
        <v>42490</v>
      </c>
      <c r="L356" s="229" t="s">
        <v>105</v>
      </c>
      <c r="M356" s="603" t="s">
        <v>533</v>
      </c>
      <c r="N356" s="578">
        <f t="shared" si="20"/>
        <v>0.01</v>
      </c>
      <c r="O356" s="227"/>
      <c r="P356" s="240"/>
      <c r="Q356" s="262"/>
    </row>
    <row r="357" spans="2:17" s="232" customFormat="1">
      <c r="B357" s="245">
        <v>352</v>
      </c>
      <c r="C357" s="600" t="s">
        <v>237</v>
      </c>
      <c r="D357" s="600" t="s">
        <v>1597</v>
      </c>
      <c r="E357" s="282" t="s">
        <v>1612</v>
      </c>
      <c r="F357" s="226">
        <v>1230000</v>
      </c>
      <c r="G357" s="600" t="s">
        <v>1607</v>
      </c>
      <c r="H357" s="248">
        <v>2350</v>
      </c>
      <c r="I357" s="608" t="s">
        <v>1599</v>
      </c>
      <c r="J357" s="228">
        <v>42457</v>
      </c>
      <c r="K357" s="228">
        <v>42490</v>
      </c>
      <c r="L357" s="229" t="s">
        <v>105</v>
      </c>
      <c r="M357" s="603" t="s">
        <v>1600</v>
      </c>
      <c r="N357" s="578">
        <f t="shared" si="20"/>
        <v>1.910569105691057E-3</v>
      </c>
      <c r="O357" s="227"/>
      <c r="P357" s="240"/>
      <c r="Q357" s="262"/>
    </row>
    <row r="358" spans="2:17" s="232" customFormat="1">
      <c r="B358" s="245">
        <v>353</v>
      </c>
      <c r="C358" s="600" t="s">
        <v>237</v>
      </c>
      <c r="D358" s="600" t="s">
        <v>1608</v>
      </c>
      <c r="E358" s="282" t="s">
        <v>1612</v>
      </c>
      <c r="F358" s="226">
        <v>1150000</v>
      </c>
      <c r="G358" s="600" t="s">
        <v>1609</v>
      </c>
      <c r="H358" s="248">
        <v>50000</v>
      </c>
      <c r="I358" s="608" t="s">
        <v>1619</v>
      </c>
      <c r="J358" s="228">
        <v>42457</v>
      </c>
      <c r="K358" s="228">
        <v>42490</v>
      </c>
      <c r="L358" s="229" t="s">
        <v>105</v>
      </c>
      <c r="M358" s="603" t="s">
        <v>1620</v>
      </c>
      <c r="N358" s="578">
        <f t="shared" si="20"/>
        <v>4.3478260869565216E-2</v>
      </c>
      <c r="O358" s="227"/>
      <c r="P358" s="240"/>
      <c r="Q358" s="262"/>
    </row>
    <row r="359" spans="2:17" s="232" customFormat="1">
      <c r="B359" s="245">
        <v>354</v>
      </c>
      <c r="C359" s="600" t="s">
        <v>1621</v>
      </c>
      <c r="D359" s="600" t="s">
        <v>1625</v>
      </c>
      <c r="E359" s="225" t="s">
        <v>1622</v>
      </c>
      <c r="F359" s="226">
        <v>150000</v>
      </c>
      <c r="G359" s="600" t="s">
        <v>1623</v>
      </c>
      <c r="H359" s="248">
        <v>9000</v>
      </c>
      <c r="I359" s="499" t="str">
        <f>C359&amp;"房产"&amp;M359&amp;D359&amp;"sales cost"</f>
        <v>广州房产F-FC-GZ-16-00869实地·常春藤sales cost</v>
      </c>
      <c r="J359" s="228">
        <v>42438</v>
      </c>
      <c r="K359" s="228">
        <v>42454</v>
      </c>
      <c r="L359" s="229" t="s">
        <v>106</v>
      </c>
      <c r="M359" s="281" t="s">
        <v>1624</v>
      </c>
      <c r="N359" s="578">
        <f t="shared" si="20"/>
        <v>0.06</v>
      </c>
      <c r="O359" s="227"/>
      <c r="P359" s="240"/>
      <c r="Q359" s="262"/>
    </row>
    <row r="360" spans="2:17" s="232" customFormat="1">
      <c r="B360" s="245">
        <v>355</v>
      </c>
      <c r="C360" s="600" t="s">
        <v>1621</v>
      </c>
      <c r="D360" s="600" t="s">
        <v>1626</v>
      </c>
      <c r="E360" s="225" t="s">
        <v>1622</v>
      </c>
      <c r="F360" s="226">
        <v>100000</v>
      </c>
      <c r="G360" s="600" t="s">
        <v>1627</v>
      </c>
      <c r="H360" s="250">
        <v>8700</v>
      </c>
      <c r="I360" s="499" t="str">
        <f t="shared" ref="I360:I361" si="21">C360&amp;"房产"&amp;M360&amp;D360&amp;"sales cost"</f>
        <v>广州房产F-FC-GZ-16-01174珠光品牌sales cost</v>
      </c>
      <c r="J360" s="228">
        <v>42440</v>
      </c>
      <c r="K360" s="228">
        <v>42468</v>
      </c>
      <c r="L360" s="229" t="s">
        <v>105</v>
      </c>
      <c r="M360" s="281" t="s">
        <v>1628</v>
      </c>
      <c r="N360" s="605">
        <f t="shared" si="20"/>
        <v>8.6999999999999994E-2</v>
      </c>
      <c r="O360" s="227"/>
      <c r="P360" s="251"/>
      <c r="Q360" s="262"/>
    </row>
    <row r="361" spans="2:17" s="232" customFormat="1">
      <c r="B361" s="245">
        <v>356</v>
      </c>
      <c r="C361" s="600" t="s">
        <v>1621</v>
      </c>
      <c r="D361" s="600" t="s">
        <v>1629</v>
      </c>
      <c r="E361" s="225" t="s">
        <v>1622</v>
      </c>
      <c r="F361" s="226">
        <v>200000</v>
      </c>
      <c r="G361" s="600" t="s">
        <v>1630</v>
      </c>
      <c r="H361" s="250">
        <v>12000</v>
      </c>
      <c r="I361" s="499" t="str">
        <f t="shared" si="21"/>
        <v>广州房产F-FC-GZ-16-01007尚东阳光sales cost</v>
      </c>
      <c r="J361" s="228">
        <v>42439</v>
      </c>
      <c r="K361" s="228">
        <v>42489</v>
      </c>
      <c r="L361" s="229" t="s">
        <v>106</v>
      </c>
      <c r="M361" s="281" t="s">
        <v>1964</v>
      </c>
      <c r="N361" s="578">
        <f t="shared" si="20"/>
        <v>0.06</v>
      </c>
      <c r="O361" s="227"/>
      <c r="P361" s="251"/>
      <c r="Q361" s="262"/>
    </row>
    <row r="362" spans="2:17" s="232" customFormat="1">
      <c r="B362" s="245">
        <v>357</v>
      </c>
      <c r="C362" s="224" t="s">
        <v>6</v>
      </c>
      <c r="D362" s="224" t="s">
        <v>1643</v>
      </c>
      <c r="E362" s="225" t="s">
        <v>148</v>
      </c>
      <c r="F362" s="226">
        <v>349500</v>
      </c>
      <c r="G362" s="224" t="s">
        <v>1644</v>
      </c>
      <c r="H362" s="250">
        <v>5000</v>
      </c>
      <c r="I362" s="227" t="s">
        <v>1676</v>
      </c>
      <c r="J362" s="228">
        <v>42381</v>
      </c>
      <c r="K362" s="228">
        <v>42400</v>
      </c>
      <c r="L362" s="229" t="s">
        <v>105</v>
      </c>
      <c r="M362" s="281" t="s">
        <v>1677</v>
      </c>
      <c r="N362" s="578">
        <f t="shared" si="20"/>
        <v>1.4306151645207439E-2</v>
      </c>
      <c r="O362" s="227"/>
      <c r="P362" s="251"/>
      <c r="Q362" s="262"/>
    </row>
    <row r="363" spans="2:17" s="232" customFormat="1">
      <c r="B363" s="245">
        <v>358</v>
      </c>
      <c r="C363" s="224" t="s">
        <v>6</v>
      </c>
      <c r="D363" s="224" t="s">
        <v>1645</v>
      </c>
      <c r="E363" s="225" t="s">
        <v>148</v>
      </c>
      <c r="F363" s="226">
        <v>53043</v>
      </c>
      <c r="G363" s="224" t="s">
        <v>1646</v>
      </c>
      <c r="H363" s="250">
        <v>4972</v>
      </c>
      <c r="I363" s="227" t="s">
        <v>1678</v>
      </c>
      <c r="J363" s="228">
        <v>42381</v>
      </c>
      <c r="K363" s="228">
        <v>42400</v>
      </c>
      <c r="L363" s="229" t="s">
        <v>105</v>
      </c>
      <c r="M363" s="281" t="s">
        <v>1679</v>
      </c>
      <c r="N363" s="578">
        <f t="shared" si="20"/>
        <v>9.3735271383594443E-2</v>
      </c>
      <c r="O363" s="227"/>
      <c r="P363" s="251"/>
      <c r="Q363" s="262"/>
    </row>
    <row r="364" spans="2:17" s="232" customFormat="1">
      <c r="B364" s="245">
        <v>359</v>
      </c>
      <c r="C364" s="224" t="s">
        <v>6</v>
      </c>
      <c r="D364" s="224" t="s">
        <v>1647</v>
      </c>
      <c r="E364" s="225" t="s">
        <v>494</v>
      </c>
      <c r="F364" s="226">
        <v>702000</v>
      </c>
      <c r="G364" s="224" t="s">
        <v>1648</v>
      </c>
      <c r="H364" s="250">
        <v>60000</v>
      </c>
      <c r="I364" s="227" t="s">
        <v>1680</v>
      </c>
      <c r="J364" s="228">
        <v>42381</v>
      </c>
      <c r="K364" s="228">
        <v>42400</v>
      </c>
      <c r="L364" s="229" t="s">
        <v>105</v>
      </c>
      <c r="M364" s="230" t="s">
        <v>1681</v>
      </c>
      <c r="N364" s="578">
        <f t="shared" si="20"/>
        <v>8.5470085470085472E-2</v>
      </c>
      <c r="O364" s="227"/>
      <c r="P364" s="251"/>
      <c r="Q364" s="262"/>
    </row>
    <row r="365" spans="2:17" s="232" customFormat="1">
      <c r="B365" s="245">
        <v>360</v>
      </c>
      <c r="C365" s="224" t="s">
        <v>6</v>
      </c>
      <c r="D365" s="224" t="s">
        <v>1649</v>
      </c>
      <c r="E365" s="225" t="s">
        <v>148</v>
      </c>
      <c r="F365" s="226">
        <v>146250</v>
      </c>
      <c r="G365" s="224" t="s">
        <v>1650</v>
      </c>
      <c r="H365" s="250">
        <v>18000</v>
      </c>
      <c r="I365" s="227" t="s">
        <v>1682</v>
      </c>
      <c r="J365" s="228">
        <v>42381</v>
      </c>
      <c r="K365" s="228">
        <v>42400</v>
      </c>
      <c r="L365" s="229" t="s">
        <v>105</v>
      </c>
      <c r="M365" s="281" t="s">
        <v>1683</v>
      </c>
      <c r="N365" s="578">
        <f t="shared" si="20"/>
        <v>0.12307692307692308</v>
      </c>
      <c r="O365" s="227"/>
      <c r="P365" s="251"/>
      <c r="Q365" s="262"/>
    </row>
    <row r="366" spans="2:17" s="232" customFormat="1">
      <c r="B366" s="245">
        <v>361</v>
      </c>
      <c r="C366" s="224" t="s">
        <v>6</v>
      </c>
      <c r="D366" s="224" t="s">
        <v>1651</v>
      </c>
      <c r="E366" s="225" t="s">
        <v>148</v>
      </c>
      <c r="F366" s="226">
        <v>240000</v>
      </c>
      <c r="G366" s="224" t="s">
        <v>1652</v>
      </c>
      <c r="H366" s="248">
        <v>20000</v>
      </c>
      <c r="I366" s="227" t="s">
        <v>1684</v>
      </c>
      <c r="J366" s="228">
        <v>42381</v>
      </c>
      <c r="K366" s="228">
        <v>42400</v>
      </c>
      <c r="L366" s="229" t="s">
        <v>105</v>
      </c>
      <c r="M366" s="230" t="s">
        <v>1685</v>
      </c>
      <c r="N366" s="578">
        <f t="shared" si="20"/>
        <v>8.3333333333333329E-2</v>
      </c>
      <c r="O366" s="227"/>
      <c r="P366" s="240"/>
      <c r="Q366" s="262"/>
    </row>
    <row r="367" spans="2:17" s="232" customFormat="1">
      <c r="B367" s="245">
        <v>362</v>
      </c>
      <c r="C367" s="224" t="s">
        <v>6</v>
      </c>
      <c r="D367" s="224" t="s">
        <v>1653</v>
      </c>
      <c r="E367" s="225" t="s">
        <v>148</v>
      </c>
      <c r="F367" s="226">
        <v>410000</v>
      </c>
      <c r="G367" s="224" t="s">
        <v>1654</v>
      </c>
      <c r="H367" s="248">
        <v>7500</v>
      </c>
      <c r="I367" s="227" t="s">
        <v>1686</v>
      </c>
      <c r="J367" s="228">
        <v>42339</v>
      </c>
      <c r="K367" s="228">
        <v>42379</v>
      </c>
      <c r="L367" s="229" t="s">
        <v>105</v>
      </c>
      <c r="M367" s="230" t="s">
        <v>1687</v>
      </c>
      <c r="N367" s="578">
        <f t="shared" si="20"/>
        <v>1.8292682926829267E-2</v>
      </c>
      <c r="O367" s="227"/>
      <c r="P367" s="240"/>
      <c r="Q367" s="262"/>
    </row>
    <row r="368" spans="2:17" s="232" customFormat="1">
      <c r="B368" s="245">
        <v>363</v>
      </c>
      <c r="C368" s="224" t="s">
        <v>6</v>
      </c>
      <c r="D368" s="224" t="s">
        <v>1655</v>
      </c>
      <c r="E368" s="225" t="s">
        <v>494</v>
      </c>
      <c r="F368" s="226">
        <v>190000</v>
      </c>
      <c r="G368" s="224" t="s">
        <v>1656</v>
      </c>
      <c r="H368" s="248">
        <v>19291</v>
      </c>
      <c r="I368" s="227" t="s">
        <v>1688</v>
      </c>
      <c r="J368" s="228">
        <v>42373</v>
      </c>
      <c r="K368" s="228">
        <v>42400</v>
      </c>
      <c r="L368" s="229" t="s">
        <v>105</v>
      </c>
      <c r="M368" s="230" t="s">
        <v>1689</v>
      </c>
      <c r="N368" s="578">
        <f t="shared" si="20"/>
        <v>0.10153157894736842</v>
      </c>
      <c r="O368" s="227"/>
      <c r="P368" s="240"/>
      <c r="Q368" s="262"/>
    </row>
    <row r="369" spans="2:17" s="232" customFormat="1">
      <c r="B369" s="245">
        <v>364</v>
      </c>
      <c r="C369" s="224" t="s">
        <v>6</v>
      </c>
      <c r="D369" s="224" t="s">
        <v>1645</v>
      </c>
      <c r="E369" s="225" t="s">
        <v>148</v>
      </c>
      <c r="F369" s="226">
        <v>53043</v>
      </c>
      <c r="G369" s="224" t="s">
        <v>1657</v>
      </c>
      <c r="H369" s="248">
        <v>3622</v>
      </c>
      <c r="I369" s="227" t="s">
        <v>1690</v>
      </c>
      <c r="J369" s="228">
        <v>42339</v>
      </c>
      <c r="K369" s="228">
        <v>42400</v>
      </c>
      <c r="L369" s="229" t="s">
        <v>105</v>
      </c>
      <c r="M369" s="230" t="s">
        <v>1691</v>
      </c>
      <c r="N369" s="578">
        <f t="shared" si="20"/>
        <v>6.8284222234790637E-2</v>
      </c>
      <c r="O369" s="227"/>
      <c r="P369" s="240"/>
      <c r="Q369" s="262"/>
    </row>
    <row r="370" spans="2:17" s="232" customFormat="1">
      <c r="B370" s="245">
        <v>365</v>
      </c>
      <c r="C370" s="224" t="s">
        <v>6</v>
      </c>
      <c r="D370" s="224" t="s">
        <v>1658</v>
      </c>
      <c r="E370" s="225" t="s">
        <v>494</v>
      </c>
      <c r="F370" s="226">
        <v>188800</v>
      </c>
      <c r="G370" s="224" t="s">
        <v>1659</v>
      </c>
      <c r="H370" s="248">
        <v>50000</v>
      </c>
      <c r="I370" s="227" t="s">
        <v>1692</v>
      </c>
      <c r="J370" s="228">
        <v>42387</v>
      </c>
      <c r="K370" s="228">
        <v>42400</v>
      </c>
      <c r="L370" s="229" t="s">
        <v>105</v>
      </c>
      <c r="M370" s="230" t="s">
        <v>1693</v>
      </c>
      <c r="N370" s="578">
        <f t="shared" si="20"/>
        <v>0.26483050847457629</v>
      </c>
      <c r="O370" s="227"/>
      <c r="P370" s="240"/>
      <c r="Q370" s="262"/>
    </row>
    <row r="371" spans="2:17" s="232" customFormat="1">
      <c r="B371" s="245">
        <v>366</v>
      </c>
      <c r="C371" s="224" t="s">
        <v>6</v>
      </c>
      <c r="D371" s="224" t="s">
        <v>1660</v>
      </c>
      <c r="E371" s="225" t="s">
        <v>494</v>
      </c>
      <c r="F371" s="226">
        <v>57200</v>
      </c>
      <c r="G371" s="224" t="s">
        <v>1661</v>
      </c>
      <c r="H371" s="248">
        <v>4046</v>
      </c>
      <c r="I371" s="227" t="s">
        <v>1694</v>
      </c>
      <c r="J371" s="228">
        <v>42370</v>
      </c>
      <c r="K371" s="228">
        <v>42429</v>
      </c>
      <c r="L371" s="229" t="s">
        <v>105</v>
      </c>
      <c r="M371" s="230" t="s">
        <v>1695</v>
      </c>
      <c r="N371" s="578">
        <f t="shared" si="20"/>
        <v>7.0734265734265736E-2</v>
      </c>
      <c r="O371" s="227"/>
      <c r="P371" s="240"/>
      <c r="Q371" s="262"/>
    </row>
    <row r="372" spans="2:17" s="232" customFormat="1">
      <c r="B372" s="245">
        <v>367</v>
      </c>
      <c r="C372" s="224" t="s">
        <v>6</v>
      </c>
      <c r="D372" s="224" t="s">
        <v>1662</v>
      </c>
      <c r="E372" s="225" t="s">
        <v>148</v>
      </c>
      <c r="F372" s="226">
        <v>60000</v>
      </c>
      <c r="G372" s="224" t="s">
        <v>1663</v>
      </c>
      <c r="H372" s="250">
        <v>13000</v>
      </c>
      <c r="I372" s="227" t="s">
        <v>1696</v>
      </c>
      <c r="J372" s="228">
        <v>42429</v>
      </c>
      <c r="K372" s="228">
        <v>42460</v>
      </c>
      <c r="L372" s="229" t="s">
        <v>105</v>
      </c>
      <c r="M372" s="230" t="s">
        <v>1697</v>
      </c>
      <c r="N372" s="578">
        <f t="shared" si="20"/>
        <v>0.21666666666666667</v>
      </c>
      <c r="O372" s="227"/>
      <c r="P372" s="251"/>
      <c r="Q372" s="262"/>
    </row>
    <row r="373" spans="2:17" s="232" customFormat="1">
      <c r="B373" s="245">
        <v>368</v>
      </c>
      <c r="C373" s="224" t="s">
        <v>6</v>
      </c>
      <c r="D373" s="224" t="s">
        <v>1664</v>
      </c>
      <c r="E373" s="225" t="s">
        <v>494</v>
      </c>
      <c r="F373" s="226">
        <v>575000</v>
      </c>
      <c r="G373" s="224" t="s">
        <v>1665</v>
      </c>
      <c r="H373" s="250">
        <v>35000</v>
      </c>
      <c r="I373" s="227" t="s">
        <v>1698</v>
      </c>
      <c r="J373" s="228">
        <v>42429</v>
      </c>
      <c r="K373" s="228">
        <v>42460</v>
      </c>
      <c r="L373" s="229" t="s">
        <v>105</v>
      </c>
      <c r="M373" s="230" t="s">
        <v>1699</v>
      </c>
      <c r="N373" s="578">
        <f t="shared" si="20"/>
        <v>6.0869565217391307E-2</v>
      </c>
      <c r="O373" s="227"/>
      <c r="P373" s="251"/>
      <c r="Q373" s="262"/>
    </row>
    <row r="374" spans="2:17" s="232" customFormat="1">
      <c r="B374" s="245">
        <v>369</v>
      </c>
      <c r="C374" s="224" t="s">
        <v>6</v>
      </c>
      <c r="D374" s="224" t="s">
        <v>1666</v>
      </c>
      <c r="E374" s="225" t="s">
        <v>494</v>
      </c>
      <c r="F374" s="226">
        <v>326000</v>
      </c>
      <c r="G374" s="224" t="s">
        <v>1667</v>
      </c>
      <c r="H374" s="248">
        <v>30000</v>
      </c>
      <c r="I374" s="227" t="s">
        <v>1700</v>
      </c>
      <c r="J374" s="228">
        <v>42430</v>
      </c>
      <c r="K374" s="228">
        <v>42460</v>
      </c>
      <c r="L374" s="229" t="s">
        <v>105</v>
      </c>
      <c r="M374" s="230" t="s">
        <v>1701</v>
      </c>
      <c r="N374" s="578">
        <f t="shared" si="20"/>
        <v>9.202453987730061E-2</v>
      </c>
      <c r="O374" s="227"/>
      <c r="P374" s="240"/>
      <c r="Q374" s="262"/>
    </row>
    <row r="375" spans="2:17" s="232" customFormat="1">
      <c r="B375" s="245">
        <v>370</v>
      </c>
      <c r="C375" s="224" t="s">
        <v>6</v>
      </c>
      <c r="D375" s="224" t="s">
        <v>1668</v>
      </c>
      <c r="E375" s="225" t="s">
        <v>494</v>
      </c>
      <c r="F375" s="226">
        <v>186800</v>
      </c>
      <c r="G375" s="224" t="s">
        <v>1669</v>
      </c>
      <c r="H375" s="250">
        <v>16000</v>
      </c>
      <c r="I375" s="280" t="s">
        <v>1702</v>
      </c>
      <c r="J375" s="228">
        <v>42064</v>
      </c>
      <c r="K375" s="228">
        <v>42185</v>
      </c>
      <c r="L375" s="229" t="s">
        <v>105</v>
      </c>
      <c r="M375" s="230" t="s">
        <v>1703</v>
      </c>
      <c r="N375" s="578">
        <f t="shared" si="20"/>
        <v>8.5653104925053528E-2</v>
      </c>
      <c r="O375" s="227"/>
      <c r="P375" s="251"/>
      <c r="Q375" s="262"/>
    </row>
    <row r="376" spans="2:17" s="232" customFormat="1">
      <c r="B376" s="245">
        <v>371</v>
      </c>
      <c r="C376" s="224" t="s">
        <v>6</v>
      </c>
      <c r="D376" s="224" t="s">
        <v>1670</v>
      </c>
      <c r="E376" s="225" t="s">
        <v>494</v>
      </c>
      <c r="F376" s="226">
        <v>224053</v>
      </c>
      <c r="G376" s="224" t="s">
        <v>1671</v>
      </c>
      <c r="H376" s="250">
        <v>12600</v>
      </c>
      <c r="I376" s="227" t="s">
        <v>1704</v>
      </c>
      <c r="J376" s="228">
        <v>42444</v>
      </c>
      <c r="K376" s="228">
        <v>42460</v>
      </c>
      <c r="L376" s="229" t="s">
        <v>105</v>
      </c>
      <c r="M376" s="230" t="s">
        <v>1705</v>
      </c>
      <c r="N376" s="578">
        <f t="shared" si="20"/>
        <v>5.6236693996509754E-2</v>
      </c>
      <c r="O376" s="227"/>
      <c r="P376" s="251"/>
      <c r="Q376" s="262"/>
    </row>
    <row r="377" spans="2:17" s="232" customFormat="1">
      <c r="B377" s="245">
        <v>372</v>
      </c>
      <c r="C377" s="224" t="s">
        <v>6</v>
      </c>
      <c r="D377" s="224" t="s">
        <v>1672</v>
      </c>
      <c r="E377" s="225" t="s">
        <v>148</v>
      </c>
      <c r="F377" s="226">
        <v>5400000</v>
      </c>
      <c r="G377" s="224" t="s">
        <v>1673</v>
      </c>
      <c r="H377" s="250">
        <v>160000</v>
      </c>
      <c r="I377" s="227" t="s">
        <v>1706</v>
      </c>
      <c r="J377" s="228">
        <v>42444</v>
      </c>
      <c r="K377" s="228">
        <v>42460</v>
      </c>
      <c r="L377" s="229" t="s">
        <v>105</v>
      </c>
      <c r="M377" s="230" t="s">
        <v>1707</v>
      </c>
      <c r="N377" s="578">
        <f t="shared" si="20"/>
        <v>2.9629629629629631E-2</v>
      </c>
      <c r="O377" s="227"/>
      <c r="P377" s="251"/>
      <c r="Q377" s="262"/>
    </row>
    <row r="378" spans="2:17" s="232" customFormat="1">
      <c r="B378" s="245">
        <v>373</v>
      </c>
      <c r="C378" s="224" t="s">
        <v>6</v>
      </c>
      <c r="D378" s="224" t="s">
        <v>1647</v>
      </c>
      <c r="E378" s="225" t="s">
        <v>494</v>
      </c>
      <c r="F378" s="226">
        <v>702000</v>
      </c>
      <c r="G378" s="224" t="s">
        <v>1674</v>
      </c>
      <c r="H378" s="248">
        <v>30000</v>
      </c>
      <c r="I378" s="227" t="s">
        <v>1680</v>
      </c>
      <c r="J378" s="228">
        <v>42430</v>
      </c>
      <c r="K378" s="228">
        <v>42460</v>
      </c>
      <c r="L378" s="229" t="s">
        <v>105</v>
      </c>
      <c r="M378" s="230" t="s">
        <v>1681</v>
      </c>
      <c r="N378" s="578">
        <f t="shared" si="20"/>
        <v>4.2735042735042736E-2</v>
      </c>
      <c r="O378" s="227"/>
      <c r="P378" s="240"/>
      <c r="Q378" s="262"/>
    </row>
    <row r="379" spans="2:17" s="232" customFormat="1">
      <c r="B379" s="245">
        <v>374</v>
      </c>
      <c r="C379" s="224" t="s">
        <v>6</v>
      </c>
      <c r="D379" s="224" t="s">
        <v>1672</v>
      </c>
      <c r="E379" s="225" t="s">
        <v>148</v>
      </c>
      <c r="F379" s="226">
        <v>5400000</v>
      </c>
      <c r="G379" s="224" t="s">
        <v>1675</v>
      </c>
      <c r="H379" s="248">
        <v>40000</v>
      </c>
      <c r="I379" s="227" t="s">
        <v>1708</v>
      </c>
      <c r="J379" s="228">
        <v>42457</v>
      </c>
      <c r="K379" s="228">
        <v>42460</v>
      </c>
      <c r="L379" s="229" t="s">
        <v>105</v>
      </c>
      <c r="M379" s="230" t="s">
        <v>1707</v>
      </c>
      <c r="N379" s="578">
        <f t="shared" si="20"/>
        <v>7.4074074074074077E-3</v>
      </c>
      <c r="O379" s="227"/>
      <c r="P379" s="240"/>
      <c r="Q379" s="262"/>
    </row>
    <row r="380" spans="2:17" s="232" customFormat="1">
      <c r="B380" s="245">
        <v>375</v>
      </c>
      <c r="C380" s="600" t="s">
        <v>1738</v>
      </c>
      <c r="D380" s="600" t="s">
        <v>1739</v>
      </c>
      <c r="E380" s="225" t="s">
        <v>293</v>
      </c>
      <c r="F380" s="621">
        <v>50000</v>
      </c>
      <c r="G380" s="600" t="s">
        <v>1740</v>
      </c>
      <c r="H380" s="616">
        <v>14753</v>
      </c>
      <c r="I380" s="611" t="s">
        <v>1741</v>
      </c>
      <c r="J380" s="617">
        <v>42369</v>
      </c>
      <c r="K380" s="617">
        <v>42400</v>
      </c>
      <c r="L380" s="618" t="s">
        <v>105</v>
      </c>
      <c r="M380" s="619" t="s">
        <v>1742</v>
      </c>
      <c r="N380" s="578">
        <f t="shared" si="20"/>
        <v>0.29505999999999999</v>
      </c>
      <c r="O380" s="227"/>
      <c r="P380" s="240"/>
      <c r="Q380" s="262"/>
    </row>
    <row r="381" spans="2:17" s="232" customFormat="1">
      <c r="B381" s="245">
        <v>376</v>
      </c>
      <c r="C381" s="600" t="s">
        <v>1738</v>
      </c>
      <c r="D381" s="600" t="s">
        <v>1743</v>
      </c>
      <c r="E381" s="225" t="s">
        <v>293</v>
      </c>
      <c r="F381" s="621">
        <v>380000</v>
      </c>
      <c r="G381" s="600" t="s">
        <v>1744</v>
      </c>
      <c r="H381" s="616">
        <v>50000</v>
      </c>
      <c r="I381" s="611" t="s">
        <v>1745</v>
      </c>
      <c r="J381" s="617">
        <v>42370</v>
      </c>
      <c r="K381" s="617">
        <v>42429</v>
      </c>
      <c r="L381" s="618" t="s">
        <v>105</v>
      </c>
      <c r="M381" s="603" t="s">
        <v>1746</v>
      </c>
      <c r="N381" s="578">
        <f t="shared" si="20"/>
        <v>0.13157894736842105</v>
      </c>
      <c r="O381" s="227"/>
      <c r="P381" s="240"/>
      <c r="Q381" s="262"/>
    </row>
    <row r="382" spans="2:17" s="232" customFormat="1">
      <c r="B382" s="245">
        <v>377</v>
      </c>
      <c r="C382" s="600" t="s">
        <v>1738</v>
      </c>
      <c r="D382" s="600" t="s">
        <v>1747</v>
      </c>
      <c r="E382" s="225" t="s">
        <v>293</v>
      </c>
      <c r="F382" s="621">
        <v>60000</v>
      </c>
      <c r="G382" s="600" t="s">
        <v>1748</v>
      </c>
      <c r="H382" s="616">
        <v>2392</v>
      </c>
      <c r="I382" s="611" t="s">
        <v>1749</v>
      </c>
      <c r="J382" s="617">
        <v>42370</v>
      </c>
      <c r="K382" s="617">
        <v>42400</v>
      </c>
      <c r="L382" s="618" t="s">
        <v>105</v>
      </c>
      <c r="M382" s="620" t="s">
        <v>1750</v>
      </c>
      <c r="N382" s="578">
        <f t="shared" si="20"/>
        <v>3.9866666666666668E-2</v>
      </c>
      <c r="O382" s="227"/>
      <c r="P382" s="240"/>
      <c r="Q382" s="262"/>
    </row>
    <row r="383" spans="2:17" s="232" customFormat="1">
      <c r="B383" s="245">
        <v>378</v>
      </c>
      <c r="C383" s="600" t="s">
        <v>1738</v>
      </c>
      <c r="D383" s="600" t="s">
        <v>1751</v>
      </c>
      <c r="E383" s="225" t="s">
        <v>293</v>
      </c>
      <c r="F383" s="621">
        <v>99000</v>
      </c>
      <c r="G383" s="600" t="s">
        <v>1752</v>
      </c>
      <c r="H383" s="616">
        <v>26450</v>
      </c>
      <c r="I383" s="611" t="s">
        <v>1753</v>
      </c>
      <c r="J383" s="617">
        <v>42383</v>
      </c>
      <c r="K383" s="617">
        <v>42429</v>
      </c>
      <c r="L383" s="618" t="s">
        <v>105</v>
      </c>
      <c r="M383" s="620" t="s">
        <v>1754</v>
      </c>
      <c r="N383" s="578">
        <f t="shared" si="20"/>
        <v>0.26717171717171717</v>
      </c>
      <c r="O383" s="227"/>
      <c r="P383" s="240"/>
      <c r="Q383" s="262"/>
    </row>
    <row r="384" spans="2:17" s="232" customFormat="1">
      <c r="B384" s="245">
        <v>379</v>
      </c>
      <c r="C384" s="600" t="s">
        <v>1738</v>
      </c>
      <c r="D384" s="600" t="s">
        <v>1755</v>
      </c>
      <c r="E384" s="225" t="s">
        <v>293</v>
      </c>
      <c r="F384" s="621">
        <v>80000</v>
      </c>
      <c r="G384" s="600" t="s">
        <v>1756</v>
      </c>
      <c r="H384" s="616">
        <v>19933</v>
      </c>
      <c r="I384" s="611" t="s">
        <v>1757</v>
      </c>
      <c r="J384" s="617">
        <v>42387</v>
      </c>
      <c r="K384" s="617">
        <v>42400</v>
      </c>
      <c r="L384" s="618" t="s">
        <v>105</v>
      </c>
      <c r="M384" s="620" t="s">
        <v>1758</v>
      </c>
      <c r="N384" s="578">
        <f t="shared" si="20"/>
        <v>0.24916250000000001</v>
      </c>
      <c r="O384" s="227"/>
      <c r="P384" s="240"/>
      <c r="Q384" s="262"/>
    </row>
    <row r="385" spans="2:17" s="232" customFormat="1">
      <c r="B385" s="245">
        <v>380</v>
      </c>
      <c r="C385" s="600" t="s">
        <v>1738</v>
      </c>
      <c r="D385" s="600" t="s">
        <v>1759</v>
      </c>
      <c r="E385" s="225" t="s">
        <v>1760</v>
      </c>
      <c r="F385" s="621">
        <v>1900000</v>
      </c>
      <c r="G385" s="600" t="s">
        <v>1761</v>
      </c>
      <c r="H385" s="616">
        <v>217180</v>
      </c>
      <c r="I385" s="611" t="s">
        <v>1762</v>
      </c>
      <c r="J385" s="617">
        <v>42370</v>
      </c>
      <c r="K385" s="617">
        <v>42460</v>
      </c>
      <c r="L385" s="618" t="s">
        <v>105</v>
      </c>
      <c r="M385" s="619" t="s">
        <v>1763</v>
      </c>
      <c r="N385" s="578">
        <f t="shared" si="20"/>
        <v>0.11430526315789474</v>
      </c>
      <c r="O385" s="227"/>
      <c r="P385" s="240"/>
      <c r="Q385" s="262"/>
    </row>
    <row r="386" spans="2:17" s="232" customFormat="1">
      <c r="B386" s="245">
        <v>381</v>
      </c>
      <c r="C386" s="600" t="s">
        <v>1764</v>
      </c>
      <c r="D386" s="600" t="s">
        <v>1765</v>
      </c>
      <c r="E386" s="225" t="s">
        <v>1766</v>
      </c>
      <c r="F386" s="621">
        <v>200000</v>
      </c>
      <c r="G386" s="600" t="s">
        <v>1767</v>
      </c>
      <c r="H386" s="616">
        <v>6220</v>
      </c>
      <c r="I386" s="611" t="s">
        <v>1768</v>
      </c>
      <c r="J386" s="617">
        <v>42370</v>
      </c>
      <c r="K386" s="617">
        <v>42400</v>
      </c>
      <c r="L386" s="618" t="s">
        <v>105</v>
      </c>
      <c r="M386" s="620" t="s">
        <v>1769</v>
      </c>
      <c r="N386" s="578">
        <f t="shared" si="20"/>
        <v>3.1099999999999999E-2</v>
      </c>
      <c r="O386" s="227"/>
      <c r="P386" s="240"/>
      <c r="Q386" s="262"/>
    </row>
    <row r="387" spans="2:17" s="232" customFormat="1">
      <c r="B387" s="245">
        <v>382</v>
      </c>
      <c r="C387" s="600" t="s">
        <v>1764</v>
      </c>
      <c r="D387" s="600" t="s">
        <v>1770</v>
      </c>
      <c r="E387" s="225" t="s">
        <v>1760</v>
      </c>
      <c r="F387" s="621">
        <v>636193</v>
      </c>
      <c r="G387" s="600" t="s">
        <v>1771</v>
      </c>
      <c r="H387" s="616">
        <v>10000</v>
      </c>
      <c r="I387" s="611" t="s">
        <v>1772</v>
      </c>
      <c r="J387" s="617">
        <v>42401</v>
      </c>
      <c r="K387" s="617">
        <v>42429</v>
      </c>
      <c r="L387" s="618" t="s">
        <v>105</v>
      </c>
      <c r="M387" s="619" t="s">
        <v>1773</v>
      </c>
      <c r="N387" s="578">
        <f t="shared" si="20"/>
        <v>1.5718500517924592E-2</v>
      </c>
      <c r="O387" s="227"/>
      <c r="P387" s="240"/>
      <c r="Q387" s="262"/>
    </row>
    <row r="388" spans="2:17" s="232" customFormat="1">
      <c r="B388" s="245">
        <v>383</v>
      </c>
      <c r="C388" s="600" t="s">
        <v>1764</v>
      </c>
      <c r="D388" s="600" t="s">
        <v>1774</v>
      </c>
      <c r="E388" s="225" t="s">
        <v>1766</v>
      </c>
      <c r="F388" s="621">
        <v>25000</v>
      </c>
      <c r="G388" s="600" t="s">
        <v>1775</v>
      </c>
      <c r="H388" s="616">
        <v>1500</v>
      </c>
      <c r="I388" s="611" t="s">
        <v>1776</v>
      </c>
      <c r="J388" s="617">
        <v>42401</v>
      </c>
      <c r="K388" s="617">
        <v>42429</v>
      </c>
      <c r="L388" s="618" t="s">
        <v>105</v>
      </c>
      <c r="M388" s="620" t="s">
        <v>1777</v>
      </c>
      <c r="N388" s="578">
        <f t="shared" si="20"/>
        <v>0.06</v>
      </c>
      <c r="O388" s="227"/>
      <c r="P388" s="240"/>
      <c r="Q388" s="262"/>
    </row>
    <row r="389" spans="2:17" s="232" customFormat="1">
      <c r="B389" s="245">
        <v>384</v>
      </c>
      <c r="C389" s="600" t="s">
        <v>1764</v>
      </c>
      <c r="D389" s="600" t="s">
        <v>1778</v>
      </c>
      <c r="E389" s="225" t="s">
        <v>1766</v>
      </c>
      <c r="F389" s="621">
        <v>90000</v>
      </c>
      <c r="G389" s="600" t="s">
        <v>1779</v>
      </c>
      <c r="H389" s="616">
        <v>9340</v>
      </c>
      <c r="I389" s="611" t="s">
        <v>1780</v>
      </c>
      <c r="J389" s="617">
        <v>42399</v>
      </c>
      <c r="K389" s="617">
        <v>42429</v>
      </c>
      <c r="L389" s="618" t="s">
        <v>105</v>
      </c>
      <c r="M389" s="619" t="s">
        <v>1781</v>
      </c>
      <c r="N389" s="578">
        <f t="shared" si="20"/>
        <v>0.10377777777777777</v>
      </c>
      <c r="O389" s="227"/>
      <c r="P389" s="240"/>
      <c r="Q389" s="262"/>
    </row>
    <row r="390" spans="2:17" s="232" customFormat="1">
      <c r="B390" s="245">
        <v>385</v>
      </c>
      <c r="C390" s="600" t="s">
        <v>1764</v>
      </c>
      <c r="D390" s="600" t="s">
        <v>1759</v>
      </c>
      <c r="E390" s="225" t="s">
        <v>1760</v>
      </c>
      <c r="F390" s="621">
        <v>1900000</v>
      </c>
      <c r="G390" s="600" t="s">
        <v>1782</v>
      </c>
      <c r="H390" s="616">
        <v>177100</v>
      </c>
      <c r="I390" s="611" t="s">
        <v>1783</v>
      </c>
      <c r="J390" s="617">
        <v>42370</v>
      </c>
      <c r="K390" s="617">
        <v>42735</v>
      </c>
      <c r="L390" s="618" t="s">
        <v>105</v>
      </c>
      <c r="M390" s="619" t="s">
        <v>1763</v>
      </c>
      <c r="N390" s="578">
        <f t="shared" si="20"/>
        <v>9.321052631578948E-2</v>
      </c>
      <c r="O390" s="227"/>
      <c r="P390" s="240"/>
      <c r="Q390" s="262"/>
    </row>
    <row r="391" spans="2:17" s="232" customFormat="1">
      <c r="B391" s="245">
        <v>386</v>
      </c>
      <c r="C391" s="600" t="s">
        <v>1764</v>
      </c>
      <c r="D391" s="600" t="s">
        <v>1759</v>
      </c>
      <c r="E391" s="225" t="s">
        <v>1760</v>
      </c>
      <c r="F391" s="621">
        <v>1900000</v>
      </c>
      <c r="G391" s="600" t="s">
        <v>1784</v>
      </c>
      <c r="H391" s="616">
        <v>10000</v>
      </c>
      <c r="I391" s="611" t="s">
        <v>1785</v>
      </c>
      <c r="J391" s="617">
        <v>42430</v>
      </c>
      <c r="K391" s="617">
        <v>42460</v>
      </c>
      <c r="L391" s="618" t="s">
        <v>105</v>
      </c>
      <c r="M391" s="619" t="s">
        <v>1763</v>
      </c>
      <c r="N391" s="578">
        <f t="shared" si="20"/>
        <v>5.263157894736842E-3</v>
      </c>
      <c r="O391" s="227"/>
      <c r="P391" s="240"/>
      <c r="Q391" s="262"/>
    </row>
    <row r="392" spans="2:17" s="232" customFormat="1">
      <c r="B392" s="245">
        <v>387</v>
      </c>
      <c r="C392" s="600" t="s">
        <v>1764</v>
      </c>
      <c r="D392" s="600" t="s">
        <v>1786</v>
      </c>
      <c r="E392" s="225" t="s">
        <v>1766</v>
      </c>
      <c r="F392" s="621">
        <v>444900</v>
      </c>
      <c r="G392" s="600" t="s">
        <v>1787</v>
      </c>
      <c r="H392" s="616">
        <v>5533</v>
      </c>
      <c r="I392" s="611" t="s">
        <v>1788</v>
      </c>
      <c r="J392" s="617">
        <v>42430</v>
      </c>
      <c r="K392" s="617">
        <v>42460</v>
      </c>
      <c r="L392" s="618" t="s">
        <v>105</v>
      </c>
      <c r="M392" s="619" t="s">
        <v>1789</v>
      </c>
      <c r="N392" s="578">
        <f t="shared" si="20"/>
        <v>1.2436502584850528E-2</v>
      </c>
      <c r="O392" s="227"/>
      <c r="P392" s="240"/>
      <c r="Q392" s="262"/>
    </row>
    <row r="393" spans="2:17" s="232" customFormat="1">
      <c r="B393" s="245">
        <v>388</v>
      </c>
      <c r="C393" s="600" t="s">
        <v>1764</v>
      </c>
      <c r="D393" s="600" t="s">
        <v>1790</v>
      </c>
      <c r="E393" s="225" t="s">
        <v>1766</v>
      </c>
      <c r="F393" s="621">
        <v>150000</v>
      </c>
      <c r="G393" s="600" t="s">
        <v>1791</v>
      </c>
      <c r="H393" s="616">
        <v>33600</v>
      </c>
      <c r="I393" s="611" t="s">
        <v>1792</v>
      </c>
      <c r="J393" s="617">
        <v>42370</v>
      </c>
      <c r="K393" s="617">
        <v>42460</v>
      </c>
      <c r="L393" s="618" t="s">
        <v>105</v>
      </c>
      <c r="M393" s="619" t="s">
        <v>1793</v>
      </c>
      <c r="N393" s="578">
        <f t="shared" si="20"/>
        <v>0.224</v>
      </c>
      <c r="O393" s="227"/>
      <c r="P393" s="251"/>
      <c r="Q393" s="262"/>
    </row>
    <row r="394" spans="2:17" s="232" customFormat="1">
      <c r="B394" s="245">
        <v>389</v>
      </c>
      <c r="C394" s="600" t="s">
        <v>1764</v>
      </c>
      <c r="D394" s="600" t="s">
        <v>1794</v>
      </c>
      <c r="E394" s="225" t="s">
        <v>1766</v>
      </c>
      <c r="F394" s="621">
        <v>60000</v>
      </c>
      <c r="G394" s="600" t="s">
        <v>1795</v>
      </c>
      <c r="H394" s="616">
        <v>2900</v>
      </c>
      <c r="I394" s="611" t="s">
        <v>1796</v>
      </c>
      <c r="J394" s="617">
        <v>42430</v>
      </c>
      <c r="K394" s="617">
        <v>42490</v>
      </c>
      <c r="L394" s="618" t="s">
        <v>105</v>
      </c>
      <c r="M394" s="619" t="s">
        <v>1797</v>
      </c>
      <c r="N394" s="578">
        <f t="shared" si="20"/>
        <v>4.8333333333333332E-2</v>
      </c>
      <c r="O394" s="227"/>
      <c r="P394" s="251"/>
      <c r="Q394" s="262"/>
    </row>
    <row r="395" spans="2:17" s="232" customFormat="1">
      <c r="B395" s="245">
        <v>390</v>
      </c>
      <c r="C395" s="600" t="s">
        <v>1764</v>
      </c>
      <c r="D395" s="600" t="s">
        <v>1786</v>
      </c>
      <c r="E395" s="225" t="s">
        <v>1766</v>
      </c>
      <c r="F395" s="621">
        <v>444900</v>
      </c>
      <c r="G395" s="611" t="s">
        <v>1798</v>
      </c>
      <c r="H395" s="622">
        <v>20000</v>
      </c>
      <c r="I395" s="623" t="s">
        <v>1799</v>
      </c>
      <c r="J395" s="617">
        <v>42370</v>
      </c>
      <c r="K395" s="617">
        <v>42400</v>
      </c>
      <c r="L395" s="618" t="s">
        <v>105</v>
      </c>
      <c r="M395" s="619" t="s">
        <v>1789</v>
      </c>
      <c r="N395" s="578">
        <f t="shared" si="20"/>
        <v>4.4953922229714539E-2</v>
      </c>
      <c r="O395" s="227"/>
      <c r="P395" s="240"/>
      <c r="Q395" s="262"/>
    </row>
    <row r="396" spans="2:17" s="232" customFormat="1">
      <c r="B396" s="245">
        <v>391</v>
      </c>
      <c r="C396" s="600" t="s">
        <v>1816</v>
      </c>
      <c r="D396" s="600" t="s">
        <v>1836</v>
      </c>
      <c r="E396" s="225" t="s">
        <v>125</v>
      </c>
      <c r="F396" s="621"/>
      <c r="G396" s="611" t="s">
        <v>1833</v>
      </c>
      <c r="H396" s="622">
        <v>42500</v>
      </c>
      <c r="I396" s="623" t="s">
        <v>1834</v>
      </c>
      <c r="J396" s="617">
        <v>42248</v>
      </c>
      <c r="K396" s="617">
        <v>42338</v>
      </c>
      <c r="L396" s="618" t="s">
        <v>105</v>
      </c>
      <c r="M396" s="619" t="s">
        <v>1835</v>
      </c>
      <c r="N396" s="578" t="e">
        <f t="shared" si="20"/>
        <v>#DIV/0!</v>
      </c>
      <c r="O396" s="227"/>
      <c r="P396" s="240"/>
      <c r="Q396" s="262"/>
    </row>
    <row r="397" spans="2:17" s="232" customFormat="1">
      <c r="B397" s="245">
        <v>392</v>
      </c>
      <c r="C397" s="600" t="s">
        <v>1816</v>
      </c>
      <c r="D397" s="600" t="s">
        <v>1840</v>
      </c>
      <c r="E397" s="225" t="s">
        <v>125</v>
      </c>
      <c r="F397" s="226"/>
      <c r="G397" s="611" t="s">
        <v>1842</v>
      </c>
      <c r="H397" s="622">
        <v>17850</v>
      </c>
      <c r="I397" s="623" t="s">
        <v>1839</v>
      </c>
      <c r="J397" s="617">
        <v>42313</v>
      </c>
      <c r="K397" s="617">
        <v>42369</v>
      </c>
      <c r="L397" s="618" t="s">
        <v>105</v>
      </c>
      <c r="M397" s="619" t="s">
        <v>1837</v>
      </c>
      <c r="N397" s="578" t="e">
        <f t="shared" ref="N397:N461" si="22">H397/F397</f>
        <v>#DIV/0!</v>
      </c>
      <c r="O397" s="227"/>
      <c r="P397" s="251"/>
      <c r="Q397" s="262"/>
    </row>
    <row r="398" spans="2:17" s="232" customFormat="1">
      <c r="B398" s="245">
        <v>393</v>
      </c>
      <c r="C398" s="600" t="s">
        <v>1816</v>
      </c>
      <c r="D398" s="600" t="s">
        <v>1841</v>
      </c>
      <c r="E398" s="225" t="s">
        <v>125</v>
      </c>
      <c r="F398" s="226"/>
      <c r="G398" s="611" t="s">
        <v>1843</v>
      </c>
      <c r="H398" s="622">
        <v>3800</v>
      </c>
      <c r="I398" s="623" t="s">
        <v>1871</v>
      </c>
      <c r="J398" s="617">
        <v>42278</v>
      </c>
      <c r="K398" s="617">
        <v>42400</v>
      </c>
      <c r="L398" s="618" t="s">
        <v>105</v>
      </c>
      <c r="M398" s="619" t="s">
        <v>1838</v>
      </c>
      <c r="N398" s="578" t="e">
        <f t="shared" si="22"/>
        <v>#DIV/0!</v>
      </c>
      <c r="O398" s="227"/>
      <c r="P398" s="251"/>
      <c r="Q398" s="262"/>
    </row>
    <row r="399" spans="2:17" s="232" customFormat="1">
      <c r="B399" s="245">
        <v>394</v>
      </c>
      <c r="C399" s="600" t="s">
        <v>1816</v>
      </c>
      <c r="D399" s="600" t="s">
        <v>1844</v>
      </c>
      <c r="E399" s="225" t="s">
        <v>125</v>
      </c>
      <c r="F399" s="226"/>
      <c r="G399" s="611" t="s">
        <v>1859</v>
      </c>
      <c r="H399" s="622">
        <v>9800</v>
      </c>
      <c r="I399" s="623" t="s">
        <v>1872</v>
      </c>
      <c r="J399" s="617">
        <v>42339</v>
      </c>
      <c r="K399" s="617">
        <v>42369</v>
      </c>
      <c r="L399" s="618" t="s">
        <v>105</v>
      </c>
      <c r="M399" s="619"/>
      <c r="N399" s="578" t="e">
        <f t="shared" si="22"/>
        <v>#DIV/0!</v>
      </c>
      <c r="O399" s="227"/>
      <c r="P399" s="251"/>
      <c r="Q399" s="262"/>
    </row>
    <row r="400" spans="2:17" s="232" customFormat="1">
      <c r="B400" s="245">
        <v>395</v>
      </c>
      <c r="C400" s="600" t="s">
        <v>1816</v>
      </c>
      <c r="D400" s="600" t="s">
        <v>1836</v>
      </c>
      <c r="E400" s="225" t="s">
        <v>125</v>
      </c>
      <c r="F400" s="226">
        <v>2500000</v>
      </c>
      <c r="G400" s="611" t="s">
        <v>1860</v>
      </c>
      <c r="H400" s="622">
        <v>40000</v>
      </c>
      <c r="I400" s="623" t="s">
        <v>1873</v>
      </c>
      <c r="J400" s="617">
        <v>42370</v>
      </c>
      <c r="K400" s="617">
        <v>42400</v>
      </c>
      <c r="L400" s="618" t="s">
        <v>105</v>
      </c>
      <c r="M400" s="230" t="s">
        <v>1892</v>
      </c>
      <c r="N400" s="578">
        <f t="shared" si="22"/>
        <v>1.6E-2</v>
      </c>
      <c r="O400" s="227"/>
      <c r="P400" s="251"/>
      <c r="Q400" s="262"/>
    </row>
    <row r="401" spans="2:17" s="232" customFormat="1">
      <c r="B401" s="245">
        <v>396</v>
      </c>
      <c r="C401" s="600" t="s">
        <v>1816</v>
      </c>
      <c r="D401" s="600" t="s">
        <v>1845</v>
      </c>
      <c r="E401" s="225" t="s">
        <v>125</v>
      </c>
      <c r="F401" s="226">
        <v>2160000</v>
      </c>
      <c r="G401" s="611" t="s">
        <v>1861</v>
      </c>
      <c r="H401" s="622">
        <v>20000</v>
      </c>
      <c r="I401" s="623" t="s">
        <v>1874</v>
      </c>
      <c r="J401" s="617">
        <v>42370</v>
      </c>
      <c r="K401" s="617">
        <v>42428</v>
      </c>
      <c r="L401" s="618" t="s">
        <v>105</v>
      </c>
      <c r="M401" s="230" t="s">
        <v>1893</v>
      </c>
      <c r="N401" s="578">
        <f t="shared" si="22"/>
        <v>9.2592592592592587E-3</v>
      </c>
      <c r="O401" s="227"/>
      <c r="P401" s="240"/>
      <c r="Q401" s="262"/>
    </row>
    <row r="402" spans="2:17" s="232" customFormat="1">
      <c r="B402" s="245">
        <v>397</v>
      </c>
      <c r="C402" s="600" t="s">
        <v>1816</v>
      </c>
      <c r="D402" s="600" t="s">
        <v>1846</v>
      </c>
      <c r="E402" s="225" t="s">
        <v>125</v>
      </c>
      <c r="F402" s="226">
        <v>1320000</v>
      </c>
      <c r="G402" s="611" t="s">
        <v>1862</v>
      </c>
      <c r="H402" s="622">
        <v>27500</v>
      </c>
      <c r="I402" s="623" t="s">
        <v>1875</v>
      </c>
      <c r="J402" s="617">
        <v>42430</v>
      </c>
      <c r="K402" s="617">
        <v>42460</v>
      </c>
      <c r="L402" s="618" t="s">
        <v>105</v>
      </c>
      <c r="M402" s="230" t="s">
        <v>1894</v>
      </c>
      <c r="N402" s="578">
        <f t="shared" si="22"/>
        <v>2.0833333333333332E-2</v>
      </c>
      <c r="O402" s="227"/>
      <c r="P402" s="240"/>
      <c r="Q402" s="262"/>
    </row>
    <row r="403" spans="2:17" s="232" customFormat="1">
      <c r="B403" s="245">
        <v>398</v>
      </c>
      <c r="C403" s="600" t="s">
        <v>1816</v>
      </c>
      <c r="D403" s="600" t="s">
        <v>1847</v>
      </c>
      <c r="E403" s="225" t="s">
        <v>125</v>
      </c>
      <c r="F403" s="226">
        <v>420000</v>
      </c>
      <c r="G403" s="611" t="s">
        <v>1863</v>
      </c>
      <c r="H403" s="622">
        <v>10000</v>
      </c>
      <c r="I403" s="623" t="s">
        <v>1876</v>
      </c>
      <c r="J403" s="617">
        <v>42430</v>
      </c>
      <c r="K403" s="617">
        <v>42460</v>
      </c>
      <c r="L403" s="618" t="s">
        <v>105</v>
      </c>
      <c r="M403" s="230" t="s">
        <v>1895</v>
      </c>
      <c r="N403" s="578">
        <f t="shared" si="22"/>
        <v>2.3809523809523808E-2</v>
      </c>
      <c r="O403" s="227"/>
      <c r="P403" s="240"/>
      <c r="Q403" s="262"/>
    </row>
    <row r="404" spans="2:17" s="232" customFormat="1">
      <c r="B404" s="245">
        <v>399</v>
      </c>
      <c r="C404" s="600" t="s">
        <v>1816</v>
      </c>
      <c r="D404" s="600" t="s">
        <v>1848</v>
      </c>
      <c r="E404" s="225" t="s">
        <v>125</v>
      </c>
      <c r="F404" s="226">
        <v>480000</v>
      </c>
      <c r="G404" s="611" t="s">
        <v>1864</v>
      </c>
      <c r="H404" s="622">
        <v>12800</v>
      </c>
      <c r="I404" s="623" t="s">
        <v>1877</v>
      </c>
      <c r="J404" s="617">
        <v>42430</v>
      </c>
      <c r="K404" s="617">
        <v>42460</v>
      </c>
      <c r="L404" s="618" t="s">
        <v>105</v>
      </c>
      <c r="M404" s="230" t="s">
        <v>1896</v>
      </c>
      <c r="N404" s="578">
        <f t="shared" si="22"/>
        <v>2.6666666666666668E-2</v>
      </c>
      <c r="O404" s="227"/>
      <c r="P404" s="251"/>
      <c r="Q404" s="262"/>
    </row>
    <row r="405" spans="2:17" s="232" customFormat="1">
      <c r="B405" s="245">
        <v>400</v>
      </c>
      <c r="C405" s="600" t="s">
        <v>1816</v>
      </c>
      <c r="D405" s="600" t="s">
        <v>1849</v>
      </c>
      <c r="E405" s="225" t="s">
        <v>125</v>
      </c>
      <c r="F405" s="226">
        <v>480000</v>
      </c>
      <c r="G405" s="611" t="s">
        <v>1865</v>
      </c>
      <c r="H405" s="622">
        <v>8000</v>
      </c>
      <c r="I405" s="623" t="s">
        <v>1878</v>
      </c>
      <c r="J405" s="617">
        <v>42370</v>
      </c>
      <c r="K405" s="617">
        <v>42400</v>
      </c>
      <c r="L405" s="618" t="s">
        <v>105</v>
      </c>
      <c r="M405" s="230" t="s">
        <v>1897</v>
      </c>
      <c r="N405" s="578">
        <f t="shared" si="22"/>
        <v>1.6666666666666666E-2</v>
      </c>
      <c r="O405" s="227"/>
      <c r="P405" s="240"/>
      <c r="Q405" s="262"/>
    </row>
    <row r="406" spans="2:17" s="232" customFormat="1">
      <c r="B406" s="245">
        <v>401</v>
      </c>
      <c r="C406" s="600" t="s">
        <v>1816</v>
      </c>
      <c r="D406" s="600" t="s">
        <v>1852</v>
      </c>
      <c r="E406" s="225" t="s">
        <v>167</v>
      </c>
      <c r="F406" s="226"/>
      <c r="G406" s="611" t="s">
        <v>1866</v>
      </c>
      <c r="H406" s="622">
        <v>13750</v>
      </c>
      <c r="I406" s="623" t="s">
        <v>1879</v>
      </c>
      <c r="J406" s="228">
        <v>42448</v>
      </c>
      <c r="K406" s="228">
        <v>42449</v>
      </c>
      <c r="L406" s="618" t="s">
        <v>105</v>
      </c>
      <c r="M406" s="230" t="s">
        <v>1884</v>
      </c>
      <c r="N406" s="578"/>
      <c r="O406" s="227"/>
      <c r="P406" s="240"/>
      <c r="Q406" s="262"/>
    </row>
    <row r="407" spans="2:17" s="232" customFormat="1">
      <c r="B407" s="245">
        <v>402</v>
      </c>
      <c r="C407" s="600" t="s">
        <v>1816</v>
      </c>
      <c r="D407" s="600" t="s">
        <v>1853</v>
      </c>
      <c r="E407" s="225" t="s">
        <v>167</v>
      </c>
      <c r="F407" s="226"/>
      <c r="G407" s="611" t="s">
        <v>1866</v>
      </c>
      <c r="H407" s="622">
        <v>13750</v>
      </c>
      <c r="I407" s="623" t="s">
        <v>1879</v>
      </c>
      <c r="J407" s="228">
        <v>42448</v>
      </c>
      <c r="K407" s="228">
        <v>42449</v>
      </c>
      <c r="L407" s="618" t="s">
        <v>105</v>
      </c>
      <c r="M407" s="230" t="s">
        <v>1885</v>
      </c>
      <c r="N407" s="578"/>
      <c r="O407" s="227"/>
      <c r="P407" s="240"/>
      <c r="Q407" s="262"/>
    </row>
    <row r="408" spans="2:17" s="232" customFormat="1">
      <c r="B408" s="245">
        <v>403</v>
      </c>
      <c r="C408" s="600" t="s">
        <v>1816</v>
      </c>
      <c r="D408" s="600" t="s">
        <v>1844</v>
      </c>
      <c r="E408" s="225" t="s">
        <v>167</v>
      </c>
      <c r="F408" s="226"/>
      <c r="G408" s="611" t="s">
        <v>1866</v>
      </c>
      <c r="H408" s="622">
        <v>13750</v>
      </c>
      <c r="I408" s="623" t="s">
        <v>1879</v>
      </c>
      <c r="J408" s="228">
        <v>42448</v>
      </c>
      <c r="K408" s="228">
        <v>42449</v>
      </c>
      <c r="L408" s="618" t="s">
        <v>105</v>
      </c>
      <c r="M408" s="603" t="s">
        <v>1888</v>
      </c>
      <c r="N408" s="578"/>
      <c r="O408" s="227"/>
      <c r="P408" s="240"/>
      <c r="Q408" s="262"/>
    </row>
    <row r="409" spans="2:17" s="232" customFormat="1">
      <c r="B409" s="245">
        <v>404</v>
      </c>
      <c r="C409" s="600" t="s">
        <v>1816</v>
      </c>
      <c r="D409" s="600" t="s">
        <v>1854</v>
      </c>
      <c r="E409" s="225" t="s">
        <v>167</v>
      </c>
      <c r="F409" s="226"/>
      <c r="G409" s="611" t="s">
        <v>1866</v>
      </c>
      <c r="H409" s="622">
        <v>13750</v>
      </c>
      <c r="I409" s="623" t="s">
        <v>1879</v>
      </c>
      <c r="J409" s="228">
        <v>42448</v>
      </c>
      <c r="K409" s="228">
        <v>42449</v>
      </c>
      <c r="L409" s="618" t="s">
        <v>105</v>
      </c>
      <c r="M409" s="603" t="s">
        <v>1889</v>
      </c>
      <c r="N409" s="578"/>
      <c r="O409" s="227"/>
      <c r="P409" s="240"/>
      <c r="Q409" s="262"/>
    </row>
    <row r="410" spans="2:17" s="232" customFormat="1">
      <c r="B410" s="245">
        <v>405</v>
      </c>
      <c r="C410" s="600" t="s">
        <v>1816</v>
      </c>
      <c r="D410" s="600" t="s">
        <v>1855</v>
      </c>
      <c r="E410" s="225" t="s">
        <v>167</v>
      </c>
      <c r="F410" s="226"/>
      <c r="G410" s="611" t="s">
        <v>1866</v>
      </c>
      <c r="H410" s="622">
        <v>13750</v>
      </c>
      <c r="I410" s="623" t="s">
        <v>1879</v>
      </c>
      <c r="J410" s="228">
        <v>42448</v>
      </c>
      <c r="K410" s="228">
        <v>42449</v>
      </c>
      <c r="L410" s="618" t="s">
        <v>105</v>
      </c>
      <c r="M410" s="603" t="s">
        <v>1890</v>
      </c>
      <c r="N410" s="578"/>
      <c r="O410" s="227"/>
      <c r="P410" s="240"/>
      <c r="Q410" s="262"/>
    </row>
    <row r="411" spans="2:17" s="232" customFormat="1">
      <c r="B411" s="245">
        <v>406</v>
      </c>
      <c r="C411" s="600" t="s">
        <v>1816</v>
      </c>
      <c r="D411" s="600" t="s">
        <v>1856</v>
      </c>
      <c r="E411" s="225" t="s">
        <v>167</v>
      </c>
      <c r="F411" s="226"/>
      <c r="G411" s="611" t="s">
        <v>1866</v>
      </c>
      <c r="H411" s="622">
        <v>13750</v>
      </c>
      <c r="I411" s="623" t="s">
        <v>1879</v>
      </c>
      <c r="J411" s="228">
        <v>42448</v>
      </c>
      <c r="K411" s="228">
        <v>42449</v>
      </c>
      <c r="L411" s="618" t="s">
        <v>105</v>
      </c>
      <c r="M411" s="603" t="s">
        <v>1887</v>
      </c>
      <c r="N411" s="578"/>
      <c r="O411" s="227"/>
      <c r="P411" s="240"/>
      <c r="Q411" s="262"/>
    </row>
    <row r="412" spans="2:17" s="232" customFormat="1">
      <c r="B412" s="245">
        <v>407</v>
      </c>
      <c r="C412" s="600" t="s">
        <v>1816</v>
      </c>
      <c r="D412" s="600" t="s">
        <v>1857</v>
      </c>
      <c r="E412" s="225" t="s">
        <v>167</v>
      </c>
      <c r="F412" s="226"/>
      <c r="G412" s="611" t="s">
        <v>1866</v>
      </c>
      <c r="H412" s="622">
        <v>13750</v>
      </c>
      <c r="I412" s="623" t="s">
        <v>1879</v>
      </c>
      <c r="J412" s="228">
        <v>42448</v>
      </c>
      <c r="K412" s="228">
        <v>42449</v>
      </c>
      <c r="L412" s="618" t="s">
        <v>105</v>
      </c>
      <c r="M412" s="603" t="s">
        <v>1891</v>
      </c>
      <c r="N412" s="578"/>
      <c r="O412" s="227"/>
      <c r="P412" s="240"/>
      <c r="Q412" s="262"/>
    </row>
    <row r="413" spans="2:17" s="232" customFormat="1">
      <c r="B413" s="245">
        <v>408</v>
      </c>
      <c r="C413" s="600" t="s">
        <v>1816</v>
      </c>
      <c r="D413" s="600" t="s">
        <v>1858</v>
      </c>
      <c r="E413" s="225" t="s">
        <v>167</v>
      </c>
      <c r="F413" s="226"/>
      <c r="G413" s="611" t="s">
        <v>1866</v>
      </c>
      <c r="H413" s="622">
        <v>13750</v>
      </c>
      <c r="I413" s="623" t="s">
        <v>1879</v>
      </c>
      <c r="J413" s="228">
        <v>42448</v>
      </c>
      <c r="K413" s="228">
        <v>42449</v>
      </c>
      <c r="L413" s="618" t="s">
        <v>105</v>
      </c>
      <c r="M413" s="230" t="s">
        <v>1886</v>
      </c>
      <c r="N413" s="578"/>
      <c r="O413" s="227"/>
      <c r="P413" s="240"/>
      <c r="Q413" s="262"/>
    </row>
    <row r="414" spans="2:17" s="232" customFormat="1">
      <c r="B414" s="245">
        <v>409</v>
      </c>
      <c r="C414" s="600" t="s">
        <v>1816</v>
      </c>
      <c r="D414" s="600" t="s">
        <v>1841</v>
      </c>
      <c r="E414" s="225" t="s">
        <v>125</v>
      </c>
      <c r="F414" s="226">
        <v>289100</v>
      </c>
      <c r="G414" s="611" t="s">
        <v>1867</v>
      </c>
      <c r="H414" s="622">
        <v>10000</v>
      </c>
      <c r="I414" s="623" t="s">
        <v>1880</v>
      </c>
      <c r="J414" s="617">
        <v>42370</v>
      </c>
      <c r="K414" s="617">
        <v>42428</v>
      </c>
      <c r="L414" s="618" t="s">
        <v>105</v>
      </c>
      <c r="M414" s="230" t="s">
        <v>1898</v>
      </c>
      <c r="N414" s="578">
        <f t="shared" si="22"/>
        <v>3.4590107229332409E-2</v>
      </c>
      <c r="O414" s="227"/>
      <c r="P414" s="240"/>
      <c r="Q414" s="262"/>
    </row>
    <row r="415" spans="2:17" s="232" customFormat="1">
      <c r="B415" s="245">
        <v>410</v>
      </c>
      <c r="C415" s="600" t="s">
        <v>1816</v>
      </c>
      <c r="D415" s="600" t="s">
        <v>1854</v>
      </c>
      <c r="E415" s="225" t="s">
        <v>125</v>
      </c>
      <c r="F415" s="226">
        <v>588000</v>
      </c>
      <c r="G415" s="611" t="s">
        <v>1868</v>
      </c>
      <c r="H415" s="622">
        <v>10000</v>
      </c>
      <c r="I415" s="623" t="s">
        <v>1881</v>
      </c>
      <c r="J415" s="617">
        <v>42430</v>
      </c>
      <c r="K415" s="617">
        <v>42460</v>
      </c>
      <c r="L415" s="618" t="s">
        <v>105</v>
      </c>
      <c r="M415" s="230" t="s">
        <v>1899</v>
      </c>
      <c r="N415" s="578">
        <f t="shared" si="22"/>
        <v>1.7006802721088437E-2</v>
      </c>
      <c r="O415" s="227"/>
      <c r="P415" s="240"/>
      <c r="Q415" s="262"/>
    </row>
    <row r="416" spans="2:17" s="232" customFormat="1">
      <c r="B416" s="245">
        <v>411</v>
      </c>
      <c r="C416" s="600" t="s">
        <v>1816</v>
      </c>
      <c r="D416" s="600" t="s">
        <v>1850</v>
      </c>
      <c r="E416" s="225" t="s">
        <v>125</v>
      </c>
      <c r="F416" s="226">
        <v>400000</v>
      </c>
      <c r="G416" s="611" t="s">
        <v>1869</v>
      </c>
      <c r="H416" s="622">
        <v>60000</v>
      </c>
      <c r="I416" s="623" t="s">
        <v>1882</v>
      </c>
      <c r="J416" s="617">
        <v>42430</v>
      </c>
      <c r="K416" s="617">
        <v>42460</v>
      </c>
      <c r="L416" s="618" t="s">
        <v>105</v>
      </c>
      <c r="M416" s="230" t="s">
        <v>1901</v>
      </c>
      <c r="N416" s="578">
        <f t="shared" si="22"/>
        <v>0.15</v>
      </c>
      <c r="O416" s="227"/>
      <c r="P416" s="251"/>
      <c r="Q416" s="262"/>
    </row>
    <row r="417" spans="2:17" s="232" customFormat="1">
      <c r="B417" s="245">
        <v>412</v>
      </c>
      <c r="C417" s="600" t="s">
        <v>1816</v>
      </c>
      <c r="D417" s="600" t="s">
        <v>1851</v>
      </c>
      <c r="E417" s="225" t="s">
        <v>125</v>
      </c>
      <c r="F417" s="226">
        <v>590000</v>
      </c>
      <c r="G417" s="611" t="s">
        <v>1870</v>
      </c>
      <c r="H417" s="622">
        <v>10000</v>
      </c>
      <c r="I417" s="623" t="s">
        <v>1883</v>
      </c>
      <c r="J417" s="617">
        <v>42370</v>
      </c>
      <c r="K417" s="617">
        <v>42400</v>
      </c>
      <c r="L417" s="618" t="s">
        <v>105</v>
      </c>
      <c r="M417" s="230" t="s">
        <v>1900</v>
      </c>
      <c r="N417" s="578">
        <f t="shared" si="22"/>
        <v>1.6949152542372881E-2</v>
      </c>
      <c r="O417" s="227"/>
      <c r="P417" s="251"/>
      <c r="Q417" s="262"/>
    </row>
    <row r="418" spans="2:17" s="232" customFormat="1">
      <c r="B418" s="245">
        <v>413</v>
      </c>
      <c r="C418" s="600" t="s">
        <v>1930</v>
      </c>
      <c r="D418" s="600" t="s">
        <v>1931</v>
      </c>
      <c r="E418" s="225" t="s">
        <v>1932</v>
      </c>
      <c r="F418" s="226">
        <v>80000</v>
      </c>
      <c r="G418" s="611" t="s">
        <v>1933</v>
      </c>
      <c r="H418" s="622">
        <v>8000</v>
      </c>
      <c r="I418" s="623" t="s">
        <v>1934</v>
      </c>
      <c r="J418" s="617">
        <v>42370</v>
      </c>
      <c r="K418" s="617">
        <v>42400</v>
      </c>
      <c r="L418" s="618" t="s">
        <v>105</v>
      </c>
      <c r="M418" s="230" t="s">
        <v>1925</v>
      </c>
      <c r="N418" s="578">
        <f t="shared" si="22"/>
        <v>0.1</v>
      </c>
      <c r="O418" s="227"/>
      <c r="P418" s="251"/>
      <c r="Q418" s="262"/>
    </row>
    <row r="419" spans="2:17" s="232" customFormat="1">
      <c r="B419" s="245">
        <v>414</v>
      </c>
      <c r="C419" s="600" t="s">
        <v>1930</v>
      </c>
      <c r="D419" s="600" t="s">
        <v>1935</v>
      </c>
      <c r="E419" s="225" t="s">
        <v>1932</v>
      </c>
      <c r="F419" s="226">
        <v>29250</v>
      </c>
      <c r="G419" s="611" t="s">
        <v>1936</v>
      </c>
      <c r="H419" s="622">
        <v>10500</v>
      </c>
      <c r="I419" s="623" t="s">
        <v>1937</v>
      </c>
      <c r="J419" s="617">
        <v>42370</v>
      </c>
      <c r="K419" s="617">
        <v>42400</v>
      </c>
      <c r="L419" s="618" t="s">
        <v>105</v>
      </c>
      <c r="M419" s="230" t="s">
        <v>1926</v>
      </c>
      <c r="N419" s="578">
        <f t="shared" si="22"/>
        <v>0.35897435897435898</v>
      </c>
      <c r="O419" s="227"/>
      <c r="P419" s="251"/>
      <c r="Q419" s="262"/>
    </row>
    <row r="420" spans="2:17" s="232" customFormat="1">
      <c r="B420" s="245">
        <v>415</v>
      </c>
      <c r="C420" s="600" t="s">
        <v>1930</v>
      </c>
      <c r="D420" s="600" t="s">
        <v>1938</v>
      </c>
      <c r="E420" s="225" t="s">
        <v>1932</v>
      </c>
      <c r="F420" s="226">
        <v>48000</v>
      </c>
      <c r="G420" s="611" t="s">
        <v>1939</v>
      </c>
      <c r="H420" s="622">
        <v>4800</v>
      </c>
      <c r="I420" s="623" t="s">
        <v>1940</v>
      </c>
      <c r="J420" s="617">
        <v>42370</v>
      </c>
      <c r="K420" s="617">
        <v>42400</v>
      </c>
      <c r="L420" s="618" t="s">
        <v>105</v>
      </c>
      <c r="M420" s="230" t="s">
        <v>1927</v>
      </c>
      <c r="N420" s="578">
        <f t="shared" si="22"/>
        <v>0.1</v>
      </c>
      <c r="O420" s="227"/>
      <c r="P420" s="251"/>
      <c r="Q420" s="262"/>
    </row>
    <row r="421" spans="2:17" s="232" customFormat="1">
      <c r="B421" s="245">
        <v>416</v>
      </c>
      <c r="C421" s="600" t="s">
        <v>1930</v>
      </c>
      <c r="D421" s="600" t="s">
        <v>1941</v>
      </c>
      <c r="E421" s="225" t="s">
        <v>1932</v>
      </c>
      <c r="F421" s="226">
        <v>30000</v>
      </c>
      <c r="G421" s="611" t="s">
        <v>1942</v>
      </c>
      <c r="H421" s="622">
        <v>3500</v>
      </c>
      <c r="I421" s="623" t="s">
        <v>1943</v>
      </c>
      <c r="J421" s="617">
        <v>42370</v>
      </c>
      <c r="K421" s="617">
        <v>42400</v>
      </c>
      <c r="L421" s="618" t="s">
        <v>105</v>
      </c>
      <c r="M421" s="230" t="s">
        <v>1928</v>
      </c>
      <c r="N421" s="578">
        <f t="shared" si="22"/>
        <v>0.11666666666666667</v>
      </c>
      <c r="O421" s="227"/>
      <c r="P421" s="251"/>
      <c r="Q421" s="262"/>
    </row>
    <row r="422" spans="2:17" s="232" customFormat="1">
      <c r="B422" s="245">
        <v>417</v>
      </c>
      <c r="C422" s="600" t="s">
        <v>1930</v>
      </c>
      <c r="D422" s="600" t="s">
        <v>1944</v>
      </c>
      <c r="E422" s="225" t="s">
        <v>1932</v>
      </c>
      <c r="F422" s="226">
        <v>42000</v>
      </c>
      <c r="G422" s="611" t="s">
        <v>1945</v>
      </c>
      <c r="H422" s="622">
        <v>7258</v>
      </c>
      <c r="I422" s="623" t="s">
        <v>1946</v>
      </c>
      <c r="J422" s="617">
        <v>42370</v>
      </c>
      <c r="K422" s="617">
        <v>42400</v>
      </c>
      <c r="L422" s="618" t="s">
        <v>105</v>
      </c>
      <c r="M422" s="230" t="s">
        <v>1929</v>
      </c>
      <c r="N422" s="578">
        <f t="shared" si="22"/>
        <v>0.1728095238095238</v>
      </c>
      <c r="O422" s="227"/>
      <c r="P422" s="251"/>
      <c r="Q422" s="262"/>
    </row>
    <row r="423" spans="2:17" s="232" customFormat="1">
      <c r="B423" s="245">
        <v>418</v>
      </c>
      <c r="C423" s="600" t="s">
        <v>1957</v>
      </c>
      <c r="D423" s="600" t="s">
        <v>1958</v>
      </c>
      <c r="E423" s="225" t="s">
        <v>1959</v>
      </c>
      <c r="F423" s="226">
        <v>270000</v>
      </c>
      <c r="G423" s="600" t="s">
        <v>1960</v>
      </c>
      <c r="H423" s="250">
        <v>8792.6</v>
      </c>
      <c r="I423" s="499" t="str">
        <f t="shared" ref="I423:I424" si="23">C423&amp;"房产"&amp;M423&amp;D423&amp;"sales cost"</f>
        <v>珠海房产F-FC-ZH-CPA-15-03588东方润园sales cost</v>
      </c>
      <c r="J423" s="228">
        <v>42370</v>
      </c>
      <c r="K423" s="228">
        <v>42460</v>
      </c>
      <c r="L423" s="229" t="s">
        <v>105</v>
      </c>
      <c r="M423" s="603" t="s">
        <v>1961</v>
      </c>
      <c r="N423" s="231">
        <f t="shared" si="22"/>
        <v>3.2565185185185183E-2</v>
      </c>
      <c r="O423" s="227"/>
      <c r="P423" s="251"/>
      <c r="Q423" s="262"/>
    </row>
    <row r="424" spans="2:17" s="232" customFormat="1">
      <c r="B424" s="245">
        <v>419</v>
      </c>
      <c r="C424" s="600" t="s">
        <v>1957</v>
      </c>
      <c r="D424" s="600" t="s">
        <v>1958</v>
      </c>
      <c r="E424" s="225" t="s">
        <v>1959</v>
      </c>
      <c r="F424" s="226">
        <v>186000</v>
      </c>
      <c r="G424" s="600" t="s">
        <v>1962</v>
      </c>
      <c r="H424" s="250">
        <v>12490</v>
      </c>
      <c r="I424" s="499" t="str">
        <f t="shared" si="23"/>
        <v>珠海房产F-FC-ZH-CPA-16-00987东方润园sales cost</v>
      </c>
      <c r="J424" s="228">
        <v>42430</v>
      </c>
      <c r="K424" s="228">
        <v>42460</v>
      </c>
      <c r="L424" s="229" t="s">
        <v>105</v>
      </c>
      <c r="M424" s="603" t="s">
        <v>1963</v>
      </c>
      <c r="N424" s="539">
        <f t="shared" si="22"/>
        <v>6.7150537634408605E-2</v>
      </c>
      <c r="O424" s="227"/>
      <c r="P424" s="251"/>
      <c r="Q424" s="262"/>
    </row>
    <row r="425" spans="2:17" s="232" customFormat="1">
      <c r="B425" s="245">
        <v>420</v>
      </c>
      <c r="C425" s="600" t="s">
        <v>1965</v>
      </c>
      <c r="D425" s="224" t="s">
        <v>1966</v>
      </c>
      <c r="E425" s="225" t="s">
        <v>494</v>
      </c>
      <c r="F425" s="226">
        <v>150000</v>
      </c>
      <c r="G425" s="224" t="s">
        <v>1981</v>
      </c>
      <c r="H425" s="248">
        <v>12650</v>
      </c>
      <c r="I425" s="227" t="s">
        <v>2005</v>
      </c>
      <c r="J425" s="228">
        <v>42272</v>
      </c>
      <c r="K425" s="228">
        <v>42308</v>
      </c>
      <c r="L425" s="229" t="s">
        <v>105</v>
      </c>
      <c r="M425" s="230" t="s">
        <v>2028</v>
      </c>
      <c r="N425" s="539">
        <f t="shared" si="22"/>
        <v>8.433333333333333E-2</v>
      </c>
      <c r="O425" s="227"/>
      <c r="P425" s="240"/>
      <c r="Q425" s="262"/>
    </row>
    <row r="426" spans="2:17" s="232" customFormat="1">
      <c r="B426" s="245">
        <v>421</v>
      </c>
      <c r="C426" s="600" t="s">
        <v>1965</v>
      </c>
      <c r="D426" s="224" t="s">
        <v>1967</v>
      </c>
      <c r="E426" s="225" t="s">
        <v>494</v>
      </c>
      <c r="F426" s="226">
        <v>210000</v>
      </c>
      <c r="G426" s="224" t="s">
        <v>1982</v>
      </c>
      <c r="H426" s="248">
        <v>1560</v>
      </c>
      <c r="I426" s="227" t="s">
        <v>2006</v>
      </c>
      <c r="J426" s="228">
        <v>42339</v>
      </c>
      <c r="K426" s="228">
        <v>42369</v>
      </c>
      <c r="L426" s="229" t="s">
        <v>105</v>
      </c>
      <c r="M426" s="230" t="s">
        <v>2029</v>
      </c>
      <c r="N426" s="539">
        <f t="shared" si="22"/>
        <v>7.4285714285714285E-3</v>
      </c>
      <c r="O426" s="227"/>
      <c r="P426" s="240"/>
      <c r="Q426" s="262"/>
    </row>
    <row r="427" spans="2:17" s="232" customFormat="1">
      <c r="B427" s="245">
        <v>422</v>
      </c>
      <c r="C427" s="600" t="s">
        <v>1965</v>
      </c>
      <c r="D427" s="224" t="s">
        <v>1968</v>
      </c>
      <c r="E427" s="225" t="s">
        <v>494</v>
      </c>
      <c r="F427" s="226">
        <v>600000</v>
      </c>
      <c r="G427" s="224" t="s">
        <v>1983</v>
      </c>
      <c r="H427" s="248">
        <v>73664</v>
      </c>
      <c r="I427" s="227" t="s">
        <v>2007</v>
      </c>
      <c r="J427" s="228">
        <v>42339</v>
      </c>
      <c r="K427" s="228">
        <v>42400</v>
      </c>
      <c r="L427" s="229" t="s">
        <v>105</v>
      </c>
      <c r="M427" s="230" t="s">
        <v>2030</v>
      </c>
      <c r="N427" s="539">
        <f t="shared" si="22"/>
        <v>0.12277333333333333</v>
      </c>
      <c r="O427" s="227"/>
      <c r="P427" s="240"/>
      <c r="Q427" s="262"/>
    </row>
    <row r="428" spans="2:17" s="232" customFormat="1">
      <c r="B428" s="245">
        <v>423</v>
      </c>
      <c r="C428" s="600" t="s">
        <v>1965</v>
      </c>
      <c r="D428" s="224" t="s">
        <v>1969</v>
      </c>
      <c r="E428" s="225" t="s">
        <v>494</v>
      </c>
      <c r="F428" s="226">
        <v>203000</v>
      </c>
      <c r="G428" s="224" t="s">
        <v>1984</v>
      </c>
      <c r="H428" s="248">
        <v>20928</v>
      </c>
      <c r="I428" s="227" t="s">
        <v>2008</v>
      </c>
      <c r="J428" s="228">
        <v>42217</v>
      </c>
      <c r="K428" s="228">
        <v>42400</v>
      </c>
      <c r="L428" s="229" t="s">
        <v>105</v>
      </c>
      <c r="M428" s="230" t="s">
        <v>2031</v>
      </c>
      <c r="N428" s="539">
        <f t="shared" si="22"/>
        <v>0.10309359605911331</v>
      </c>
      <c r="O428" s="227"/>
      <c r="P428" s="240"/>
      <c r="Q428" s="262"/>
    </row>
    <row r="429" spans="2:17" s="232" customFormat="1">
      <c r="B429" s="245">
        <v>424</v>
      </c>
      <c r="C429" s="600" t="s">
        <v>1965</v>
      </c>
      <c r="D429" s="224" t="s">
        <v>1970</v>
      </c>
      <c r="E429" s="225" t="s">
        <v>494</v>
      </c>
      <c r="F429" s="226">
        <v>139200</v>
      </c>
      <c r="G429" s="224" t="s">
        <v>1985</v>
      </c>
      <c r="H429" s="248">
        <v>5040</v>
      </c>
      <c r="I429" s="227" t="s">
        <v>2009</v>
      </c>
      <c r="J429" s="228">
        <v>42309</v>
      </c>
      <c r="K429" s="228">
        <v>42369</v>
      </c>
      <c r="L429" s="229" t="s">
        <v>105</v>
      </c>
      <c r="M429" s="230" t="s">
        <v>2032</v>
      </c>
      <c r="N429" s="539">
        <f t="shared" si="22"/>
        <v>3.6206896551724141E-2</v>
      </c>
      <c r="O429" s="227"/>
      <c r="P429" s="240"/>
      <c r="Q429" s="262"/>
    </row>
    <row r="430" spans="2:17" s="232" customFormat="1">
      <c r="B430" s="245">
        <v>425</v>
      </c>
      <c r="C430" s="600" t="s">
        <v>1965</v>
      </c>
      <c r="D430" s="224" t="s">
        <v>1971</v>
      </c>
      <c r="E430" s="225" t="s">
        <v>494</v>
      </c>
      <c r="F430" s="226">
        <v>378000</v>
      </c>
      <c r="G430" s="224" t="s">
        <v>1986</v>
      </c>
      <c r="H430" s="248">
        <v>43275</v>
      </c>
      <c r="I430" s="227" t="s">
        <v>2010</v>
      </c>
      <c r="J430" s="228">
        <v>42309</v>
      </c>
      <c r="K430" s="228">
        <v>42400</v>
      </c>
      <c r="L430" s="229" t="s">
        <v>105</v>
      </c>
      <c r="M430" s="230" t="s">
        <v>2033</v>
      </c>
      <c r="N430" s="539">
        <f t="shared" si="22"/>
        <v>0.11448412698412698</v>
      </c>
      <c r="O430" s="227"/>
      <c r="P430" s="240"/>
      <c r="Q430" s="262"/>
    </row>
    <row r="431" spans="2:17" s="232" customFormat="1">
      <c r="B431" s="245">
        <v>426</v>
      </c>
      <c r="C431" s="600" t="s">
        <v>1965</v>
      </c>
      <c r="D431" s="224" t="s">
        <v>1972</v>
      </c>
      <c r="E431" s="225" t="s">
        <v>148</v>
      </c>
      <c r="F431" s="226">
        <v>100000</v>
      </c>
      <c r="G431" s="224" t="s">
        <v>1987</v>
      </c>
      <c r="H431" s="248">
        <v>1430</v>
      </c>
      <c r="I431" s="227" t="s">
        <v>2011</v>
      </c>
      <c r="J431" s="228">
        <v>42309</v>
      </c>
      <c r="K431" s="228">
        <v>42400</v>
      </c>
      <c r="L431" s="229" t="s">
        <v>105</v>
      </c>
      <c r="M431" s="230" t="s">
        <v>2034</v>
      </c>
      <c r="N431" s="539">
        <f t="shared" si="22"/>
        <v>1.43E-2</v>
      </c>
      <c r="O431" s="227"/>
      <c r="P431" s="240"/>
      <c r="Q431" s="262"/>
    </row>
    <row r="432" spans="2:17" s="232" customFormat="1">
      <c r="B432" s="245">
        <v>427</v>
      </c>
      <c r="C432" s="600" t="s">
        <v>1965</v>
      </c>
      <c r="D432" s="224" t="s">
        <v>1973</v>
      </c>
      <c r="E432" s="225" t="s">
        <v>494</v>
      </c>
      <c r="F432" s="226">
        <v>461400</v>
      </c>
      <c r="G432" s="224" t="s">
        <v>1988</v>
      </c>
      <c r="H432" s="248">
        <v>4464</v>
      </c>
      <c r="I432" s="227" t="s">
        <v>2012</v>
      </c>
      <c r="J432" s="228">
        <v>42339</v>
      </c>
      <c r="K432" s="228">
        <v>42369</v>
      </c>
      <c r="L432" s="229" t="s">
        <v>105</v>
      </c>
      <c r="M432" s="230" t="s">
        <v>2030</v>
      </c>
      <c r="N432" s="539">
        <f t="shared" si="22"/>
        <v>9.6749024707412229E-3</v>
      </c>
      <c r="O432" s="227"/>
      <c r="P432" s="240"/>
      <c r="Q432" s="262"/>
    </row>
    <row r="433" spans="2:17" s="232" customFormat="1">
      <c r="B433" s="245">
        <v>428</v>
      </c>
      <c r="C433" s="600" t="s">
        <v>1965</v>
      </c>
      <c r="D433" s="224" t="s">
        <v>1974</v>
      </c>
      <c r="E433" s="225" t="s">
        <v>494</v>
      </c>
      <c r="F433" s="226">
        <v>240000</v>
      </c>
      <c r="G433" s="224" t="s">
        <v>1989</v>
      </c>
      <c r="H433" s="248">
        <v>11840</v>
      </c>
      <c r="I433" s="227" t="s">
        <v>2013</v>
      </c>
      <c r="J433" s="228">
        <v>42370</v>
      </c>
      <c r="K433" s="228">
        <v>42429</v>
      </c>
      <c r="L433" s="229" t="s">
        <v>105</v>
      </c>
      <c r="M433" s="230" t="s">
        <v>2035</v>
      </c>
      <c r="N433" s="539">
        <f t="shared" si="22"/>
        <v>4.9333333333333333E-2</v>
      </c>
      <c r="O433" s="227"/>
      <c r="P433" s="240"/>
      <c r="Q433" s="262"/>
    </row>
    <row r="434" spans="2:17" s="232" customFormat="1">
      <c r="B434" s="245">
        <v>429</v>
      </c>
      <c r="C434" s="600" t="s">
        <v>1965</v>
      </c>
      <c r="D434" s="224" t="s">
        <v>1968</v>
      </c>
      <c r="E434" s="225" t="s">
        <v>494</v>
      </c>
      <c r="F434" s="226">
        <v>600000</v>
      </c>
      <c r="G434" s="224" t="s">
        <v>1990</v>
      </c>
      <c r="H434" s="248">
        <v>76984</v>
      </c>
      <c r="I434" s="227" t="s">
        <v>2014</v>
      </c>
      <c r="J434" s="228">
        <v>42339</v>
      </c>
      <c r="K434" s="228">
        <v>42400</v>
      </c>
      <c r="L434" s="229" t="s">
        <v>105</v>
      </c>
      <c r="M434" s="230" t="s">
        <v>2030</v>
      </c>
      <c r="N434" s="539">
        <f t="shared" si="22"/>
        <v>0.12830666666666668</v>
      </c>
      <c r="O434" s="227"/>
      <c r="P434" s="240"/>
      <c r="Q434" s="262"/>
    </row>
    <row r="435" spans="2:17" s="232" customFormat="1">
      <c r="B435" s="245">
        <v>430</v>
      </c>
      <c r="C435" s="600" t="s">
        <v>1965</v>
      </c>
      <c r="D435" s="224" t="s">
        <v>1971</v>
      </c>
      <c r="E435" s="225" t="s">
        <v>494</v>
      </c>
      <c r="F435" s="226">
        <v>378000</v>
      </c>
      <c r="G435" s="224" t="s">
        <v>1991</v>
      </c>
      <c r="H435" s="248">
        <v>41864</v>
      </c>
      <c r="I435" s="227" t="s">
        <v>2015</v>
      </c>
      <c r="J435" s="228">
        <v>42278</v>
      </c>
      <c r="K435" s="228">
        <v>42400</v>
      </c>
      <c r="L435" s="229" t="s">
        <v>105</v>
      </c>
      <c r="M435" s="230" t="s">
        <v>2033</v>
      </c>
      <c r="N435" s="539">
        <f t="shared" si="22"/>
        <v>0.11075132275132275</v>
      </c>
      <c r="O435" s="227"/>
      <c r="P435" s="240"/>
      <c r="Q435" s="262"/>
    </row>
    <row r="436" spans="2:17" s="232" customFormat="1">
      <c r="B436" s="245">
        <v>431</v>
      </c>
      <c r="C436" s="600" t="s">
        <v>1965</v>
      </c>
      <c r="D436" s="224" t="s">
        <v>1968</v>
      </c>
      <c r="E436" s="225" t="s">
        <v>494</v>
      </c>
      <c r="F436" s="226">
        <v>600000</v>
      </c>
      <c r="G436" s="224" t="s">
        <v>1992</v>
      </c>
      <c r="H436" s="248">
        <v>40000</v>
      </c>
      <c r="I436" s="227" t="s">
        <v>2016</v>
      </c>
      <c r="J436" s="228">
        <v>42339</v>
      </c>
      <c r="K436" s="228">
        <v>42400</v>
      </c>
      <c r="L436" s="229" t="s">
        <v>105</v>
      </c>
      <c r="M436" s="230" t="s">
        <v>2030</v>
      </c>
      <c r="N436" s="539">
        <f t="shared" si="22"/>
        <v>6.6666666666666666E-2</v>
      </c>
      <c r="O436" s="227"/>
      <c r="P436" s="240"/>
      <c r="Q436" s="262"/>
    </row>
    <row r="437" spans="2:17" s="232" customFormat="1">
      <c r="B437" s="245">
        <v>432</v>
      </c>
      <c r="C437" s="600" t="s">
        <v>1965</v>
      </c>
      <c r="D437" s="224" t="s">
        <v>1975</v>
      </c>
      <c r="E437" s="225" t="s">
        <v>494</v>
      </c>
      <c r="F437" s="226">
        <v>140000</v>
      </c>
      <c r="G437" s="224" t="s">
        <v>1993</v>
      </c>
      <c r="H437" s="248">
        <v>18040</v>
      </c>
      <c r="I437" s="227" t="s">
        <v>2017</v>
      </c>
      <c r="J437" s="228">
        <v>42370</v>
      </c>
      <c r="K437" s="228">
        <v>42400</v>
      </c>
      <c r="L437" s="229" t="s">
        <v>105</v>
      </c>
      <c r="M437" s="230" t="s">
        <v>2036</v>
      </c>
      <c r="N437" s="539">
        <f t="shared" si="22"/>
        <v>0.12885714285714286</v>
      </c>
      <c r="O437" s="227"/>
      <c r="P437" s="240"/>
      <c r="Q437" s="262"/>
    </row>
    <row r="438" spans="2:17" s="232" customFormat="1">
      <c r="B438" s="245">
        <v>433</v>
      </c>
      <c r="C438" s="600" t="s">
        <v>1965</v>
      </c>
      <c r="D438" s="224" t="s">
        <v>1976</v>
      </c>
      <c r="E438" s="225" t="s">
        <v>494</v>
      </c>
      <c r="F438" s="226">
        <v>160000</v>
      </c>
      <c r="G438" s="224" t="s">
        <v>1994</v>
      </c>
      <c r="H438" s="250">
        <v>3000</v>
      </c>
      <c r="I438" s="227" t="s">
        <v>2018</v>
      </c>
      <c r="J438" s="228">
        <v>42347</v>
      </c>
      <c r="K438" s="228">
        <v>42378</v>
      </c>
      <c r="L438" s="229" t="s">
        <v>105</v>
      </c>
      <c r="M438" s="230" t="s">
        <v>2037</v>
      </c>
      <c r="N438" s="539">
        <f t="shared" si="22"/>
        <v>1.8749999999999999E-2</v>
      </c>
      <c r="O438" s="227"/>
      <c r="P438" s="251"/>
      <c r="Q438" s="262"/>
    </row>
    <row r="439" spans="2:17" s="232" customFormat="1">
      <c r="B439" s="245">
        <v>434</v>
      </c>
      <c r="C439" s="600" t="s">
        <v>1965</v>
      </c>
      <c r="D439" s="224" t="s">
        <v>1977</v>
      </c>
      <c r="E439" s="225" t="s">
        <v>494</v>
      </c>
      <c r="F439" s="226">
        <v>315000</v>
      </c>
      <c r="G439" s="224" t="s">
        <v>1995</v>
      </c>
      <c r="H439" s="248">
        <v>3720</v>
      </c>
      <c r="I439" s="227" t="s">
        <v>2019</v>
      </c>
      <c r="J439" s="228">
        <v>42370</v>
      </c>
      <c r="K439" s="228">
        <v>42400</v>
      </c>
      <c r="L439" s="229" t="s">
        <v>105</v>
      </c>
      <c r="M439" s="230" t="s">
        <v>2038</v>
      </c>
      <c r="N439" s="539">
        <f t="shared" si="22"/>
        <v>1.180952380952381E-2</v>
      </c>
      <c r="O439" s="227"/>
      <c r="P439" s="240"/>
      <c r="Q439" s="262"/>
    </row>
    <row r="440" spans="2:17" s="232" customFormat="1">
      <c r="B440" s="245">
        <v>435</v>
      </c>
      <c r="C440" s="600" t="s">
        <v>1965</v>
      </c>
      <c r="D440" s="224" t="s">
        <v>1978</v>
      </c>
      <c r="E440" s="225" t="s">
        <v>494</v>
      </c>
      <c r="F440" s="226">
        <v>140000</v>
      </c>
      <c r="G440" s="224" t="s">
        <v>1996</v>
      </c>
      <c r="H440" s="248">
        <v>6564</v>
      </c>
      <c r="I440" s="227" t="s">
        <v>2020</v>
      </c>
      <c r="J440" s="228">
        <v>42370</v>
      </c>
      <c r="K440" s="228">
        <v>42400</v>
      </c>
      <c r="L440" s="229" t="s">
        <v>105</v>
      </c>
      <c r="M440" s="230" t="s">
        <v>2039</v>
      </c>
      <c r="N440" s="539">
        <f t="shared" si="22"/>
        <v>4.6885714285714288E-2</v>
      </c>
      <c r="O440" s="227"/>
      <c r="P440" s="240"/>
      <c r="Q440" s="262"/>
    </row>
    <row r="441" spans="2:17" s="232" customFormat="1">
      <c r="B441" s="245">
        <v>436</v>
      </c>
      <c r="C441" s="600" t="s">
        <v>1965</v>
      </c>
      <c r="D441" s="224" t="s">
        <v>1977</v>
      </c>
      <c r="E441" s="225" t="s">
        <v>494</v>
      </c>
      <c r="F441" s="226">
        <v>315000</v>
      </c>
      <c r="G441" s="224" t="s">
        <v>1997</v>
      </c>
      <c r="H441" s="248">
        <v>23080</v>
      </c>
      <c r="I441" s="227" t="s">
        <v>2021</v>
      </c>
      <c r="J441" s="228">
        <v>42401</v>
      </c>
      <c r="K441" s="228">
        <v>42429</v>
      </c>
      <c r="L441" s="229" t="s">
        <v>105</v>
      </c>
      <c r="M441" s="230" t="s">
        <v>2038</v>
      </c>
      <c r="N441" s="539">
        <f t="shared" si="22"/>
        <v>7.3269841269841277E-2</v>
      </c>
      <c r="O441" s="227"/>
      <c r="P441" s="240"/>
      <c r="Q441" s="262"/>
    </row>
    <row r="442" spans="2:17" s="232" customFormat="1">
      <c r="B442" s="245">
        <v>437</v>
      </c>
      <c r="C442" s="600" t="s">
        <v>1965</v>
      </c>
      <c r="D442" s="224" t="s">
        <v>1970</v>
      </c>
      <c r="E442" s="225" t="s">
        <v>494</v>
      </c>
      <c r="F442" s="226">
        <v>139200</v>
      </c>
      <c r="G442" s="224" t="s">
        <v>1998</v>
      </c>
      <c r="H442" s="248">
        <v>5040</v>
      </c>
      <c r="I442" s="227" t="s">
        <v>2009</v>
      </c>
      <c r="J442" s="228">
        <v>42370</v>
      </c>
      <c r="K442" s="228">
        <v>42429</v>
      </c>
      <c r="L442" s="229" t="s">
        <v>105</v>
      </c>
      <c r="M442" s="230" t="s">
        <v>2032</v>
      </c>
      <c r="N442" s="539">
        <f t="shared" si="22"/>
        <v>3.6206896551724141E-2</v>
      </c>
      <c r="O442" s="227"/>
      <c r="P442" s="240"/>
      <c r="Q442" s="262"/>
    </row>
    <row r="443" spans="2:17" s="232" customFormat="1">
      <c r="B443" s="245">
        <v>438</v>
      </c>
      <c r="C443" s="600" t="s">
        <v>1965</v>
      </c>
      <c r="D443" s="224" t="s">
        <v>1971</v>
      </c>
      <c r="E443" s="225" t="s">
        <v>494</v>
      </c>
      <c r="F443" s="226">
        <v>378000</v>
      </c>
      <c r="G443" s="224" t="s">
        <v>1999</v>
      </c>
      <c r="H443" s="248">
        <v>42456</v>
      </c>
      <c r="I443" s="227" t="s">
        <v>2022</v>
      </c>
      <c r="J443" s="228">
        <v>42370</v>
      </c>
      <c r="K443" s="228">
        <v>42460</v>
      </c>
      <c r="L443" s="229" t="s">
        <v>105</v>
      </c>
      <c r="M443" s="230" t="s">
        <v>2033</v>
      </c>
      <c r="N443" s="539">
        <f t="shared" si="22"/>
        <v>0.11231746031746032</v>
      </c>
      <c r="O443" s="227"/>
      <c r="P443" s="240"/>
      <c r="Q443" s="262"/>
    </row>
    <row r="444" spans="2:17" s="232" customFormat="1">
      <c r="B444" s="245">
        <v>439</v>
      </c>
      <c r="C444" s="600" t="s">
        <v>1965</v>
      </c>
      <c r="D444" s="224" t="s">
        <v>1979</v>
      </c>
      <c r="E444" s="225" t="s">
        <v>494</v>
      </c>
      <c r="F444" s="226">
        <v>200000</v>
      </c>
      <c r="G444" s="224" t="s">
        <v>2000</v>
      </c>
      <c r="H444" s="248">
        <v>8980</v>
      </c>
      <c r="I444" s="227" t="s">
        <v>2023</v>
      </c>
      <c r="J444" s="228">
        <v>42401</v>
      </c>
      <c r="K444" s="228">
        <v>42429</v>
      </c>
      <c r="L444" s="229" t="s">
        <v>105</v>
      </c>
      <c r="M444" s="230" t="s">
        <v>2040</v>
      </c>
      <c r="N444" s="539">
        <f t="shared" si="22"/>
        <v>4.4900000000000002E-2</v>
      </c>
      <c r="O444" s="227"/>
      <c r="P444" s="240"/>
      <c r="Q444" s="262"/>
    </row>
    <row r="445" spans="2:17" s="232" customFormat="1">
      <c r="B445" s="245">
        <v>440</v>
      </c>
      <c r="C445" s="600" t="s">
        <v>1965</v>
      </c>
      <c r="D445" s="224" t="s">
        <v>1980</v>
      </c>
      <c r="E445" s="225" t="s">
        <v>148</v>
      </c>
      <c r="F445" s="226">
        <v>200000</v>
      </c>
      <c r="G445" s="224" t="s">
        <v>2001</v>
      </c>
      <c r="H445" s="250">
        <v>15500</v>
      </c>
      <c r="I445" s="227" t="s">
        <v>2024</v>
      </c>
      <c r="J445" s="228">
        <v>42430</v>
      </c>
      <c r="K445" s="228">
        <v>42490</v>
      </c>
      <c r="L445" s="229" t="s">
        <v>105</v>
      </c>
      <c r="M445" s="284" t="s">
        <v>2041</v>
      </c>
      <c r="N445" s="539">
        <f t="shared" si="22"/>
        <v>7.7499999999999999E-2</v>
      </c>
      <c r="O445" s="227"/>
      <c r="P445" s="251"/>
      <c r="Q445" s="262"/>
    </row>
    <row r="446" spans="2:17" s="232" customFormat="1">
      <c r="B446" s="245">
        <v>441</v>
      </c>
      <c r="C446" s="600" t="s">
        <v>1965</v>
      </c>
      <c r="D446" s="224" t="s">
        <v>1971</v>
      </c>
      <c r="E446" s="225" t="s">
        <v>494</v>
      </c>
      <c r="F446" s="226">
        <v>378000</v>
      </c>
      <c r="G446" s="224" t="s">
        <v>2002</v>
      </c>
      <c r="H446" s="250">
        <v>8020</v>
      </c>
      <c r="I446" s="227" t="s">
        <v>2025</v>
      </c>
      <c r="J446" s="228">
        <v>42339</v>
      </c>
      <c r="K446" s="228">
        <v>42369</v>
      </c>
      <c r="L446" s="229" t="s">
        <v>105</v>
      </c>
      <c r="M446" s="284" t="s">
        <v>2033</v>
      </c>
      <c r="N446" s="539">
        <f t="shared" si="22"/>
        <v>2.1216931216931217E-2</v>
      </c>
      <c r="O446" s="227"/>
      <c r="P446" s="251"/>
      <c r="Q446" s="262"/>
    </row>
    <row r="447" spans="2:17" s="232" customFormat="1">
      <c r="B447" s="245">
        <v>442</v>
      </c>
      <c r="C447" s="600" t="s">
        <v>1965</v>
      </c>
      <c r="D447" s="224" t="s">
        <v>1975</v>
      </c>
      <c r="E447" s="225" t="s">
        <v>494</v>
      </c>
      <c r="F447" s="226">
        <v>300000</v>
      </c>
      <c r="G447" s="224" t="s">
        <v>2003</v>
      </c>
      <c r="H447" s="250">
        <v>12000</v>
      </c>
      <c r="I447" s="227" t="s">
        <v>2026</v>
      </c>
      <c r="J447" s="228">
        <v>42370</v>
      </c>
      <c r="K447" s="228">
        <v>42399</v>
      </c>
      <c r="L447" s="229" t="s">
        <v>105</v>
      </c>
      <c r="M447" s="230" t="s">
        <v>2036</v>
      </c>
      <c r="N447" s="539">
        <f t="shared" si="22"/>
        <v>0.04</v>
      </c>
      <c r="O447" s="227"/>
      <c r="P447" s="251"/>
      <c r="Q447" s="262"/>
    </row>
    <row r="448" spans="2:17" s="232" customFormat="1">
      <c r="B448" s="245">
        <v>443</v>
      </c>
      <c r="C448" s="600" t="s">
        <v>1965</v>
      </c>
      <c r="D448" s="224" t="s">
        <v>1974</v>
      </c>
      <c r="E448" s="225" t="s">
        <v>494</v>
      </c>
      <c r="F448" s="226">
        <v>240000</v>
      </c>
      <c r="G448" s="224" t="s">
        <v>2004</v>
      </c>
      <c r="H448" s="250">
        <v>18000</v>
      </c>
      <c r="I448" s="227" t="s">
        <v>2027</v>
      </c>
      <c r="J448" s="228">
        <v>42430</v>
      </c>
      <c r="K448" s="228">
        <v>42551</v>
      </c>
      <c r="L448" s="229" t="s">
        <v>105</v>
      </c>
      <c r="M448" s="230" t="s">
        <v>2035</v>
      </c>
      <c r="N448" s="539">
        <f t="shared" ref="N448" si="24">H448/F448</f>
        <v>7.4999999999999997E-2</v>
      </c>
      <c r="O448" s="227"/>
      <c r="P448" s="251"/>
      <c r="Q448" s="262"/>
    </row>
    <row r="449" spans="2:17" s="232" customFormat="1">
      <c r="B449" s="245">
        <v>444</v>
      </c>
      <c r="C449" s="600" t="s">
        <v>1965</v>
      </c>
      <c r="D449" s="224" t="s">
        <v>1968</v>
      </c>
      <c r="E449" s="225" t="s">
        <v>494</v>
      </c>
      <c r="F449" s="226"/>
      <c r="G449" s="224"/>
      <c r="H449" s="250">
        <v>-120000</v>
      </c>
      <c r="I449" s="227" t="s">
        <v>3333</v>
      </c>
      <c r="J449" s="228"/>
      <c r="K449" s="228"/>
      <c r="L449" s="229" t="s">
        <v>105</v>
      </c>
      <c r="M449" s="230" t="s">
        <v>2030</v>
      </c>
      <c r="N449" s="539"/>
      <c r="O449" s="227"/>
      <c r="P449" s="251"/>
      <c r="Q449" s="262"/>
    </row>
    <row r="450" spans="2:17" s="232" customFormat="1">
      <c r="B450" s="245">
        <v>445</v>
      </c>
      <c r="C450" s="600" t="s">
        <v>2052</v>
      </c>
      <c r="D450" s="600" t="s">
        <v>2053</v>
      </c>
      <c r="E450" s="225" t="s">
        <v>2054</v>
      </c>
      <c r="F450" s="226">
        <v>15000</v>
      </c>
      <c r="G450" s="600" t="s">
        <v>2055</v>
      </c>
      <c r="H450" s="248">
        <v>6550</v>
      </c>
      <c r="I450" s="608" t="s">
        <v>2056</v>
      </c>
      <c r="J450" s="228">
        <v>42459</v>
      </c>
      <c r="K450" s="228">
        <v>42490</v>
      </c>
      <c r="L450" s="229" t="s">
        <v>105</v>
      </c>
      <c r="M450" s="230"/>
      <c r="N450" s="539">
        <f t="shared" si="22"/>
        <v>0.43666666666666665</v>
      </c>
      <c r="O450" s="227"/>
      <c r="P450" s="240"/>
      <c r="Q450" s="672" t="s">
        <v>3097</v>
      </c>
    </row>
    <row r="451" spans="2:17" s="232" customFormat="1">
      <c r="B451" s="245">
        <v>446</v>
      </c>
      <c r="C451" s="600" t="s">
        <v>2057</v>
      </c>
      <c r="D451" s="600" t="s">
        <v>2058</v>
      </c>
      <c r="E451" s="225" t="s">
        <v>2059</v>
      </c>
      <c r="F451" s="226"/>
      <c r="G451" s="224" t="s">
        <v>491</v>
      </c>
      <c r="H451" s="250">
        <v>-42</v>
      </c>
      <c r="I451" s="608" t="s">
        <v>2060</v>
      </c>
      <c r="J451" s="228">
        <v>42387</v>
      </c>
      <c r="K451" s="228">
        <v>42395</v>
      </c>
      <c r="L451" s="229" t="s">
        <v>105</v>
      </c>
      <c r="M451" s="284"/>
      <c r="N451" s="578" t="e">
        <f>H451/F451</f>
        <v>#DIV/0!</v>
      </c>
      <c r="O451" s="227"/>
      <c r="P451" s="251"/>
      <c r="Q451" s="615" t="s">
        <v>2255</v>
      </c>
    </row>
    <row r="452" spans="2:17" s="232" customFormat="1">
      <c r="B452" s="245">
        <v>447</v>
      </c>
      <c r="C452" s="224" t="s">
        <v>9</v>
      </c>
      <c r="D452" s="224" t="s">
        <v>2061</v>
      </c>
      <c r="E452" s="225" t="s">
        <v>494</v>
      </c>
      <c r="F452" s="226">
        <v>300000</v>
      </c>
      <c r="G452" s="224" t="s">
        <v>2062</v>
      </c>
      <c r="H452" s="250">
        <v>20000</v>
      </c>
      <c r="I452" s="227" t="s">
        <v>2063</v>
      </c>
      <c r="J452" s="228">
        <v>42261</v>
      </c>
      <c r="K452" s="228">
        <v>42528</v>
      </c>
      <c r="L452" s="229" t="s">
        <v>105</v>
      </c>
      <c r="M452" s="281" t="s">
        <v>2064</v>
      </c>
      <c r="N452" s="539">
        <f t="shared" si="22"/>
        <v>6.6666666666666666E-2</v>
      </c>
      <c r="O452" s="227"/>
      <c r="P452" s="251"/>
      <c r="Q452" s="262"/>
    </row>
    <row r="453" spans="2:17" s="232" customFormat="1">
      <c r="B453" s="245">
        <v>448</v>
      </c>
      <c r="C453" s="600" t="s">
        <v>2091</v>
      </c>
      <c r="D453" s="224" t="s">
        <v>2092</v>
      </c>
      <c r="E453" s="225" t="s">
        <v>167</v>
      </c>
      <c r="F453" s="226">
        <v>82000</v>
      </c>
      <c r="G453" s="224" t="s">
        <v>2081</v>
      </c>
      <c r="H453" s="248">
        <v>6000</v>
      </c>
      <c r="I453" s="227" t="s">
        <v>2086</v>
      </c>
      <c r="J453" s="228">
        <v>42384</v>
      </c>
      <c r="K453" s="228">
        <v>42389</v>
      </c>
      <c r="L453" s="229" t="s">
        <v>105</v>
      </c>
      <c r="M453" s="603" t="s">
        <v>2101</v>
      </c>
      <c r="N453" s="539">
        <f t="shared" si="22"/>
        <v>7.3170731707317069E-2</v>
      </c>
      <c r="O453" s="227"/>
      <c r="P453" s="240"/>
      <c r="Q453" s="262"/>
    </row>
    <row r="454" spans="2:17" s="232" customFormat="1">
      <c r="B454" s="245">
        <v>449</v>
      </c>
      <c r="C454" s="600" t="s">
        <v>2091</v>
      </c>
      <c r="D454" s="600" t="s">
        <v>2093</v>
      </c>
      <c r="E454" s="225" t="s">
        <v>167</v>
      </c>
      <c r="F454" s="226">
        <v>128839</v>
      </c>
      <c r="G454" s="224" t="s">
        <v>2082</v>
      </c>
      <c r="H454" s="248">
        <v>9000</v>
      </c>
      <c r="I454" s="227" t="s">
        <v>2087</v>
      </c>
      <c r="J454" s="228">
        <v>42373</v>
      </c>
      <c r="K454" s="228">
        <v>42389</v>
      </c>
      <c r="L454" s="229" t="s">
        <v>105</v>
      </c>
      <c r="M454" s="603" t="s">
        <v>2100</v>
      </c>
      <c r="N454" s="539">
        <f t="shared" si="22"/>
        <v>6.9854624764240647E-2</v>
      </c>
      <c r="O454" s="227"/>
      <c r="P454" s="240"/>
      <c r="Q454" s="262"/>
    </row>
    <row r="455" spans="2:17" s="232" customFormat="1">
      <c r="B455" s="245">
        <v>450</v>
      </c>
      <c r="C455" s="600" t="s">
        <v>2091</v>
      </c>
      <c r="D455" s="600" t="s">
        <v>2094</v>
      </c>
      <c r="E455" s="225" t="s">
        <v>125</v>
      </c>
      <c r="F455" s="226">
        <v>2988100</v>
      </c>
      <c r="G455" s="224" t="s">
        <v>2083</v>
      </c>
      <c r="H455" s="250">
        <v>113630</v>
      </c>
      <c r="I455" s="227" t="s">
        <v>2088</v>
      </c>
      <c r="J455" s="228">
        <v>42430</v>
      </c>
      <c r="K455" s="228">
        <v>42460</v>
      </c>
      <c r="L455" s="229" t="s">
        <v>105</v>
      </c>
      <c r="M455" s="603" t="s">
        <v>2097</v>
      </c>
      <c r="N455" s="539">
        <f t="shared" si="22"/>
        <v>3.8027509119507377E-2</v>
      </c>
      <c r="O455" s="227"/>
      <c r="P455" s="251"/>
      <c r="Q455" s="262"/>
    </row>
    <row r="456" spans="2:17" s="232" customFormat="1">
      <c r="B456" s="245">
        <v>451</v>
      </c>
      <c r="C456" s="600" t="s">
        <v>2091</v>
      </c>
      <c r="D456" s="224" t="s">
        <v>2095</v>
      </c>
      <c r="E456" s="225" t="s">
        <v>167</v>
      </c>
      <c r="F456" s="226">
        <v>594000</v>
      </c>
      <c r="G456" s="224" t="s">
        <v>2084</v>
      </c>
      <c r="H456" s="248">
        <v>18200</v>
      </c>
      <c r="I456" s="227" t="s">
        <v>2089</v>
      </c>
      <c r="J456" s="228">
        <v>42446</v>
      </c>
      <c r="K456" s="228">
        <v>42460</v>
      </c>
      <c r="L456" s="229" t="s">
        <v>105</v>
      </c>
      <c r="M456" s="603" t="s">
        <v>2098</v>
      </c>
      <c r="N456" s="539">
        <f t="shared" si="22"/>
        <v>3.063973063973064E-2</v>
      </c>
      <c r="O456" s="227"/>
      <c r="P456" s="240"/>
      <c r="Q456" s="262"/>
    </row>
    <row r="457" spans="2:17" s="232" customFormat="1">
      <c r="B457" s="245">
        <v>452</v>
      </c>
      <c r="C457" s="600" t="s">
        <v>2091</v>
      </c>
      <c r="D457" s="600" t="s">
        <v>2096</v>
      </c>
      <c r="E457" s="225" t="s">
        <v>167</v>
      </c>
      <c r="F457" s="226">
        <v>302500</v>
      </c>
      <c r="G457" s="224" t="s">
        <v>2085</v>
      </c>
      <c r="H457" s="248">
        <v>20640</v>
      </c>
      <c r="I457" s="227" t="s">
        <v>2090</v>
      </c>
      <c r="J457" s="228">
        <v>42445</v>
      </c>
      <c r="K457" s="228">
        <v>42458</v>
      </c>
      <c r="L457" s="229" t="s">
        <v>105</v>
      </c>
      <c r="M457" s="603" t="s">
        <v>2099</v>
      </c>
      <c r="N457" s="539">
        <f t="shared" si="22"/>
        <v>6.8231404958677688E-2</v>
      </c>
      <c r="O457" s="227"/>
      <c r="P457" s="240"/>
      <c r="Q457" s="262"/>
    </row>
    <row r="458" spans="2:17" s="232" customFormat="1">
      <c r="B458" s="245">
        <v>453</v>
      </c>
      <c r="C458" s="600" t="s">
        <v>2112</v>
      </c>
      <c r="D458" s="600" t="s">
        <v>2115</v>
      </c>
      <c r="E458" s="225" t="s">
        <v>125</v>
      </c>
      <c r="F458" s="226">
        <v>330000</v>
      </c>
      <c r="G458" s="224" t="s">
        <v>2109</v>
      </c>
      <c r="H458" s="248">
        <v>55500</v>
      </c>
      <c r="I458" s="227" t="s">
        <v>2113</v>
      </c>
      <c r="J458" s="228">
        <v>42310</v>
      </c>
      <c r="K458" s="228">
        <v>42460</v>
      </c>
      <c r="L458" s="229" t="s">
        <v>105</v>
      </c>
      <c r="M458" s="230" t="s">
        <v>2119</v>
      </c>
      <c r="N458" s="539">
        <f t="shared" si="22"/>
        <v>0.16818181818181818</v>
      </c>
      <c r="O458" s="638" t="s">
        <v>2120</v>
      </c>
      <c r="P458" s="240"/>
      <c r="Q458" s="262"/>
    </row>
    <row r="459" spans="2:17" s="232" customFormat="1">
      <c r="B459" s="245">
        <v>454</v>
      </c>
      <c r="C459" s="600" t="s">
        <v>2112</v>
      </c>
      <c r="D459" s="600" t="s">
        <v>2116</v>
      </c>
      <c r="E459" s="225" t="s">
        <v>125</v>
      </c>
      <c r="F459" s="226">
        <v>60000</v>
      </c>
      <c r="G459" s="224" t="s">
        <v>2110</v>
      </c>
      <c r="H459" s="248">
        <v>5000</v>
      </c>
      <c r="I459" s="227" t="s">
        <v>2114</v>
      </c>
      <c r="J459" s="228">
        <v>42370</v>
      </c>
      <c r="K459" s="228">
        <v>42490</v>
      </c>
      <c r="L459" s="229" t="s">
        <v>105</v>
      </c>
      <c r="M459" s="230" t="s">
        <v>2121</v>
      </c>
      <c r="N459" s="539">
        <f t="shared" si="22"/>
        <v>8.3333333333333329E-2</v>
      </c>
      <c r="O459" s="227"/>
      <c r="P459" s="240"/>
      <c r="Q459" s="262"/>
    </row>
    <row r="460" spans="2:17" s="232" customFormat="1">
      <c r="B460" s="245">
        <v>455</v>
      </c>
      <c r="C460" s="600" t="s">
        <v>2112</v>
      </c>
      <c r="D460" s="600" t="s">
        <v>2117</v>
      </c>
      <c r="E460" s="225" t="s">
        <v>167</v>
      </c>
      <c r="F460" s="226">
        <v>30000</v>
      </c>
      <c r="G460" s="224" t="s">
        <v>2111</v>
      </c>
      <c r="H460" s="248">
        <v>9000</v>
      </c>
      <c r="I460" s="227" t="s">
        <v>540</v>
      </c>
      <c r="J460" s="228">
        <v>42457</v>
      </c>
      <c r="K460" s="228">
        <v>42490</v>
      </c>
      <c r="L460" s="229" t="s">
        <v>105</v>
      </c>
      <c r="M460" s="230" t="s">
        <v>2118</v>
      </c>
      <c r="N460" s="539">
        <f t="shared" si="22"/>
        <v>0.3</v>
      </c>
      <c r="O460" s="638" t="s">
        <v>2125</v>
      </c>
      <c r="P460" s="240"/>
      <c r="Q460" s="262"/>
    </row>
    <row r="461" spans="2:17" s="232" customFormat="1">
      <c r="B461" s="245">
        <v>456</v>
      </c>
      <c r="C461" s="600" t="s">
        <v>2203</v>
      </c>
      <c r="D461" s="224" t="s">
        <v>2210</v>
      </c>
      <c r="E461" s="225" t="s">
        <v>167</v>
      </c>
      <c r="F461" s="226">
        <v>429966</v>
      </c>
      <c r="G461" s="224" t="s">
        <v>2204</v>
      </c>
      <c r="H461" s="248">
        <v>34800</v>
      </c>
      <c r="I461" s="227"/>
      <c r="J461" s="228"/>
      <c r="K461" s="228"/>
      <c r="L461" s="229" t="s">
        <v>105</v>
      </c>
      <c r="M461" s="603" t="s">
        <v>2217</v>
      </c>
      <c r="N461" s="539">
        <f t="shared" si="22"/>
        <v>8.093663219882502E-2</v>
      </c>
      <c r="O461" s="227"/>
      <c r="P461" s="240"/>
      <c r="Q461" s="262"/>
    </row>
    <row r="462" spans="2:17" s="232" customFormat="1">
      <c r="B462" s="245">
        <v>457</v>
      </c>
      <c r="C462" s="600" t="s">
        <v>2203</v>
      </c>
      <c r="D462" s="224" t="s">
        <v>2211</v>
      </c>
      <c r="E462" s="225" t="s">
        <v>167</v>
      </c>
      <c r="F462" s="226">
        <v>50000</v>
      </c>
      <c r="G462" s="224" t="s">
        <v>2205</v>
      </c>
      <c r="H462" s="248">
        <v>35000</v>
      </c>
      <c r="I462" s="227"/>
      <c r="J462" s="228"/>
      <c r="K462" s="228"/>
      <c r="L462" s="229" t="s">
        <v>105</v>
      </c>
      <c r="M462" s="230" t="s">
        <v>2218</v>
      </c>
      <c r="N462" s="539">
        <f t="shared" ref="N462:N518" si="25">H462/F462</f>
        <v>0.7</v>
      </c>
      <c r="O462" s="608" t="s">
        <v>2216</v>
      </c>
      <c r="P462" s="240"/>
      <c r="Q462" s="262"/>
    </row>
    <row r="463" spans="2:17" s="232" customFormat="1">
      <c r="B463" s="245">
        <v>458</v>
      </c>
      <c r="C463" s="600" t="s">
        <v>2203</v>
      </c>
      <c r="D463" s="224" t="s">
        <v>2212</v>
      </c>
      <c r="E463" s="225" t="s">
        <v>167</v>
      </c>
      <c r="F463" s="226">
        <v>1290000</v>
      </c>
      <c r="G463" s="224" t="s">
        <v>2206</v>
      </c>
      <c r="H463" s="248">
        <v>1000</v>
      </c>
      <c r="I463" s="227"/>
      <c r="J463" s="228"/>
      <c r="K463" s="228"/>
      <c r="L463" s="229" t="s">
        <v>105</v>
      </c>
      <c r="M463" s="230" t="s">
        <v>2219</v>
      </c>
      <c r="N463" s="539">
        <f t="shared" si="25"/>
        <v>7.7519379844961239E-4</v>
      </c>
      <c r="O463" s="227"/>
      <c r="P463" s="240"/>
      <c r="Q463" s="262"/>
    </row>
    <row r="464" spans="2:17" s="232" customFormat="1">
      <c r="B464" s="245">
        <v>459</v>
      </c>
      <c r="C464" s="600" t="s">
        <v>2203</v>
      </c>
      <c r="D464" s="224" t="s">
        <v>2213</v>
      </c>
      <c r="E464" s="225" t="s">
        <v>167</v>
      </c>
      <c r="F464" s="226">
        <v>200000</v>
      </c>
      <c r="G464" s="224" t="s">
        <v>2207</v>
      </c>
      <c r="H464" s="248">
        <v>650</v>
      </c>
      <c r="I464" s="227"/>
      <c r="J464" s="228"/>
      <c r="K464" s="228"/>
      <c r="L464" s="229" t="s">
        <v>105</v>
      </c>
      <c r="M464" s="230" t="s">
        <v>2220</v>
      </c>
      <c r="N464" s="539">
        <f t="shared" si="25"/>
        <v>3.2499999999999999E-3</v>
      </c>
      <c r="O464" s="227"/>
      <c r="P464" s="240"/>
      <c r="Q464" s="262"/>
    </row>
    <row r="465" spans="2:17" s="232" customFormat="1">
      <c r="B465" s="245">
        <v>460</v>
      </c>
      <c r="C465" s="600" t="s">
        <v>2203</v>
      </c>
      <c r="D465" s="224" t="s">
        <v>2214</v>
      </c>
      <c r="E465" s="225" t="s">
        <v>167</v>
      </c>
      <c r="F465" s="226">
        <v>300000</v>
      </c>
      <c r="G465" s="224" t="s">
        <v>2208</v>
      </c>
      <c r="H465" s="248">
        <v>15000</v>
      </c>
      <c r="I465" s="227"/>
      <c r="J465" s="228"/>
      <c r="K465" s="228"/>
      <c r="L465" s="229" t="s">
        <v>105</v>
      </c>
      <c r="M465" s="230" t="s">
        <v>2221</v>
      </c>
      <c r="N465" s="539">
        <f t="shared" si="25"/>
        <v>0.05</v>
      </c>
      <c r="O465" s="227"/>
      <c r="P465" s="240"/>
      <c r="Q465" s="262"/>
    </row>
    <row r="466" spans="2:17" s="232" customFormat="1">
      <c r="B466" s="245">
        <v>461</v>
      </c>
      <c r="C466" s="600" t="s">
        <v>2203</v>
      </c>
      <c r="D466" s="235" t="s">
        <v>2215</v>
      </c>
      <c r="E466" s="225" t="s">
        <v>167</v>
      </c>
      <c r="F466" s="226">
        <v>300000</v>
      </c>
      <c r="G466" s="235" t="s">
        <v>2209</v>
      </c>
      <c r="H466" s="248">
        <v>20000</v>
      </c>
      <c r="I466" s="236"/>
      <c r="J466" s="237"/>
      <c r="K466" s="237"/>
      <c r="L466" s="229" t="s">
        <v>105</v>
      </c>
      <c r="M466" s="230" t="s">
        <v>2221</v>
      </c>
      <c r="N466" s="539">
        <f t="shared" si="25"/>
        <v>6.6666666666666666E-2</v>
      </c>
      <c r="O466" s="227"/>
      <c r="P466" s="240"/>
      <c r="Q466" s="262"/>
    </row>
    <row r="467" spans="2:17" s="232" customFormat="1">
      <c r="B467" s="245">
        <v>462</v>
      </c>
      <c r="C467" s="640" t="s">
        <v>2222</v>
      </c>
      <c r="D467" s="606" t="s">
        <v>2223</v>
      </c>
      <c r="E467" s="225" t="s">
        <v>167</v>
      </c>
      <c r="F467" s="226">
        <v>200000</v>
      </c>
      <c r="G467" s="60" t="s">
        <v>2191</v>
      </c>
      <c r="H467" s="259">
        <v>8000</v>
      </c>
      <c r="I467" s="254" t="s">
        <v>2178</v>
      </c>
      <c r="J467" s="628">
        <v>42370</v>
      </c>
      <c r="K467" s="628">
        <v>42460</v>
      </c>
      <c r="L467" s="618" t="s">
        <v>105</v>
      </c>
      <c r="M467" s="230" t="s">
        <v>2224</v>
      </c>
      <c r="N467" s="539">
        <f t="shared" si="25"/>
        <v>0.04</v>
      </c>
      <c r="O467" s="227"/>
      <c r="P467" s="240"/>
      <c r="Q467" s="262"/>
    </row>
    <row r="468" spans="2:17" s="232" customFormat="1">
      <c r="B468" s="245">
        <v>463</v>
      </c>
      <c r="C468" s="640" t="s">
        <v>2222</v>
      </c>
      <c r="D468" s="254" t="s">
        <v>2179</v>
      </c>
      <c r="E468" s="225" t="s">
        <v>167</v>
      </c>
      <c r="F468" s="226">
        <v>200000</v>
      </c>
      <c r="G468" s="60" t="s">
        <v>2192</v>
      </c>
      <c r="H468" s="259">
        <v>32320</v>
      </c>
      <c r="I468" s="254" t="s">
        <v>2179</v>
      </c>
      <c r="J468" s="628">
        <v>42370</v>
      </c>
      <c r="K468" s="628">
        <v>42460</v>
      </c>
      <c r="L468" s="618" t="s">
        <v>105</v>
      </c>
      <c r="M468" s="230" t="s">
        <v>2224</v>
      </c>
      <c r="N468" s="539">
        <f t="shared" si="25"/>
        <v>0.16159999999999999</v>
      </c>
      <c r="O468" s="227"/>
      <c r="P468" s="240"/>
      <c r="Q468" s="262"/>
    </row>
    <row r="469" spans="2:17" s="232" customFormat="1">
      <c r="B469" s="245">
        <v>464</v>
      </c>
      <c r="C469" s="640" t="s">
        <v>2239</v>
      </c>
      <c r="D469" s="600" t="s">
        <v>2240</v>
      </c>
      <c r="E469" s="225" t="s">
        <v>125</v>
      </c>
      <c r="F469" s="226">
        <v>337500</v>
      </c>
      <c r="G469" s="600" t="s">
        <v>2244</v>
      </c>
      <c r="H469" s="248">
        <v>17000</v>
      </c>
      <c r="I469" s="227"/>
      <c r="J469" s="228"/>
      <c r="K469" s="228"/>
      <c r="L469" s="229" t="s">
        <v>105</v>
      </c>
      <c r="M469" s="603" t="s">
        <v>2242</v>
      </c>
      <c r="N469" s="231">
        <f t="shared" si="25"/>
        <v>5.0370370370370371E-2</v>
      </c>
      <c r="O469" s="227"/>
      <c r="P469" s="240"/>
      <c r="Q469" s="262"/>
    </row>
    <row r="470" spans="2:17" s="232" customFormat="1">
      <c r="B470" s="245">
        <v>465</v>
      </c>
      <c r="C470" s="640" t="s">
        <v>2239</v>
      </c>
      <c r="D470" s="600" t="s">
        <v>2241</v>
      </c>
      <c r="E470" s="225" t="s">
        <v>125</v>
      </c>
      <c r="F470" s="226">
        <v>114000</v>
      </c>
      <c r="G470" s="600" t="s">
        <v>2245</v>
      </c>
      <c r="H470" s="248">
        <v>9200</v>
      </c>
      <c r="I470" s="227"/>
      <c r="J470" s="228"/>
      <c r="K470" s="228"/>
      <c r="L470" s="229" t="s">
        <v>105</v>
      </c>
      <c r="M470" s="603" t="s">
        <v>2243</v>
      </c>
      <c r="N470" s="231">
        <f t="shared" si="25"/>
        <v>8.0701754385964913E-2</v>
      </c>
      <c r="O470" s="227"/>
      <c r="P470" s="240"/>
      <c r="Q470" s="262"/>
    </row>
    <row r="471" spans="2:17" s="232" customFormat="1">
      <c r="B471" s="245">
        <v>466</v>
      </c>
      <c r="C471" s="640" t="s">
        <v>2248</v>
      </c>
      <c r="D471" s="600" t="s">
        <v>2246</v>
      </c>
      <c r="E471" s="225" t="s">
        <v>2249</v>
      </c>
      <c r="F471" s="226">
        <v>400000</v>
      </c>
      <c r="G471" s="600" t="s">
        <v>2250</v>
      </c>
      <c r="H471" s="248">
        <v>50000</v>
      </c>
      <c r="I471" s="608" t="s">
        <v>2247</v>
      </c>
      <c r="J471" s="228"/>
      <c r="K471" s="228"/>
      <c r="L471" s="229" t="s">
        <v>105</v>
      </c>
      <c r="M471" s="603" t="s">
        <v>2251</v>
      </c>
      <c r="N471" s="231">
        <f t="shared" si="25"/>
        <v>0.125</v>
      </c>
      <c r="O471" s="227"/>
      <c r="P471" s="240"/>
      <c r="Q471" s="262"/>
    </row>
    <row r="472" spans="2:17" s="232" customFormat="1">
      <c r="B472" s="245">
        <v>467</v>
      </c>
      <c r="C472" s="640" t="s">
        <v>2265</v>
      </c>
      <c r="D472" s="600" t="s">
        <v>2266</v>
      </c>
      <c r="E472" s="225" t="s">
        <v>2267</v>
      </c>
      <c r="F472" s="226">
        <v>3000000</v>
      </c>
      <c r="G472" s="649" t="s">
        <v>2322</v>
      </c>
      <c r="H472" s="248">
        <v>2700</v>
      </c>
      <c r="I472" s="608" t="s">
        <v>2268</v>
      </c>
      <c r="J472" s="228"/>
      <c r="K472" s="228"/>
      <c r="L472" s="229" t="s">
        <v>105</v>
      </c>
      <c r="M472" s="653" t="s">
        <v>2324</v>
      </c>
      <c r="N472" s="231">
        <f t="shared" si="25"/>
        <v>8.9999999999999998E-4</v>
      </c>
      <c r="O472" s="227"/>
      <c r="P472" s="240"/>
      <c r="Q472" s="262"/>
    </row>
    <row r="473" spans="2:17" s="232" customFormat="1">
      <c r="B473" s="245">
        <v>468</v>
      </c>
      <c r="C473" s="640" t="s">
        <v>2265</v>
      </c>
      <c r="D473" s="600" t="s">
        <v>2269</v>
      </c>
      <c r="E473" s="225" t="s">
        <v>125</v>
      </c>
      <c r="F473" s="226">
        <v>400000</v>
      </c>
      <c r="G473" s="649" t="s">
        <v>3199</v>
      </c>
      <c r="H473" s="248">
        <v>3000</v>
      </c>
      <c r="I473" s="608" t="s">
        <v>2270</v>
      </c>
      <c r="J473" s="228"/>
      <c r="K473" s="228"/>
      <c r="L473" s="229" t="s">
        <v>105</v>
      </c>
      <c r="M473" s="653" t="s">
        <v>2326</v>
      </c>
      <c r="N473" s="231">
        <f t="shared" si="25"/>
        <v>7.4999999999999997E-3</v>
      </c>
      <c r="O473" s="227"/>
      <c r="P473" s="240"/>
      <c r="Q473" s="262"/>
    </row>
    <row r="474" spans="2:17" s="232" customFormat="1">
      <c r="B474" s="245">
        <v>469</v>
      </c>
      <c r="C474" s="640" t="s">
        <v>2265</v>
      </c>
      <c r="D474" s="600" t="s">
        <v>2271</v>
      </c>
      <c r="E474" s="225" t="s">
        <v>125</v>
      </c>
      <c r="F474" s="226">
        <v>3000000</v>
      </c>
      <c r="G474" s="649" t="s">
        <v>2327</v>
      </c>
      <c r="H474" s="248">
        <v>58000</v>
      </c>
      <c r="I474" s="608" t="s">
        <v>2272</v>
      </c>
      <c r="J474" s="228"/>
      <c r="K474" s="228"/>
      <c r="L474" s="229" t="s">
        <v>105</v>
      </c>
      <c r="M474" s="693" t="s">
        <v>3198</v>
      </c>
      <c r="N474" s="231">
        <f>H474/F474</f>
        <v>1.9333333333333334E-2</v>
      </c>
      <c r="O474" s="227"/>
      <c r="P474" s="240"/>
      <c r="Q474" s="262"/>
    </row>
    <row r="475" spans="2:17" s="232" customFormat="1">
      <c r="B475" s="245">
        <v>470</v>
      </c>
      <c r="C475" s="640" t="s">
        <v>2265</v>
      </c>
      <c r="D475" s="600" t="s">
        <v>2273</v>
      </c>
      <c r="E475" s="225" t="s">
        <v>125</v>
      </c>
      <c r="F475" s="226">
        <v>300000</v>
      </c>
      <c r="G475" s="649" t="s">
        <v>1947</v>
      </c>
      <c r="H475" s="248">
        <v>4000</v>
      </c>
      <c r="I475" s="608" t="s">
        <v>2274</v>
      </c>
      <c r="J475" s="228"/>
      <c r="K475" s="228"/>
      <c r="L475" s="229" t="s">
        <v>105</v>
      </c>
      <c r="M475" s="653" t="s">
        <v>2330</v>
      </c>
      <c r="N475" s="231">
        <f t="shared" si="25"/>
        <v>1.3333333333333334E-2</v>
      </c>
      <c r="O475" s="227"/>
      <c r="P475" s="240"/>
      <c r="Q475" s="262"/>
    </row>
    <row r="476" spans="2:17" s="660" customFormat="1">
      <c r="B476" s="245">
        <v>471</v>
      </c>
      <c r="C476" s="661" t="s">
        <v>117</v>
      </c>
      <c r="D476" s="662" t="s">
        <v>3092</v>
      </c>
      <c r="E476" s="662" t="s">
        <v>125</v>
      </c>
      <c r="F476" s="663">
        <v>1500000</v>
      </c>
      <c r="G476" s="662" t="s">
        <v>3093</v>
      </c>
      <c r="H476" s="664">
        <v>-19400</v>
      </c>
      <c r="I476" s="665" t="s">
        <v>3090</v>
      </c>
      <c r="J476" s="666">
        <v>42370</v>
      </c>
      <c r="K476" s="666">
        <v>42460</v>
      </c>
      <c r="L476" s="667" t="s">
        <v>105</v>
      </c>
      <c r="M476" s="668" t="s">
        <v>3094</v>
      </c>
      <c r="N476" s="669">
        <f t="shared" si="25"/>
        <v>-1.2933333333333333E-2</v>
      </c>
      <c r="O476" s="665"/>
      <c r="P476" s="670"/>
      <c r="Q476" s="671" t="s">
        <v>3091</v>
      </c>
    </row>
    <row r="477" spans="2:17" s="660" customFormat="1">
      <c r="B477" s="245">
        <v>472</v>
      </c>
      <c r="C477" s="661" t="s">
        <v>117</v>
      </c>
      <c r="D477" s="662" t="s">
        <v>3092</v>
      </c>
      <c r="E477" s="662" t="s">
        <v>125</v>
      </c>
      <c r="F477" s="663">
        <v>1500000</v>
      </c>
      <c r="G477" s="662" t="s">
        <v>3095</v>
      </c>
      <c r="H477" s="664">
        <v>-150000</v>
      </c>
      <c r="I477" s="665" t="s">
        <v>3090</v>
      </c>
      <c r="J477" s="666">
        <v>42370</v>
      </c>
      <c r="K477" s="666">
        <v>42460</v>
      </c>
      <c r="L477" s="667" t="s">
        <v>105</v>
      </c>
      <c r="M477" s="668" t="s">
        <v>3094</v>
      </c>
      <c r="N477" s="669">
        <f t="shared" si="25"/>
        <v>-0.1</v>
      </c>
      <c r="O477" s="665"/>
      <c r="P477" s="670"/>
      <c r="Q477" s="671" t="s">
        <v>3091</v>
      </c>
    </row>
    <row r="478" spans="2:17" s="660" customFormat="1">
      <c r="B478" s="245">
        <v>473</v>
      </c>
      <c r="C478" s="661" t="s">
        <v>117</v>
      </c>
      <c r="D478" s="662" t="s">
        <v>3092</v>
      </c>
      <c r="E478" s="662" t="s">
        <v>125</v>
      </c>
      <c r="F478" s="663">
        <v>1500000</v>
      </c>
      <c r="G478" s="662" t="s">
        <v>3087</v>
      </c>
      <c r="H478" s="664">
        <v>-150000</v>
      </c>
      <c r="I478" s="665" t="s">
        <v>3090</v>
      </c>
      <c r="J478" s="666">
        <v>42370</v>
      </c>
      <c r="K478" s="666">
        <v>42460</v>
      </c>
      <c r="L478" s="667" t="s">
        <v>105</v>
      </c>
      <c r="M478" s="668" t="s">
        <v>3094</v>
      </c>
      <c r="N478" s="669">
        <f t="shared" si="25"/>
        <v>-0.1</v>
      </c>
      <c r="O478" s="665"/>
      <c r="P478" s="670"/>
      <c r="Q478" s="671" t="s">
        <v>3091</v>
      </c>
    </row>
    <row r="479" spans="2:17" s="660" customFormat="1">
      <c r="B479" s="245">
        <v>474</v>
      </c>
      <c r="C479" s="661" t="s">
        <v>117</v>
      </c>
      <c r="D479" s="662" t="s">
        <v>3092</v>
      </c>
      <c r="E479" s="662" t="s">
        <v>125</v>
      </c>
      <c r="F479" s="663">
        <v>1500000</v>
      </c>
      <c r="G479" s="662" t="s">
        <v>3088</v>
      </c>
      <c r="H479" s="664">
        <v>-150000</v>
      </c>
      <c r="I479" s="665" t="s">
        <v>3090</v>
      </c>
      <c r="J479" s="666">
        <v>42370</v>
      </c>
      <c r="K479" s="666">
        <v>42460</v>
      </c>
      <c r="L479" s="667" t="s">
        <v>105</v>
      </c>
      <c r="M479" s="668" t="s">
        <v>3094</v>
      </c>
      <c r="N479" s="669">
        <f t="shared" si="25"/>
        <v>-0.1</v>
      </c>
      <c r="O479" s="665"/>
      <c r="P479" s="670"/>
      <c r="Q479" s="671" t="s">
        <v>3091</v>
      </c>
    </row>
    <row r="480" spans="2:17" s="660" customFormat="1">
      <c r="B480" s="245">
        <v>475</v>
      </c>
      <c r="C480" s="661" t="s">
        <v>117</v>
      </c>
      <c r="D480" s="662" t="s">
        <v>3092</v>
      </c>
      <c r="E480" s="662" t="s">
        <v>125</v>
      </c>
      <c r="F480" s="663">
        <v>1500000</v>
      </c>
      <c r="G480" s="662" t="s">
        <v>3089</v>
      </c>
      <c r="H480" s="664">
        <v>-97600</v>
      </c>
      <c r="I480" s="665" t="s">
        <v>3090</v>
      </c>
      <c r="J480" s="666">
        <v>42370</v>
      </c>
      <c r="K480" s="666">
        <v>42460</v>
      </c>
      <c r="L480" s="667" t="s">
        <v>105</v>
      </c>
      <c r="M480" s="668" t="s">
        <v>3094</v>
      </c>
      <c r="N480" s="669">
        <f t="shared" si="25"/>
        <v>-6.5066666666666662E-2</v>
      </c>
      <c r="O480" s="665"/>
      <c r="P480" s="670"/>
      <c r="Q480" s="671" t="s">
        <v>3091</v>
      </c>
    </row>
    <row r="481" spans="2:17" s="232" customFormat="1">
      <c r="B481" s="245">
        <v>476</v>
      </c>
      <c r="C481" s="674" t="s">
        <v>3098</v>
      </c>
      <c r="D481" s="649" t="s">
        <v>3099</v>
      </c>
      <c r="E481" s="225" t="s">
        <v>3100</v>
      </c>
      <c r="F481" s="285">
        <v>100000</v>
      </c>
      <c r="G481" s="649" t="s">
        <v>3101</v>
      </c>
      <c r="H481" s="248">
        <v>14400</v>
      </c>
      <c r="I481" s="673" t="s">
        <v>1517</v>
      </c>
      <c r="J481" s="228">
        <v>42461</v>
      </c>
      <c r="K481" s="228">
        <v>42551</v>
      </c>
      <c r="L481" s="675" t="s">
        <v>3102</v>
      </c>
      <c r="M481" s="676" t="s">
        <v>247</v>
      </c>
      <c r="N481" s="231">
        <f t="shared" si="25"/>
        <v>0.14399999999999999</v>
      </c>
      <c r="O481" s="227"/>
      <c r="P481" s="240"/>
      <c r="Q481" s="262"/>
    </row>
    <row r="482" spans="2:17" s="232" customFormat="1">
      <c r="B482" s="245">
        <v>477</v>
      </c>
      <c r="C482" s="674" t="s">
        <v>3098</v>
      </c>
      <c r="D482" s="649" t="s">
        <v>3103</v>
      </c>
      <c r="E482" s="225" t="s">
        <v>3100</v>
      </c>
      <c r="F482" s="226">
        <v>80000</v>
      </c>
      <c r="G482" s="649" t="s">
        <v>3104</v>
      </c>
      <c r="H482" s="248">
        <v>16000</v>
      </c>
      <c r="I482" s="673" t="s">
        <v>3105</v>
      </c>
      <c r="J482" s="228">
        <v>42461</v>
      </c>
      <c r="K482" s="228">
        <v>42551</v>
      </c>
      <c r="L482" s="675" t="s">
        <v>3102</v>
      </c>
      <c r="M482" s="230" t="s">
        <v>3106</v>
      </c>
      <c r="N482" s="231">
        <f t="shared" si="25"/>
        <v>0.2</v>
      </c>
      <c r="O482" s="227"/>
      <c r="P482" s="240"/>
      <c r="Q482" s="262"/>
    </row>
    <row r="483" spans="2:17" s="232" customFormat="1">
      <c r="B483" s="245">
        <v>478</v>
      </c>
      <c r="C483" s="600" t="s">
        <v>1441</v>
      </c>
      <c r="D483" s="649" t="s">
        <v>3107</v>
      </c>
      <c r="E483" s="225" t="s">
        <v>784</v>
      </c>
      <c r="F483" s="226">
        <v>75000</v>
      </c>
      <c r="G483" s="649" t="s">
        <v>3108</v>
      </c>
      <c r="H483" s="249">
        <v>12043</v>
      </c>
      <c r="I483" s="677" t="s">
        <v>3111</v>
      </c>
      <c r="J483" s="500">
        <v>42461</v>
      </c>
      <c r="K483" s="679" t="s">
        <v>3113</v>
      </c>
      <c r="L483" s="678" t="s">
        <v>3112</v>
      </c>
      <c r="M483" s="653" t="s">
        <v>3110</v>
      </c>
      <c r="N483" s="578">
        <f t="shared" si="25"/>
        <v>0.16057333333333335</v>
      </c>
      <c r="O483" s="227"/>
      <c r="P483" s="240"/>
      <c r="Q483" s="262"/>
    </row>
    <row r="484" spans="2:17" s="232" customFormat="1">
      <c r="B484" s="245">
        <v>479</v>
      </c>
      <c r="C484" s="674" t="s">
        <v>3118</v>
      </c>
      <c r="D484" s="649" t="s">
        <v>3121</v>
      </c>
      <c r="E484" s="225" t="s">
        <v>125</v>
      </c>
      <c r="F484" s="226">
        <v>12000</v>
      </c>
      <c r="G484" s="649" t="s">
        <v>3119</v>
      </c>
      <c r="H484" s="248">
        <v>4880</v>
      </c>
      <c r="I484" s="673" t="s">
        <v>3120</v>
      </c>
      <c r="J484" s="228">
        <v>42438</v>
      </c>
      <c r="K484" s="228">
        <v>42438</v>
      </c>
      <c r="L484" s="229" t="s">
        <v>105</v>
      </c>
      <c r="M484" s="653" t="s">
        <v>3123</v>
      </c>
      <c r="N484" s="578">
        <f t="shared" si="25"/>
        <v>0.40666666666666668</v>
      </c>
      <c r="O484" s="673" t="s">
        <v>3122</v>
      </c>
      <c r="P484" s="240"/>
      <c r="Q484" s="262"/>
    </row>
    <row r="485" spans="2:17" s="232" customFormat="1">
      <c r="B485" s="245">
        <v>480</v>
      </c>
      <c r="C485" s="674" t="s">
        <v>3132</v>
      </c>
      <c r="D485" s="649" t="s">
        <v>3133</v>
      </c>
      <c r="E485" s="225" t="s">
        <v>3134</v>
      </c>
      <c r="F485" s="226">
        <v>700000</v>
      </c>
      <c r="G485" s="649" t="s">
        <v>3135</v>
      </c>
      <c r="H485" s="248">
        <v>69835</v>
      </c>
      <c r="I485" s="227" t="str">
        <f>C485&amp;"房产"&amp;M485&amp;D485&amp;"sales cost"</f>
        <v>广州房产F-FC-GZ-CPS-16-01277敏捷御峰国际sales cost</v>
      </c>
      <c r="J485" s="228">
        <v>42444</v>
      </c>
      <c r="K485" s="228">
        <v>42521</v>
      </c>
      <c r="L485" s="229" t="s">
        <v>106</v>
      </c>
      <c r="M485" s="653" t="s">
        <v>3136</v>
      </c>
      <c r="N485" s="231">
        <f t="shared" si="25"/>
        <v>9.9764285714285708E-2</v>
      </c>
      <c r="O485" s="227"/>
      <c r="P485" s="240"/>
      <c r="Q485" s="262"/>
    </row>
    <row r="486" spans="2:17" s="232" customFormat="1">
      <c r="B486" s="245">
        <v>481</v>
      </c>
      <c r="C486" s="674" t="s">
        <v>3139</v>
      </c>
      <c r="D486" s="649" t="s">
        <v>3152</v>
      </c>
      <c r="E486" s="225" t="s">
        <v>787</v>
      </c>
      <c r="F486" s="226">
        <v>80000</v>
      </c>
      <c r="G486" s="649" t="s">
        <v>3140</v>
      </c>
      <c r="H486" s="248">
        <v>2100</v>
      </c>
      <c r="I486" s="227" t="s">
        <v>864</v>
      </c>
      <c r="J486" s="228">
        <v>42461</v>
      </c>
      <c r="K486" s="228">
        <v>42490</v>
      </c>
      <c r="L486" s="229" t="s">
        <v>106</v>
      </c>
      <c r="M486" s="230" t="s">
        <v>867</v>
      </c>
      <c r="N486" s="231">
        <f t="shared" si="25"/>
        <v>2.6249999999999999E-2</v>
      </c>
      <c r="O486" s="227"/>
      <c r="P486" s="240"/>
      <c r="Q486" s="262"/>
    </row>
    <row r="487" spans="2:17" s="232" customFormat="1">
      <c r="B487" s="245">
        <v>482</v>
      </c>
      <c r="C487" s="674" t="s">
        <v>3139</v>
      </c>
      <c r="D487" s="649" t="s">
        <v>3153</v>
      </c>
      <c r="E487" s="225" t="s">
        <v>787</v>
      </c>
      <c r="F487" s="226">
        <v>650000</v>
      </c>
      <c r="G487" s="649" t="s">
        <v>3141</v>
      </c>
      <c r="H487" s="248">
        <v>4720</v>
      </c>
      <c r="I487" s="227" t="s">
        <v>858</v>
      </c>
      <c r="J487" s="228">
        <v>42461</v>
      </c>
      <c r="K487" s="228">
        <v>42490</v>
      </c>
      <c r="L487" s="229" t="s">
        <v>106</v>
      </c>
      <c r="M487" s="230" t="s">
        <v>754</v>
      </c>
      <c r="N487" s="231">
        <f t="shared" si="25"/>
        <v>7.2615384615384616E-3</v>
      </c>
      <c r="O487" s="227"/>
      <c r="P487" s="240"/>
      <c r="Q487" s="262"/>
    </row>
    <row r="488" spans="2:17" s="232" customFormat="1">
      <c r="B488" s="245">
        <v>483</v>
      </c>
      <c r="C488" s="674" t="s">
        <v>3139</v>
      </c>
      <c r="D488" s="224" t="s">
        <v>755</v>
      </c>
      <c r="E488" s="225" t="s">
        <v>787</v>
      </c>
      <c r="F488" s="226">
        <v>240000</v>
      </c>
      <c r="G488" s="649" t="s">
        <v>3142</v>
      </c>
      <c r="H488" s="248">
        <v>3200</v>
      </c>
      <c r="I488" s="227" t="s">
        <v>857</v>
      </c>
      <c r="J488" s="228">
        <v>42461</v>
      </c>
      <c r="K488" s="228">
        <v>42490</v>
      </c>
      <c r="L488" s="229" t="s">
        <v>106</v>
      </c>
      <c r="M488" s="230" t="s">
        <v>757</v>
      </c>
      <c r="N488" s="231">
        <f t="shared" si="25"/>
        <v>1.3333333333333334E-2</v>
      </c>
      <c r="O488" s="227"/>
      <c r="P488" s="240"/>
      <c r="Q488" s="262"/>
    </row>
    <row r="489" spans="2:17" s="232" customFormat="1">
      <c r="B489" s="245">
        <v>484</v>
      </c>
      <c r="C489" s="674" t="s">
        <v>3139</v>
      </c>
      <c r="D489" s="224" t="s">
        <v>758</v>
      </c>
      <c r="E489" s="225" t="s">
        <v>787</v>
      </c>
      <c r="F489" s="226">
        <v>690000</v>
      </c>
      <c r="G489" s="649" t="s">
        <v>3143</v>
      </c>
      <c r="H489" s="248">
        <v>3820</v>
      </c>
      <c r="I489" s="227" t="s">
        <v>859</v>
      </c>
      <c r="J489" s="228">
        <v>42461</v>
      </c>
      <c r="K489" s="228">
        <v>42490</v>
      </c>
      <c r="L489" s="229" t="s">
        <v>106</v>
      </c>
      <c r="M489" s="230" t="s">
        <v>866</v>
      </c>
      <c r="N489" s="231">
        <f t="shared" si="25"/>
        <v>5.5362318840579709E-3</v>
      </c>
      <c r="O489" s="227"/>
      <c r="P489" s="240"/>
      <c r="Q489" s="262"/>
    </row>
    <row r="490" spans="2:17" s="232" customFormat="1">
      <c r="B490" s="245">
        <v>485</v>
      </c>
      <c r="C490" s="674" t="s">
        <v>3139</v>
      </c>
      <c r="D490" s="224" t="s">
        <v>761</v>
      </c>
      <c r="E490" s="225" t="s">
        <v>787</v>
      </c>
      <c r="F490" s="226">
        <v>40000</v>
      </c>
      <c r="G490" s="649" t="s">
        <v>3144</v>
      </c>
      <c r="H490" s="248">
        <v>1430</v>
      </c>
      <c r="I490" s="227" t="s">
        <v>860</v>
      </c>
      <c r="J490" s="228">
        <v>42461</v>
      </c>
      <c r="K490" s="228">
        <v>42490</v>
      </c>
      <c r="L490" s="229" t="s">
        <v>106</v>
      </c>
      <c r="M490" s="230" t="s">
        <v>762</v>
      </c>
      <c r="N490" s="231">
        <f t="shared" si="25"/>
        <v>3.5749999999999997E-2</v>
      </c>
      <c r="O490" s="227"/>
      <c r="P490" s="240"/>
      <c r="Q490" s="262"/>
    </row>
    <row r="491" spans="2:17" s="232" customFormat="1">
      <c r="B491" s="245">
        <v>486</v>
      </c>
      <c r="C491" s="674" t="s">
        <v>3139</v>
      </c>
      <c r="D491" s="224" t="s">
        <v>3149</v>
      </c>
      <c r="E491" s="225" t="s">
        <v>787</v>
      </c>
      <c r="F491" s="226">
        <v>60000</v>
      </c>
      <c r="G491" s="649" t="s">
        <v>3145</v>
      </c>
      <c r="H491" s="248">
        <v>10460</v>
      </c>
      <c r="I491" s="227" t="s">
        <v>3154</v>
      </c>
      <c r="J491" s="228">
        <v>42461</v>
      </c>
      <c r="K491" s="228">
        <v>42490</v>
      </c>
      <c r="L491" s="229" t="s">
        <v>106</v>
      </c>
      <c r="M491" s="230" t="s">
        <v>3158</v>
      </c>
      <c r="N491" s="231">
        <f t="shared" si="25"/>
        <v>0.17433333333333334</v>
      </c>
      <c r="O491" s="227"/>
      <c r="P491" s="240"/>
      <c r="Q491" s="262"/>
    </row>
    <row r="492" spans="2:17" s="232" customFormat="1">
      <c r="B492" s="245">
        <v>487</v>
      </c>
      <c r="C492" s="674" t="s">
        <v>3139</v>
      </c>
      <c r="D492" s="224" t="s">
        <v>766</v>
      </c>
      <c r="E492" s="225" t="s">
        <v>787</v>
      </c>
      <c r="F492" s="226">
        <v>300000</v>
      </c>
      <c r="G492" s="649" t="s">
        <v>3146</v>
      </c>
      <c r="H492" s="248">
        <v>32447</v>
      </c>
      <c r="I492" s="227" t="s">
        <v>3155</v>
      </c>
      <c r="J492" s="228">
        <v>42461</v>
      </c>
      <c r="K492" s="228">
        <v>42490</v>
      </c>
      <c r="L492" s="229" t="s">
        <v>106</v>
      </c>
      <c r="M492" s="230" t="s">
        <v>767</v>
      </c>
      <c r="N492" s="231">
        <f t="shared" si="25"/>
        <v>0.10815666666666666</v>
      </c>
      <c r="O492" s="227"/>
      <c r="P492" s="240"/>
      <c r="Q492" s="262"/>
    </row>
    <row r="493" spans="2:17" s="232" customFormat="1">
      <c r="B493" s="245">
        <v>488</v>
      </c>
      <c r="C493" s="674" t="s">
        <v>3139</v>
      </c>
      <c r="D493" s="224" t="s">
        <v>3150</v>
      </c>
      <c r="E493" s="225" t="s">
        <v>787</v>
      </c>
      <c r="F493" s="226">
        <v>280000</v>
      </c>
      <c r="G493" s="649" t="s">
        <v>3147</v>
      </c>
      <c r="H493" s="248">
        <v>2899</v>
      </c>
      <c r="I493" s="227" t="s">
        <v>3156</v>
      </c>
      <c r="J493" s="228">
        <v>42461</v>
      </c>
      <c r="K493" s="228">
        <v>42490</v>
      </c>
      <c r="L493" s="229" t="s">
        <v>106</v>
      </c>
      <c r="M493" s="230" t="s">
        <v>3159</v>
      </c>
      <c r="N493" s="231">
        <f t="shared" si="25"/>
        <v>1.0353571428571429E-2</v>
      </c>
      <c r="O493" s="227"/>
      <c r="P493" s="240"/>
      <c r="Q493" s="262"/>
    </row>
    <row r="494" spans="2:17" s="232" customFormat="1">
      <c r="B494" s="245">
        <v>489</v>
      </c>
      <c r="C494" s="674" t="s">
        <v>3139</v>
      </c>
      <c r="D494" s="224" t="s">
        <v>3151</v>
      </c>
      <c r="E494" s="225" t="s">
        <v>787</v>
      </c>
      <c r="F494" s="226">
        <v>15000</v>
      </c>
      <c r="G494" s="649" t="s">
        <v>3148</v>
      </c>
      <c r="H494" s="248">
        <v>1600</v>
      </c>
      <c r="I494" s="227" t="s">
        <v>3157</v>
      </c>
      <c r="J494" s="228">
        <v>42461</v>
      </c>
      <c r="K494" s="228">
        <v>42490</v>
      </c>
      <c r="L494" s="229" t="s">
        <v>106</v>
      </c>
      <c r="M494" s="230" t="s">
        <v>3160</v>
      </c>
      <c r="N494" s="231">
        <f t="shared" si="25"/>
        <v>0.10666666666666667</v>
      </c>
      <c r="O494" s="227"/>
      <c r="P494" s="240"/>
      <c r="Q494" s="262"/>
    </row>
    <row r="495" spans="2:17" s="232" customFormat="1">
      <c r="B495" s="245">
        <v>490</v>
      </c>
      <c r="C495" s="674" t="s">
        <v>3166</v>
      </c>
      <c r="D495" s="649" t="s">
        <v>3167</v>
      </c>
      <c r="E495" s="225" t="s">
        <v>3168</v>
      </c>
      <c r="F495" s="226">
        <v>100000</v>
      </c>
      <c r="G495" s="649" t="s">
        <v>3169</v>
      </c>
      <c r="H495" s="226">
        <v>6000</v>
      </c>
      <c r="I495" s="673" t="s">
        <v>3170</v>
      </c>
      <c r="J495" s="228">
        <v>42469</v>
      </c>
      <c r="K495" s="228">
        <v>42490</v>
      </c>
      <c r="L495" s="229" t="s">
        <v>106</v>
      </c>
      <c r="M495" s="653" t="s">
        <v>3171</v>
      </c>
      <c r="N495" s="231">
        <f t="shared" si="25"/>
        <v>0.06</v>
      </c>
      <c r="O495" s="227"/>
      <c r="P495" s="240"/>
      <c r="Q495" s="262"/>
    </row>
    <row r="496" spans="2:17" s="232" customFormat="1">
      <c r="B496" s="245">
        <v>491</v>
      </c>
      <c r="C496" s="649" t="s">
        <v>2260</v>
      </c>
      <c r="D496" s="687" t="s">
        <v>3176</v>
      </c>
      <c r="E496" s="688" t="s">
        <v>148</v>
      </c>
      <c r="F496" s="689">
        <v>700000</v>
      </c>
      <c r="G496" s="687" t="s">
        <v>3177</v>
      </c>
      <c r="H496" s="689">
        <v>25000</v>
      </c>
      <c r="I496" s="690" t="s">
        <v>3179</v>
      </c>
      <c r="J496" s="691">
        <v>42461</v>
      </c>
      <c r="K496" s="691">
        <v>42551</v>
      </c>
      <c r="L496" s="692" t="s">
        <v>106</v>
      </c>
      <c r="M496" s="693" t="s">
        <v>3178</v>
      </c>
      <c r="N496" s="231">
        <f t="shared" si="25"/>
        <v>3.5714285714285712E-2</v>
      </c>
      <c r="O496" s="227"/>
      <c r="P496" s="240"/>
      <c r="Q496" s="262"/>
    </row>
    <row r="497" spans="2:17" s="232" customFormat="1">
      <c r="B497" s="245">
        <v>492</v>
      </c>
      <c r="C497" s="649" t="s">
        <v>3188</v>
      </c>
      <c r="D497" s="224" t="s">
        <v>1970</v>
      </c>
      <c r="E497" s="225" t="s">
        <v>494</v>
      </c>
      <c r="F497" s="226">
        <v>139200</v>
      </c>
      <c r="G497" s="224" t="s">
        <v>1985</v>
      </c>
      <c r="H497" s="226">
        <f>16800*0.7</f>
        <v>11760</v>
      </c>
      <c r="I497" s="227" t="s">
        <v>3189</v>
      </c>
      <c r="J497" s="228">
        <v>42309</v>
      </c>
      <c r="K497" s="228">
        <v>42369</v>
      </c>
      <c r="L497" s="229" t="s">
        <v>105</v>
      </c>
      <c r="M497" s="230" t="s">
        <v>2032</v>
      </c>
      <c r="N497" s="231">
        <f t="shared" si="25"/>
        <v>8.4482758620689657E-2</v>
      </c>
      <c r="O497" s="227"/>
      <c r="P497" s="240"/>
      <c r="Q497" s="262"/>
    </row>
    <row r="498" spans="2:17" s="232" customFormat="1">
      <c r="B498" s="245">
        <v>493</v>
      </c>
      <c r="C498" s="649" t="s">
        <v>3188</v>
      </c>
      <c r="D498" s="224" t="s">
        <v>1970</v>
      </c>
      <c r="E498" s="225" t="s">
        <v>494</v>
      </c>
      <c r="F498" s="226">
        <v>139200</v>
      </c>
      <c r="G498" s="224" t="s">
        <v>1998</v>
      </c>
      <c r="H498" s="226">
        <v>11760</v>
      </c>
      <c r="I498" s="227" t="s">
        <v>3189</v>
      </c>
      <c r="J498" s="228">
        <v>42370</v>
      </c>
      <c r="K498" s="228">
        <v>42429</v>
      </c>
      <c r="L498" s="229" t="s">
        <v>105</v>
      </c>
      <c r="M498" s="693" t="s">
        <v>3197</v>
      </c>
      <c r="N498" s="231">
        <f t="shared" si="25"/>
        <v>8.4482758620689657E-2</v>
      </c>
      <c r="O498" s="227"/>
      <c r="P498" s="240"/>
      <c r="Q498" s="262"/>
    </row>
    <row r="499" spans="2:17" s="232" customFormat="1">
      <c r="B499" s="245">
        <v>494</v>
      </c>
      <c r="C499" s="649" t="s">
        <v>3191</v>
      </c>
      <c r="D499" s="649" t="s">
        <v>3192</v>
      </c>
      <c r="E499" s="225" t="s">
        <v>3193</v>
      </c>
      <c r="F499" s="226">
        <v>150000</v>
      </c>
      <c r="G499" s="649" t="s">
        <v>3194</v>
      </c>
      <c r="H499" s="226">
        <v>9200</v>
      </c>
      <c r="I499" s="673" t="s">
        <v>3196</v>
      </c>
      <c r="J499" s="228">
        <v>42471</v>
      </c>
      <c r="K499" s="228">
        <v>42485</v>
      </c>
      <c r="L499" s="229" t="s">
        <v>106</v>
      </c>
      <c r="M499" s="693" t="s">
        <v>3195</v>
      </c>
      <c r="N499" s="231">
        <f t="shared" si="25"/>
        <v>6.133333333333333E-2</v>
      </c>
      <c r="O499" s="227"/>
      <c r="P499" s="240"/>
      <c r="Q499" s="262"/>
    </row>
    <row r="500" spans="2:17" s="232" customFormat="1">
      <c r="B500" s="245">
        <v>495</v>
      </c>
      <c r="C500" s="224" t="s">
        <v>47</v>
      </c>
      <c r="D500" s="649" t="s">
        <v>3200</v>
      </c>
      <c r="E500" s="225" t="s">
        <v>494</v>
      </c>
      <c r="F500" s="226">
        <v>4000000</v>
      </c>
      <c r="G500" s="649" t="s">
        <v>3201</v>
      </c>
      <c r="H500" s="226">
        <v>42500</v>
      </c>
      <c r="I500" s="673" t="s">
        <v>3202</v>
      </c>
      <c r="J500" s="228">
        <v>42461</v>
      </c>
      <c r="K500" s="228">
        <v>42551</v>
      </c>
      <c r="L500" s="229" t="s">
        <v>106</v>
      </c>
      <c r="M500" s="693" t="s">
        <v>3203</v>
      </c>
      <c r="N500" s="231">
        <f t="shared" si="25"/>
        <v>1.0625000000000001E-2</v>
      </c>
      <c r="O500" s="227"/>
      <c r="P500" s="240"/>
      <c r="Q500" s="262"/>
    </row>
    <row r="501" spans="2:17" s="232" customFormat="1">
      <c r="B501" s="245">
        <v>496</v>
      </c>
      <c r="C501" s="649" t="s">
        <v>3204</v>
      </c>
      <c r="D501" s="649" t="s">
        <v>3205</v>
      </c>
      <c r="E501" s="225" t="s">
        <v>3206</v>
      </c>
      <c r="F501" s="226">
        <v>1600000</v>
      </c>
      <c r="G501" s="649" t="s">
        <v>3208</v>
      </c>
      <c r="H501" s="226">
        <v>4000</v>
      </c>
      <c r="I501" s="227"/>
      <c r="J501" s="228">
        <v>42461</v>
      </c>
      <c r="K501" s="228">
        <v>42551</v>
      </c>
      <c r="L501" s="229" t="s">
        <v>106</v>
      </c>
      <c r="M501" s="230" t="s">
        <v>3207</v>
      </c>
      <c r="N501" s="231">
        <f t="shared" si="25"/>
        <v>2.5000000000000001E-3</v>
      </c>
      <c r="O501" s="227"/>
      <c r="P501" s="240"/>
      <c r="Q501" s="262"/>
    </row>
    <row r="502" spans="2:17" s="232" customFormat="1">
      <c r="B502" s="245">
        <v>497</v>
      </c>
      <c r="C502" s="649" t="s">
        <v>3204</v>
      </c>
      <c r="D502" s="649" t="s">
        <v>3209</v>
      </c>
      <c r="E502" s="225" t="s">
        <v>3206</v>
      </c>
      <c r="F502" s="226">
        <v>3300000</v>
      </c>
      <c r="G502" s="649" t="s">
        <v>3211</v>
      </c>
      <c r="H502" s="226">
        <v>4000</v>
      </c>
      <c r="I502" s="227"/>
      <c r="J502" s="228">
        <v>42461</v>
      </c>
      <c r="K502" s="228">
        <v>42551</v>
      </c>
      <c r="L502" s="229" t="s">
        <v>106</v>
      </c>
      <c r="M502" s="693" t="s">
        <v>3210</v>
      </c>
      <c r="N502" s="231">
        <f t="shared" si="25"/>
        <v>1.2121212121212121E-3</v>
      </c>
      <c r="O502" s="227"/>
      <c r="P502" s="240"/>
      <c r="Q502" s="262"/>
    </row>
    <row r="503" spans="2:17" s="232" customFormat="1">
      <c r="B503" s="245">
        <v>498</v>
      </c>
      <c r="C503" s="649" t="s">
        <v>118</v>
      </c>
      <c r="D503" s="649" t="s">
        <v>3231</v>
      </c>
      <c r="E503" s="225" t="s">
        <v>125</v>
      </c>
      <c r="F503" s="226">
        <v>30000</v>
      </c>
      <c r="G503" s="649" t="s">
        <v>3232</v>
      </c>
      <c r="H503" s="226">
        <v>2000</v>
      </c>
      <c r="I503" s="227" t="s">
        <v>3217</v>
      </c>
      <c r="J503" s="228">
        <v>42430</v>
      </c>
      <c r="K503" s="228">
        <v>42460</v>
      </c>
      <c r="L503" s="229" t="s">
        <v>106</v>
      </c>
      <c r="M503" s="693" t="s">
        <v>3233</v>
      </c>
      <c r="N503" s="231">
        <f t="shared" si="25"/>
        <v>6.6666666666666666E-2</v>
      </c>
      <c r="O503" s="227" t="s">
        <v>3218</v>
      </c>
      <c r="P503" s="240"/>
      <c r="Q503" s="262"/>
    </row>
    <row r="504" spans="2:17" s="232" customFormat="1">
      <c r="B504" s="245">
        <v>499</v>
      </c>
      <c r="C504" s="649" t="s">
        <v>118</v>
      </c>
      <c r="D504" s="649" t="s">
        <v>3234</v>
      </c>
      <c r="E504" s="225" t="s">
        <v>167</v>
      </c>
      <c r="F504" s="226">
        <v>50000</v>
      </c>
      <c r="G504" s="649" t="s">
        <v>3235</v>
      </c>
      <c r="H504" s="226">
        <v>10000</v>
      </c>
      <c r="I504" s="227" t="s">
        <v>3219</v>
      </c>
      <c r="J504" s="228">
        <v>42457</v>
      </c>
      <c r="K504" s="228">
        <v>42490</v>
      </c>
      <c r="L504" s="229" t="s">
        <v>106</v>
      </c>
      <c r="M504" s="693" t="s">
        <v>3236</v>
      </c>
      <c r="N504" s="231">
        <f t="shared" si="25"/>
        <v>0.2</v>
      </c>
      <c r="O504" s="227" t="s">
        <v>3220</v>
      </c>
      <c r="P504" s="240"/>
      <c r="Q504" s="262"/>
    </row>
    <row r="505" spans="2:17" s="232" customFormat="1">
      <c r="B505" s="245">
        <v>500</v>
      </c>
      <c r="C505" s="649" t="s">
        <v>118</v>
      </c>
      <c r="D505" s="649" t="s">
        <v>3237</v>
      </c>
      <c r="E505" s="225" t="s">
        <v>167</v>
      </c>
      <c r="F505" s="226">
        <v>40000</v>
      </c>
      <c r="G505" s="696" t="s">
        <v>3250</v>
      </c>
      <c r="H505" s="226">
        <v>8000</v>
      </c>
      <c r="I505" s="227" t="s">
        <v>3221</v>
      </c>
      <c r="J505" s="228">
        <v>3.8</v>
      </c>
      <c r="K505" s="228">
        <v>3.3</v>
      </c>
      <c r="L505" s="229" t="s">
        <v>106</v>
      </c>
      <c r="M505" s="693" t="s">
        <v>3238</v>
      </c>
      <c r="N505" s="231">
        <f t="shared" si="25"/>
        <v>0.2</v>
      </c>
      <c r="O505" s="227" t="s">
        <v>3222</v>
      </c>
      <c r="P505" s="240"/>
      <c r="Q505" s="262"/>
    </row>
    <row r="506" spans="2:17" s="232" customFormat="1">
      <c r="B506" s="245">
        <v>501</v>
      </c>
      <c r="C506" s="649" t="s">
        <v>118</v>
      </c>
      <c r="D506" s="649" t="s">
        <v>3239</v>
      </c>
      <c r="E506" s="225" t="s">
        <v>167</v>
      </c>
      <c r="F506" s="226">
        <v>25000</v>
      </c>
      <c r="G506" s="696" t="s">
        <v>3251</v>
      </c>
      <c r="H506" s="226">
        <v>2500</v>
      </c>
      <c r="I506" s="227" t="s">
        <v>3223</v>
      </c>
      <c r="J506" s="228">
        <v>3.3</v>
      </c>
      <c r="K506" s="228">
        <v>3.31</v>
      </c>
      <c r="L506" s="229" t="s">
        <v>106</v>
      </c>
      <c r="M506" s="693" t="s">
        <v>3240</v>
      </c>
      <c r="N506" s="231">
        <f t="shared" si="25"/>
        <v>0.1</v>
      </c>
      <c r="O506" s="227"/>
      <c r="P506" s="240"/>
      <c r="Q506" s="262"/>
    </row>
    <row r="507" spans="2:17" s="232" customFormat="1">
      <c r="B507" s="245">
        <v>502</v>
      </c>
      <c r="C507" s="649" t="s">
        <v>118</v>
      </c>
      <c r="D507" s="649" t="s">
        <v>3241</v>
      </c>
      <c r="E507" s="225" t="s">
        <v>167</v>
      </c>
      <c r="F507" s="226">
        <v>10000</v>
      </c>
      <c r="G507" s="649" t="s">
        <v>3242</v>
      </c>
      <c r="H507" s="226">
        <v>1000</v>
      </c>
      <c r="I507" s="227" t="s">
        <v>3224</v>
      </c>
      <c r="J507" s="228" t="s">
        <v>3225</v>
      </c>
      <c r="K507" s="228" t="s">
        <v>3226</v>
      </c>
      <c r="L507" s="229" t="s">
        <v>106</v>
      </c>
      <c r="M507" s="693" t="s">
        <v>3243</v>
      </c>
      <c r="N507" s="231">
        <f t="shared" si="25"/>
        <v>0.1</v>
      </c>
      <c r="O507" s="227" t="s">
        <v>3218</v>
      </c>
      <c r="P507" s="240"/>
      <c r="Q507" s="262"/>
    </row>
    <row r="508" spans="2:17" s="232" customFormat="1">
      <c r="B508" s="245">
        <v>503</v>
      </c>
      <c r="C508" s="649" t="s">
        <v>118</v>
      </c>
      <c r="D508" s="649" t="s">
        <v>3244</v>
      </c>
      <c r="E508" s="225" t="s">
        <v>167</v>
      </c>
      <c r="F508" s="226">
        <v>24000</v>
      </c>
      <c r="G508" s="649" t="s">
        <v>3245</v>
      </c>
      <c r="H508" s="226">
        <v>5600</v>
      </c>
      <c r="I508" s="227" t="s">
        <v>3228</v>
      </c>
      <c r="J508" s="228" t="s">
        <v>3225</v>
      </c>
      <c r="K508" s="228" t="s">
        <v>3226</v>
      </c>
      <c r="L508" s="229" t="s">
        <v>106</v>
      </c>
      <c r="M508" s="693" t="s">
        <v>3246</v>
      </c>
      <c r="N508" s="231">
        <f t="shared" si="25"/>
        <v>0.23333333333333334</v>
      </c>
      <c r="O508" s="227" t="s">
        <v>3229</v>
      </c>
      <c r="P508" s="240"/>
      <c r="Q508" s="262"/>
    </row>
    <row r="509" spans="2:17" s="232" customFormat="1">
      <c r="B509" s="245">
        <v>504</v>
      </c>
      <c r="C509" s="649" t="s">
        <v>118</v>
      </c>
      <c r="D509" s="649" t="s">
        <v>3247</v>
      </c>
      <c r="E509" s="225" t="s">
        <v>167</v>
      </c>
      <c r="F509" s="226">
        <v>40000</v>
      </c>
      <c r="G509" s="649" t="s">
        <v>3248</v>
      </c>
      <c r="H509" s="226">
        <v>4000</v>
      </c>
      <c r="I509" s="227" t="s">
        <v>3230</v>
      </c>
      <c r="J509" s="228">
        <v>42461</v>
      </c>
      <c r="K509" s="228">
        <v>42491</v>
      </c>
      <c r="L509" s="229" t="s">
        <v>106</v>
      </c>
      <c r="M509" s="693" t="s">
        <v>3249</v>
      </c>
      <c r="N509" s="231">
        <f t="shared" si="25"/>
        <v>0.1</v>
      </c>
      <c r="O509" s="227" t="s">
        <v>3218</v>
      </c>
      <c r="P509" s="240"/>
      <c r="Q509" s="262"/>
    </row>
    <row r="510" spans="2:17" s="232" customFormat="1">
      <c r="B510" s="245">
        <v>505</v>
      </c>
      <c r="C510" s="649" t="s">
        <v>729</v>
      </c>
      <c r="D510" s="649" t="s">
        <v>3270</v>
      </c>
      <c r="E510" s="225" t="s">
        <v>167</v>
      </c>
      <c r="F510" s="226">
        <v>60000</v>
      </c>
      <c r="G510" s="649" t="s">
        <v>3271</v>
      </c>
      <c r="H510" s="226">
        <v>6000</v>
      </c>
      <c r="I510" s="227" t="s">
        <v>3268</v>
      </c>
      <c r="J510" s="228" t="s">
        <v>3225</v>
      </c>
      <c r="K510" s="228" t="s">
        <v>3269</v>
      </c>
      <c r="L510" s="229" t="s">
        <v>3227</v>
      </c>
      <c r="M510" s="693" t="s">
        <v>3272</v>
      </c>
      <c r="N510" s="231">
        <f t="shared" si="25"/>
        <v>0.1</v>
      </c>
      <c r="O510" s="227"/>
      <c r="P510" s="240"/>
      <c r="Q510" s="262"/>
    </row>
    <row r="511" spans="2:17" s="232" customFormat="1">
      <c r="B511" s="245">
        <v>506</v>
      </c>
      <c r="C511" s="649" t="s">
        <v>729</v>
      </c>
      <c r="D511" s="649" t="s">
        <v>3273</v>
      </c>
      <c r="E511" s="225" t="s">
        <v>125</v>
      </c>
      <c r="F511" s="226">
        <v>450000</v>
      </c>
      <c r="G511" s="649" t="s">
        <v>3274</v>
      </c>
      <c r="H511" s="226">
        <v>45000</v>
      </c>
      <c r="I511" s="227" t="s">
        <v>3268</v>
      </c>
      <c r="J511" s="228" t="s">
        <v>3225</v>
      </c>
      <c r="K511" s="228" t="s">
        <v>3269</v>
      </c>
      <c r="L511" s="229" t="s">
        <v>3227</v>
      </c>
      <c r="M511" s="693" t="s">
        <v>3275</v>
      </c>
      <c r="N511" s="231">
        <f t="shared" si="25"/>
        <v>0.1</v>
      </c>
      <c r="O511" s="227"/>
      <c r="P511" s="240"/>
      <c r="Q511" s="262"/>
    </row>
    <row r="512" spans="2:17" s="232" customFormat="1">
      <c r="B512" s="245">
        <v>507</v>
      </c>
      <c r="C512" s="649" t="s">
        <v>729</v>
      </c>
      <c r="D512" s="649" t="s">
        <v>3276</v>
      </c>
      <c r="E512" s="225" t="s">
        <v>125</v>
      </c>
      <c r="F512" s="226">
        <v>1620000</v>
      </c>
      <c r="G512" s="649" t="s">
        <v>3277</v>
      </c>
      <c r="H512" s="226">
        <v>62000</v>
      </c>
      <c r="I512" s="227" t="s">
        <v>3268</v>
      </c>
      <c r="J512" s="228" t="s">
        <v>3225</v>
      </c>
      <c r="K512" s="228" t="s">
        <v>3269</v>
      </c>
      <c r="L512" s="229" t="s">
        <v>3227</v>
      </c>
      <c r="M512" s="693" t="s">
        <v>3278</v>
      </c>
      <c r="N512" s="231">
        <f t="shared" si="25"/>
        <v>3.8271604938271607E-2</v>
      </c>
      <c r="O512" s="227"/>
      <c r="P512" s="240"/>
      <c r="Q512" s="262"/>
    </row>
    <row r="513" spans="2:17" s="232" customFormat="1">
      <c r="B513" s="245">
        <v>508</v>
      </c>
      <c r="C513" s="649" t="s">
        <v>3279</v>
      </c>
      <c r="D513" s="649" t="s">
        <v>3280</v>
      </c>
      <c r="E513" s="225" t="s">
        <v>3281</v>
      </c>
      <c r="F513" s="226">
        <v>300000</v>
      </c>
      <c r="G513" s="649" t="s">
        <v>3282</v>
      </c>
      <c r="H513" s="226">
        <v>24000</v>
      </c>
      <c r="I513" s="499" t="str">
        <f t="shared" ref="I513:I516" si="26">C513&amp;"房产"&amp;M513&amp;D513&amp;"sales cost"</f>
        <v>广州房产F-FC-GZ-16-01431保利品牌sales cost</v>
      </c>
      <c r="J513" s="697" t="s">
        <v>3283</v>
      </c>
      <c r="K513" s="697" t="s">
        <v>3284</v>
      </c>
      <c r="L513" s="229" t="s">
        <v>106</v>
      </c>
      <c r="M513" s="693" t="s">
        <v>3285</v>
      </c>
      <c r="N513" s="231">
        <f t="shared" si="25"/>
        <v>0.08</v>
      </c>
      <c r="O513" s="227"/>
      <c r="P513" s="240"/>
      <c r="Q513" s="262"/>
    </row>
    <row r="514" spans="2:17" s="232" customFormat="1">
      <c r="B514" s="245">
        <v>509</v>
      </c>
      <c r="C514" s="649" t="s">
        <v>3279</v>
      </c>
      <c r="D514" s="649" t="s">
        <v>3286</v>
      </c>
      <c r="E514" s="225" t="s">
        <v>3281</v>
      </c>
      <c r="F514" s="226">
        <v>200000</v>
      </c>
      <c r="G514" s="649" t="s">
        <v>3287</v>
      </c>
      <c r="H514" s="226">
        <v>12000</v>
      </c>
      <c r="I514" s="499" t="str">
        <f t="shared" si="26"/>
        <v>广州房产F-FC-GZ-16-00695尚东嘉御sales cost</v>
      </c>
      <c r="J514" s="697" t="s">
        <v>3288</v>
      </c>
      <c r="K514" s="697" t="s">
        <v>3289</v>
      </c>
      <c r="L514" s="229" t="s">
        <v>106</v>
      </c>
      <c r="M514" s="693" t="s">
        <v>3290</v>
      </c>
      <c r="N514" s="231">
        <f t="shared" si="25"/>
        <v>0.06</v>
      </c>
      <c r="O514" s="227"/>
      <c r="P514" s="240"/>
      <c r="Q514" s="262"/>
    </row>
    <row r="515" spans="2:17" s="232" customFormat="1">
      <c r="B515" s="245">
        <v>510</v>
      </c>
      <c r="C515" s="649" t="s">
        <v>3299</v>
      </c>
      <c r="D515" s="649" t="s">
        <v>3300</v>
      </c>
      <c r="E515" s="225" t="s">
        <v>3301</v>
      </c>
      <c r="F515" s="226">
        <v>700000</v>
      </c>
      <c r="G515" s="649" t="s">
        <v>3302</v>
      </c>
      <c r="H515" s="226">
        <v>66000</v>
      </c>
      <c r="I515" s="499" t="str">
        <f t="shared" si="26"/>
        <v>广州房产F-FC-GZ-CPS-16-00509自由人花园sales cost</v>
      </c>
      <c r="J515" s="697" t="s">
        <v>3303</v>
      </c>
      <c r="K515" s="697" t="s">
        <v>3304</v>
      </c>
      <c r="L515" s="229" t="s">
        <v>106</v>
      </c>
      <c r="M515" s="693" t="s">
        <v>3305</v>
      </c>
      <c r="N515" s="539">
        <f t="shared" si="25"/>
        <v>9.4285714285714292E-2</v>
      </c>
      <c r="O515" s="227"/>
      <c r="P515" s="240"/>
      <c r="Q515" s="262"/>
    </row>
    <row r="516" spans="2:17" s="232" customFormat="1">
      <c r="B516" s="245">
        <v>511</v>
      </c>
      <c r="C516" s="649" t="s">
        <v>2260</v>
      </c>
      <c r="D516" s="649" t="s">
        <v>3312</v>
      </c>
      <c r="E516" s="225" t="s">
        <v>3313</v>
      </c>
      <c r="F516" s="226">
        <v>450000</v>
      </c>
      <c r="G516" s="649" t="s">
        <v>3314</v>
      </c>
      <c r="H516" s="250">
        <v>10000</v>
      </c>
      <c r="I516" s="227" t="str">
        <f t="shared" si="26"/>
        <v>家居_广告媒体中心房产F-HO-JJ22-16-00232箭牌衣柜sales cost</v>
      </c>
      <c r="J516" s="691">
        <v>42472</v>
      </c>
      <c r="K516" s="228">
        <v>42735</v>
      </c>
      <c r="L516" s="229" t="s">
        <v>106</v>
      </c>
      <c r="M516" s="693" t="s">
        <v>3315</v>
      </c>
      <c r="N516" s="231">
        <f t="shared" si="25"/>
        <v>2.2222222222222223E-2</v>
      </c>
      <c r="O516" s="227"/>
      <c r="P516" s="251"/>
      <c r="Q516" s="262"/>
    </row>
    <row r="517" spans="2:17" s="232" customFormat="1">
      <c r="B517" s="245">
        <v>512</v>
      </c>
      <c r="C517" s="649" t="s">
        <v>3316</v>
      </c>
      <c r="D517" s="649" t="s">
        <v>3317</v>
      </c>
      <c r="E517" s="225" t="s">
        <v>3318</v>
      </c>
      <c r="F517" s="226">
        <v>60000</v>
      </c>
      <c r="G517" s="649" t="s">
        <v>3319</v>
      </c>
      <c r="H517" s="226">
        <v>11000</v>
      </c>
      <c r="I517" s="673" t="s">
        <v>3320</v>
      </c>
      <c r="J517" s="228">
        <v>42476</v>
      </c>
      <c r="K517" s="228">
        <v>42490</v>
      </c>
      <c r="L517" s="229" t="s">
        <v>106</v>
      </c>
      <c r="M517" s="693" t="s">
        <v>3321</v>
      </c>
      <c r="N517" s="231">
        <f t="shared" si="25"/>
        <v>0.18333333333333332</v>
      </c>
      <c r="O517" s="227"/>
      <c r="P517" s="240"/>
      <c r="Q517" s="262"/>
    </row>
    <row r="518" spans="2:17" s="232" customFormat="1">
      <c r="B518" s="245">
        <v>513</v>
      </c>
      <c r="C518" s="649" t="s">
        <v>3325</v>
      </c>
      <c r="D518" s="649" t="s">
        <v>3326</v>
      </c>
      <c r="E518" s="225" t="s">
        <v>3327</v>
      </c>
      <c r="F518" s="226">
        <v>630000</v>
      </c>
      <c r="G518" s="649" t="s">
        <v>3328</v>
      </c>
      <c r="H518" s="226">
        <v>30000</v>
      </c>
      <c r="I518" s="673" t="s">
        <v>3329</v>
      </c>
      <c r="J518" s="228">
        <v>42461</v>
      </c>
      <c r="K518" s="228">
        <v>42735</v>
      </c>
      <c r="L518" s="229" t="s">
        <v>105</v>
      </c>
      <c r="M518" s="693" t="s">
        <v>3330</v>
      </c>
      <c r="N518" s="231">
        <f t="shared" si="25"/>
        <v>4.7619047619047616E-2</v>
      </c>
      <c r="O518" s="227"/>
      <c r="P518" s="240"/>
      <c r="Q518" s="262"/>
    </row>
    <row r="519" spans="2:17" s="232" customFormat="1">
      <c r="B519" s="245">
        <v>514</v>
      </c>
      <c r="C519" s="649" t="s">
        <v>3325</v>
      </c>
      <c r="D519" s="649" t="s">
        <v>3326</v>
      </c>
      <c r="E519" s="225" t="s">
        <v>3327</v>
      </c>
      <c r="F519" s="226">
        <v>630000</v>
      </c>
      <c r="G519" s="649" t="s">
        <v>3328</v>
      </c>
      <c r="H519" s="226">
        <v>20000</v>
      </c>
      <c r="I519" s="673" t="s">
        <v>3329</v>
      </c>
      <c r="J519" s="228">
        <v>42461</v>
      </c>
      <c r="K519" s="228">
        <v>42735</v>
      </c>
      <c r="L519" s="229" t="s">
        <v>106</v>
      </c>
      <c r="M519" s="693" t="s">
        <v>3330</v>
      </c>
      <c r="N519" s="231">
        <f t="shared" ref="N519:N523" si="27">H519/F519</f>
        <v>3.1746031746031744E-2</v>
      </c>
      <c r="O519" s="227"/>
      <c r="P519" s="240"/>
      <c r="Q519" s="262"/>
    </row>
    <row r="520" spans="2:17" s="232" customFormat="1">
      <c r="B520" s="245">
        <v>515</v>
      </c>
      <c r="C520" s="649" t="s">
        <v>3334</v>
      </c>
      <c r="D520" s="649" t="s">
        <v>3335</v>
      </c>
      <c r="E520" s="225" t="s">
        <v>3336</v>
      </c>
      <c r="F520" s="226">
        <v>50000</v>
      </c>
      <c r="G520" s="649" t="s">
        <v>3337</v>
      </c>
      <c r="H520" s="250">
        <v>5000</v>
      </c>
      <c r="I520" s="673" t="s">
        <v>3338</v>
      </c>
      <c r="J520" s="228">
        <v>42465</v>
      </c>
      <c r="K520" s="228">
        <v>42489</v>
      </c>
      <c r="L520" s="229" t="s">
        <v>106</v>
      </c>
      <c r="M520" s="284" t="s">
        <v>3339</v>
      </c>
      <c r="N520" s="231">
        <f t="shared" si="27"/>
        <v>0.1</v>
      </c>
      <c r="O520" s="227"/>
      <c r="P520" s="251"/>
      <c r="Q520" s="262"/>
    </row>
    <row r="521" spans="2:17" s="232" customFormat="1">
      <c r="B521" s="245">
        <v>516</v>
      </c>
      <c r="C521" s="649" t="s">
        <v>3340</v>
      </c>
      <c r="D521" s="649" t="s">
        <v>3341</v>
      </c>
      <c r="E521" s="225" t="s">
        <v>3342</v>
      </c>
      <c r="F521" s="226">
        <v>70000</v>
      </c>
      <c r="G521" s="649" t="s">
        <v>3343</v>
      </c>
      <c r="H521" s="226">
        <v>2000</v>
      </c>
      <c r="I521" s="673" t="s">
        <v>3344</v>
      </c>
      <c r="J521" s="228">
        <v>42461</v>
      </c>
      <c r="K521" s="228">
        <v>42551</v>
      </c>
      <c r="L521" s="229" t="s">
        <v>106</v>
      </c>
      <c r="M521" s="693" t="s">
        <v>3345</v>
      </c>
      <c r="N521" s="231">
        <f t="shared" si="27"/>
        <v>2.8571428571428571E-2</v>
      </c>
      <c r="O521" s="227"/>
      <c r="P521" s="240"/>
      <c r="Q521" s="262"/>
    </row>
    <row r="522" spans="2:17" s="232" customFormat="1">
      <c r="B522" s="245">
        <v>517</v>
      </c>
      <c r="C522" s="649" t="s">
        <v>3347</v>
      </c>
      <c r="D522" s="224" t="s">
        <v>3348</v>
      </c>
      <c r="E522" s="225" t="s">
        <v>125</v>
      </c>
      <c r="F522" s="226">
        <v>5000000</v>
      </c>
      <c r="G522" s="224" t="s">
        <v>3346</v>
      </c>
      <c r="H522" s="250">
        <v>170000</v>
      </c>
      <c r="I522" s="649" t="s">
        <v>3350</v>
      </c>
      <c r="J522" s="228">
        <v>42461</v>
      </c>
      <c r="K522" s="228">
        <v>42490</v>
      </c>
      <c r="L522" s="229" t="s">
        <v>105</v>
      </c>
      <c r="M522" s="693" t="s">
        <v>3349</v>
      </c>
      <c r="N522" s="231">
        <f t="shared" si="27"/>
        <v>3.4000000000000002E-2</v>
      </c>
      <c r="O522" s="227"/>
      <c r="P522" s="251"/>
      <c r="Q522" s="262"/>
    </row>
    <row r="523" spans="2:17" s="232" customFormat="1">
      <c r="B523" s="245">
        <v>518</v>
      </c>
      <c r="C523" s="649" t="s">
        <v>3358</v>
      </c>
      <c r="D523" s="649" t="s">
        <v>3359</v>
      </c>
      <c r="E523" s="225" t="s">
        <v>3360</v>
      </c>
      <c r="F523" s="226">
        <v>664000</v>
      </c>
      <c r="G523" s="649" t="s">
        <v>3361</v>
      </c>
      <c r="H523" s="250">
        <v>60000</v>
      </c>
      <c r="I523" s="673" t="s">
        <v>3362</v>
      </c>
      <c r="J523" s="228">
        <v>42461</v>
      </c>
      <c r="K523" s="228">
        <v>42551</v>
      </c>
      <c r="L523" s="229" t="s">
        <v>106</v>
      </c>
      <c r="M523" s="693" t="s">
        <v>3363</v>
      </c>
      <c r="N523" s="231">
        <f t="shared" si="27"/>
        <v>9.036144578313253E-2</v>
      </c>
      <c r="O523" s="227"/>
      <c r="P523" s="251"/>
      <c r="Q523" s="262"/>
    </row>
    <row r="524" spans="2:17" s="232" customFormat="1">
      <c r="B524" s="245">
        <v>522</v>
      </c>
      <c r="C524" s="704" t="s">
        <v>117</v>
      </c>
      <c r="D524" s="704" t="s">
        <v>925</v>
      </c>
      <c r="E524" s="705" t="s">
        <v>125</v>
      </c>
      <c r="F524" s="689">
        <v>1505000</v>
      </c>
      <c r="G524" s="704" t="s">
        <v>3371</v>
      </c>
      <c r="H524" s="706">
        <v>100000</v>
      </c>
      <c r="I524" s="649" t="s">
        <v>927</v>
      </c>
      <c r="J524" s="707">
        <v>42470</v>
      </c>
      <c r="K524" s="707">
        <v>42551</v>
      </c>
      <c r="L524" s="708" t="s">
        <v>106</v>
      </c>
      <c r="M524" s="693" t="s">
        <v>928</v>
      </c>
      <c r="N524" s="231"/>
      <c r="O524" s="227"/>
      <c r="P524" s="240"/>
      <c r="Q524" s="262"/>
    </row>
    <row r="525" spans="2:17" s="232" customFormat="1">
      <c r="B525" s="245">
        <v>523</v>
      </c>
      <c r="C525" s="704" t="s">
        <v>117</v>
      </c>
      <c r="D525" s="704" t="s">
        <v>3372</v>
      </c>
      <c r="E525" s="705" t="s">
        <v>167</v>
      </c>
      <c r="F525" s="709">
        <v>300000</v>
      </c>
      <c r="G525" s="704" t="s">
        <v>3373</v>
      </c>
      <c r="H525" s="706">
        <v>15000</v>
      </c>
      <c r="I525" s="704" t="s">
        <v>3374</v>
      </c>
      <c r="J525" s="707">
        <v>42471</v>
      </c>
      <c r="K525" s="707">
        <v>42551</v>
      </c>
      <c r="L525" s="708" t="s">
        <v>106</v>
      </c>
      <c r="M525" s="693" t="s">
        <v>3375</v>
      </c>
      <c r="N525" s="231"/>
      <c r="O525" s="227"/>
      <c r="P525" s="240"/>
      <c r="Q525" s="262"/>
    </row>
    <row r="526" spans="2:17" s="232" customFormat="1">
      <c r="B526" s="245">
        <v>524</v>
      </c>
      <c r="C526" s="704" t="s">
        <v>117</v>
      </c>
      <c r="D526" s="704" t="s">
        <v>3376</v>
      </c>
      <c r="E526" s="705" t="s">
        <v>167</v>
      </c>
      <c r="F526" s="709">
        <v>100000</v>
      </c>
      <c r="G526" s="704" t="s">
        <v>3377</v>
      </c>
      <c r="H526" s="706">
        <v>12468</v>
      </c>
      <c r="I526" s="704" t="s">
        <v>3378</v>
      </c>
      <c r="J526" s="707">
        <v>42473</v>
      </c>
      <c r="K526" s="707">
        <v>42551</v>
      </c>
      <c r="L526" s="708" t="s">
        <v>106</v>
      </c>
      <c r="M526" s="693" t="s">
        <v>3379</v>
      </c>
      <c r="N526" s="231"/>
      <c r="O526" s="227"/>
      <c r="P526" s="240"/>
      <c r="Q526" s="262"/>
    </row>
    <row r="527" spans="2:17" s="232" customFormat="1">
      <c r="B527" s="245">
        <v>525</v>
      </c>
      <c r="C527" s="704" t="s">
        <v>117</v>
      </c>
      <c r="D527" s="704" t="s">
        <v>3380</v>
      </c>
      <c r="E527" s="705" t="s">
        <v>167</v>
      </c>
      <c r="F527" s="709">
        <v>80000</v>
      </c>
      <c r="G527" s="704" t="s">
        <v>3381</v>
      </c>
      <c r="H527" s="706">
        <v>8000</v>
      </c>
      <c r="I527" s="704" t="s">
        <v>3382</v>
      </c>
      <c r="J527" s="707">
        <v>42475</v>
      </c>
      <c r="K527" s="707">
        <v>42551</v>
      </c>
      <c r="L527" s="708" t="s">
        <v>106</v>
      </c>
      <c r="M527" s="709" t="s">
        <v>3383</v>
      </c>
      <c r="N527" s="231"/>
      <c r="O527" s="227"/>
      <c r="P527" s="240"/>
      <c r="Q527" s="262"/>
    </row>
    <row r="528" spans="2:17" s="232" customFormat="1">
      <c r="B528" s="245">
        <v>527</v>
      </c>
      <c r="C528" s="704" t="s">
        <v>117</v>
      </c>
      <c r="D528" s="649" t="s">
        <v>3385</v>
      </c>
      <c r="E528" s="225" t="s">
        <v>787</v>
      </c>
      <c r="F528" s="689">
        <v>638400</v>
      </c>
      <c r="G528" s="649" t="s">
        <v>3386</v>
      </c>
      <c r="H528" s="689">
        <v>100000</v>
      </c>
      <c r="I528" s="649" t="s">
        <v>3387</v>
      </c>
      <c r="J528" s="707">
        <v>42465</v>
      </c>
      <c r="K528" s="707">
        <v>42551</v>
      </c>
      <c r="L528" s="708" t="s">
        <v>106</v>
      </c>
      <c r="M528" s="693" t="s">
        <v>3388</v>
      </c>
      <c r="N528" s="710">
        <f t="shared" ref="N528:N544" si="28">H528/F528</f>
        <v>0.15664160401002505</v>
      </c>
      <c r="O528" s="704"/>
      <c r="P528" s="709"/>
      <c r="Q528" s="672" t="s">
        <v>978</v>
      </c>
    </row>
    <row r="529" spans="2:17" s="232" customFormat="1">
      <c r="B529" s="245">
        <v>528</v>
      </c>
      <c r="C529" s="704" t="s">
        <v>117</v>
      </c>
      <c r="D529" s="649" t="s">
        <v>3385</v>
      </c>
      <c r="E529" s="225" t="s">
        <v>787</v>
      </c>
      <c r="F529" s="689">
        <v>638400</v>
      </c>
      <c r="G529" s="649" t="s">
        <v>3389</v>
      </c>
      <c r="H529" s="689">
        <v>150000</v>
      </c>
      <c r="I529" s="649" t="s">
        <v>3387</v>
      </c>
      <c r="J529" s="707">
        <v>42465</v>
      </c>
      <c r="K529" s="707">
        <v>42551</v>
      </c>
      <c r="L529" s="708" t="s">
        <v>106</v>
      </c>
      <c r="M529" s="693" t="s">
        <v>3388</v>
      </c>
      <c r="N529" s="710">
        <f t="shared" si="28"/>
        <v>0.23496240601503759</v>
      </c>
      <c r="O529" s="704"/>
      <c r="P529" s="709"/>
      <c r="Q529" s="672" t="s">
        <v>978</v>
      </c>
    </row>
    <row r="530" spans="2:17" s="232" customFormat="1">
      <c r="B530" s="245">
        <v>529</v>
      </c>
      <c r="C530" s="649" t="s">
        <v>3392</v>
      </c>
      <c r="D530" s="649" t="s">
        <v>3393</v>
      </c>
      <c r="E530" s="225" t="s">
        <v>3394</v>
      </c>
      <c r="F530" s="226">
        <v>80000</v>
      </c>
      <c r="G530" s="649" t="s">
        <v>3395</v>
      </c>
      <c r="H530" s="226">
        <v>16500</v>
      </c>
      <c r="I530" s="673" t="s">
        <v>3396</v>
      </c>
      <c r="J530" s="707">
        <v>42465</v>
      </c>
      <c r="K530" s="707">
        <v>42551</v>
      </c>
      <c r="L530" s="708" t="s">
        <v>105</v>
      </c>
      <c r="M530" s="230" t="s">
        <v>3397</v>
      </c>
      <c r="N530" s="710">
        <f t="shared" si="28"/>
        <v>0.20624999999999999</v>
      </c>
      <c r="O530" s="227"/>
      <c r="P530" s="240"/>
      <c r="Q530" s="262"/>
    </row>
    <row r="531" spans="2:17" s="232" customFormat="1">
      <c r="B531" s="245">
        <v>530</v>
      </c>
      <c r="C531" s="649" t="s">
        <v>3398</v>
      </c>
      <c r="D531" s="649" t="s">
        <v>3399</v>
      </c>
      <c r="E531" s="225" t="s">
        <v>3394</v>
      </c>
      <c r="F531" s="226">
        <v>30000</v>
      </c>
      <c r="G531" s="649" t="s">
        <v>3400</v>
      </c>
      <c r="H531" s="226">
        <v>3250</v>
      </c>
      <c r="I531" s="673" t="s">
        <v>3401</v>
      </c>
      <c r="J531" s="707">
        <v>42461</v>
      </c>
      <c r="K531" s="707">
        <v>42521</v>
      </c>
      <c r="L531" s="708" t="s">
        <v>106</v>
      </c>
      <c r="M531" s="693" t="s">
        <v>3402</v>
      </c>
      <c r="N531" s="710">
        <f t="shared" si="28"/>
        <v>0.10833333333333334</v>
      </c>
      <c r="O531" s="227"/>
      <c r="P531" s="240"/>
      <c r="Q531" s="262"/>
    </row>
    <row r="532" spans="2:17" s="232" customFormat="1">
      <c r="B532" s="245">
        <v>531</v>
      </c>
      <c r="C532" s="649" t="s">
        <v>3441</v>
      </c>
      <c r="D532" s="224" t="s">
        <v>3442</v>
      </c>
      <c r="E532" s="225" t="s">
        <v>787</v>
      </c>
      <c r="F532" s="226">
        <v>780000</v>
      </c>
      <c r="G532" s="224" t="s">
        <v>3411</v>
      </c>
      <c r="H532" s="226">
        <v>10000</v>
      </c>
      <c r="I532" s="224" t="s">
        <v>3421</v>
      </c>
      <c r="J532" s="228">
        <v>42466</v>
      </c>
      <c r="K532" s="228">
        <v>42490</v>
      </c>
      <c r="L532" s="708" t="s">
        <v>106</v>
      </c>
      <c r="M532" s="224" t="s">
        <v>3431</v>
      </c>
      <c r="N532" s="710">
        <f t="shared" si="28"/>
        <v>1.282051282051282E-2</v>
      </c>
      <c r="O532" s="227"/>
      <c r="P532" s="240"/>
      <c r="Q532" s="262"/>
    </row>
    <row r="533" spans="2:17" s="232" customFormat="1">
      <c r="B533" s="245">
        <v>532</v>
      </c>
      <c r="C533" s="649" t="s">
        <v>3441</v>
      </c>
      <c r="D533" s="224" t="s">
        <v>3443</v>
      </c>
      <c r="E533" s="225" t="s">
        <v>787</v>
      </c>
      <c r="F533" s="226">
        <v>200000</v>
      </c>
      <c r="G533" s="224" t="s">
        <v>3412</v>
      </c>
      <c r="H533" s="226">
        <v>16000</v>
      </c>
      <c r="I533" s="224" t="s">
        <v>3422</v>
      </c>
      <c r="J533" s="228">
        <v>42454</v>
      </c>
      <c r="K533" s="228">
        <v>42490</v>
      </c>
      <c r="L533" s="708" t="s">
        <v>106</v>
      </c>
      <c r="M533" s="224" t="s">
        <v>3432</v>
      </c>
      <c r="N533" s="710">
        <f t="shared" si="28"/>
        <v>0.08</v>
      </c>
      <c r="O533" s="227"/>
      <c r="P533" s="240"/>
      <c r="Q533" s="262"/>
    </row>
    <row r="534" spans="2:17" s="232" customFormat="1">
      <c r="B534" s="245">
        <v>533</v>
      </c>
      <c r="C534" s="649" t="s">
        <v>3441</v>
      </c>
      <c r="D534" s="224" t="s">
        <v>3444</v>
      </c>
      <c r="E534" s="225" t="s">
        <v>167</v>
      </c>
      <c r="F534" s="226">
        <v>80000</v>
      </c>
      <c r="G534" s="224" t="s">
        <v>3413</v>
      </c>
      <c r="H534" s="226">
        <v>2935</v>
      </c>
      <c r="I534" s="224" t="s">
        <v>3423</v>
      </c>
      <c r="J534" s="228">
        <v>42461</v>
      </c>
      <c r="K534" s="228">
        <v>42551</v>
      </c>
      <c r="L534" s="708" t="s">
        <v>106</v>
      </c>
      <c r="M534" s="224" t="s">
        <v>3433</v>
      </c>
      <c r="N534" s="710">
        <f t="shared" si="28"/>
        <v>3.6687499999999998E-2</v>
      </c>
      <c r="O534" s="227"/>
      <c r="P534" s="240"/>
      <c r="Q534" s="262"/>
    </row>
    <row r="535" spans="2:17" s="232" customFormat="1">
      <c r="B535" s="245">
        <v>534</v>
      </c>
      <c r="C535" s="649" t="s">
        <v>3441</v>
      </c>
      <c r="D535" s="224" t="s">
        <v>3445</v>
      </c>
      <c r="E535" s="225" t="s">
        <v>167</v>
      </c>
      <c r="F535" s="226">
        <v>80000</v>
      </c>
      <c r="G535" s="224" t="s">
        <v>3414</v>
      </c>
      <c r="H535" s="226">
        <v>750</v>
      </c>
      <c r="I535" s="224" t="s">
        <v>3424</v>
      </c>
      <c r="J535" s="228">
        <v>42461</v>
      </c>
      <c r="K535" s="228">
        <v>42551</v>
      </c>
      <c r="L535" s="708" t="s">
        <v>106</v>
      </c>
      <c r="M535" s="224" t="s">
        <v>3434</v>
      </c>
      <c r="N535" s="710">
        <f t="shared" si="28"/>
        <v>9.3749999999999997E-3</v>
      </c>
      <c r="O535" s="227"/>
      <c r="P535" s="240"/>
      <c r="Q535" s="262"/>
    </row>
    <row r="536" spans="2:17" s="232" customFormat="1">
      <c r="B536" s="245">
        <v>535</v>
      </c>
      <c r="C536" s="649" t="s">
        <v>3441</v>
      </c>
      <c r="D536" s="224" t="s">
        <v>3446</v>
      </c>
      <c r="E536" s="225" t="s">
        <v>787</v>
      </c>
      <c r="F536" s="226">
        <v>500000</v>
      </c>
      <c r="G536" s="224" t="s">
        <v>3415</v>
      </c>
      <c r="H536" s="226">
        <v>36000</v>
      </c>
      <c r="I536" s="224" t="s">
        <v>3425</v>
      </c>
      <c r="J536" s="228">
        <v>42473</v>
      </c>
      <c r="K536" s="228">
        <v>42521</v>
      </c>
      <c r="L536" s="708" t="s">
        <v>106</v>
      </c>
      <c r="M536" s="224" t="s">
        <v>3435</v>
      </c>
      <c r="N536" s="710">
        <f t="shared" si="28"/>
        <v>7.1999999999999995E-2</v>
      </c>
      <c r="O536" s="227"/>
      <c r="P536" s="240"/>
      <c r="Q536" s="262"/>
    </row>
    <row r="537" spans="2:17" s="232" customFormat="1">
      <c r="B537" s="245">
        <v>536</v>
      </c>
      <c r="C537" s="649" t="s">
        <v>3441</v>
      </c>
      <c r="D537" s="224" t="s">
        <v>3447</v>
      </c>
      <c r="E537" s="225" t="s">
        <v>787</v>
      </c>
      <c r="F537" s="226">
        <v>1035000</v>
      </c>
      <c r="G537" s="224" t="s">
        <v>3416</v>
      </c>
      <c r="H537" s="226">
        <v>10180</v>
      </c>
      <c r="I537" s="224" t="s">
        <v>3426</v>
      </c>
      <c r="J537" s="228">
        <v>42472</v>
      </c>
      <c r="K537" s="228">
        <v>42521</v>
      </c>
      <c r="L537" s="708" t="s">
        <v>106</v>
      </c>
      <c r="M537" s="224" t="s">
        <v>3436</v>
      </c>
      <c r="N537" s="710">
        <f t="shared" si="28"/>
        <v>9.8357487922705322E-3</v>
      </c>
      <c r="O537" s="227"/>
      <c r="P537" s="240"/>
      <c r="Q537" s="262"/>
    </row>
    <row r="538" spans="2:17" s="232" customFormat="1">
      <c r="B538" s="245">
        <v>537</v>
      </c>
      <c r="C538" s="649" t="s">
        <v>3441</v>
      </c>
      <c r="D538" s="224" t="s">
        <v>3448</v>
      </c>
      <c r="E538" s="225" t="s">
        <v>167</v>
      </c>
      <c r="F538" s="226">
        <v>150000</v>
      </c>
      <c r="G538" s="224" t="s">
        <v>3417</v>
      </c>
      <c r="H538" s="226">
        <v>13343</v>
      </c>
      <c r="I538" s="224" t="s">
        <v>3427</v>
      </c>
      <c r="J538" s="228">
        <v>42461</v>
      </c>
      <c r="K538" s="228">
        <v>42551</v>
      </c>
      <c r="L538" s="708" t="s">
        <v>106</v>
      </c>
      <c r="M538" s="224" t="s">
        <v>3437</v>
      </c>
      <c r="N538" s="710">
        <f t="shared" si="28"/>
        <v>8.8953333333333329E-2</v>
      </c>
      <c r="O538" s="227"/>
      <c r="P538" s="240"/>
      <c r="Q538" s="262"/>
    </row>
    <row r="539" spans="2:17" s="232" customFormat="1">
      <c r="B539" s="245">
        <v>538</v>
      </c>
      <c r="C539" s="649" t="s">
        <v>3441</v>
      </c>
      <c r="D539" s="224" t="s">
        <v>3449</v>
      </c>
      <c r="E539" s="225" t="s">
        <v>167</v>
      </c>
      <c r="F539" s="226">
        <v>100000</v>
      </c>
      <c r="G539" s="224" t="s">
        <v>3418</v>
      </c>
      <c r="H539" s="226">
        <v>8390</v>
      </c>
      <c r="I539" s="224" t="s">
        <v>3428</v>
      </c>
      <c r="J539" s="228">
        <v>42461</v>
      </c>
      <c r="K539" s="228">
        <v>42551</v>
      </c>
      <c r="L539" s="708" t="s">
        <v>106</v>
      </c>
      <c r="M539" s="224" t="s">
        <v>3438</v>
      </c>
      <c r="N539" s="710">
        <f t="shared" si="28"/>
        <v>8.3900000000000002E-2</v>
      </c>
      <c r="O539" s="227"/>
      <c r="P539" s="240"/>
      <c r="Q539" s="262"/>
    </row>
    <row r="540" spans="2:17" s="232" customFormat="1">
      <c r="B540" s="245">
        <v>539</v>
      </c>
      <c r="C540" s="649" t="s">
        <v>3441</v>
      </c>
      <c r="D540" s="224" t="s">
        <v>3450</v>
      </c>
      <c r="E540" s="225" t="s">
        <v>787</v>
      </c>
      <c r="F540" s="226">
        <v>1230000</v>
      </c>
      <c r="G540" s="224" t="s">
        <v>3419</v>
      </c>
      <c r="H540" s="226">
        <v>10450</v>
      </c>
      <c r="I540" s="224" t="s">
        <v>3429</v>
      </c>
      <c r="J540" s="228">
        <v>42472</v>
      </c>
      <c r="K540" s="228">
        <v>42490</v>
      </c>
      <c r="L540" s="708" t="s">
        <v>106</v>
      </c>
      <c r="M540" s="224" t="s">
        <v>3439</v>
      </c>
      <c r="N540" s="710">
        <f t="shared" si="28"/>
        <v>8.4959349593495929E-3</v>
      </c>
      <c r="O540" s="227"/>
      <c r="P540" s="240"/>
      <c r="Q540" s="262"/>
    </row>
    <row r="541" spans="2:17" s="232" customFormat="1">
      <c r="B541" s="245">
        <v>540</v>
      </c>
      <c r="C541" s="649" t="s">
        <v>3441</v>
      </c>
      <c r="D541" s="224" t="s">
        <v>3451</v>
      </c>
      <c r="E541" s="225" t="s">
        <v>167</v>
      </c>
      <c r="F541" s="226">
        <v>80000</v>
      </c>
      <c r="G541" s="224" t="s">
        <v>3420</v>
      </c>
      <c r="H541" s="226">
        <v>6710</v>
      </c>
      <c r="I541" s="224" t="s">
        <v>3430</v>
      </c>
      <c r="J541" s="228">
        <v>42461</v>
      </c>
      <c r="K541" s="228">
        <v>42551</v>
      </c>
      <c r="L541" s="708" t="s">
        <v>106</v>
      </c>
      <c r="M541" s="224" t="s">
        <v>3440</v>
      </c>
      <c r="N541" s="710">
        <f t="shared" si="28"/>
        <v>8.3875000000000005E-2</v>
      </c>
      <c r="O541" s="227"/>
      <c r="P541" s="240"/>
      <c r="Q541" s="262"/>
    </row>
    <row r="542" spans="2:17" s="232" customFormat="1">
      <c r="B542" s="245">
        <v>541</v>
      </c>
      <c r="C542" s="649" t="s">
        <v>3460</v>
      </c>
      <c r="D542" s="649" t="s">
        <v>3461</v>
      </c>
      <c r="E542" s="225" t="s">
        <v>3462</v>
      </c>
      <c r="F542" s="226">
        <v>660000</v>
      </c>
      <c r="G542" s="649" t="s">
        <v>3463</v>
      </c>
      <c r="H542" s="226">
        <v>97800</v>
      </c>
      <c r="I542" s="649" t="s">
        <v>3464</v>
      </c>
      <c r="J542" s="228">
        <v>42461</v>
      </c>
      <c r="K542" s="228">
        <v>42644</v>
      </c>
      <c r="L542" s="229" t="s">
        <v>106</v>
      </c>
      <c r="M542" s="649" t="s">
        <v>3465</v>
      </c>
      <c r="N542" s="710">
        <f t="shared" si="28"/>
        <v>0.14818181818181819</v>
      </c>
      <c r="O542" s="227"/>
      <c r="P542" s="240"/>
      <c r="Q542" s="262"/>
    </row>
    <row r="543" spans="2:17" s="232" customFormat="1">
      <c r="B543" s="245">
        <v>542</v>
      </c>
      <c r="C543" s="649" t="s">
        <v>3460</v>
      </c>
      <c r="D543" s="649" t="s">
        <v>3466</v>
      </c>
      <c r="E543" s="225" t="s">
        <v>3467</v>
      </c>
      <c r="F543" s="226">
        <v>50000</v>
      </c>
      <c r="G543" s="649" t="s">
        <v>3468</v>
      </c>
      <c r="H543" s="226">
        <v>6000</v>
      </c>
      <c r="I543" s="649" t="s">
        <v>3469</v>
      </c>
      <c r="J543" s="697">
        <v>42479</v>
      </c>
      <c r="K543" s="228">
        <v>42489</v>
      </c>
      <c r="L543" s="229" t="s">
        <v>106</v>
      </c>
      <c r="M543" s="649" t="s">
        <v>3470</v>
      </c>
      <c r="N543" s="710">
        <f t="shared" si="28"/>
        <v>0.12</v>
      </c>
      <c r="O543" s="227"/>
      <c r="P543" s="240"/>
      <c r="Q543" s="262"/>
    </row>
    <row r="544" spans="2:17" s="660" customFormat="1">
      <c r="B544" s="245">
        <v>543</v>
      </c>
      <c r="C544" s="661" t="s">
        <v>117</v>
      </c>
      <c r="D544" s="662" t="s">
        <v>964</v>
      </c>
      <c r="E544" s="662" t="s">
        <v>181</v>
      </c>
      <c r="F544" s="663">
        <v>300000</v>
      </c>
      <c r="G544" s="662" t="s">
        <v>3471</v>
      </c>
      <c r="H544" s="664">
        <v>-5500</v>
      </c>
      <c r="I544" s="665" t="s">
        <v>3472</v>
      </c>
      <c r="J544" s="666">
        <v>42461</v>
      </c>
      <c r="K544" s="666">
        <v>42551</v>
      </c>
      <c r="L544" s="667" t="s">
        <v>106</v>
      </c>
      <c r="M544" s="668" t="s">
        <v>3473</v>
      </c>
      <c r="N544" s="669">
        <f t="shared" si="28"/>
        <v>-1.8333333333333333E-2</v>
      </c>
      <c r="O544" s="665"/>
      <c r="P544" s="670"/>
      <c r="Q544" s="671" t="s">
        <v>3474</v>
      </c>
    </row>
    <row r="545" spans="2:18" s="660" customFormat="1">
      <c r="B545" s="245">
        <v>543</v>
      </c>
      <c r="C545" s="661" t="s">
        <v>117</v>
      </c>
      <c r="D545" s="662" t="s">
        <v>3475</v>
      </c>
      <c r="E545" s="662" t="s">
        <v>181</v>
      </c>
      <c r="F545" s="663">
        <v>264000</v>
      </c>
      <c r="G545" s="662" t="s">
        <v>3476</v>
      </c>
      <c r="H545" s="664">
        <v>-200000</v>
      </c>
      <c r="I545" s="665" t="s">
        <v>3477</v>
      </c>
      <c r="J545" s="666">
        <v>42461</v>
      </c>
      <c r="K545" s="666">
        <v>42551</v>
      </c>
      <c r="L545" s="667" t="s">
        <v>106</v>
      </c>
      <c r="M545" s="668" t="s">
        <v>3478</v>
      </c>
      <c r="N545" s="669">
        <f t="shared" ref="N545:N547" si="29">IF(ISERROR(H545/F545),"",H545/F545)</f>
        <v>-0.75757575757575757</v>
      </c>
      <c r="O545" s="665"/>
      <c r="P545" s="670"/>
      <c r="Q545" s="671" t="s">
        <v>3474</v>
      </c>
      <c r="R545" s="660" t="s">
        <v>3479</v>
      </c>
    </row>
    <row r="546" spans="2:18" s="660" customFormat="1">
      <c r="B546" s="245">
        <v>543</v>
      </c>
      <c r="C546" s="661" t="s">
        <v>117</v>
      </c>
      <c r="D546" s="662" t="s">
        <v>3475</v>
      </c>
      <c r="E546" s="662" t="s">
        <v>181</v>
      </c>
      <c r="F546" s="663">
        <v>528000</v>
      </c>
      <c r="G546" s="662" t="s">
        <v>3481</v>
      </c>
      <c r="H546" s="664">
        <v>-200000</v>
      </c>
      <c r="I546" s="665" t="s">
        <v>3482</v>
      </c>
      <c r="J546" s="666">
        <v>42461</v>
      </c>
      <c r="K546" s="666">
        <v>42551</v>
      </c>
      <c r="L546" s="667" t="s">
        <v>106</v>
      </c>
      <c r="M546" s="668" t="s">
        <v>3478</v>
      </c>
      <c r="N546" s="669">
        <f t="shared" si="29"/>
        <v>-0.37878787878787878</v>
      </c>
      <c r="O546" s="665"/>
      <c r="P546" s="670"/>
      <c r="Q546" s="671" t="s">
        <v>3474</v>
      </c>
      <c r="R546" s="660" t="s">
        <v>3480</v>
      </c>
    </row>
    <row r="547" spans="2:18" s="660" customFormat="1">
      <c r="B547" s="245">
        <v>198</v>
      </c>
      <c r="C547" s="661" t="s">
        <v>3483</v>
      </c>
      <c r="D547" s="662" t="s">
        <v>3484</v>
      </c>
      <c r="E547" s="662" t="s">
        <v>3485</v>
      </c>
      <c r="F547" s="663">
        <v>600000</v>
      </c>
      <c r="G547" s="662" t="s">
        <v>3486</v>
      </c>
      <c r="H547" s="664">
        <v>-25000</v>
      </c>
      <c r="I547" s="665" t="s">
        <v>3487</v>
      </c>
      <c r="J547" s="666">
        <v>42461</v>
      </c>
      <c r="K547" s="666">
        <v>42551</v>
      </c>
      <c r="L547" s="667" t="s">
        <v>106</v>
      </c>
      <c r="M547" s="668" t="s">
        <v>3488</v>
      </c>
      <c r="N547" s="669">
        <f t="shared" si="29"/>
        <v>-4.1666666666666664E-2</v>
      </c>
      <c r="O547" s="665"/>
      <c r="P547" s="670"/>
      <c r="Q547" s="671" t="s">
        <v>3474</v>
      </c>
      <c r="R547" s="660" t="s">
        <v>3489</v>
      </c>
    </row>
    <row r="548" spans="2:18" s="232" customFormat="1">
      <c r="B548" s="245">
        <v>547</v>
      </c>
      <c r="C548" s="649" t="s">
        <v>3495</v>
      </c>
      <c r="D548" s="649" t="s">
        <v>3496</v>
      </c>
      <c r="E548" s="225" t="s">
        <v>3492</v>
      </c>
      <c r="F548" s="226">
        <v>70000</v>
      </c>
      <c r="G548" s="711" t="s">
        <v>3497</v>
      </c>
      <c r="H548" s="240">
        <v>6965</v>
      </c>
      <c r="I548" s="499" t="str">
        <f t="shared" ref="I548:I549" si="30">C548&amp;"房产"&amp;M548&amp;D548&amp;"sales cost"</f>
        <v>广州房产F-FC-GZ-HF-14-05392#031保利学府里sales cost</v>
      </c>
      <c r="J548" s="228">
        <v>42457</v>
      </c>
      <c r="K548" s="228">
        <v>42490</v>
      </c>
      <c r="L548" s="241" t="s">
        <v>106</v>
      </c>
      <c r="M548" s="693" t="s">
        <v>3498</v>
      </c>
      <c r="N548" s="712">
        <f t="shared" ref="N548" si="31">H548/F548</f>
        <v>9.9500000000000005E-2</v>
      </c>
      <c r="O548" s="239"/>
      <c r="P548" s="240"/>
      <c r="Q548" s="262"/>
    </row>
    <row r="549" spans="2:18" s="232" customFormat="1">
      <c r="B549" s="245">
        <v>548</v>
      </c>
      <c r="C549" s="649" t="s">
        <v>3490</v>
      </c>
      <c r="D549" s="649" t="s">
        <v>3491</v>
      </c>
      <c r="E549" s="225" t="s">
        <v>3492</v>
      </c>
      <c r="F549" s="226">
        <v>70000</v>
      </c>
      <c r="G549" s="711" t="s">
        <v>3493</v>
      </c>
      <c r="H549" s="240">
        <v>7000</v>
      </c>
      <c r="I549" s="499" t="str">
        <f t="shared" si="30"/>
        <v>广州房产F-FC-GZ-HF-14-05392#037葛洲坝保利曼城sales cost</v>
      </c>
      <c r="J549" s="228">
        <v>42466</v>
      </c>
      <c r="K549" s="228">
        <v>42497</v>
      </c>
      <c r="L549" s="241" t="s">
        <v>106</v>
      </c>
      <c r="M549" s="693" t="s">
        <v>3494</v>
      </c>
      <c r="N549" s="614">
        <f t="shared" ref="N549:N553" si="32">H549/F549</f>
        <v>0.1</v>
      </c>
      <c r="O549" s="239"/>
      <c r="P549" s="240"/>
      <c r="Q549" s="262"/>
    </row>
    <row r="550" spans="2:18" s="232" customFormat="1">
      <c r="B550" s="245">
        <v>549</v>
      </c>
      <c r="C550" s="649" t="s">
        <v>3515</v>
      </c>
      <c r="D550" s="649" t="s">
        <v>3516</v>
      </c>
      <c r="E550" s="225" t="s">
        <v>3517</v>
      </c>
      <c r="F550" s="226">
        <v>112000</v>
      </c>
      <c r="G550" s="711" t="s">
        <v>3518</v>
      </c>
      <c r="H550" s="240">
        <v>16000</v>
      </c>
      <c r="I550" s="711" t="s">
        <v>3519</v>
      </c>
      <c r="J550" s="228"/>
      <c r="K550" s="228"/>
      <c r="L550" s="241" t="s">
        <v>106</v>
      </c>
      <c r="M550" s="693" t="s">
        <v>3520</v>
      </c>
      <c r="N550" s="614">
        <f t="shared" si="32"/>
        <v>0.14285714285714285</v>
      </c>
      <c r="O550" s="673" t="s">
        <v>3658</v>
      </c>
      <c r="P550" s="240"/>
      <c r="Q550" s="262"/>
    </row>
    <row r="551" spans="2:18" s="232" customFormat="1">
      <c r="B551" s="245">
        <v>550</v>
      </c>
      <c r="C551" s="649" t="s">
        <v>3528</v>
      </c>
      <c r="D551" s="649" t="s">
        <v>3529</v>
      </c>
      <c r="E551" s="225" t="s">
        <v>3517</v>
      </c>
      <c r="F551" s="226">
        <v>162000</v>
      </c>
      <c r="G551" s="711" t="s">
        <v>3530</v>
      </c>
      <c r="H551" s="240">
        <v>6295</v>
      </c>
      <c r="I551" s="711" t="s">
        <v>3656</v>
      </c>
      <c r="J551" s="228">
        <v>42479</v>
      </c>
      <c r="K551" s="228">
        <v>42505</v>
      </c>
      <c r="L551" s="241" t="s">
        <v>106</v>
      </c>
      <c r="M551" s="693" t="s">
        <v>3531</v>
      </c>
      <c r="N551" s="614">
        <f t="shared" si="32"/>
        <v>3.8858024691358024E-2</v>
      </c>
      <c r="O551" s="239"/>
      <c r="P551" s="240"/>
      <c r="Q551" s="262"/>
    </row>
    <row r="552" spans="2:18" s="232" customFormat="1">
      <c r="B552" s="245">
        <v>551</v>
      </c>
      <c r="C552" s="649" t="s">
        <v>3532</v>
      </c>
      <c r="D552" s="649" t="s">
        <v>3534</v>
      </c>
      <c r="E552" s="225" t="s">
        <v>3535</v>
      </c>
      <c r="F552" s="226">
        <v>1000000</v>
      </c>
      <c r="G552" s="711" t="s">
        <v>3536</v>
      </c>
      <c r="H552" s="240">
        <v>99550</v>
      </c>
      <c r="I552" s="499" t="str">
        <f t="shared" ref="I552:I553" si="33">C552&amp;"房产"&amp;M552&amp;D552&amp;"sales cost"</f>
        <v>广州房产F-FC-GZ-CPS-16-01582#001华新智汇sales cost</v>
      </c>
      <c r="J552" s="228">
        <v>42471</v>
      </c>
      <c r="K552" s="228">
        <v>42551</v>
      </c>
      <c r="L552" s="241" t="s">
        <v>106</v>
      </c>
      <c r="M552" s="230" t="s">
        <v>3533</v>
      </c>
      <c r="N552" s="231">
        <f t="shared" si="32"/>
        <v>9.955E-2</v>
      </c>
      <c r="O552" s="239"/>
      <c r="P552" s="240"/>
      <c r="Q552" s="262"/>
    </row>
    <row r="553" spans="2:18" s="232" customFormat="1">
      <c r="B553" s="245">
        <v>552</v>
      </c>
      <c r="C553" s="649" t="s">
        <v>3547</v>
      </c>
      <c r="D553" s="649" t="s">
        <v>3548</v>
      </c>
      <c r="E553" s="225" t="s">
        <v>3549</v>
      </c>
      <c r="F553" s="226">
        <v>2000000</v>
      </c>
      <c r="G553" s="711" t="s">
        <v>3550</v>
      </c>
      <c r="H553" s="251">
        <v>105730</v>
      </c>
      <c r="I553" s="499" t="str">
        <f t="shared" si="33"/>
        <v>广州房产F-FC-GZ-CPA-15-02901越秀滨海御城sales cost</v>
      </c>
      <c r="J553" s="283">
        <v>42461</v>
      </c>
      <c r="K553" s="283">
        <v>42490</v>
      </c>
      <c r="L553" s="241" t="s">
        <v>106</v>
      </c>
      <c r="M553" s="693" t="s">
        <v>3551</v>
      </c>
      <c r="N553" s="714">
        <f t="shared" si="32"/>
        <v>5.2865000000000002E-2</v>
      </c>
      <c r="O553" s="227"/>
      <c r="P553" s="251"/>
      <c r="Q553" s="262"/>
    </row>
    <row r="554" spans="2:18" s="232" customFormat="1">
      <c r="B554" s="245">
        <v>553</v>
      </c>
      <c r="C554" s="649" t="s">
        <v>729</v>
      </c>
      <c r="D554" s="649" t="s">
        <v>3555</v>
      </c>
      <c r="E554" s="225" t="s">
        <v>125</v>
      </c>
      <c r="F554" s="226">
        <v>700000</v>
      </c>
      <c r="G554" s="711" t="s">
        <v>3556</v>
      </c>
      <c r="H554" s="251">
        <v>70000</v>
      </c>
      <c r="I554" s="499" t="s">
        <v>3552</v>
      </c>
      <c r="J554" s="283" t="s">
        <v>3553</v>
      </c>
      <c r="K554" s="283" t="s">
        <v>3554</v>
      </c>
      <c r="L554" s="241" t="s">
        <v>106</v>
      </c>
      <c r="M554" s="693" t="s">
        <v>3557</v>
      </c>
      <c r="N554" s="714">
        <v>0.1</v>
      </c>
      <c r="O554" s="227"/>
      <c r="P554" s="251"/>
      <c r="Q554" s="262"/>
    </row>
    <row r="555" spans="2:18" s="232" customFormat="1">
      <c r="B555" s="245">
        <v>554</v>
      </c>
      <c r="C555" s="649" t="s">
        <v>118</v>
      </c>
      <c r="D555" s="649" t="s">
        <v>3563</v>
      </c>
      <c r="E555" s="225" t="s">
        <v>467</v>
      </c>
      <c r="F555" s="226">
        <v>30000</v>
      </c>
      <c r="G555" s="711" t="s">
        <v>3564</v>
      </c>
      <c r="H555" s="251">
        <v>3000</v>
      </c>
      <c r="I555" s="499" t="s">
        <v>3562</v>
      </c>
      <c r="J555" s="283" t="s">
        <v>3225</v>
      </c>
      <c r="K555" s="283" t="s">
        <v>3226</v>
      </c>
      <c r="L555" s="241" t="s">
        <v>106</v>
      </c>
      <c r="M555" s="693" t="s">
        <v>3565</v>
      </c>
      <c r="N555" s="714">
        <v>0.1</v>
      </c>
      <c r="O555" s="227" t="s">
        <v>3218</v>
      </c>
      <c r="P555" s="251"/>
      <c r="Q555" s="262"/>
    </row>
    <row r="556" spans="2:18" s="232" customFormat="1">
      <c r="B556" s="245">
        <v>555</v>
      </c>
      <c r="C556" s="649" t="s">
        <v>3566</v>
      </c>
      <c r="D556" s="649" t="s">
        <v>3567</v>
      </c>
      <c r="E556" s="225" t="s">
        <v>167</v>
      </c>
      <c r="F556" s="226">
        <v>400000</v>
      </c>
      <c r="G556" s="711" t="s">
        <v>3568</v>
      </c>
      <c r="H556" s="251">
        <v>88000</v>
      </c>
      <c r="I556" s="673" t="s">
        <v>3570</v>
      </c>
      <c r="J556" s="283">
        <v>42461</v>
      </c>
      <c r="K556" s="283">
        <v>42551</v>
      </c>
      <c r="L556" s="241" t="s">
        <v>106</v>
      </c>
      <c r="M556" s="693" t="s">
        <v>3569</v>
      </c>
      <c r="N556" s="714">
        <v>0.1</v>
      </c>
      <c r="O556" s="239"/>
      <c r="P556" s="251"/>
      <c r="Q556" s="262"/>
    </row>
    <row r="557" spans="2:18" s="232" customFormat="1">
      <c r="B557" s="245">
        <v>556</v>
      </c>
      <c r="C557" s="649" t="s">
        <v>3585</v>
      </c>
      <c r="D557" s="649" t="s">
        <v>3571</v>
      </c>
      <c r="E557" s="225" t="s">
        <v>3572</v>
      </c>
      <c r="F557" s="689">
        <v>310500</v>
      </c>
      <c r="G557" s="649" t="s">
        <v>3573</v>
      </c>
      <c r="H557" s="689">
        <v>150000</v>
      </c>
      <c r="I557" s="704" t="s">
        <v>3574</v>
      </c>
      <c r="J557" s="707">
        <v>42479</v>
      </c>
      <c r="K557" s="707">
        <v>42551</v>
      </c>
      <c r="L557" s="708" t="s">
        <v>106</v>
      </c>
      <c r="M557" s="693" t="s">
        <v>3575</v>
      </c>
      <c r="N557" s="710">
        <f>H557/F557</f>
        <v>0.48309178743961351</v>
      </c>
      <c r="O557" s="704"/>
      <c r="P557" s="709"/>
      <c r="Q557" s="672" t="s">
        <v>3576</v>
      </c>
    </row>
    <row r="558" spans="2:18" s="232" customFormat="1">
      <c r="B558" s="245">
        <v>557</v>
      </c>
      <c r="C558" s="662" t="s">
        <v>3585</v>
      </c>
      <c r="D558" s="662" t="s">
        <v>3577</v>
      </c>
      <c r="E558" s="662" t="s">
        <v>3578</v>
      </c>
      <c r="F558" s="663">
        <v>1500000</v>
      </c>
      <c r="G558" s="715" t="s">
        <v>3579</v>
      </c>
      <c r="H558" s="716">
        <v>-52400</v>
      </c>
      <c r="I558" s="715" t="s">
        <v>3580</v>
      </c>
      <c r="J558" s="717">
        <v>42461</v>
      </c>
      <c r="K558" s="717">
        <v>42551</v>
      </c>
      <c r="L558" s="718" t="s">
        <v>106</v>
      </c>
      <c r="M558" s="668" t="s">
        <v>3581</v>
      </c>
      <c r="N558" s="719"/>
      <c r="O558" s="715"/>
      <c r="P558" s="720"/>
      <c r="Q558" s="671" t="s">
        <v>3582</v>
      </c>
    </row>
    <row r="559" spans="2:18" s="232" customFormat="1">
      <c r="B559" s="245">
        <v>558</v>
      </c>
      <c r="C559" s="662" t="s">
        <v>3585</v>
      </c>
      <c r="D559" s="662" t="s">
        <v>3577</v>
      </c>
      <c r="E559" s="662" t="s">
        <v>3578</v>
      </c>
      <c r="F559" s="663">
        <v>1500000</v>
      </c>
      <c r="G559" s="715" t="s">
        <v>3583</v>
      </c>
      <c r="H559" s="716">
        <v>-150000</v>
      </c>
      <c r="I559" s="715" t="s">
        <v>3580</v>
      </c>
      <c r="J559" s="717">
        <v>42461</v>
      </c>
      <c r="K559" s="717">
        <v>42551</v>
      </c>
      <c r="L559" s="718" t="s">
        <v>106</v>
      </c>
      <c r="M559" s="668" t="s">
        <v>3581</v>
      </c>
      <c r="N559" s="719"/>
      <c r="O559" s="715"/>
      <c r="P559" s="720"/>
      <c r="Q559" s="671" t="s">
        <v>3582</v>
      </c>
    </row>
    <row r="560" spans="2:18" s="232" customFormat="1">
      <c r="B560" s="245">
        <v>559</v>
      </c>
      <c r="C560" s="662" t="s">
        <v>3585</v>
      </c>
      <c r="D560" s="662" t="s">
        <v>3577</v>
      </c>
      <c r="E560" s="662" t="s">
        <v>3578</v>
      </c>
      <c r="F560" s="663">
        <v>1500000</v>
      </c>
      <c r="G560" s="715" t="s">
        <v>3584</v>
      </c>
      <c r="H560" s="716">
        <v>-53100</v>
      </c>
      <c r="I560" s="715" t="s">
        <v>3580</v>
      </c>
      <c r="J560" s="717">
        <v>42461</v>
      </c>
      <c r="K560" s="717">
        <v>42551</v>
      </c>
      <c r="L560" s="718" t="s">
        <v>106</v>
      </c>
      <c r="M560" s="668" t="s">
        <v>3581</v>
      </c>
      <c r="N560" s="719"/>
      <c r="O560" s="715"/>
      <c r="P560" s="720"/>
      <c r="Q560" s="671" t="s">
        <v>3582</v>
      </c>
    </row>
    <row r="561" spans="2:17" s="232" customFormat="1">
      <c r="B561" s="245">
        <v>560</v>
      </c>
      <c r="C561" s="649" t="s">
        <v>3586</v>
      </c>
      <c r="D561" s="649" t="s">
        <v>3587</v>
      </c>
      <c r="E561" s="225" t="s">
        <v>3588</v>
      </c>
      <c r="F561" s="689">
        <v>43200</v>
      </c>
      <c r="G561" s="649" t="s">
        <v>3589</v>
      </c>
      <c r="H561" s="689">
        <v>3800</v>
      </c>
      <c r="I561" s="704" t="s">
        <v>3590</v>
      </c>
      <c r="J561" s="721">
        <v>42480</v>
      </c>
      <c r="K561" s="721">
        <v>42551</v>
      </c>
      <c r="L561" s="722" t="s">
        <v>106</v>
      </c>
      <c r="M561" s="649" t="s">
        <v>3591</v>
      </c>
      <c r="N561" s="710">
        <f t="shared" ref="N561:N566" si="34">H561/F561</f>
        <v>8.7962962962962965E-2</v>
      </c>
      <c r="O561" s="227"/>
      <c r="P561" s="240"/>
      <c r="Q561" s="262"/>
    </row>
    <row r="562" spans="2:17" s="232" customFormat="1">
      <c r="B562" s="245">
        <v>561</v>
      </c>
      <c r="C562" s="649" t="s">
        <v>3595</v>
      </c>
      <c r="D562" s="649" t="s">
        <v>3596</v>
      </c>
      <c r="E562" s="225" t="s">
        <v>3597</v>
      </c>
      <c r="F562" s="226">
        <v>720000</v>
      </c>
      <c r="G562" s="711" t="s">
        <v>3598</v>
      </c>
      <c r="H562" s="240">
        <v>72000</v>
      </c>
      <c r="I562" s="499" t="str">
        <f t="shared" ref="I562" si="35">C562&amp;"房产"&amp;M562&amp;D562&amp;"sales cost"</f>
        <v>广州房产F-FC-GZ-CPS-16-01364保利越秀岭南林语sales cost</v>
      </c>
      <c r="J562" s="228">
        <v>42465</v>
      </c>
      <c r="K562" s="228">
        <v>42521</v>
      </c>
      <c r="L562" s="241" t="s">
        <v>106</v>
      </c>
      <c r="M562" s="693" t="s">
        <v>3599</v>
      </c>
      <c r="N562" s="710">
        <f t="shared" si="34"/>
        <v>0.1</v>
      </c>
      <c r="O562" s="227"/>
      <c r="P562" s="240"/>
      <c r="Q562" s="262"/>
    </row>
    <row r="563" spans="2:17" s="232" customFormat="1">
      <c r="B563" s="245">
        <v>562</v>
      </c>
      <c r="C563" s="600" t="s">
        <v>3600</v>
      </c>
      <c r="D563" s="649" t="s">
        <v>3601</v>
      </c>
      <c r="E563" s="225" t="s">
        <v>3602</v>
      </c>
      <c r="F563" s="226">
        <v>50000</v>
      </c>
      <c r="G563" s="649" t="s">
        <v>3603</v>
      </c>
      <c r="H563" s="249">
        <v>4000</v>
      </c>
      <c r="I563" s="677" t="s">
        <v>3604</v>
      </c>
      <c r="J563" s="500">
        <v>42461</v>
      </c>
      <c r="K563" s="679" t="s">
        <v>3605</v>
      </c>
      <c r="L563" s="678" t="s">
        <v>3606</v>
      </c>
      <c r="M563" s="693" t="s">
        <v>3607</v>
      </c>
      <c r="N563" s="710">
        <f t="shared" si="34"/>
        <v>0.08</v>
      </c>
      <c r="O563" s="227"/>
      <c r="P563" s="240"/>
      <c r="Q563" s="262"/>
    </row>
    <row r="564" spans="2:17" s="232" customFormat="1">
      <c r="B564" s="245">
        <v>563</v>
      </c>
      <c r="C564" s="649" t="s">
        <v>3615</v>
      </c>
      <c r="D564" s="649" t="s">
        <v>3616</v>
      </c>
      <c r="E564" s="225" t="s">
        <v>3617</v>
      </c>
      <c r="F564" s="226">
        <v>80000</v>
      </c>
      <c r="G564" s="711" t="s">
        <v>3618</v>
      </c>
      <c r="H564" s="240">
        <v>8000</v>
      </c>
      <c r="I564" s="711" t="s">
        <v>3619</v>
      </c>
      <c r="J564" s="228">
        <v>42483</v>
      </c>
      <c r="K564" s="228">
        <v>42510</v>
      </c>
      <c r="L564" s="241" t="s">
        <v>106</v>
      </c>
      <c r="M564" s="693" t="s">
        <v>3620</v>
      </c>
      <c r="N564" s="710">
        <f t="shared" si="34"/>
        <v>0.1</v>
      </c>
      <c r="O564" s="227"/>
      <c r="P564" s="240"/>
      <c r="Q564" s="262"/>
    </row>
    <row r="565" spans="2:17" s="232" customFormat="1">
      <c r="B565" s="245">
        <v>564</v>
      </c>
      <c r="C565" s="649" t="s">
        <v>3621</v>
      </c>
      <c r="D565" s="649" t="s">
        <v>3622</v>
      </c>
      <c r="E565" s="225" t="s">
        <v>3623</v>
      </c>
      <c r="F565" s="226">
        <v>100000</v>
      </c>
      <c r="G565" s="711" t="s">
        <v>3624</v>
      </c>
      <c r="H565" s="240">
        <v>3000</v>
      </c>
      <c r="I565" s="711" t="s">
        <v>3625</v>
      </c>
      <c r="J565" s="697">
        <v>42484</v>
      </c>
      <c r="K565" s="228">
        <v>42484</v>
      </c>
      <c r="L565" s="241" t="s">
        <v>106</v>
      </c>
      <c r="M565" s="230" t="s">
        <v>3626</v>
      </c>
      <c r="N565" s="231">
        <f t="shared" si="34"/>
        <v>0.03</v>
      </c>
      <c r="O565" s="227"/>
      <c r="P565" s="240"/>
      <c r="Q565" s="262"/>
    </row>
    <row r="566" spans="2:17" s="232" customFormat="1">
      <c r="B566" s="245">
        <v>565</v>
      </c>
      <c r="C566" s="649" t="s">
        <v>3627</v>
      </c>
      <c r="D566" s="649" t="s">
        <v>3628</v>
      </c>
      <c r="E566" s="225" t="s">
        <v>3629</v>
      </c>
      <c r="F566" s="226">
        <v>70000</v>
      </c>
      <c r="G566" s="711" t="s">
        <v>3630</v>
      </c>
      <c r="H566" s="286">
        <v>5000</v>
      </c>
      <c r="I566" s="711" t="s">
        <v>3631</v>
      </c>
      <c r="J566" s="228">
        <v>42481</v>
      </c>
      <c r="K566" s="228">
        <v>42551</v>
      </c>
      <c r="L566" s="241" t="s">
        <v>106</v>
      </c>
      <c r="M566" s="693" t="s">
        <v>3632</v>
      </c>
      <c r="N566" s="231">
        <f t="shared" si="34"/>
        <v>7.1428571428571425E-2</v>
      </c>
      <c r="O566" s="227"/>
      <c r="P566" s="240"/>
      <c r="Q566" s="262"/>
    </row>
    <row r="567" spans="2:17" s="232" customFormat="1">
      <c r="B567" s="245">
        <v>566</v>
      </c>
      <c r="C567" s="224" t="s">
        <v>10</v>
      </c>
      <c r="D567" s="224" t="s">
        <v>3635</v>
      </c>
      <c r="E567" s="225" t="s">
        <v>494</v>
      </c>
      <c r="F567" s="226">
        <v>975000</v>
      </c>
      <c r="G567" s="239" t="s">
        <v>3636</v>
      </c>
      <c r="H567" s="240">
        <v>-30169.31</v>
      </c>
      <c r="I567" s="239" t="s">
        <v>3637</v>
      </c>
      <c r="J567" s="228">
        <v>42461</v>
      </c>
      <c r="K567" s="228">
        <v>42551</v>
      </c>
      <c r="L567" s="241" t="s">
        <v>106</v>
      </c>
      <c r="M567" s="230" t="s">
        <v>3638</v>
      </c>
      <c r="N567" s="231">
        <v>-0.03</v>
      </c>
      <c r="O567" s="227"/>
      <c r="P567" s="240"/>
      <c r="Q567" s="262" t="s">
        <v>3639</v>
      </c>
    </row>
    <row r="568" spans="2:17" s="232" customFormat="1">
      <c r="B568" s="245">
        <v>567</v>
      </c>
      <c r="C568" s="224" t="s">
        <v>2260</v>
      </c>
      <c r="D568" s="649" t="s">
        <v>3640</v>
      </c>
      <c r="E568" s="225" t="s">
        <v>3641</v>
      </c>
      <c r="F568" s="226">
        <v>700000</v>
      </c>
      <c r="G568" s="711" t="s">
        <v>3642</v>
      </c>
      <c r="H568" s="240">
        <v>128000</v>
      </c>
      <c r="I568" s="499" t="str">
        <f t="shared" ref="I568" si="36">C568&amp;"房产"&amp;M568&amp;D568&amp;"sales cost"</f>
        <v>家居_广告媒体中心房产F-HO-JJ32-16-01804法恩莎瓷砖sales cost</v>
      </c>
      <c r="J568" s="691">
        <v>42468</v>
      </c>
      <c r="K568" s="228">
        <v>42674</v>
      </c>
      <c r="L568" s="229" t="s">
        <v>106</v>
      </c>
      <c r="M568" s="693" t="s">
        <v>3643</v>
      </c>
      <c r="N568" s="231">
        <f t="shared" ref="N568:N616" si="37">H568/F568</f>
        <v>0.18285714285714286</v>
      </c>
      <c r="O568" s="227"/>
      <c r="P568" s="240"/>
      <c r="Q568" s="262"/>
    </row>
    <row r="569" spans="2:17" s="232" customFormat="1">
      <c r="B569" s="245">
        <v>568</v>
      </c>
      <c r="C569" s="649" t="s">
        <v>3652</v>
      </c>
      <c r="D569" s="649" t="s">
        <v>3653</v>
      </c>
      <c r="E569" s="225" t="s">
        <v>3654</v>
      </c>
      <c r="F569" s="226">
        <v>112000</v>
      </c>
      <c r="G569" s="711" t="s">
        <v>3655</v>
      </c>
      <c r="H569" s="240">
        <v>4000</v>
      </c>
      <c r="I569" s="711" t="s">
        <v>3657</v>
      </c>
      <c r="J569" s="228"/>
      <c r="K569" s="228"/>
      <c r="L569" s="241" t="s">
        <v>106</v>
      </c>
      <c r="M569" s="693" t="s">
        <v>3520</v>
      </c>
      <c r="N569" s="614">
        <f t="shared" si="37"/>
        <v>3.5714285714285712E-2</v>
      </c>
      <c r="O569" s="673" t="s">
        <v>3658</v>
      </c>
      <c r="P569" s="240"/>
      <c r="Q569" s="262"/>
    </row>
    <row r="570" spans="2:17" s="232" customFormat="1">
      <c r="B570" s="245">
        <v>569</v>
      </c>
      <c r="C570" s="649" t="s">
        <v>3659</v>
      </c>
      <c r="D570" s="649" t="s">
        <v>3660</v>
      </c>
      <c r="E570" s="225" t="s">
        <v>3661</v>
      </c>
      <c r="F570" s="226">
        <v>1125000</v>
      </c>
      <c r="G570" s="711" t="s">
        <v>3662</v>
      </c>
      <c r="H570" s="240">
        <v>45800</v>
      </c>
      <c r="I570" s="499" t="str">
        <f t="shared" ref="I570:I572" si="38">C570&amp;"房产"&amp;M570&amp;D570&amp;"sales cost"</f>
        <v>广州房产F-FC-GZ-CPS-16-00945金融街融穗华府sales cost</v>
      </c>
      <c r="J570" s="228">
        <v>42430</v>
      </c>
      <c r="K570" s="228">
        <v>42500</v>
      </c>
      <c r="L570" s="241" t="s">
        <v>106</v>
      </c>
      <c r="M570" s="693" t="s">
        <v>3669</v>
      </c>
      <c r="N570" s="231">
        <f t="shared" si="37"/>
        <v>4.0711111111111115E-2</v>
      </c>
      <c r="O570" s="227"/>
      <c r="P570" s="240"/>
      <c r="Q570" s="262"/>
    </row>
    <row r="571" spans="2:17" s="232" customFormat="1">
      <c r="B571" s="245">
        <v>570</v>
      </c>
      <c r="C571" s="649" t="s">
        <v>3659</v>
      </c>
      <c r="D571" s="649" t="s">
        <v>3663</v>
      </c>
      <c r="E571" s="225" t="s">
        <v>3661</v>
      </c>
      <c r="F571" s="226">
        <v>400000</v>
      </c>
      <c r="G571" s="711" t="s">
        <v>3664</v>
      </c>
      <c r="H571" s="240">
        <v>40000</v>
      </c>
      <c r="I571" s="499" t="str">
        <f t="shared" si="38"/>
        <v>广州房产F-FC-GZ-CPS-16-01843富力东山新天地sales cost</v>
      </c>
      <c r="J571" s="228">
        <v>42472</v>
      </c>
      <c r="K571" s="228">
        <v>42526</v>
      </c>
      <c r="L571" s="241" t="s">
        <v>106</v>
      </c>
      <c r="M571" s="693" t="s">
        <v>3665</v>
      </c>
      <c r="N571" s="231">
        <f t="shared" si="37"/>
        <v>0.1</v>
      </c>
      <c r="O571" s="227"/>
      <c r="P571" s="240"/>
      <c r="Q571" s="262"/>
    </row>
    <row r="572" spans="2:17" s="232" customFormat="1">
      <c r="B572" s="245">
        <v>571</v>
      </c>
      <c r="C572" s="649" t="s">
        <v>3659</v>
      </c>
      <c r="D572" s="649" t="s">
        <v>3666</v>
      </c>
      <c r="E572" s="225" t="s">
        <v>3661</v>
      </c>
      <c r="F572" s="226">
        <v>100000</v>
      </c>
      <c r="G572" s="711" t="s">
        <v>3667</v>
      </c>
      <c r="H572" s="240">
        <v>9200</v>
      </c>
      <c r="I572" s="499" t="str">
        <f t="shared" si="38"/>
        <v>广州房产F-FC-GZ-CPS-16-01594敏捷科创中心sales cost</v>
      </c>
      <c r="J572" s="228">
        <v>42474</v>
      </c>
      <c r="K572" s="228">
        <v>42498</v>
      </c>
      <c r="L572" s="241" t="s">
        <v>106</v>
      </c>
      <c r="M572" s="693" t="s">
        <v>3668</v>
      </c>
      <c r="N572" s="231">
        <f t="shared" si="37"/>
        <v>9.1999999999999998E-2</v>
      </c>
      <c r="O572" s="227"/>
      <c r="P572" s="240"/>
      <c r="Q572" s="262"/>
    </row>
    <row r="573" spans="2:17" s="232" customFormat="1">
      <c r="B573" s="245">
        <v>572</v>
      </c>
      <c r="C573" s="649" t="s">
        <v>3670</v>
      </c>
      <c r="D573" s="726" t="s">
        <v>3671</v>
      </c>
      <c r="E573" s="225" t="s">
        <v>259</v>
      </c>
      <c r="F573" s="226">
        <v>300000</v>
      </c>
      <c r="G573" s="726" t="s">
        <v>3672</v>
      </c>
      <c r="H573" s="240">
        <v>15000</v>
      </c>
      <c r="I573" s="704" t="s">
        <v>3374</v>
      </c>
      <c r="J573" s="228">
        <v>42485</v>
      </c>
      <c r="K573" s="228">
        <v>42551</v>
      </c>
      <c r="L573" s="241" t="s">
        <v>106</v>
      </c>
      <c r="M573" s="693" t="s">
        <v>3375</v>
      </c>
      <c r="N573" s="231">
        <f t="shared" si="37"/>
        <v>0.05</v>
      </c>
      <c r="O573" s="227"/>
      <c r="P573" s="240"/>
      <c r="Q573" s="262"/>
    </row>
    <row r="574" spans="2:17" s="232" customFormat="1">
      <c r="B574" s="245">
        <v>573</v>
      </c>
      <c r="C574" s="649" t="s">
        <v>3684</v>
      </c>
      <c r="D574" s="649" t="s">
        <v>3685</v>
      </c>
      <c r="E574" s="225" t="s">
        <v>125</v>
      </c>
      <c r="F574" s="226">
        <v>450000</v>
      </c>
      <c r="G574" s="711" t="s">
        <v>3686</v>
      </c>
      <c r="H574" s="226">
        <v>38000</v>
      </c>
      <c r="I574" s="711" t="s">
        <v>3687</v>
      </c>
      <c r="J574" s="283">
        <v>42461</v>
      </c>
      <c r="K574" s="283">
        <v>42551</v>
      </c>
      <c r="L574" s="241" t="s">
        <v>106</v>
      </c>
      <c r="M574" s="693" t="s">
        <v>3688</v>
      </c>
      <c r="N574" s="231">
        <f t="shared" si="37"/>
        <v>8.4444444444444447E-2</v>
      </c>
      <c r="O574" s="239"/>
      <c r="P574" s="240"/>
      <c r="Q574" s="262"/>
    </row>
    <row r="575" spans="2:17" s="232" customFormat="1">
      <c r="B575" s="245">
        <v>574</v>
      </c>
      <c r="C575" s="649" t="s">
        <v>3692</v>
      </c>
      <c r="D575" s="649" t="s">
        <v>3693</v>
      </c>
      <c r="E575" s="225" t="s">
        <v>3694</v>
      </c>
      <c r="F575" s="226">
        <v>1218700</v>
      </c>
      <c r="G575" s="711" t="s">
        <v>3695</v>
      </c>
      <c r="H575" s="226">
        <v>3500</v>
      </c>
      <c r="I575" s="439" t="s">
        <v>255</v>
      </c>
      <c r="J575" s="228">
        <v>42461</v>
      </c>
      <c r="K575" s="228">
        <v>42551</v>
      </c>
      <c r="L575" s="675" t="s">
        <v>3102</v>
      </c>
      <c r="M575" s="230" t="s">
        <v>3696</v>
      </c>
      <c r="N575" s="231">
        <f t="shared" si="37"/>
        <v>2.8719126938541069E-3</v>
      </c>
      <c r="O575" s="239"/>
      <c r="P575" s="240"/>
      <c r="Q575" s="262"/>
    </row>
    <row r="576" spans="2:17" s="232" customFormat="1">
      <c r="B576" s="245">
        <v>575</v>
      </c>
      <c r="C576" s="649" t="s">
        <v>3697</v>
      </c>
      <c r="D576" s="649" t="s">
        <v>3698</v>
      </c>
      <c r="E576" s="225" t="s">
        <v>3699</v>
      </c>
      <c r="F576" s="226">
        <v>87000</v>
      </c>
      <c r="G576" s="711" t="s">
        <v>3700</v>
      </c>
      <c r="H576" s="226">
        <v>8403</v>
      </c>
      <c r="I576" s="711" t="s">
        <v>3701</v>
      </c>
      <c r="J576" s="679">
        <v>42448</v>
      </c>
      <c r="K576" s="283">
        <v>42476</v>
      </c>
      <c r="L576" s="241" t="s">
        <v>106</v>
      </c>
      <c r="M576" s="230" t="s">
        <v>3702</v>
      </c>
      <c r="N576" s="578">
        <f t="shared" si="37"/>
        <v>9.658620689655173E-2</v>
      </c>
      <c r="O576" s="239"/>
      <c r="P576" s="240"/>
      <c r="Q576" s="262"/>
    </row>
    <row r="577" spans="2:17" s="232" customFormat="1">
      <c r="B577" s="245">
        <v>576</v>
      </c>
      <c r="C577" s="649" t="s">
        <v>3703</v>
      </c>
      <c r="D577" s="649" t="s">
        <v>3704</v>
      </c>
      <c r="E577" s="225" t="s">
        <v>3705</v>
      </c>
      <c r="F577" s="226">
        <v>200000</v>
      </c>
      <c r="G577" s="711" t="s">
        <v>3706</v>
      </c>
      <c r="H577" s="226">
        <v>20000</v>
      </c>
      <c r="I577" s="499" t="str">
        <f t="shared" ref="I577" si="39">C577&amp;"房产"&amp;M577&amp;D577&amp;"sales cost"</f>
        <v>广州房产F-FC-GZ-16-00860广州万达文化旅游城sales cost</v>
      </c>
      <c r="J577" s="283">
        <v>42474</v>
      </c>
      <c r="K577" s="283">
        <v>42516</v>
      </c>
      <c r="L577" s="241" t="s">
        <v>106</v>
      </c>
      <c r="M577" s="693" t="s">
        <v>3707</v>
      </c>
      <c r="N577" s="231">
        <f t="shared" si="37"/>
        <v>0.1</v>
      </c>
      <c r="O577" s="239"/>
      <c r="P577" s="240"/>
      <c r="Q577" s="262"/>
    </row>
    <row r="578" spans="2:17" s="232" customFormat="1">
      <c r="B578" s="245">
        <v>577</v>
      </c>
      <c r="C578" s="649" t="s">
        <v>3708</v>
      </c>
      <c r="D578" s="649" t="s">
        <v>3709</v>
      </c>
      <c r="E578" s="225" t="s">
        <v>3710</v>
      </c>
      <c r="F578" s="226">
        <v>2100000</v>
      </c>
      <c r="G578" s="711" t="s">
        <v>3711</v>
      </c>
      <c r="H578" s="226">
        <v>500000</v>
      </c>
      <c r="I578" s="711" t="s">
        <v>3712</v>
      </c>
      <c r="J578" s="283">
        <v>42486</v>
      </c>
      <c r="K578" s="283">
        <v>42521</v>
      </c>
      <c r="L578" s="241" t="s">
        <v>106</v>
      </c>
      <c r="M578" s="693" t="s">
        <v>3713</v>
      </c>
      <c r="N578" s="231">
        <f t="shared" si="37"/>
        <v>0.23809523809523808</v>
      </c>
      <c r="O578" s="239"/>
      <c r="P578" s="240"/>
      <c r="Q578" s="262"/>
    </row>
    <row r="579" spans="2:17" s="232" customFormat="1">
      <c r="B579" s="245">
        <v>578</v>
      </c>
      <c r="C579" s="649" t="s">
        <v>3714</v>
      </c>
      <c r="D579" s="649" t="s">
        <v>3715</v>
      </c>
      <c r="E579" s="225" t="s">
        <v>3716</v>
      </c>
      <c r="F579" s="226">
        <v>880000</v>
      </c>
      <c r="G579" s="711" t="s">
        <v>3717</v>
      </c>
      <c r="H579" s="226">
        <v>100000</v>
      </c>
      <c r="I579" s="711" t="s">
        <v>3719</v>
      </c>
      <c r="J579" s="283">
        <v>42486</v>
      </c>
      <c r="K579" s="283">
        <v>42551</v>
      </c>
      <c r="L579" s="241" t="s">
        <v>105</v>
      </c>
      <c r="M579" s="693" t="s">
        <v>3718</v>
      </c>
      <c r="N579" s="231">
        <f t="shared" si="37"/>
        <v>0.11363636363636363</v>
      </c>
      <c r="O579" s="239"/>
      <c r="P579" s="240"/>
      <c r="Q579" s="262"/>
    </row>
    <row r="580" spans="2:17" s="232" customFormat="1">
      <c r="B580" s="245">
        <v>579</v>
      </c>
      <c r="C580" s="649" t="s">
        <v>3728</v>
      </c>
      <c r="D580" s="649" t="s">
        <v>3730</v>
      </c>
      <c r="E580" s="225" t="s">
        <v>3705</v>
      </c>
      <c r="F580" s="226">
        <v>312499.99999999994</v>
      </c>
      <c r="G580" s="711" t="s">
        <v>3721</v>
      </c>
      <c r="H580" s="226">
        <v>87500</v>
      </c>
      <c r="I580" s="711" t="s">
        <v>3729</v>
      </c>
      <c r="J580" s="283">
        <v>42486</v>
      </c>
      <c r="K580" s="283">
        <v>42521</v>
      </c>
      <c r="L580" s="241" t="s">
        <v>106</v>
      </c>
      <c r="M580" s="693" t="s">
        <v>3731</v>
      </c>
      <c r="N580" s="231">
        <f t="shared" si="37"/>
        <v>0.28000000000000003</v>
      </c>
      <c r="O580" s="239"/>
      <c r="P580" s="240"/>
      <c r="Q580" s="262"/>
    </row>
    <row r="581" spans="2:17" s="232" customFormat="1">
      <c r="B581" s="245">
        <v>580</v>
      </c>
      <c r="C581" s="649" t="s">
        <v>3728</v>
      </c>
      <c r="D581" s="649" t="s">
        <v>3730</v>
      </c>
      <c r="E581" s="225" t="s">
        <v>3705</v>
      </c>
      <c r="F581" s="226">
        <v>374999.99999999994</v>
      </c>
      <c r="G581" s="711" t="s">
        <v>3722</v>
      </c>
      <c r="H581" s="226">
        <v>105000</v>
      </c>
      <c r="I581" s="711" t="s">
        <v>3723</v>
      </c>
      <c r="J581" s="283">
        <v>42522</v>
      </c>
      <c r="K581" s="283">
        <v>42643</v>
      </c>
      <c r="L581" s="735" t="s">
        <v>3726</v>
      </c>
      <c r="M581" s="693" t="s">
        <v>3731</v>
      </c>
      <c r="N581" s="231">
        <f t="shared" si="37"/>
        <v>0.28000000000000003</v>
      </c>
      <c r="O581" s="239"/>
      <c r="P581" s="240"/>
      <c r="Q581" s="262"/>
    </row>
    <row r="582" spans="2:17" s="232" customFormat="1">
      <c r="B582" s="245">
        <v>581</v>
      </c>
      <c r="C582" s="649" t="s">
        <v>3728</v>
      </c>
      <c r="D582" s="649" t="s">
        <v>3730</v>
      </c>
      <c r="E582" s="225" t="s">
        <v>3705</v>
      </c>
      <c r="F582" s="226">
        <v>160714.28571428571</v>
      </c>
      <c r="G582" s="711" t="s">
        <v>3725</v>
      </c>
      <c r="H582" s="226">
        <v>45000</v>
      </c>
      <c r="I582" s="711" t="s">
        <v>3724</v>
      </c>
      <c r="J582" s="283">
        <v>42644</v>
      </c>
      <c r="K582" s="283">
        <v>42735</v>
      </c>
      <c r="L582" s="735" t="s">
        <v>3727</v>
      </c>
      <c r="M582" s="693" t="s">
        <v>3731</v>
      </c>
      <c r="N582" s="231">
        <f t="shared" si="37"/>
        <v>0.28000000000000003</v>
      </c>
      <c r="O582" s="239"/>
      <c r="P582" s="240"/>
      <c r="Q582" s="262"/>
    </row>
    <row r="583" spans="2:17" s="232" customFormat="1">
      <c r="B583" s="245">
        <v>582</v>
      </c>
      <c r="C583" s="649" t="s">
        <v>3728</v>
      </c>
      <c r="D583" s="649" t="s">
        <v>3734</v>
      </c>
      <c r="E583" s="225" t="s">
        <v>3705</v>
      </c>
      <c r="F583" s="226">
        <v>100000</v>
      </c>
      <c r="G583" s="649" t="s">
        <v>3732</v>
      </c>
      <c r="H583" s="240">
        <v>2000</v>
      </c>
      <c r="I583" s="711" t="s">
        <v>3733</v>
      </c>
      <c r="J583" s="283">
        <v>42486</v>
      </c>
      <c r="K583" s="283">
        <v>42521</v>
      </c>
      <c r="L583" s="241" t="s">
        <v>106</v>
      </c>
      <c r="M583" s="693" t="s">
        <v>3735</v>
      </c>
      <c r="N583" s="231">
        <f t="shared" si="37"/>
        <v>0.02</v>
      </c>
      <c r="O583" s="239"/>
      <c r="P583" s="240"/>
      <c r="Q583" s="262"/>
    </row>
    <row r="584" spans="2:17" s="232" customFormat="1">
      <c r="B584" s="245">
        <v>583</v>
      </c>
      <c r="C584" s="649" t="s">
        <v>3736</v>
      </c>
      <c r="D584" s="649" t="s">
        <v>3737</v>
      </c>
      <c r="E584" s="225" t="s">
        <v>3738</v>
      </c>
      <c r="F584" s="226">
        <v>105300</v>
      </c>
      <c r="G584" s="649" t="s">
        <v>3739</v>
      </c>
      <c r="H584" s="240">
        <v>3000</v>
      </c>
      <c r="I584" s="711" t="s">
        <v>3740</v>
      </c>
      <c r="J584" s="283">
        <v>42486</v>
      </c>
      <c r="K584" s="283">
        <v>42521</v>
      </c>
      <c r="L584" s="241" t="s">
        <v>106</v>
      </c>
      <c r="M584" s="693" t="s">
        <v>3741</v>
      </c>
      <c r="N584" s="231">
        <f t="shared" si="37"/>
        <v>2.8490028490028491E-2</v>
      </c>
      <c r="O584" s="239"/>
      <c r="P584" s="240"/>
      <c r="Q584" s="262"/>
    </row>
    <row r="585" spans="2:17" s="232" customFormat="1">
      <c r="B585" s="245">
        <v>584</v>
      </c>
      <c r="C585" s="224" t="s">
        <v>9</v>
      </c>
      <c r="D585" s="224" t="s">
        <v>3742</v>
      </c>
      <c r="E585" s="225" t="s">
        <v>148</v>
      </c>
      <c r="F585" s="226">
        <v>50000</v>
      </c>
      <c r="G585" s="239" t="s">
        <v>3743</v>
      </c>
      <c r="H585" s="251">
        <v>3250</v>
      </c>
      <c r="I585" s="239" t="s">
        <v>3744</v>
      </c>
      <c r="J585" s="283">
        <v>42443</v>
      </c>
      <c r="K585" s="283">
        <v>42459</v>
      </c>
      <c r="L585" s="241" t="s">
        <v>106</v>
      </c>
      <c r="M585" s="230" t="s">
        <v>3745</v>
      </c>
      <c r="N585" s="231">
        <f t="shared" si="37"/>
        <v>6.5000000000000002E-2</v>
      </c>
      <c r="O585" s="239"/>
      <c r="P585" s="251"/>
      <c r="Q585" s="262"/>
    </row>
    <row r="586" spans="2:17" s="232" customFormat="1">
      <c r="B586" s="245">
        <v>585</v>
      </c>
      <c r="C586" s="224" t="s">
        <v>9</v>
      </c>
      <c r="D586" s="224" t="s">
        <v>3746</v>
      </c>
      <c r="E586" s="225" t="s">
        <v>148</v>
      </c>
      <c r="F586" s="226">
        <v>140000</v>
      </c>
      <c r="G586" s="239" t="s">
        <v>3747</v>
      </c>
      <c r="H586" s="251">
        <v>9100</v>
      </c>
      <c r="I586" s="239" t="s">
        <v>3748</v>
      </c>
      <c r="J586" s="283">
        <v>42478</v>
      </c>
      <c r="K586" s="283">
        <v>42551</v>
      </c>
      <c r="L586" s="241" t="s">
        <v>106</v>
      </c>
      <c r="M586" s="230" t="s">
        <v>3749</v>
      </c>
      <c r="N586" s="231">
        <f t="shared" si="37"/>
        <v>6.5000000000000002E-2</v>
      </c>
      <c r="O586" s="239"/>
      <c r="P586" s="251"/>
      <c r="Q586" s="262"/>
    </row>
    <row r="587" spans="2:17" s="232" customFormat="1">
      <c r="B587" s="245">
        <v>586</v>
      </c>
      <c r="C587" s="224" t="s">
        <v>9</v>
      </c>
      <c r="D587" s="224" t="s">
        <v>3750</v>
      </c>
      <c r="E587" s="225" t="s">
        <v>148</v>
      </c>
      <c r="F587" s="226">
        <v>60000</v>
      </c>
      <c r="G587" s="239" t="s">
        <v>3751</v>
      </c>
      <c r="H587" s="240">
        <v>3900</v>
      </c>
      <c r="I587" s="239" t="s">
        <v>3752</v>
      </c>
      <c r="J587" s="228">
        <v>42478</v>
      </c>
      <c r="K587" s="228">
        <v>42551</v>
      </c>
      <c r="L587" s="241" t="s">
        <v>106</v>
      </c>
      <c r="M587" s="230" t="s">
        <v>3753</v>
      </c>
      <c r="N587" s="231">
        <f t="shared" si="37"/>
        <v>6.5000000000000002E-2</v>
      </c>
      <c r="O587" s="227"/>
      <c r="P587" s="240"/>
      <c r="Q587" s="262"/>
    </row>
    <row r="588" spans="2:17" s="232" customFormat="1">
      <c r="B588" s="245">
        <v>587</v>
      </c>
      <c r="C588" s="224" t="s">
        <v>9</v>
      </c>
      <c r="D588" s="224" t="s">
        <v>3754</v>
      </c>
      <c r="E588" s="225" t="s">
        <v>494</v>
      </c>
      <c r="F588" s="226">
        <v>360000</v>
      </c>
      <c r="G588" s="239" t="s">
        <v>3755</v>
      </c>
      <c r="H588" s="240">
        <v>20000</v>
      </c>
      <c r="I588" s="239" t="s">
        <v>3756</v>
      </c>
      <c r="J588" s="228">
        <v>42478</v>
      </c>
      <c r="K588" s="228">
        <v>42569</v>
      </c>
      <c r="L588" s="241" t="s">
        <v>106</v>
      </c>
      <c r="M588" s="230" t="s">
        <v>3757</v>
      </c>
      <c r="N588" s="231">
        <f t="shared" si="37"/>
        <v>5.5555555555555552E-2</v>
      </c>
      <c r="O588" s="227"/>
      <c r="P588" s="240"/>
      <c r="Q588" s="262"/>
    </row>
    <row r="589" spans="2:17" s="232" customFormat="1">
      <c r="B589" s="245">
        <v>588</v>
      </c>
      <c r="C589" s="224" t="s">
        <v>9</v>
      </c>
      <c r="D589" s="224" t="s">
        <v>1136</v>
      </c>
      <c r="E589" s="225" t="s">
        <v>494</v>
      </c>
      <c r="F589" s="226">
        <v>32000</v>
      </c>
      <c r="G589" s="239" t="s">
        <v>3758</v>
      </c>
      <c r="H589" s="240">
        <v>2000</v>
      </c>
      <c r="I589" s="239" t="s">
        <v>1138</v>
      </c>
      <c r="J589" s="228">
        <v>42455</v>
      </c>
      <c r="K589" s="228">
        <v>42483</v>
      </c>
      <c r="L589" s="241" t="s">
        <v>106</v>
      </c>
      <c r="M589" s="230" t="s">
        <v>3759</v>
      </c>
      <c r="N589" s="231">
        <f t="shared" si="37"/>
        <v>6.25E-2</v>
      </c>
      <c r="O589" s="227"/>
      <c r="P589" s="240"/>
      <c r="Q589" s="262"/>
    </row>
    <row r="590" spans="2:17" s="232" customFormat="1">
      <c r="B590" s="245">
        <v>589</v>
      </c>
      <c r="C590" s="224" t="s">
        <v>3811</v>
      </c>
      <c r="D590" s="224" t="s">
        <v>3813</v>
      </c>
      <c r="E590" s="225" t="s">
        <v>494</v>
      </c>
      <c r="F590" s="226">
        <v>144000</v>
      </c>
      <c r="G590" s="239" t="s">
        <v>3762</v>
      </c>
      <c r="H590" s="240">
        <v>5000</v>
      </c>
      <c r="I590" s="239" t="s">
        <v>3787</v>
      </c>
      <c r="J590" s="228">
        <v>42461</v>
      </c>
      <c r="K590" s="228">
        <v>42486</v>
      </c>
      <c r="L590" s="241" t="s">
        <v>106</v>
      </c>
      <c r="M590" s="230" t="s">
        <v>3825</v>
      </c>
      <c r="N590" s="231">
        <f t="shared" si="37"/>
        <v>3.4722222222222224E-2</v>
      </c>
      <c r="O590" s="227"/>
      <c r="P590" s="240"/>
      <c r="Q590" s="262"/>
    </row>
    <row r="591" spans="2:17" s="232" customFormat="1">
      <c r="B591" s="245">
        <v>590</v>
      </c>
      <c r="C591" s="224" t="s">
        <v>3811</v>
      </c>
      <c r="D591" s="224" t="s">
        <v>2129</v>
      </c>
      <c r="E591" s="225" t="s">
        <v>494</v>
      </c>
      <c r="F591" s="226">
        <v>375000</v>
      </c>
      <c r="G591" s="239" t="s">
        <v>3763</v>
      </c>
      <c r="H591" s="240">
        <v>57600</v>
      </c>
      <c r="I591" s="239" t="s">
        <v>3788</v>
      </c>
      <c r="J591" s="228">
        <v>42461</v>
      </c>
      <c r="K591" s="228">
        <v>42490</v>
      </c>
      <c r="L591" s="241" t="s">
        <v>106</v>
      </c>
      <c r="M591" s="230" t="s">
        <v>2150</v>
      </c>
      <c r="N591" s="231">
        <f t="shared" si="37"/>
        <v>0.15359999999999999</v>
      </c>
      <c r="O591" s="227"/>
      <c r="P591" s="240"/>
      <c r="Q591" s="262"/>
    </row>
    <row r="592" spans="2:17" s="232" customFormat="1">
      <c r="B592" s="245">
        <v>591</v>
      </c>
      <c r="C592" s="224" t="s">
        <v>3811</v>
      </c>
      <c r="D592" s="224" t="s">
        <v>2140</v>
      </c>
      <c r="E592" s="225" t="s">
        <v>494</v>
      </c>
      <c r="F592" s="226">
        <v>300000</v>
      </c>
      <c r="G592" s="239" t="s">
        <v>3812</v>
      </c>
      <c r="H592" s="240">
        <v>68600</v>
      </c>
      <c r="I592" s="239" t="s">
        <v>3789</v>
      </c>
      <c r="J592" s="228">
        <v>42465</v>
      </c>
      <c r="K592" s="228">
        <v>42490</v>
      </c>
      <c r="L592" s="241" t="s">
        <v>106</v>
      </c>
      <c r="M592" s="230" t="s">
        <v>2160</v>
      </c>
      <c r="N592" s="231">
        <f t="shared" si="37"/>
        <v>0.22866666666666666</v>
      </c>
      <c r="O592" s="673" t="s">
        <v>3824</v>
      </c>
      <c r="P592" s="240"/>
      <c r="Q592" s="262"/>
    </row>
    <row r="593" spans="2:17" s="232" customFormat="1">
      <c r="B593" s="245">
        <v>592</v>
      </c>
      <c r="C593" s="224" t="s">
        <v>3811</v>
      </c>
      <c r="D593" s="224" t="s">
        <v>2140</v>
      </c>
      <c r="E593" s="225" t="s">
        <v>494</v>
      </c>
      <c r="F593" s="226">
        <v>300000</v>
      </c>
      <c r="G593" s="239" t="s">
        <v>3764</v>
      </c>
      <c r="H593" s="240">
        <v>13000</v>
      </c>
      <c r="I593" s="239" t="s">
        <v>611</v>
      </c>
      <c r="J593" s="228">
        <v>42465</v>
      </c>
      <c r="K593" s="228">
        <v>42490</v>
      </c>
      <c r="L593" s="241" t="s">
        <v>106</v>
      </c>
      <c r="M593" s="230" t="s">
        <v>2160</v>
      </c>
      <c r="N593" s="231">
        <f t="shared" si="37"/>
        <v>4.3333333333333335E-2</v>
      </c>
      <c r="O593" s="227"/>
      <c r="P593" s="240"/>
      <c r="Q593" s="262"/>
    </row>
    <row r="594" spans="2:17" s="232" customFormat="1">
      <c r="B594" s="245">
        <v>593</v>
      </c>
      <c r="C594" s="224" t="s">
        <v>3811</v>
      </c>
      <c r="D594" s="224" t="s">
        <v>3814</v>
      </c>
      <c r="E594" s="225" t="s">
        <v>494</v>
      </c>
      <c r="F594" s="226">
        <v>308000</v>
      </c>
      <c r="G594" s="239" t="s">
        <v>3765</v>
      </c>
      <c r="H594" s="240">
        <v>7500</v>
      </c>
      <c r="I594" s="239" t="s">
        <v>3790</v>
      </c>
      <c r="J594" s="228">
        <v>42461</v>
      </c>
      <c r="K594" s="228">
        <v>42521</v>
      </c>
      <c r="L594" s="241" t="s">
        <v>106</v>
      </c>
      <c r="M594" s="230" t="s">
        <v>3826</v>
      </c>
      <c r="N594" s="231">
        <f t="shared" si="37"/>
        <v>2.4350649350649352E-2</v>
      </c>
      <c r="O594" s="227"/>
      <c r="P594" s="240"/>
      <c r="Q594" s="262"/>
    </row>
    <row r="595" spans="2:17" s="232" customFormat="1">
      <c r="B595" s="245">
        <v>594</v>
      </c>
      <c r="C595" s="224" t="s">
        <v>3811</v>
      </c>
      <c r="D595" s="224" t="s">
        <v>3815</v>
      </c>
      <c r="E595" s="225" t="s">
        <v>494</v>
      </c>
      <c r="F595" s="226">
        <v>142000</v>
      </c>
      <c r="G595" s="239" t="s">
        <v>3766</v>
      </c>
      <c r="H595" s="240">
        <v>13000</v>
      </c>
      <c r="I595" s="239" t="s">
        <v>3791</v>
      </c>
      <c r="J595" s="228">
        <v>42461</v>
      </c>
      <c r="K595" s="228">
        <v>42490</v>
      </c>
      <c r="L595" s="241" t="s">
        <v>106</v>
      </c>
      <c r="M595" s="230" t="s">
        <v>3827</v>
      </c>
      <c r="N595" s="231">
        <f t="shared" si="37"/>
        <v>9.154929577464789E-2</v>
      </c>
      <c r="O595" s="227"/>
      <c r="P595" s="240"/>
      <c r="Q595" s="262"/>
    </row>
    <row r="596" spans="2:17" s="232" customFormat="1">
      <c r="B596" s="245">
        <v>600</v>
      </c>
      <c r="C596" s="224" t="s">
        <v>3811</v>
      </c>
      <c r="D596" s="224" t="s">
        <v>3816</v>
      </c>
      <c r="E596" s="225" t="s">
        <v>494</v>
      </c>
      <c r="F596" s="226">
        <v>164500</v>
      </c>
      <c r="G596" s="239" t="s">
        <v>3767</v>
      </c>
      <c r="H596" s="240">
        <v>13500</v>
      </c>
      <c r="I596" s="239" t="s">
        <v>3792</v>
      </c>
      <c r="J596" s="228">
        <v>42465</v>
      </c>
      <c r="K596" s="228">
        <v>42522</v>
      </c>
      <c r="L596" s="241" t="s">
        <v>106</v>
      </c>
      <c r="M596" s="230" t="s">
        <v>3828</v>
      </c>
      <c r="N596" s="231">
        <f t="shared" si="37"/>
        <v>8.2066869300911852E-2</v>
      </c>
      <c r="O596" s="227"/>
      <c r="P596" s="240"/>
      <c r="Q596" s="262"/>
    </row>
    <row r="597" spans="2:17" s="232" customFormat="1">
      <c r="B597" s="245">
        <v>601</v>
      </c>
      <c r="C597" s="224" t="s">
        <v>3811</v>
      </c>
      <c r="D597" s="224" t="s">
        <v>2129</v>
      </c>
      <c r="E597" s="225" t="s">
        <v>494</v>
      </c>
      <c r="F597" s="226">
        <v>375000</v>
      </c>
      <c r="G597" s="239" t="s">
        <v>3768</v>
      </c>
      <c r="H597" s="240">
        <v>23560</v>
      </c>
      <c r="I597" s="239" t="s">
        <v>3793</v>
      </c>
      <c r="J597" s="228">
        <v>42461</v>
      </c>
      <c r="K597" s="228">
        <v>42490</v>
      </c>
      <c r="L597" s="241" t="s">
        <v>106</v>
      </c>
      <c r="M597" s="230" t="s">
        <v>2150</v>
      </c>
      <c r="N597" s="231">
        <f t="shared" si="37"/>
        <v>6.282666666666667E-2</v>
      </c>
      <c r="O597" s="227"/>
      <c r="P597" s="240"/>
      <c r="Q597" s="262"/>
    </row>
    <row r="598" spans="2:17" s="232" customFormat="1">
      <c r="B598" s="245">
        <v>602</v>
      </c>
      <c r="C598" s="224" t="s">
        <v>3811</v>
      </c>
      <c r="D598" s="224" t="s">
        <v>2138</v>
      </c>
      <c r="E598" s="225" t="s">
        <v>148</v>
      </c>
      <c r="F598" s="226">
        <v>147575</v>
      </c>
      <c r="G598" s="239" t="s">
        <v>3769</v>
      </c>
      <c r="H598" s="240">
        <v>14400</v>
      </c>
      <c r="I598" s="239" t="s">
        <v>3794</v>
      </c>
      <c r="J598" s="228">
        <v>42430</v>
      </c>
      <c r="K598" s="228">
        <v>42460</v>
      </c>
      <c r="L598" s="241" t="s">
        <v>106</v>
      </c>
      <c r="M598" s="230" t="s">
        <v>3829</v>
      </c>
      <c r="N598" s="231">
        <f t="shared" si="37"/>
        <v>9.7577502964594276E-2</v>
      </c>
      <c r="O598" s="227"/>
      <c r="P598" s="240"/>
      <c r="Q598" s="262"/>
    </row>
    <row r="599" spans="2:17" s="232" customFormat="1">
      <c r="B599" s="245">
        <v>603</v>
      </c>
      <c r="C599" s="224" t="s">
        <v>3811</v>
      </c>
      <c r="D599" s="224" t="s">
        <v>2139</v>
      </c>
      <c r="E599" s="225" t="s">
        <v>494</v>
      </c>
      <c r="F599" s="226">
        <v>200000</v>
      </c>
      <c r="G599" s="239" t="s">
        <v>3770</v>
      </c>
      <c r="H599" s="240">
        <v>10500</v>
      </c>
      <c r="I599" s="239" t="s">
        <v>610</v>
      </c>
      <c r="J599" s="228">
        <v>42431</v>
      </c>
      <c r="K599" s="228">
        <v>42460</v>
      </c>
      <c r="L599" s="241" t="s">
        <v>106</v>
      </c>
      <c r="M599" s="230" t="s">
        <v>2159</v>
      </c>
      <c r="N599" s="231">
        <f t="shared" si="37"/>
        <v>5.2499999999999998E-2</v>
      </c>
      <c r="O599" s="227"/>
      <c r="P599" s="240"/>
      <c r="Q599" s="262"/>
    </row>
    <row r="600" spans="2:17" s="232" customFormat="1">
      <c r="B600" s="245">
        <v>604</v>
      </c>
      <c r="C600" s="224" t="s">
        <v>3811</v>
      </c>
      <c r="D600" s="224" t="s">
        <v>2134</v>
      </c>
      <c r="E600" s="225" t="s">
        <v>148</v>
      </c>
      <c r="F600" s="226">
        <v>100000</v>
      </c>
      <c r="G600" s="239" t="s">
        <v>3771</v>
      </c>
      <c r="H600" s="240">
        <v>21770</v>
      </c>
      <c r="I600" s="239" t="s">
        <v>3795</v>
      </c>
      <c r="J600" s="228">
        <v>42430</v>
      </c>
      <c r="K600" s="228">
        <v>42460</v>
      </c>
      <c r="L600" s="241" t="s">
        <v>106</v>
      </c>
      <c r="M600" s="230" t="s">
        <v>3830</v>
      </c>
      <c r="N600" s="231">
        <f t="shared" si="37"/>
        <v>0.2177</v>
      </c>
      <c r="O600" s="673" t="s">
        <v>3824</v>
      </c>
      <c r="P600" s="240"/>
      <c r="Q600" s="262"/>
    </row>
    <row r="601" spans="2:17" s="232" customFormat="1">
      <c r="B601" s="245">
        <v>605</v>
      </c>
      <c r="C601" s="224" t="s">
        <v>3811</v>
      </c>
      <c r="D601" s="224" t="s">
        <v>2136</v>
      </c>
      <c r="E601" s="225" t="s">
        <v>494</v>
      </c>
      <c r="F601" s="226">
        <v>600000</v>
      </c>
      <c r="G601" s="239" t="s">
        <v>3772</v>
      </c>
      <c r="H601" s="240">
        <v>8400</v>
      </c>
      <c r="I601" s="239" t="s">
        <v>3796</v>
      </c>
      <c r="J601" s="228">
        <v>42461</v>
      </c>
      <c r="K601" s="228">
        <v>42490</v>
      </c>
      <c r="L601" s="241" t="s">
        <v>106</v>
      </c>
      <c r="M601" s="230" t="s">
        <v>2156</v>
      </c>
      <c r="N601" s="231">
        <f t="shared" si="37"/>
        <v>1.4E-2</v>
      </c>
      <c r="O601" s="227"/>
      <c r="P601" s="240"/>
      <c r="Q601" s="262"/>
    </row>
    <row r="602" spans="2:17" s="232" customFormat="1">
      <c r="B602" s="245">
        <v>606</v>
      </c>
      <c r="C602" s="224" t="s">
        <v>3811</v>
      </c>
      <c r="D602" s="224" t="s">
        <v>3817</v>
      </c>
      <c r="E602" s="225" t="s">
        <v>494</v>
      </c>
      <c r="F602" s="226">
        <v>140000</v>
      </c>
      <c r="G602" s="239" t="s">
        <v>3773</v>
      </c>
      <c r="H602" s="240">
        <v>32000</v>
      </c>
      <c r="I602" s="239" t="s">
        <v>3797</v>
      </c>
      <c r="J602" s="228">
        <v>42430</v>
      </c>
      <c r="K602" s="228">
        <v>42460</v>
      </c>
      <c r="L602" s="241" t="s">
        <v>106</v>
      </c>
      <c r="M602" s="230" t="s">
        <v>3831</v>
      </c>
      <c r="N602" s="231">
        <f t="shared" si="37"/>
        <v>0.22857142857142856</v>
      </c>
      <c r="O602" s="673" t="s">
        <v>3824</v>
      </c>
      <c r="P602" s="240"/>
      <c r="Q602" s="262"/>
    </row>
    <row r="603" spans="2:17" s="232" customFormat="1">
      <c r="B603" s="245">
        <v>607</v>
      </c>
      <c r="C603" s="224" t="s">
        <v>3811</v>
      </c>
      <c r="D603" s="224" t="s">
        <v>3817</v>
      </c>
      <c r="E603" s="225" t="s">
        <v>494</v>
      </c>
      <c r="F603" s="226">
        <v>60000</v>
      </c>
      <c r="G603" s="239" t="s">
        <v>3774</v>
      </c>
      <c r="H603" s="240">
        <v>9500</v>
      </c>
      <c r="I603" s="239" t="s">
        <v>3798</v>
      </c>
      <c r="J603" s="228">
        <v>42430</v>
      </c>
      <c r="K603" s="228">
        <v>42460</v>
      </c>
      <c r="L603" s="241" t="s">
        <v>106</v>
      </c>
      <c r="M603" s="230" t="s">
        <v>3832</v>
      </c>
      <c r="N603" s="231">
        <f t="shared" si="37"/>
        <v>0.15833333333333333</v>
      </c>
      <c r="O603" s="227"/>
      <c r="P603" s="240"/>
      <c r="Q603" s="262"/>
    </row>
    <row r="604" spans="2:17" s="232" customFormat="1">
      <c r="B604" s="245">
        <v>608</v>
      </c>
      <c r="C604" s="224" t="s">
        <v>3811</v>
      </c>
      <c r="D604" s="224" t="s">
        <v>3817</v>
      </c>
      <c r="E604" s="225" t="s">
        <v>494</v>
      </c>
      <c r="F604" s="226">
        <v>60000</v>
      </c>
      <c r="G604" s="239" t="s">
        <v>3775</v>
      </c>
      <c r="H604" s="240">
        <v>18000</v>
      </c>
      <c r="I604" s="239" t="s">
        <v>3799</v>
      </c>
      <c r="J604" s="228">
        <v>42430</v>
      </c>
      <c r="K604" s="228">
        <v>42460</v>
      </c>
      <c r="L604" s="241" t="s">
        <v>106</v>
      </c>
      <c r="M604" s="230" t="s">
        <v>3832</v>
      </c>
      <c r="N604" s="231">
        <f t="shared" si="37"/>
        <v>0.3</v>
      </c>
      <c r="O604" s="673" t="s">
        <v>3824</v>
      </c>
      <c r="P604" s="240"/>
      <c r="Q604" s="262"/>
    </row>
    <row r="605" spans="2:17" s="232" customFormat="1">
      <c r="B605" s="245">
        <v>609</v>
      </c>
      <c r="C605" s="224" t="s">
        <v>3811</v>
      </c>
      <c r="D605" s="224" t="s">
        <v>3818</v>
      </c>
      <c r="E605" s="225" t="s">
        <v>494</v>
      </c>
      <c r="F605" s="226">
        <v>635500</v>
      </c>
      <c r="G605" s="239" t="s">
        <v>3776</v>
      </c>
      <c r="H605" s="240">
        <v>32000</v>
      </c>
      <c r="I605" s="239" t="s">
        <v>3800</v>
      </c>
      <c r="J605" s="228">
        <v>42447</v>
      </c>
      <c r="K605" s="228">
        <v>42480</v>
      </c>
      <c r="L605" s="241" t="s">
        <v>106</v>
      </c>
      <c r="M605" s="230" t="s">
        <v>3833</v>
      </c>
      <c r="N605" s="231">
        <f t="shared" si="37"/>
        <v>5.035405192761605E-2</v>
      </c>
      <c r="O605" s="227"/>
      <c r="P605" s="240"/>
      <c r="Q605" s="262"/>
    </row>
    <row r="606" spans="2:17" s="232" customFormat="1">
      <c r="B606" s="245">
        <v>610</v>
      </c>
      <c r="C606" s="224" t="s">
        <v>3811</v>
      </c>
      <c r="D606" s="224" t="s">
        <v>3819</v>
      </c>
      <c r="E606" s="225" t="s">
        <v>494</v>
      </c>
      <c r="F606" s="226">
        <v>102000</v>
      </c>
      <c r="G606" s="239" t="s">
        <v>3777</v>
      </c>
      <c r="H606" s="240">
        <v>16300</v>
      </c>
      <c r="I606" s="239" t="s">
        <v>3801</v>
      </c>
      <c r="J606" s="228">
        <v>42430</v>
      </c>
      <c r="K606" s="228">
        <v>42437</v>
      </c>
      <c r="L606" s="241" t="s">
        <v>106</v>
      </c>
      <c r="M606" s="230" t="s">
        <v>3834</v>
      </c>
      <c r="N606" s="231">
        <f t="shared" si="37"/>
        <v>0.15980392156862744</v>
      </c>
      <c r="O606" s="227"/>
      <c r="P606" s="240"/>
      <c r="Q606" s="262"/>
    </row>
    <row r="607" spans="2:17" s="232" customFormat="1">
      <c r="B607" s="245">
        <v>611</v>
      </c>
      <c r="C607" s="224" t="s">
        <v>3811</v>
      </c>
      <c r="D607" s="224" t="s">
        <v>2135</v>
      </c>
      <c r="E607" s="225" t="s">
        <v>148</v>
      </c>
      <c r="F607" s="226">
        <v>50050</v>
      </c>
      <c r="G607" s="239" t="s">
        <v>3778</v>
      </c>
      <c r="H607" s="240">
        <v>13488.4</v>
      </c>
      <c r="I607" s="239" t="s">
        <v>3802</v>
      </c>
      <c r="J607" s="228">
        <v>42430</v>
      </c>
      <c r="K607" s="228">
        <v>42460</v>
      </c>
      <c r="L607" s="241" t="s">
        <v>106</v>
      </c>
      <c r="M607" s="230" t="s">
        <v>3835</v>
      </c>
      <c r="N607" s="231">
        <f t="shared" si="37"/>
        <v>0.26949850149850146</v>
      </c>
      <c r="O607" s="227"/>
      <c r="P607" s="240"/>
      <c r="Q607" s="262"/>
    </row>
    <row r="608" spans="2:17" s="232" customFormat="1">
      <c r="B608" s="245">
        <v>612</v>
      </c>
      <c r="C608" s="224" t="s">
        <v>3811</v>
      </c>
      <c r="D608" s="224" t="s">
        <v>2144</v>
      </c>
      <c r="E608" s="225" t="s">
        <v>494</v>
      </c>
      <c r="F608" s="226">
        <v>892800</v>
      </c>
      <c r="G608" s="239" t="s">
        <v>3779</v>
      </c>
      <c r="H608" s="240">
        <v>20000</v>
      </c>
      <c r="I608" s="239" t="s">
        <v>3803</v>
      </c>
      <c r="J608" s="228">
        <v>42430</v>
      </c>
      <c r="K608" s="228">
        <v>42460</v>
      </c>
      <c r="L608" s="241" t="s">
        <v>106</v>
      </c>
      <c r="M608" s="230" t="s">
        <v>2164</v>
      </c>
      <c r="N608" s="231">
        <f t="shared" si="37"/>
        <v>2.2401433691756272E-2</v>
      </c>
      <c r="O608" s="227"/>
      <c r="P608" s="240"/>
      <c r="Q608" s="262"/>
    </row>
    <row r="609" spans="2:17" s="232" customFormat="1">
      <c r="B609" s="245">
        <v>613</v>
      </c>
      <c r="C609" s="224" t="s">
        <v>3811</v>
      </c>
      <c r="D609" s="224" t="s">
        <v>2130</v>
      </c>
      <c r="E609" s="225" t="s">
        <v>494</v>
      </c>
      <c r="F609" s="226">
        <v>88800</v>
      </c>
      <c r="G609" s="239" t="s">
        <v>3780</v>
      </c>
      <c r="H609" s="240">
        <v>12000</v>
      </c>
      <c r="I609" s="239" t="s">
        <v>3804</v>
      </c>
      <c r="J609" s="228">
        <v>42461</v>
      </c>
      <c r="K609" s="228">
        <v>42551</v>
      </c>
      <c r="L609" s="241" t="s">
        <v>106</v>
      </c>
      <c r="M609" s="230" t="s">
        <v>3836</v>
      </c>
      <c r="N609" s="231">
        <f t="shared" si="37"/>
        <v>0.13513513513513514</v>
      </c>
      <c r="O609" s="227"/>
      <c r="P609" s="240"/>
      <c r="Q609" s="262"/>
    </row>
    <row r="610" spans="2:17" s="232" customFormat="1">
      <c r="B610" s="245">
        <v>614</v>
      </c>
      <c r="C610" s="224" t="s">
        <v>3811</v>
      </c>
      <c r="D610" s="224" t="s">
        <v>3820</v>
      </c>
      <c r="E610" s="225" t="s">
        <v>494</v>
      </c>
      <c r="F610" s="226">
        <v>230000</v>
      </c>
      <c r="G610" s="239" t="s">
        <v>3781</v>
      </c>
      <c r="H610" s="240">
        <v>72500</v>
      </c>
      <c r="I610" s="239" t="s">
        <v>3805</v>
      </c>
      <c r="J610" s="228">
        <v>42475</v>
      </c>
      <c r="K610" s="228">
        <v>42491</v>
      </c>
      <c r="L610" s="241" t="s">
        <v>106</v>
      </c>
      <c r="M610" s="230" t="s">
        <v>3837</v>
      </c>
      <c r="N610" s="231">
        <f t="shared" si="37"/>
        <v>0.31521739130434784</v>
      </c>
      <c r="O610" s="673" t="s">
        <v>3824</v>
      </c>
      <c r="P610" s="240"/>
      <c r="Q610" s="262"/>
    </row>
    <row r="611" spans="2:17" s="232" customFormat="1">
      <c r="B611" s="245">
        <v>615</v>
      </c>
      <c r="C611" s="224" t="s">
        <v>3811</v>
      </c>
      <c r="D611" s="224" t="s">
        <v>3820</v>
      </c>
      <c r="E611" s="225" t="s">
        <v>494</v>
      </c>
      <c r="F611" s="226">
        <v>230000</v>
      </c>
      <c r="G611" s="239" t="s">
        <v>3782</v>
      </c>
      <c r="H611" s="240">
        <v>22200</v>
      </c>
      <c r="I611" s="239" t="s">
        <v>3806</v>
      </c>
      <c r="J611" s="228">
        <v>42475</v>
      </c>
      <c r="K611" s="228">
        <v>42491</v>
      </c>
      <c r="L611" s="241" t="s">
        <v>106</v>
      </c>
      <c r="M611" s="230" t="s">
        <v>3837</v>
      </c>
      <c r="N611" s="231">
        <f t="shared" si="37"/>
        <v>9.6521739130434783E-2</v>
      </c>
      <c r="O611" s="227"/>
      <c r="P611" s="240"/>
      <c r="Q611" s="262"/>
    </row>
    <row r="612" spans="2:17" s="232" customFormat="1">
      <c r="B612" s="245">
        <v>616</v>
      </c>
      <c r="C612" s="224" t="s">
        <v>3811</v>
      </c>
      <c r="D612" s="224" t="s">
        <v>3821</v>
      </c>
      <c r="E612" s="225" t="s">
        <v>148</v>
      </c>
      <c r="F612" s="226">
        <v>150000</v>
      </c>
      <c r="G612" s="239" t="s">
        <v>3783</v>
      </c>
      <c r="H612" s="240">
        <v>48850</v>
      </c>
      <c r="I612" s="239" t="s">
        <v>3807</v>
      </c>
      <c r="J612" s="228">
        <v>42475</v>
      </c>
      <c r="K612" s="228">
        <v>42490</v>
      </c>
      <c r="L612" s="241" t="s">
        <v>106</v>
      </c>
      <c r="M612" s="230" t="s">
        <v>3838</v>
      </c>
      <c r="N612" s="231">
        <f t="shared" si="37"/>
        <v>0.32566666666666666</v>
      </c>
      <c r="O612" s="673" t="s">
        <v>3824</v>
      </c>
      <c r="P612" s="240"/>
      <c r="Q612" s="262"/>
    </row>
    <row r="613" spans="2:17" s="232" customFormat="1">
      <c r="B613" s="245">
        <v>617</v>
      </c>
      <c r="C613" s="224" t="s">
        <v>3811</v>
      </c>
      <c r="D613" s="224" t="s">
        <v>3822</v>
      </c>
      <c r="E613" s="225" t="s">
        <v>148</v>
      </c>
      <c r="F613" s="226">
        <v>55000</v>
      </c>
      <c r="G613" s="239" t="s">
        <v>3784</v>
      </c>
      <c r="H613" s="240">
        <v>11000</v>
      </c>
      <c r="I613" s="239" t="s">
        <v>3808</v>
      </c>
      <c r="J613" s="228">
        <v>42479</v>
      </c>
      <c r="K613" s="228">
        <v>42500</v>
      </c>
      <c r="L613" s="241" t="s">
        <v>106</v>
      </c>
      <c r="M613" s="230" t="s">
        <v>3839</v>
      </c>
      <c r="N613" s="231">
        <f t="shared" si="37"/>
        <v>0.2</v>
      </c>
      <c r="O613" s="227"/>
      <c r="P613" s="240"/>
      <c r="Q613" s="262"/>
    </row>
    <row r="614" spans="2:17" s="232" customFormat="1">
      <c r="B614" s="245">
        <v>618</v>
      </c>
      <c r="C614" s="224" t="s">
        <v>3811</v>
      </c>
      <c r="D614" s="224" t="s">
        <v>3822</v>
      </c>
      <c r="E614" s="225" t="s">
        <v>148</v>
      </c>
      <c r="F614" s="226">
        <v>55000</v>
      </c>
      <c r="G614" s="239" t="s">
        <v>3785</v>
      </c>
      <c r="H614" s="240">
        <v>9000</v>
      </c>
      <c r="I614" s="239" t="s">
        <v>3809</v>
      </c>
      <c r="J614" s="228">
        <v>42479</v>
      </c>
      <c r="K614" s="228">
        <v>42500</v>
      </c>
      <c r="L614" s="241" t="s">
        <v>106</v>
      </c>
      <c r="M614" s="230" t="s">
        <v>3839</v>
      </c>
      <c r="N614" s="231">
        <f t="shared" si="37"/>
        <v>0.16363636363636364</v>
      </c>
      <c r="O614" s="227"/>
      <c r="P614" s="240"/>
      <c r="Q614" s="262"/>
    </row>
    <row r="615" spans="2:17" s="232" customFormat="1">
      <c r="B615" s="245">
        <v>619</v>
      </c>
      <c r="C615" s="224" t="s">
        <v>3811</v>
      </c>
      <c r="D615" s="224" t="s">
        <v>3823</v>
      </c>
      <c r="E615" s="225" t="s">
        <v>148</v>
      </c>
      <c r="F615" s="226">
        <v>150000</v>
      </c>
      <c r="G615" s="239" t="s">
        <v>3786</v>
      </c>
      <c r="H615" s="240">
        <v>22235</v>
      </c>
      <c r="I615" s="239" t="s">
        <v>3810</v>
      </c>
      <c r="J615" s="228">
        <v>42479</v>
      </c>
      <c r="K615" s="228">
        <v>42490</v>
      </c>
      <c r="L615" s="241" t="s">
        <v>106</v>
      </c>
      <c r="M615" s="230" t="s">
        <v>3840</v>
      </c>
      <c r="N615" s="231">
        <f t="shared" si="37"/>
        <v>0.14823333333333333</v>
      </c>
      <c r="O615" s="227"/>
      <c r="P615" s="240"/>
      <c r="Q615" s="262"/>
    </row>
    <row r="616" spans="2:17" s="232" customFormat="1">
      <c r="B616" s="245">
        <v>620</v>
      </c>
      <c r="C616" s="224" t="s">
        <v>3845</v>
      </c>
      <c r="D616" s="224" t="s">
        <v>3843</v>
      </c>
      <c r="E616" s="225" t="s">
        <v>494</v>
      </c>
      <c r="F616" s="226">
        <v>300000</v>
      </c>
      <c r="G616" s="239" t="s">
        <v>3844</v>
      </c>
      <c r="H616" s="240">
        <v>8500</v>
      </c>
      <c r="I616" s="239" t="s">
        <v>3841</v>
      </c>
      <c r="J616" s="228">
        <v>42479</v>
      </c>
      <c r="K616" s="228">
        <v>42500</v>
      </c>
      <c r="L616" s="241" t="s">
        <v>106</v>
      </c>
      <c r="M616" s="230" t="s">
        <v>3842</v>
      </c>
      <c r="N616" s="231">
        <f t="shared" si="37"/>
        <v>2.8333333333333332E-2</v>
      </c>
      <c r="O616" s="227"/>
      <c r="P616" s="240"/>
      <c r="Q616" s="262"/>
    </row>
    <row r="617" spans="2:17" s="232" customFormat="1">
      <c r="B617" s="245">
        <v>621</v>
      </c>
      <c r="C617" s="224" t="s">
        <v>8</v>
      </c>
      <c r="D617" s="224" t="s">
        <v>3869</v>
      </c>
      <c r="E617" s="225" t="s">
        <v>148</v>
      </c>
      <c r="F617" s="226">
        <v>150000</v>
      </c>
      <c r="G617" s="239" t="s">
        <v>3870</v>
      </c>
      <c r="H617" s="240">
        <v>80000</v>
      </c>
      <c r="I617" s="239" t="s">
        <v>3871</v>
      </c>
      <c r="J617" s="228">
        <v>42481</v>
      </c>
      <c r="K617" s="228">
        <v>42484</v>
      </c>
      <c r="L617" s="241" t="s">
        <v>3872</v>
      </c>
      <c r="M617" s="230" t="s">
        <v>3873</v>
      </c>
      <c r="N617" s="231">
        <v>0.5333</v>
      </c>
      <c r="O617" s="227" t="s">
        <v>3874</v>
      </c>
      <c r="P617" s="240"/>
      <c r="Q617" s="262"/>
    </row>
    <row r="618" spans="2:17" s="232" customFormat="1">
      <c r="B618" s="245">
        <v>622</v>
      </c>
      <c r="C618" s="224" t="s">
        <v>8</v>
      </c>
      <c r="D618" s="224" t="s">
        <v>3875</v>
      </c>
      <c r="E618" s="225" t="s">
        <v>148</v>
      </c>
      <c r="F618" s="226">
        <v>70000</v>
      </c>
      <c r="G618" s="239" t="s">
        <v>3876</v>
      </c>
      <c r="H618" s="240">
        <v>9500</v>
      </c>
      <c r="I618" s="239" t="s">
        <v>3877</v>
      </c>
      <c r="J618" s="228">
        <v>42387</v>
      </c>
      <c r="K618" s="228">
        <v>42026</v>
      </c>
      <c r="L618" s="241" t="s">
        <v>3878</v>
      </c>
      <c r="M618" s="230" t="s">
        <v>3879</v>
      </c>
      <c r="N618" s="231">
        <v>0.14000000000000001</v>
      </c>
      <c r="O618" s="227"/>
      <c r="P618" s="240"/>
      <c r="Q618" s="262"/>
    </row>
    <row r="619" spans="2:17" s="232" customFormat="1">
      <c r="B619" s="245">
        <v>623</v>
      </c>
      <c r="C619" s="224" t="s">
        <v>8</v>
      </c>
      <c r="D619" s="224" t="s">
        <v>3880</v>
      </c>
      <c r="E619" s="225" t="s">
        <v>148</v>
      </c>
      <c r="F619" s="226">
        <v>21500</v>
      </c>
      <c r="G619" s="239" t="s">
        <v>3881</v>
      </c>
      <c r="H619" s="240">
        <v>2500</v>
      </c>
      <c r="I619" s="239" t="s">
        <v>3882</v>
      </c>
      <c r="J619" s="228">
        <v>42431</v>
      </c>
      <c r="K619" s="228">
        <v>42440</v>
      </c>
      <c r="L619" s="241" t="s">
        <v>3872</v>
      </c>
      <c r="M619" s="230" t="s">
        <v>3883</v>
      </c>
      <c r="N619" s="231">
        <v>0.12</v>
      </c>
      <c r="O619" s="227"/>
      <c r="P619" s="240"/>
      <c r="Q619" s="262"/>
    </row>
    <row r="620" spans="2:17" s="232" customFormat="1">
      <c r="B620" s="245">
        <v>624</v>
      </c>
      <c r="C620" s="224" t="s">
        <v>8</v>
      </c>
      <c r="D620" s="224" t="s">
        <v>543</v>
      </c>
      <c r="E620" s="225" t="s">
        <v>494</v>
      </c>
      <c r="F620" s="226">
        <v>400000</v>
      </c>
      <c r="G620" s="239" t="s">
        <v>3884</v>
      </c>
      <c r="H620" s="240">
        <v>10000</v>
      </c>
      <c r="I620" s="239" t="s">
        <v>3885</v>
      </c>
      <c r="J620" s="228">
        <v>42450</v>
      </c>
      <c r="K620" s="228">
        <v>42490</v>
      </c>
      <c r="L620" s="241" t="s">
        <v>3872</v>
      </c>
      <c r="M620" s="230" t="s">
        <v>3886</v>
      </c>
      <c r="N620" s="231">
        <v>2.5000000000000001E-2</v>
      </c>
      <c r="O620" s="227"/>
      <c r="P620" s="240"/>
      <c r="Q620" s="262"/>
    </row>
    <row r="621" spans="2:17" s="232" customFormat="1">
      <c r="B621" s="245">
        <v>625</v>
      </c>
      <c r="C621" s="224" t="s">
        <v>8</v>
      </c>
      <c r="D621" s="224" t="s">
        <v>542</v>
      </c>
      <c r="E621" s="225" t="s">
        <v>494</v>
      </c>
      <c r="F621" s="226">
        <v>190000</v>
      </c>
      <c r="G621" s="239" t="s">
        <v>3887</v>
      </c>
      <c r="H621" s="240">
        <v>72000</v>
      </c>
      <c r="I621" s="239" t="s">
        <v>2113</v>
      </c>
      <c r="J621" s="228">
        <v>42401</v>
      </c>
      <c r="K621" s="228">
        <v>42460</v>
      </c>
      <c r="L621" s="241" t="s">
        <v>3872</v>
      </c>
      <c r="M621" s="230" t="s">
        <v>3888</v>
      </c>
      <c r="N621" s="231">
        <v>0.4723</v>
      </c>
      <c r="O621" s="227" t="s">
        <v>2120</v>
      </c>
      <c r="P621" s="240"/>
      <c r="Q621" s="262"/>
    </row>
    <row r="622" spans="2:17" s="232" customFormat="1">
      <c r="B622" s="245">
        <v>626</v>
      </c>
      <c r="C622" s="224" t="s">
        <v>8</v>
      </c>
      <c r="D622" s="224" t="s">
        <v>3889</v>
      </c>
      <c r="E622" s="225" t="s">
        <v>148</v>
      </c>
      <c r="F622" s="226">
        <v>149000</v>
      </c>
      <c r="G622" s="239" t="s">
        <v>3890</v>
      </c>
      <c r="H622" s="240">
        <v>17500</v>
      </c>
      <c r="I622" s="239" t="s">
        <v>3891</v>
      </c>
      <c r="J622" s="228">
        <v>42430</v>
      </c>
      <c r="K622" s="228">
        <v>42460</v>
      </c>
      <c r="L622" s="241" t="s">
        <v>3878</v>
      </c>
      <c r="M622" s="230" t="s">
        <v>3892</v>
      </c>
      <c r="N622" s="231">
        <v>0.12</v>
      </c>
      <c r="O622" s="227"/>
      <c r="P622" s="240"/>
      <c r="Q622" s="262"/>
    </row>
    <row r="623" spans="2:17" s="232" customFormat="1">
      <c r="B623" s="245">
        <v>627</v>
      </c>
      <c r="C623" s="224" t="s">
        <v>8</v>
      </c>
      <c r="D623" s="224" t="s">
        <v>563</v>
      </c>
      <c r="E623" s="225" t="s">
        <v>494</v>
      </c>
      <c r="F623" s="226">
        <v>450000</v>
      </c>
      <c r="G623" s="239" t="s">
        <v>3893</v>
      </c>
      <c r="H623" s="240">
        <v>81000</v>
      </c>
      <c r="I623" s="239" t="s">
        <v>565</v>
      </c>
      <c r="J623" s="228">
        <v>42461</v>
      </c>
      <c r="K623" s="228">
        <v>42551</v>
      </c>
      <c r="L623" s="241" t="s">
        <v>3872</v>
      </c>
      <c r="M623" s="230" t="s">
        <v>566</v>
      </c>
      <c r="N623" s="231">
        <v>0.18</v>
      </c>
      <c r="O623" s="227"/>
      <c r="P623" s="240"/>
      <c r="Q623" s="262"/>
    </row>
    <row r="624" spans="2:17" s="232" customFormat="1">
      <c r="B624" s="245">
        <v>628</v>
      </c>
      <c r="C624" s="224" t="s">
        <v>8</v>
      </c>
      <c r="D624" s="224" t="s">
        <v>559</v>
      </c>
      <c r="E624" s="225" t="s">
        <v>494</v>
      </c>
      <c r="F624" s="226">
        <v>200000</v>
      </c>
      <c r="G624" s="239" t="s">
        <v>3894</v>
      </c>
      <c r="H624" s="240">
        <v>40000</v>
      </c>
      <c r="I624" s="239" t="s">
        <v>561</v>
      </c>
      <c r="J624" s="228">
        <v>42461</v>
      </c>
      <c r="K624" s="228">
        <v>42551</v>
      </c>
      <c r="L624" s="241" t="s">
        <v>3872</v>
      </c>
      <c r="M624" s="230" t="s">
        <v>3895</v>
      </c>
      <c r="N624" s="231">
        <v>0.2</v>
      </c>
      <c r="O624" s="227"/>
      <c r="P624" s="240"/>
      <c r="Q624" s="262"/>
    </row>
    <row r="625" spans="2:17" s="232" customFormat="1">
      <c r="B625" s="245">
        <v>629</v>
      </c>
      <c r="C625" s="224" t="s">
        <v>8</v>
      </c>
      <c r="D625" s="224" t="s">
        <v>3896</v>
      </c>
      <c r="E625" s="225" t="s">
        <v>494</v>
      </c>
      <c r="F625" s="226">
        <v>225000</v>
      </c>
      <c r="G625" s="239" t="s">
        <v>3897</v>
      </c>
      <c r="H625" s="240">
        <v>45000</v>
      </c>
      <c r="I625" s="239" t="s">
        <v>3898</v>
      </c>
      <c r="J625" s="228">
        <v>42081</v>
      </c>
      <c r="K625" s="228">
        <v>42144</v>
      </c>
      <c r="L625" s="241" t="s">
        <v>3872</v>
      </c>
      <c r="M625" s="230" t="s">
        <v>3899</v>
      </c>
      <c r="N625" s="231">
        <v>0.2</v>
      </c>
      <c r="O625" s="227"/>
      <c r="P625" s="240"/>
      <c r="Q625" s="262"/>
    </row>
    <row r="626" spans="2:17" s="232" customFormat="1">
      <c r="B626" s="245">
        <v>630</v>
      </c>
      <c r="C626" s="224" t="s">
        <v>8</v>
      </c>
      <c r="D626" s="224" t="s">
        <v>534</v>
      </c>
      <c r="E626" s="225" t="s">
        <v>494</v>
      </c>
      <c r="F626" s="226">
        <v>268700</v>
      </c>
      <c r="G626" s="239" t="s">
        <v>3900</v>
      </c>
      <c r="H626" s="240">
        <v>7200</v>
      </c>
      <c r="I626" s="239" t="s">
        <v>3901</v>
      </c>
      <c r="J626" s="228">
        <v>42461</v>
      </c>
      <c r="K626" s="228">
        <v>42521</v>
      </c>
      <c r="L626" s="241" t="s">
        <v>3872</v>
      </c>
      <c r="M626" s="230" t="s">
        <v>3902</v>
      </c>
      <c r="N626" s="287">
        <v>2.5999999999999999E-2</v>
      </c>
      <c r="O626" s="239"/>
      <c r="P626" s="240"/>
      <c r="Q626" s="262"/>
    </row>
    <row r="627" spans="2:17" s="232" customFormat="1">
      <c r="B627" s="245">
        <v>631</v>
      </c>
      <c r="C627" s="224" t="s">
        <v>8</v>
      </c>
      <c r="D627" s="224" t="s">
        <v>3903</v>
      </c>
      <c r="E627" s="225" t="s">
        <v>494</v>
      </c>
      <c r="F627" s="226">
        <v>289000</v>
      </c>
      <c r="G627" s="239" t="s">
        <v>3904</v>
      </c>
      <c r="H627" s="240">
        <v>10800</v>
      </c>
      <c r="I627" s="239" t="s">
        <v>3905</v>
      </c>
      <c r="J627" s="228">
        <v>42461</v>
      </c>
      <c r="K627" s="228">
        <v>42551</v>
      </c>
      <c r="L627" s="241" t="s">
        <v>3872</v>
      </c>
      <c r="M627" s="230" t="s">
        <v>3906</v>
      </c>
      <c r="N627" s="287">
        <v>3.6999999999999998E-2</v>
      </c>
      <c r="O627" s="239"/>
      <c r="P627" s="240"/>
      <c r="Q627" s="262"/>
    </row>
    <row r="628" spans="2:17" s="232" customFormat="1">
      <c r="B628" s="245">
        <v>632</v>
      </c>
      <c r="C628" s="224" t="s">
        <v>8</v>
      </c>
      <c r="D628" s="224" t="s">
        <v>3907</v>
      </c>
      <c r="E628" s="225" t="s">
        <v>148</v>
      </c>
      <c r="F628" s="226">
        <v>68400</v>
      </c>
      <c r="G628" s="239" t="s">
        <v>3908</v>
      </c>
      <c r="H628" s="240">
        <v>3200</v>
      </c>
      <c r="I628" s="711" t="s">
        <v>3921</v>
      </c>
      <c r="J628" s="228">
        <v>42359</v>
      </c>
      <c r="K628" s="228">
        <v>42367</v>
      </c>
      <c r="L628" s="241" t="s">
        <v>3872</v>
      </c>
      <c r="M628" s="230" t="s">
        <v>3909</v>
      </c>
      <c r="N628" s="287">
        <v>4.5999999999999999E-2</v>
      </c>
      <c r="O628" s="239" t="s">
        <v>3910</v>
      </c>
      <c r="P628" s="240"/>
      <c r="Q628" s="262"/>
    </row>
    <row r="629" spans="2:17" s="232" customFormat="1">
      <c r="B629" s="245">
        <v>633</v>
      </c>
      <c r="C629" s="224" t="s">
        <v>8</v>
      </c>
      <c r="D629" s="224" t="s">
        <v>3911</v>
      </c>
      <c r="E629" s="225" t="s">
        <v>148</v>
      </c>
      <c r="F629" s="226">
        <v>90000</v>
      </c>
      <c r="G629" s="239" t="s">
        <v>3912</v>
      </c>
      <c r="H629" s="251">
        <v>1500</v>
      </c>
      <c r="I629" s="711" t="s">
        <v>3921</v>
      </c>
      <c r="J629" s="228">
        <v>42361</v>
      </c>
      <c r="K629" s="228">
        <v>42386</v>
      </c>
      <c r="L629" s="241" t="s">
        <v>3872</v>
      </c>
      <c r="M629" s="230" t="s">
        <v>3913</v>
      </c>
      <c r="N629" s="231">
        <v>1.6E-2</v>
      </c>
      <c r="O629" s="239" t="s">
        <v>3910</v>
      </c>
      <c r="P629" s="251"/>
      <c r="Q629" s="262"/>
    </row>
    <row r="630" spans="2:17" s="232" customFormat="1">
      <c r="B630" s="245">
        <v>634</v>
      </c>
      <c r="C630" s="224" t="s">
        <v>8</v>
      </c>
      <c r="D630" s="224" t="s">
        <v>3907</v>
      </c>
      <c r="E630" s="225" t="s">
        <v>148</v>
      </c>
      <c r="F630" s="226">
        <v>68400</v>
      </c>
      <c r="G630" s="239" t="s">
        <v>3914</v>
      </c>
      <c r="H630" s="240">
        <v>6500</v>
      </c>
      <c r="I630" s="711" t="s">
        <v>3921</v>
      </c>
      <c r="J630" s="228">
        <v>42445</v>
      </c>
      <c r="K630" s="228">
        <v>42459</v>
      </c>
      <c r="L630" s="241" t="s">
        <v>3872</v>
      </c>
      <c r="M630" s="230" t="s">
        <v>3915</v>
      </c>
      <c r="N630" s="287">
        <v>9.5000000000000001E-2</v>
      </c>
      <c r="O630" s="239" t="s">
        <v>3910</v>
      </c>
      <c r="P630" s="226"/>
      <c r="Q630" s="262"/>
    </row>
    <row r="631" spans="2:17" s="232" customFormat="1">
      <c r="B631" s="245">
        <v>635</v>
      </c>
      <c r="C631" s="224" t="s">
        <v>8</v>
      </c>
      <c r="D631" s="224" t="s">
        <v>3916</v>
      </c>
      <c r="E631" s="225" t="s">
        <v>494</v>
      </c>
      <c r="F631" s="226">
        <v>50000</v>
      </c>
      <c r="G631" s="239" t="s">
        <v>3917</v>
      </c>
      <c r="H631" s="240">
        <v>3000</v>
      </c>
      <c r="I631" s="239" t="s">
        <v>3918</v>
      </c>
      <c r="J631" s="228">
        <v>42370</v>
      </c>
      <c r="K631" s="228">
        <v>42735</v>
      </c>
      <c r="L631" s="241" t="s">
        <v>3872</v>
      </c>
      <c r="M631" s="224" t="s">
        <v>3919</v>
      </c>
      <c r="N631" s="287">
        <v>0.06</v>
      </c>
      <c r="O631" s="239"/>
      <c r="P631" s="226"/>
      <c r="Q631" s="262"/>
    </row>
    <row r="632" spans="2:17" s="232" customFormat="1">
      <c r="B632" s="245">
        <v>636</v>
      </c>
      <c r="C632" s="224" t="s">
        <v>8</v>
      </c>
      <c r="D632" s="224" t="s">
        <v>543</v>
      </c>
      <c r="E632" s="225" t="s">
        <v>494</v>
      </c>
      <c r="F632" s="226">
        <v>400000</v>
      </c>
      <c r="G632" s="239" t="s">
        <v>3920</v>
      </c>
      <c r="H632" s="240">
        <v>5000</v>
      </c>
      <c r="I632" s="239" t="s">
        <v>3885</v>
      </c>
      <c r="J632" s="228">
        <v>42450</v>
      </c>
      <c r="K632" s="228">
        <v>42490</v>
      </c>
      <c r="L632" s="241" t="s">
        <v>3872</v>
      </c>
      <c r="M632" s="224" t="s">
        <v>3886</v>
      </c>
      <c r="N632" s="287">
        <v>1.2500000000000001E-2</v>
      </c>
      <c r="O632" s="239"/>
      <c r="P632" s="226"/>
      <c r="Q632" s="262"/>
    </row>
    <row r="633" spans="2:17" s="232" customFormat="1">
      <c r="B633" s="245">
        <v>637</v>
      </c>
      <c r="C633" s="649" t="s">
        <v>3929</v>
      </c>
      <c r="D633" s="224" t="s">
        <v>3951</v>
      </c>
      <c r="E633" s="225" t="s">
        <v>3948</v>
      </c>
      <c r="F633" s="226">
        <v>100000</v>
      </c>
      <c r="G633" s="239" t="s">
        <v>3930</v>
      </c>
      <c r="H633" s="240">
        <v>6000</v>
      </c>
      <c r="I633" s="239" t="s">
        <v>3939</v>
      </c>
      <c r="J633" s="228">
        <v>42461</v>
      </c>
      <c r="K633" s="228">
        <v>42551</v>
      </c>
      <c r="L633" s="241" t="s">
        <v>3872</v>
      </c>
      <c r="M633" s="693" t="s">
        <v>3950</v>
      </c>
      <c r="N633" s="231">
        <f t="shared" ref="N633:N648" si="40">H633/F633</f>
        <v>0.06</v>
      </c>
      <c r="O633" s="239"/>
      <c r="P633" s="226"/>
      <c r="Q633" s="262"/>
    </row>
    <row r="634" spans="2:17" s="232" customFormat="1">
      <c r="B634" s="245">
        <v>638</v>
      </c>
      <c r="C634" s="649" t="s">
        <v>3929</v>
      </c>
      <c r="D634" s="224" t="s">
        <v>3952</v>
      </c>
      <c r="E634" s="225" t="s">
        <v>3948</v>
      </c>
      <c r="F634" s="226">
        <v>195000</v>
      </c>
      <c r="G634" s="239" t="s">
        <v>3931</v>
      </c>
      <c r="H634" s="240">
        <v>11600</v>
      </c>
      <c r="I634" s="239" t="s">
        <v>3940</v>
      </c>
      <c r="J634" s="228">
        <v>42461</v>
      </c>
      <c r="K634" s="228">
        <v>42551</v>
      </c>
      <c r="L634" s="241" t="s">
        <v>3872</v>
      </c>
      <c r="M634" s="230" t="s">
        <v>3955</v>
      </c>
      <c r="N634" s="231">
        <f t="shared" si="40"/>
        <v>5.9487179487179485E-2</v>
      </c>
      <c r="O634" s="239"/>
      <c r="P634" s="226"/>
      <c r="Q634" s="262"/>
    </row>
    <row r="635" spans="2:17" s="232" customFormat="1">
      <c r="B635" s="245">
        <v>639</v>
      </c>
      <c r="C635" s="649" t="s">
        <v>3929</v>
      </c>
      <c r="D635" s="649" t="s">
        <v>3958</v>
      </c>
      <c r="E635" s="225" t="s">
        <v>3949</v>
      </c>
      <c r="F635" s="226">
        <v>600000</v>
      </c>
      <c r="G635" s="239" t="s">
        <v>3932</v>
      </c>
      <c r="H635" s="240">
        <v>7600</v>
      </c>
      <c r="I635" s="239" t="s">
        <v>3941</v>
      </c>
      <c r="J635" s="228">
        <v>42309</v>
      </c>
      <c r="K635" s="228">
        <v>42400</v>
      </c>
      <c r="L635" s="241" t="s">
        <v>3872</v>
      </c>
      <c r="M635" s="693" t="s">
        <v>3959</v>
      </c>
      <c r="N635" s="231">
        <f t="shared" si="40"/>
        <v>1.2666666666666666E-2</v>
      </c>
      <c r="O635" s="239"/>
      <c r="P635" s="226"/>
      <c r="Q635" s="262"/>
    </row>
    <row r="636" spans="2:17" s="232" customFormat="1">
      <c r="B636" s="245">
        <v>640</v>
      </c>
      <c r="C636" s="649" t="s">
        <v>3929</v>
      </c>
      <c r="D636" s="649" t="s">
        <v>3954</v>
      </c>
      <c r="E636" s="225" t="s">
        <v>3949</v>
      </c>
      <c r="F636" s="226">
        <v>525000</v>
      </c>
      <c r="G636" s="239" t="s">
        <v>3933</v>
      </c>
      <c r="H636" s="240">
        <v>7300</v>
      </c>
      <c r="I636" s="239" t="s">
        <v>3942</v>
      </c>
      <c r="J636" s="228">
        <v>42309</v>
      </c>
      <c r="K636" s="228">
        <v>42400</v>
      </c>
      <c r="L636" s="241" t="s">
        <v>3872</v>
      </c>
      <c r="M636" s="693" t="s">
        <v>3956</v>
      </c>
      <c r="N636" s="231">
        <f t="shared" si="40"/>
        <v>1.3904761904761904E-2</v>
      </c>
      <c r="O636" s="239"/>
      <c r="P636" s="226"/>
      <c r="Q636" s="262"/>
    </row>
    <row r="637" spans="2:17" s="232" customFormat="1">
      <c r="B637" s="245">
        <v>641</v>
      </c>
      <c r="C637" s="649" t="s">
        <v>3929</v>
      </c>
      <c r="D637" s="649" t="s">
        <v>3953</v>
      </c>
      <c r="E637" s="225" t="s">
        <v>3949</v>
      </c>
      <c r="F637" s="226">
        <v>750000</v>
      </c>
      <c r="G637" s="239" t="s">
        <v>3934</v>
      </c>
      <c r="H637" s="240">
        <v>6690</v>
      </c>
      <c r="I637" s="239" t="s">
        <v>3943</v>
      </c>
      <c r="J637" s="228">
        <v>42309</v>
      </c>
      <c r="K637" s="228">
        <v>42429</v>
      </c>
      <c r="L637" s="241" t="s">
        <v>3872</v>
      </c>
      <c r="M637" s="693" t="s">
        <v>3957</v>
      </c>
      <c r="N637" s="231">
        <f t="shared" si="40"/>
        <v>8.9200000000000008E-3</v>
      </c>
      <c r="O637" s="239"/>
      <c r="P637" s="226"/>
      <c r="Q637" s="262"/>
    </row>
    <row r="638" spans="2:17" s="232" customFormat="1">
      <c r="B638" s="245">
        <v>642</v>
      </c>
      <c r="C638" s="649" t="s">
        <v>3929</v>
      </c>
      <c r="D638" s="649" t="s">
        <v>3961</v>
      </c>
      <c r="E638" s="225" t="s">
        <v>3948</v>
      </c>
      <c r="F638" s="226">
        <v>216000</v>
      </c>
      <c r="G638" s="239" t="s">
        <v>3935</v>
      </c>
      <c r="H638" s="240">
        <v>50000</v>
      </c>
      <c r="I638" s="737" t="s">
        <v>3944</v>
      </c>
      <c r="J638" s="228">
        <v>42461</v>
      </c>
      <c r="K638" s="228">
        <v>42551</v>
      </c>
      <c r="L638" s="241" t="s">
        <v>3872</v>
      </c>
      <c r="M638" s="693" t="s">
        <v>3960</v>
      </c>
      <c r="N638" s="231">
        <f t="shared" si="40"/>
        <v>0.23148148148148148</v>
      </c>
      <c r="O638" s="239"/>
      <c r="P638" s="226"/>
      <c r="Q638" s="262"/>
    </row>
    <row r="639" spans="2:17" s="232" customFormat="1">
      <c r="B639" s="245">
        <v>643</v>
      </c>
      <c r="C639" s="649" t="s">
        <v>3929</v>
      </c>
      <c r="D639" s="649" t="s">
        <v>3962</v>
      </c>
      <c r="E639" s="225" t="s">
        <v>3948</v>
      </c>
      <c r="F639" s="226">
        <v>188000</v>
      </c>
      <c r="G639" s="239" t="s">
        <v>3936</v>
      </c>
      <c r="H639" s="240">
        <v>11000</v>
      </c>
      <c r="I639" s="239" t="s">
        <v>3945</v>
      </c>
      <c r="J639" s="228">
        <v>42485</v>
      </c>
      <c r="K639" s="228">
        <v>42534</v>
      </c>
      <c r="L639" s="241" t="s">
        <v>3872</v>
      </c>
      <c r="M639" s="693" t="s">
        <v>3965</v>
      </c>
      <c r="N639" s="231">
        <f t="shared" si="40"/>
        <v>5.8510638297872342E-2</v>
      </c>
      <c r="O639" s="239"/>
      <c r="P639" s="226"/>
      <c r="Q639" s="262"/>
    </row>
    <row r="640" spans="2:17" s="232" customFormat="1">
      <c r="B640" s="245">
        <v>644</v>
      </c>
      <c r="C640" s="649" t="s">
        <v>3929</v>
      </c>
      <c r="D640" s="649" t="s">
        <v>3963</v>
      </c>
      <c r="E640" s="225" t="s">
        <v>3948</v>
      </c>
      <c r="F640" s="226">
        <v>100000</v>
      </c>
      <c r="G640" s="239" t="s">
        <v>3937</v>
      </c>
      <c r="H640" s="240">
        <v>6000</v>
      </c>
      <c r="I640" s="239" t="s">
        <v>3946</v>
      </c>
      <c r="J640" s="228">
        <v>42461</v>
      </c>
      <c r="K640" s="228">
        <v>42551</v>
      </c>
      <c r="L640" s="241" t="s">
        <v>3872</v>
      </c>
      <c r="M640" s="693" t="s">
        <v>3964</v>
      </c>
      <c r="N640" s="231">
        <f t="shared" si="40"/>
        <v>0.06</v>
      </c>
      <c r="O640" s="239"/>
      <c r="P640" s="226"/>
      <c r="Q640" s="262"/>
    </row>
    <row r="641" spans="2:17" s="232" customFormat="1">
      <c r="B641" s="245">
        <v>645</v>
      </c>
      <c r="C641" s="649" t="s">
        <v>3929</v>
      </c>
      <c r="D641" s="649" t="s">
        <v>3962</v>
      </c>
      <c r="E641" s="225" t="s">
        <v>3948</v>
      </c>
      <c r="F641" s="226">
        <v>188000</v>
      </c>
      <c r="G641" s="239" t="s">
        <v>3938</v>
      </c>
      <c r="H641" s="240">
        <v>2888</v>
      </c>
      <c r="I641" s="737" t="s">
        <v>3947</v>
      </c>
      <c r="J641" s="228">
        <v>42485</v>
      </c>
      <c r="K641" s="228">
        <v>42512</v>
      </c>
      <c r="L641" s="241" t="s">
        <v>3872</v>
      </c>
      <c r="M641" s="693" t="s">
        <v>3965</v>
      </c>
      <c r="N641" s="231">
        <f t="shared" si="40"/>
        <v>1.5361702127659575E-2</v>
      </c>
      <c r="O641" s="239"/>
      <c r="P641" s="226"/>
      <c r="Q641" s="262"/>
    </row>
    <row r="642" spans="2:17" s="232" customFormat="1">
      <c r="B642" s="245">
        <v>646</v>
      </c>
      <c r="C642" s="649" t="s">
        <v>2052</v>
      </c>
      <c r="D642" s="649" t="s">
        <v>3973</v>
      </c>
      <c r="E642" s="225" t="s">
        <v>125</v>
      </c>
      <c r="F642" s="226">
        <v>2060000</v>
      </c>
      <c r="G642" s="711" t="s">
        <v>3974</v>
      </c>
      <c r="H642" s="226">
        <v>150000</v>
      </c>
      <c r="I642" s="711" t="s">
        <v>3975</v>
      </c>
      <c r="J642" s="283">
        <v>42487</v>
      </c>
      <c r="K642" s="283">
        <v>42551</v>
      </c>
      <c r="L642" s="241" t="s">
        <v>105</v>
      </c>
      <c r="M642" s="693" t="s">
        <v>3976</v>
      </c>
      <c r="N642" s="231">
        <f t="shared" si="40"/>
        <v>7.281553398058252E-2</v>
      </c>
      <c r="O642" s="239"/>
      <c r="P642" s="226"/>
      <c r="Q642" s="262"/>
    </row>
    <row r="643" spans="2:17" s="232" customFormat="1">
      <c r="B643" s="245">
        <v>647</v>
      </c>
      <c r="C643" s="649" t="s">
        <v>3983</v>
      </c>
      <c r="D643" s="649" t="s">
        <v>3984</v>
      </c>
      <c r="E643" s="225" t="s">
        <v>3985</v>
      </c>
      <c r="F643" s="226">
        <v>200000</v>
      </c>
      <c r="G643" s="711" t="s">
        <v>3987</v>
      </c>
      <c r="H643" s="240">
        <v>16524</v>
      </c>
      <c r="I643" s="499" t="str">
        <f t="shared" ref="I643:I648" si="41">C643&amp;"房产"&amp;M643&amp;D643&amp;"sales cost"</f>
        <v>广州房产F-FC-GZ-HF-16-05392#032&amp;038保利房展sales cost</v>
      </c>
      <c r="J643" s="228">
        <v>42430</v>
      </c>
      <c r="K643" s="228">
        <v>42490</v>
      </c>
      <c r="L643" s="241" t="s">
        <v>106</v>
      </c>
      <c r="M643" s="693" t="s">
        <v>3988</v>
      </c>
      <c r="N643" s="287">
        <f t="shared" si="40"/>
        <v>8.2619999999999999E-2</v>
      </c>
      <c r="O643" s="239"/>
      <c r="P643" s="226"/>
      <c r="Q643" s="262"/>
    </row>
    <row r="644" spans="2:17" s="232" customFormat="1">
      <c r="B644" s="245">
        <v>648</v>
      </c>
      <c r="C644" s="649" t="s">
        <v>3983</v>
      </c>
      <c r="D644" s="649" t="s">
        <v>3989</v>
      </c>
      <c r="E644" s="225" t="s">
        <v>3985</v>
      </c>
      <c r="F644" s="226">
        <v>80000</v>
      </c>
      <c r="G644" s="711" t="s">
        <v>3990</v>
      </c>
      <c r="H644" s="240">
        <v>6160</v>
      </c>
      <c r="I644" s="499" t="str">
        <f t="shared" si="41"/>
        <v>广州房产F-FC-GZ-16-01857龙湖天宸原著sales cost</v>
      </c>
      <c r="J644" s="228">
        <v>42486</v>
      </c>
      <c r="K644" s="228">
        <v>42500</v>
      </c>
      <c r="L644" s="241" t="s">
        <v>106</v>
      </c>
      <c r="M644" s="693" t="s">
        <v>3991</v>
      </c>
      <c r="N644" s="287">
        <f t="shared" si="40"/>
        <v>7.6999999999999999E-2</v>
      </c>
      <c r="O644" s="239"/>
      <c r="P644" s="226"/>
      <c r="Q644" s="262"/>
    </row>
    <row r="645" spans="2:17" s="232" customFormat="1">
      <c r="B645" s="245">
        <v>649</v>
      </c>
      <c r="C645" s="649" t="s">
        <v>3983</v>
      </c>
      <c r="D645" s="649" t="s">
        <v>3992</v>
      </c>
      <c r="E645" s="225" t="s">
        <v>3985</v>
      </c>
      <c r="F645" s="226">
        <v>100000</v>
      </c>
      <c r="G645" s="711" t="s">
        <v>3993</v>
      </c>
      <c r="H645" s="240">
        <v>4500</v>
      </c>
      <c r="I645" s="499" t="str">
        <f t="shared" si="41"/>
        <v>广州房产F-FC-GZ-16-01168金茂府sales cost</v>
      </c>
      <c r="J645" s="228">
        <v>42473</v>
      </c>
      <c r="K645" s="228">
        <v>42494</v>
      </c>
      <c r="L645" s="241" t="s">
        <v>106</v>
      </c>
      <c r="M645" s="693" t="s">
        <v>3994</v>
      </c>
      <c r="N645" s="287">
        <f t="shared" si="40"/>
        <v>4.4999999999999998E-2</v>
      </c>
      <c r="O645" s="239"/>
      <c r="P645" s="226"/>
      <c r="Q645" s="262"/>
    </row>
    <row r="646" spans="2:17" s="232" customFormat="1">
      <c r="B646" s="245">
        <v>650</v>
      </c>
      <c r="C646" s="649" t="s">
        <v>3983</v>
      </c>
      <c r="D646" s="649" t="s">
        <v>3995</v>
      </c>
      <c r="E646" s="225" t="s">
        <v>3985</v>
      </c>
      <c r="F646" s="226">
        <v>195000</v>
      </c>
      <c r="G646" s="711" t="s">
        <v>3996</v>
      </c>
      <c r="H646" s="240">
        <v>19500</v>
      </c>
      <c r="I646" s="499" t="str">
        <f t="shared" si="41"/>
        <v>广州房产F-FC-GZ-16-01390恒大银湖城sales cost</v>
      </c>
      <c r="J646" s="228">
        <v>42449</v>
      </c>
      <c r="K646" s="228">
        <v>42517</v>
      </c>
      <c r="L646" s="241" t="s">
        <v>106</v>
      </c>
      <c r="M646" s="649" t="s">
        <v>3997</v>
      </c>
      <c r="N646" s="287">
        <f t="shared" si="40"/>
        <v>0.1</v>
      </c>
      <c r="O646" s="239"/>
      <c r="P646" s="226"/>
      <c r="Q646" s="262"/>
    </row>
    <row r="647" spans="2:17" s="232" customFormat="1">
      <c r="B647" s="245">
        <v>651</v>
      </c>
      <c r="C647" s="649" t="s">
        <v>3983</v>
      </c>
      <c r="D647" s="649" t="s">
        <v>3998</v>
      </c>
      <c r="E647" s="225" t="s">
        <v>3985</v>
      </c>
      <c r="F647" s="226">
        <v>195000</v>
      </c>
      <c r="G647" s="711" t="s">
        <v>3999</v>
      </c>
      <c r="H647" s="240">
        <v>19500</v>
      </c>
      <c r="I647" s="499" t="str">
        <f t="shared" si="41"/>
        <v>广州房产F-FC-GZ-16-01923恒大银湖城sales cost</v>
      </c>
      <c r="J647" s="228">
        <v>42480</v>
      </c>
      <c r="K647" s="228">
        <v>42510</v>
      </c>
      <c r="L647" s="241" t="s">
        <v>106</v>
      </c>
      <c r="M647" s="649" t="s">
        <v>4000</v>
      </c>
      <c r="N647" s="287">
        <f t="shared" si="40"/>
        <v>0.1</v>
      </c>
      <c r="O647" s="239"/>
      <c r="P647" s="226"/>
      <c r="Q647" s="262"/>
    </row>
    <row r="648" spans="2:17" s="232" customFormat="1">
      <c r="B648" s="245">
        <v>652</v>
      </c>
      <c r="C648" s="649" t="s">
        <v>3983</v>
      </c>
      <c r="D648" s="649" t="s">
        <v>4001</v>
      </c>
      <c r="E648" s="225" t="s">
        <v>3986</v>
      </c>
      <c r="F648" s="226">
        <v>200000</v>
      </c>
      <c r="G648" s="649" t="s">
        <v>4002</v>
      </c>
      <c r="H648" s="226">
        <v>6000</v>
      </c>
      <c r="I648" s="499" t="str">
        <f t="shared" si="41"/>
        <v>广州房产F-FC-GZ-CPS-16-00420御东雅苑sales cost</v>
      </c>
      <c r="J648" s="228">
        <v>42430</v>
      </c>
      <c r="K648" s="228">
        <v>42521</v>
      </c>
      <c r="L648" s="229" t="s">
        <v>106</v>
      </c>
      <c r="M648" s="649" t="s">
        <v>4003</v>
      </c>
      <c r="N648" s="231">
        <f t="shared" si="40"/>
        <v>0.03</v>
      </c>
      <c r="O648" s="227"/>
      <c r="P648" s="226"/>
      <c r="Q648" s="262"/>
    </row>
    <row r="649" spans="2:17" s="232" customFormat="1">
      <c r="B649" s="245">
        <v>653</v>
      </c>
      <c r="C649" s="224"/>
      <c r="D649" s="224"/>
      <c r="E649" s="225"/>
      <c r="F649" s="226"/>
      <c r="G649" s="224"/>
      <c r="H649" s="226"/>
      <c r="I649" s="224"/>
      <c r="J649" s="228"/>
      <c r="K649" s="228"/>
      <c r="L649" s="229"/>
      <c r="M649" s="224"/>
      <c r="N649" s="231"/>
      <c r="O649" s="227"/>
      <c r="P649" s="226"/>
      <c r="Q649" s="262"/>
    </row>
    <row r="650" spans="2:17" s="232" customFormat="1">
      <c r="B650" s="245">
        <v>654</v>
      </c>
      <c r="C650" s="224"/>
      <c r="D650" s="224"/>
      <c r="E650" s="225"/>
      <c r="F650" s="226"/>
      <c r="G650" s="224"/>
      <c r="H650" s="226"/>
      <c r="I650" s="224"/>
      <c r="J650" s="228"/>
      <c r="K650" s="228"/>
      <c r="L650" s="229"/>
      <c r="M650" s="224"/>
      <c r="N650" s="231"/>
      <c r="O650" s="227"/>
      <c r="P650" s="226"/>
      <c r="Q650" s="262"/>
    </row>
    <row r="651" spans="2:17" s="232" customFormat="1">
      <c r="B651" s="245">
        <v>655</v>
      </c>
      <c r="C651" s="224"/>
      <c r="D651" s="224"/>
      <c r="E651" s="225"/>
      <c r="F651" s="226"/>
      <c r="G651" s="224"/>
      <c r="H651" s="226"/>
      <c r="I651" s="224"/>
      <c r="J651" s="228"/>
      <c r="K651" s="228"/>
      <c r="L651" s="229"/>
      <c r="M651" s="224"/>
      <c r="N651" s="231"/>
      <c r="O651" s="227"/>
      <c r="P651" s="226"/>
      <c r="Q651" s="262"/>
    </row>
    <row r="652" spans="2:17" s="232" customFormat="1">
      <c r="B652" s="245">
        <v>656</v>
      </c>
      <c r="C652" s="224"/>
      <c r="D652" s="224"/>
      <c r="E652" s="225"/>
      <c r="F652" s="226"/>
      <c r="G652" s="224"/>
      <c r="H652" s="226"/>
      <c r="I652" s="224"/>
      <c r="J652" s="228"/>
      <c r="K652" s="228"/>
      <c r="L652" s="229"/>
      <c r="M652" s="224"/>
      <c r="N652" s="231"/>
      <c r="O652" s="227"/>
      <c r="P652" s="226"/>
      <c r="Q652" s="262"/>
    </row>
    <row r="653" spans="2:17" s="232" customFormat="1">
      <c r="B653" s="245">
        <v>657</v>
      </c>
      <c r="C653" s="224"/>
      <c r="D653" s="224"/>
      <c r="E653" s="225"/>
      <c r="F653" s="226"/>
      <c r="G653" s="224"/>
      <c r="H653" s="226"/>
      <c r="I653" s="224"/>
      <c r="J653" s="228"/>
      <c r="K653" s="228"/>
      <c r="L653" s="229"/>
      <c r="M653" s="224"/>
      <c r="N653" s="231"/>
      <c r="O653" s="227"/>
      <c r="P653" s="226"/>
      <c r="Q653" s="262"/>
    </row>
    <row r="655" spans="2:17" s="232" customFormat="1">
      <c r="B655" s="246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262"/>
    </row>
  </sheetData>
  <sheetProtection formatColumns="0" formatRows="0" insertColumns="0" insertRows="0" insertHyperlinks="0" deleteColumns="0" deleteRows="0" sort="0" autoFilter="0" pivotTables="0"/>
  <autoFilter ref="A6:R6"/>
  <phoneticPr fontId="13" type="noConversion"/>
  <conditionalFormatting sqref="M1:M5">
    <cfRule type="duplicateValues" dxfId="435" priority="2188"/>
  </conditionalFormatting>
  <conditionalFormatting sqref="G1:G5">
    <cfRule type="duplicateValues" dxfId="434" priority="2187"/>
  </conditionalFormatting>
  <conditionalFormatting sqref="G12:G13">
    <cfRule type="duplicateValues" dxfId="433" priority="2145"/>
  </conditionalFormatting>
  <conditionalFormatting sqref="D107:D108 I106 G106 D106:E106">
    <cfRule type="duplicateValues" dxfId="432" priority="2138"/>
  </conditionalFormatting>
  <conditionalFormatting sqref="G110">
    <cfRule type="duplicateValues" dxfId="431" priority="2137"/>
  </conditionalFormatting>
  <conditionalFormatting sqref="G130">
    <cfRule type="duplicateValues" dxfId="430" priority="2135"/>
  </conditionalFormatting>
  <conditionalFormatting sqref="M131">
    <cfRule type="duplicateValues" dxfId="429" priority="2134"/>
  </conditionalFormatting>
  <conditionalFormatting sqref="G143:G145">
    <cfRule type="duplicateValues" dxfId="428" priority="2116"/>
  </conditionalFormatting>
  <conditionalFormatting sqref="M655:M1048576 M49:M72 M77 M79 M82:M83 M1:M39 M85:M136 M143:M203 M206:M221 M273:M301 M303:M312 M316 M321:M325 M327:M332 M336:M358 M362:M389 M227:M242 M244:M269 M391:M457 M461:M553 M555:M562 M564:M653">
    <cfRule type="duplicateValues" dxfId="427" priority="2114"/>
  </conditionalFormatting>
  <conditionalFormatting sqref="I104:I105 D104:E105 G104:G105">
    <cfRule type="duplicateValues" dxfId="426" priority="2113"/>
  </conditionalFormatting>
  <conditionalFormatting sqref="G106">
    <cfRule type="duplicateValues" dxfId="425" priority="2112"/>
  </conditionalFormatting>
  <conditionalFormatting sqref="G191:G195">
    <cfRule type="duplicateValues" dxfId="424" priority="2111"/>
  </conditionalFormatting>
  <conditionalFormatting sqref="M191:M195">
    <cfRule type="duplicateValues" dxfId="423" priority="2110"/>
  </conditionalFormatting>
  <conditionalFormatting sqref="G8:G11">
    <cfRule type="duplicateValues" dxfId="422" priority="2104"/>
  </conditionalFormatting>
  <conditionalFormatting sqref="M302">
    <cfRule type="duplicateValues" dxfId="421" priority="2103"/>
  </conditionalFormatting>
  <conditionalFormatting sqref="M362:M363">
    <cfRule type="duplicateValues" dxfId="420" priority="2101"/>
  </conditionalFormatting>
  <conditionalFormatting sqref="M365">
    <cfRule type="duplicateValues" dxfId="419" priority="2100"/>
  </conditionalFormatting>
  <conditionalFormatting sqref="M396">
    <cfRule type="duplicateValues" dxfId="418" priority="2099"/>
  </conditionalFormatting>
  <conditionalFormatting sqref="G396">
    <cfRule type="duplicateValues" dxfId="417" priority="2097"/>
    <cfRule type="duplicateValues" dxfId="416" priority="2098"/>
  </conditionalFormatting>
  <conditionalFormatting sqref="G396">
    <cfRule type="duplicateValues" dxfId="415" priority="2096"/>
  </conditionalFormatting>
  <conditionalFormatting sqref="M445">
    <cfRule type="duplicateValues" dxfId="414" priority="2095"/>
  </conditionalFormatting>
  <conditionalFormatting sqref="M446">
    <cfRule type="duplicateValues" dxfId="413" priority="2092"/>
  </conditionalFormatting>
  <conditionalFormatting sqref="M451">
    <cfRule type="duplicateValues" dxfId="412" priority="2089"/>
  </conditionalFormatting>
  <conditionalFormatting sqref="M452">
    <cfRule type="duplicateValues" dxfId="411" priority="2086"/>
  </conditionalFormatting>
  <conditionalFormatting sqref="G457">
    <cfRule type="duplicateValues" dxfId="410" priority="2082"/>
  </conditionalFormatting>
  <conditionalFormatting sqref="G503">
    <cfRule type="duplicateValues" dxfId="409" priority="2075"/>
  </conditionalFormatting>
  <conditionalFormatting sqref="G510">
    <cfRule type="duplicateValues" dxfId="408" priority="2074"/>
  </conditionalFormatting>
  <conditionalFormatting sqref="M520">
    <cfRule type="duplicateValues" dxfId="407" priority="2073"/>
  </conditionalFormatting>
  <conditionalFormatting sqref="G655:G1048576 G1:G6 G49:G72 G77:G79 G8:G40 G82:G203 G206:G316 G321:G332 G472:G531 G334:G470 G534:G553 G555:G562 G564:G579 G585:G653">
    <cfRule type="duplicateValues" dxfId="406" priority="2327"/>
    <cfRule type="duplicateValues" dxfId="405" priority="2328"/>
  </conditionalFormatting>
  <conditionalFormatting sqref="G655:G1048576 G1:G6 G49:G72 G77:G79 G82:G105 G8:G40 G107:G142 G144:G203 G206:G316 G321:G332 G472:G531 G334:G470 G534:G553 G555:G562 G564:G579 G585:G653">
    <cfRule type="duplicateValues" dxfId="404" priority="2335"/>
  </conditionalFormatting>
  <conditionalFormatting sqref="G532 I532 M532">
    <cfRule type="duplicateValues" dxfId="403" priority="2071"/>
    <cfRule type="duplicateValues" dxfId="402" priority="2072"/>
  </conditionalFormatting>
  <conditionalFormatting sqref="G532 I532 M532">
    <cfRule type="duplicateValues" dxfId="401" priority="2070"/>
  </conditionalFormatting>
  <conditionalFormatting sqref="I533:I547 M533:M553 I550:I551 G533:G553">
    <cfRule type="duplicateValues" dxfId="400" priority="2068"/>
    <cfRule type="duplicateValues" dxfId="399" priority="2069"/>
  </conditionalFormatting>
  <conditionalFormatting sqref="I533:I547 M533:M553 I550:I551 G533:G553">
    <cfRule type="duplicateValues" dxfId="398" priority="2067"/>
  </conditionalFormatting>
  <conditionalFormatting sqref="M533:M553">
    <cfRule type="duplicateValues" dxfId="397" priority="2065"/>
    <cfRule type="duplicateValues" dxfId="396" priority="2066"/>
  </conditionalFormatting>
  <conditionalFormatting sqref="M533:M553">
    <cfRule type="duplicateValues" dxfId="395" priority="2064"/>
  </conditionalFormatting>
  <conditionalFormatting sqref="M557">
    <cfRule type="duplicateValues" dxfId="394" priority="2062"/>
    <cfRule type="duplicateValues" dxfId="393" priority="2063"/>
  </conditionalFormatting>
  <conditionalFormatting sqref="M557">
    <cfRule type="duplicateValues" dxfId="392" priority="2061"/>
  </conditionalFormatting>
  <conditionalFormatting sqref="G574:G579">
    <cfRule type="duplicateValues" dxfId="391" priority="2050"/>
    <cfRule type="duplicateValues" dxfId="390" priority="2051"/>
  </conditionalFormatting>
  <conditionalFormatting sqref="G574:G579">
    <cfRule type="duplicateValues" dxfId="389" priority="2049"/>
  </conditionalFormatting>
  <conditionalFormatting sqref="M574:M583">
    <cfRule type="duplicateValues" dxfId="388" priority="2048"/>
  </conditionalFormatting>
  <conditionalFormatting sqref="M574:M583">
    <cfRule type="duplicateValues" dxfId="387" priority="2046"/>
    <cfRule type="duplicateValues" dxfId="386" priority="2047"/>
  </conditionalFormatting>
  <conditionalFormatting sqref="M629">
    <cfRule type="duplicateValues" dxfId="385" priority="2034"/>
    <cfRule type="duplicateValues" dxfId="384" priority="2035"/>
  </conditionalFormatting>
  <conditionalFormatting sqref="M629">
    <cfRule type="duplicateValues" dxfId="383" priority="2033"/>
  </conditionalFormatting>
  <conditionalFormatting sqref="M631">
    <cfRule type="duplicateValues" dxfId="382" priority="2013"/>
    <cfRule type="duplicateValues" dxfId="381" priority="2014"/>
  </conditionalFormatting>
  <conditionalFormatting sqref="M631">
    <cfRule type="duplicateValues" dxfId="380" priority="2012"/>
  </conditionalFormatting>
  <conditionalFormatting sqref="M632">
    <cfRule type="duplicateValues" dxfId="379" priority="2007"/>
    <cfRule type="duplicateValues" dxfId="378" priority="2008"/>
  </conditionalFormatting>
  <conditionalFormatting sqref="M632">
    <cfRule type="duplicateValues" dxfId="377" priority="2006"/>
  </conditionalFormatting>
  <conditionalFormatting sqref="M633">
    <cfRule type="duplicateValues" dxfId="376" priority="2001"/>
    <cfRule type="duplicateValues" dxfId="375" priority="2002"/>
  </conditionalFormatting>
  <conditionalFormatting sqref="M633">
    <cfRule type="duplicateValues" dxfId="374" priority="2000"/>
  </conditionalFormatting>
  <conditionalFormatting sqref="M646">
    <cfRule type="duplicateValues" dxfId="373" priority="1995"/>
    <cfRule type="duplicateValues" dxfId="372" priority="1996"/>
  </conditionalFormatting>
  <conditionalFormatting sqref="M646">
    <cfRule type="duplicateValues" dxfId="371" priority="1994"/>
  </conditionalFormatting>
  <conditionalFormatting sqref="M647">
    <cfRule type="duplicateValues" dxfId="370" priority="1989"/>
    <cfRule type="duplicateValues" dxfId="369" priority="1990"/>
  </conditionalFormatting>
  <conditionalFormatting sqref="M647">
    <cfRule type="duplicateValues" dxfId="368" priority="1988"/>
  </conditionalFormatting>
  <conditionalFormatting sqref="G648:G653 M648:M653 I649:I653">
    <cfRule type="duplicateValues" dxfId="367" priority="1983"/>
    <cfRule type="duplicateValues" dxfId="366" priority="1984"/>
  </conditionalFormatting>
  <conditionalFormatting sqref="G648:G653 M648:M653 I649:I653">
    <cfRule type="duplicateValues" dxfId="365" priority="1982"/>
  </conditionalFormatting>
  <conditionalFormatting sqref="M648:M653">
    <cfRule type="duplicateValues" dxfId="364" priority="1980"/>
    <cfRule type="duplicateValues" dxfId="363" priority="1981"/>
  </conditionalFormatting>
  <conditionalFormatting sqref="M648:M653">
    <cfRule type="duplicateValues" dxfId="362" priority="1979"/>
  </conditionalFormatting>
  <conditionalFormatting sqref="G630:G647">
    <cfRule type="duplicateValues" dxfId="361" priority="2561"/>
    <cfRule type="duplicateValues" dxfId="360" priority="2562"/>
  </conditionalFormatting>
  <conditionalFormatting sqref="G630:G647">
    <cfRule type="duplicateValues" dxfId="359" priority="2565"/>
  </conditionalFormatting>
  <conditionalFormatting sqref="M629:M647">
    <cfRule type="duplicateValues" dxfId="358" priority="2567"/>
    <cfRule type="duplicateValues" dxfId="357" priority="2568"/>
  </conditionalFormatting>
  <conditionalFormatting sqref="M629:M647">
    <cfRule type="duplicateValues" dxfId="356" priority="2571"/>
  </conditionalFormatting>
  <conditionalFormatting sqref="G9:G11">
    <cfRule type="duplicateValues" dxfId="355" priority="1974"/>
  </conditionalFormatting>
  <conditionalFormatting sqref="G10:G11">
    <cfRule type="duplicateValues" dxfId="354" priority="1972"/>
  </conditionalFormatting>
  <conditionalFormatting sqref="G15">
    <cfRule type="duplicateValues" dxfId="353" priority="1966"/>
  </conditionalFormatting>
  <conditionalFormatting sqref="G15:G33">
    <cfRule type="duplicateValues" dxfId="352" priority="1964"/>
  </conditionalFormatting>
  <conditionalFormatting sqref="M40:M44">
    <cfRule type="duplicateValues" dxfId="351" priority="1732"/>
  </conditionalFormatting>
  <conditionalFormatting sqref="M45:M47">
    <cfRule type="duplicateValues" dxfId="350" priority="1550"/>
  </conditionalFormatting>
  <conditionalFormatting sqref="G41:G47">
    <cfRule type="duplicateValues" dxfId="349" priority="1547"/>
    <cfRule type="duplicateValues" dxfId="348" priority="1548"/>
  </conditionalFormatting>
  <conditionalFormatting sqref="G41:G47">
    <cfRule type="duplicateValues" dxfId="347" priority="1549"/>
  </conditionalFormatting>
  <conditionalFormatting sqref="M48">
    <cfRule type="duplicateValues" dxfId="346" priority="1500"/>
  </conditionalFormatting>
  <conditionalFormatting sqref="G76">
    <cfRule type="duplicateValues" dxfId="345" priority="1493"/>
    <cfRule type="duplicateValues" dxfId="344" priority="1494"/>
  </conditionalFormatting>
  <conditionalFormatting sqref="G76">
    <cfRule type="duplicateValues" dxfId="343" priority="1495"/>
  </conditionalFormatting>
  <conditionalFormatting sqref="M76">
    <cfRule type="duplicateValues" dxfId="342" priority="1492"/>
  </conditionalFormatting>
  <conditionalFormatting sqref="G73:G75">
    <cfRule type="duplicateValues" dxfId="341" priority="2614"/>
    <cfRule type="duplicateValues" dxfId="340" priority="2615"/>
  </conditionalFormatting>
  <conditionalFormatting sqref="G73:G75">
    <cfRule type="duplicateValues" dxfId="339" priority="2616"/>
  </conditionalFormatting>
  <conditionalFormatting sqref="M73:M75">
    <cfRule type="duplicateValues" dxfId="338" priority="2617"/>
  </conditionalFormatting>
  <conditionalFormatting sqref="M78">
    <cfRule type="duplicateValues" dxfId="337" priority="1491"/>
  </conditionalFormatting>
  <conditionalFormatting sqref="M79">
    <cfRule type="duplicateValues" dxfId="336" priority="1490"/>
  </conditionalFormatting>
  <conditionalFormatting sqref="G81">
    <cfRule type="duplicateValues" dxfId="335" priority="1441"/>
    <cfRule type="duplicateValues" dxfId="334" priority="1442"/>
  </conditionalFormatting>
  <conditionalFormatting sqref="G81">
    <cfRule type="duplicateValues" dxfId="333" priority="1443"/>
  </conditionalFormatting>
  <conditionalFormatting sqref="M81">
    <cfRule type="duplicateValues" dxfId="332" priority="1440"/>
  </conditionalFormatting>
  <conditionalFormatting sqref="G80">
    <cfRule type="duplicateValues" dxfId="331" priority="1436"/>
    <cfRule type="duplicateValues" dxfId="330" priority="1437"/>
  </conditionalFormatting>
  <conditionalFormatting sqref="G80">
    <cfRule type="duplicateValues" dxfId="329" priority="1438"/>
  </conditionalFormatting>
  <conditionalFormatting sqref="M80">
    <cfRule type="duplicateValues" dxfId="328" priority="1435"/>
  </conditionalFormatting>
  <conditionalFormatting sqref="M84">
    <cfRule type="duplicateValues" dxfId="327" priority="1433"/>
  </conditionalFormatting>
  <conditionalFormatting sqref="G85:G91">
    <cfRule type="duplicateValues" dxfId="326" priority="1432"/>
  </conditionalFormatting>
  <conditionalFormatting sqref="G129">
    <cfRule type="duplicateValues" dxfId="325" priority="1423"/>
    <cfRule type="duplicateValues" dxfId="324" priority="1424"/>
  </conditionalFormatting>
  <conditionalFormatting sqref="G129">
    <cfRule type="duplicateValues" dxfId="323" priority="1422"/>
  </conditionalFormatting>
  <conditionalFormatting sqref="G12:G15">
    <cfRule type="duplicateValues" dxfId="322" priority="2676"/>
  </conditionalFormatting>
  <conditionalFormatting sqref="G14">
    <cfRule type="duplicateValues" dxfId="321" priority="2678"/>
  </conditionalFormatting>
  <conditionalFormatting sqref="G132">
    <cfRule type="duplicateValues" dxfId="320" priority="1416"/>
    <cfRule type="duplicateValues" dxfId="319" priority="1417"/>
  </conditionalFormatting>
  <conditionalFormatting sqref="G132">
    <cfRule type="duplicateValues" dxfId="318" priority="1415"/>
  </conditionalFormatting>
  <conditionalFormatting sqref="M132">
    <cfRule type="duplicateValues" dxfId="317" priority="1414"/>
  </conditionalFormatting>
  <conditionalFormatting sqref="G182">
    <cfRule type="duplicateValues" dxfId="316" priority="1413"/>
  </conditionalFormatting>
  <conditionalFormatting sqref="M182:M203">
    <cfRule type="duplicateValues" dxfId="315" priority="1412"/>
  </conditionalFormatting>
  <conditionalFormatting sqref="G182:G203">
    <cfRule type="duplicateValues" dxfId="314" priority="1410"/>
    <cfRule type="duplicateValues" dxfId="313" priority="1411"/>
  </conditionalFormatting>
  <conditionalFormatting sqref="G182:G203">
    <cfRule type="duplicateValues" dxfId="312" priority="1409"/>
  </conditionalFormatting>
  <conditionalFormatting sqref="M204">
    <cfRule type="duplicateValues" dxfId="311" priority="1362"/>
  </conditionalFormatting>
  <conditionalFormatting sqref="G204">
    <cfRule type="duplicateValues" dxfId="310" priority="1358"/>
    <cfRule type="duplicateValues" dxfId="309" priority="1359"/>
  </conditionalFormatting>
  <conditionalFormatting sqref="G204">
    <cfRule type="duplicateValues" dxfId="308" priority="1360"/>
  </conditionalFormatting>
  <conditionalFormatting sqref="G205">
    <cfRule type="duplicateValues" dxfId="307" priority="1306"/>
    <cfRule type="duplicateValues" dxfId="306" priority="1307"/>
  </conditionalFormatting>
  <conditionalFormatting sqref="G205">
    <cfRule type="duplicateValues" dxfId="305" priority="1308"/>
  </conditionalFormatting>
  <conditionalFormatting sqref="M205">
    <cfRule type="duplicateValues" dxfId="304" priority="1302"/>
  </conditionalFormatting>
  <conditionalFormatting sqref="G317">
    <cfRule type="duplicateValues" dxfId="303" priority="1252"/>
    <cfRule type="duplicateValues" dxfId="302" priority="1253"/>
  </conditionalFormatting>
  <conditionalFormatting sqref="G317">
    <cfRule type="duplicateValues" dxfId="301" priority="1254"/>
  </conditionalFormatting>
  <conditionalFormatting sqref="M317">
    <cfRule type="duplicateValues" dxfId="300" priority="1248"/>
  </conditionalFormatting>
  <conditionalFormatting sqref="G318">
    <cfRule type="duplicateValues" dxfId="299" priority="1196"/>
    <cfRule type="duplicateValues" dxfId="298" priority="1197"/>
  </conditionalFormatting>
  <conditionalFormatting sqref="G318">
    <cfRule type="duplicateValues" dxfId="297" priority="1198"/>
  </conditionalFormatting>
  <conditionalFormatting sqref="M318">
    <cfRule type="duplicateValues" dxfId="296" priority="1192"/>
  </conditionalFormatting>
  <conditionalFormatting sqref="G319">
    <cfRule type="duplicateValues" dxfId="295" priority="1140"/>
    <cfRule type="duplicateValues" dxfId="294" priority="1141"/>
  </conditionalFormatting>
  <conditionalFormatting sqref="G319">
    <cfRule type="duplicateValues" dxfId="293" priority="1142"/>
  </conditionalFormatting>
  <conditionalFormatting sqref="M319">
    <cfRule type="duplicateValues" dxfId="292" priority="1136"/>
  </conditionalFormatting>
  <conditionalFormatting sqref="G320">
    <cfRule type="duplicateValues" dxfId="291" priority="1132"/>
    <cfRule type="duplicateValues" dxfId="290" priority="1133"/>
  </conditionalFormatting>
  <conditionalFormatting sqref="G320">
    <cfRule type="duplicateValues" dxfId="289" priority="1134"/>
  </conditionalFormatting>
  <conditionalFormatting sqref="M320:M321">
    <cfRule type="duplicateValues" dxfId="288" priority="1128"/>
  </conditionalFormatting>
  <conditionalFormatting sqref="M228:M236">
    <cfRule type="duplicateValues" dxfId="287" priority="1126"/>
  </conditionalFormatting>
  <conditionalFormatting sqref="G228:G236">
    <cfRule type="duplicateValues" dxfId="286" priority="1124"/>
    <cfRule type="duplicateValues" dxfId="285" priority="1125"/>
  </conditionalFormatting>
  <conditionalFormatting sqref="G228:G236">
    <cfRule type="duplicateValues" dxfId="284" priority="1123"/>
  </conditionalFormatting>
  <conditionalFormatting sqref="M232">
    <cfRule type="duplicateValues" dxfId="283" priority="1122"/>
  </conditionalFormatting>
  <conditionalFormatting sqref="G232">
    <cfRule type="duplicateValues" dxfId="282" priority="1120"/>
    <cfRule type="duplicateValues" dxfId="281" priority="1121"/>
  </conditionalFormatting>
  <conditionalFormatting sqref="G232">
    <cfRule type="duplicateValues" dxfId="280" priority="1119"/>
  </conditionalFormatting>
  <conditionalFormatting sqref="M233">
    <cfRule type="duplicateValues" dxfId="279" priority="1118"/>
  </conditionalFormatting>
  <conditionalFormatting sqref="G233">
    <cfRule type="duplicateValues" dxfId="278" priority="1116"/>
    <cfRule type="duplicateValues" dxfId="277" priority="1117"/>
  </conditionalFormatting>
  <conditionalFormatting sqref="G233">
    <cfRule type="duplicateValues" dxfId="276" priority="1115"/>
  </conditionalFormatting>
  <conditionalFormatting sqref="M234">
    <cfRule type="duplicateValues" dxfId="275" priority="1114"/>
  </conditionalFormatting>
  <conditionalFormatting sqref="M237:M242 M244:M269">
    <cfRule type="duplicateValues" dxfId="274" priority="1113"/>
  </conditionalFormatting>
  <conditionalFormatting sqref="G237:G269">
    <cfRule type="duplicateValues" dxfId="273" priority="1111"/>
    <cfRule type="duplicateValues" dxfId="272" priority="1112"/>
  </conditionalFormatting>
  <conditionalFormatting sqref="G237:G269">
    <cfRule type="duplicateValues" dxfId="271" priority="1110"/>
  </conditionalFormatting>
  <conditionalFormatting sqref="M315">
    <cfRule type="duplicateValues" dxfId="270" priority="699"/>
  </conditionalFormatting>
  <conditionalFormatting sqref="M315">
    <cfRule type="duplicateValues" dxfId="269" priority="691"/>
    <cfRule type="duplicateValues" dxfId="268" priority="692"/>
  </conditionalFormatting>
  <conditionalFormatting sqref="M315">
    <cfRule type="duplicateValues" dxfId="267" priority="694"/>
    <cfRule type="duplicateValues" dxfId="266" priority="695"/>
    <cfRule type="duplicateValues" dxfId="265" priority="696"/>
  </conditionalFormatting>
  <conditionalFormatting sqref="M315">
    <cfRule type="duplicateValues" dxfId="264" priority="665"/>
    <cfRule type="duplicateValues" dxfId="263" priority="666"/>
    <cfRule type="duplicateValues" dxfId="262" priority="667"/>
    <cfRule type="duplicateValues" dxfId="261" priority="668"/>
    <cfRule type="duplicateValues" dxfId="260" priority="669"/>
    <cfRule type="duplicateValues" dxfId="259" priority="670"/>
  </conditionalFormatting>
  <conditionalFormatting sqref="M315">
    <cfRule type="duplicateValues" dxfId="258" priority="658"/>
    <cfRule type="duplicateValues" dxfId="257" priority="659"/>
    <cfRule type="duplicateValues" dxfId="256" priority="660"/>
    <cfRule type="duplicateValues" dxfId="255" priority="661"/>
  </conditionalFormatting>
  <conditionalFormatting sqref="M326">
    <cfRule type="duplicateValues" dxfId="254" priority="595"/>
  </conditionalFormatting>
  <conditionalFormatting sqref="G328:G329">
    <cfRule type="duplicateValues" dxfId="253" priority="594"/>
  </conditionalFormatting>
  <conditionalFormatting sqref="M328:M329">
    <cfRule type="duplicateValues" dxfId="252" priority="593"/>
  </conditionalFormatting>
  <conditionalFormatting sqref="M330">
    <cfRule type="duplicateValues" dxfId="251" priority="592"/>
  </conditionalFormatting>
  <conditionalFormatting sqref="M333">
    <cfRule type="duplicateValues" dxfId="250" priority="538"/>
  </conditionalFormatting>
  <conditionalFormatting sqref="G333">
    <cfRule type="duplicateValues" dxfId="249" priority="535"/>
    <cfRule type="duplicateValues" dxfId="248" priority="536"/>
  </conditionalFormatting>
  <conditionalFormatting sqref="G333">
    <cfRule type="duplicateValues" dxfId="247" priority="537"/>
  </conditionalFormatting>
  <conditionalFormatting sqref="M334">
    <cfRule type="duplicateValues" dxfId="246" priority="482"/>
  </conditionalFormatting>
  <conditionalFormatting sqref="M335">
    <cfRule type="duplicateValues" dxfId="245" priority="429"/>
  </conditionalFormatting>
  <conditionalFormatting sqref="M313:M314">
    <cfRule type="duplicateValues" dxfId="244" priority="2742"/>
  </conditionalFormatting>
  <conditionalFormatting sqref="M359:M360">
    <cfRule type="duplicateValues" dxfId="243" priority="317"/>
  </conditionalFormatting>
  <conditionalFormatting sqref="M389 M394 M380:M381">
    <cfRule type="duplicateValues" dxfId="242" priority="263"/>
  </conditionalFormatting>
  <conditionalFormatting sqref="G380:G395">
    <cfRule type="duplicateValues" dxfId="241" priority="261"/>
    <cfRule type="duplicateValues" dxfId="240" priority="262"/>
  </conditionalFormatting>
  <conditionalFormatting sqref="G380:G395">
    <cfRule type="duplicateValues" dxfId="239" priority="260"/>
  </conditionalFormatting>
  <conditionalFormatting sqref="G395">
    <cfRule type="duplicateValues" dxfId="238" priority="259"/>
  </conditionalFormatting>
  <conditionalFormatting sqref="M380">
    <cfRule type="duplicateValues" dxfId="237" priority="258"/>
  </conditionalFormatting>
  <conditionalFormatting sqref="M387">
    <cfRule type="duplicateValues" dxfId="236" priority="257"/>
  </conditionalFormatting>
  <conditionalFormatting sqref="M389">
    <cfRule type="duplicateValues" dxfId="235" priority="256"/>
  </conditionalFormatting>
  <conditionalFormatting sqref="M394">
    <cfRule type="duplicateValues" dxfId="234" priority="255"/>
  </conditionalFormatting>
  <conditionalFormatting sqref="M397:M398">
    <cfRule type="duplicateValues" dxfId="233" priority="250"/>
  </conditionalFormatting>
  <conditionalFormatting sqref="G397:G398">
    <cfRule type="duplicateValues" dxfId="232" priority="248"/>
    <cfRule type="duplicateValues" dxfId="231" priority="249"/>
  </conditionalFormatting>
  <conditionalFormatting sqref="G397:G398">
    <cfRule type="duplicateValues" dxfId="230" priority="247"/>
  </conditionalFormatting>
  <conditionalFormatting sqref="M399">
    <cfRule type="duplicateValues" dxfId="229" priority="246"/>
  </conditionalFormatting>
  <conditionalFormatting sqref="G399">
    <cfRule type="duplicateValues" dxfId="228" priority="244"/>
    <cfRule type="duplicateValues" dxfId="227" priority="245"/>
  </conditionalFormatting>
  <conditionalFormatting sqref="G399">
    <cfRule type="duplicateValues" dxfId="226" priority="243"/>
  </conditionalFormatting>
  <conditionalFormatting sqref="G399:G417">
    <cfRule type="duplicateValues" dxfId="225" priority="241"/>
    <cfRule type="duplicateValues" dxfId="224" priority="242"/>
  </conditionalFormatting>
  <conditionalFormatting sqref="G399:G417">
    <cfRule type="duplicateValues" dxfId="223" priority="240"/>
  </conditionalFormatting>
  <conditionalFormatting sqref="G418:G422">
    <cfRule type="duplicateValues" dxfId="222" priority="239"/>
  </conditionalFormatting>
  <conditionalFormatting sqref="G418:G422">
    <cfRule type="duplicateValues" dxfId="221" priority="237"/>
    <cfRule type="duplicateValues" dxfId="220" priority="238"/>
  </conditionalFormatting>
  <conditionalFormatting sqref="G156:G422">
    <cfRule type="duplicateValues" dxfId="219" priority="235"/>
  </conditionalFormatting>
  <conditionalFormatting sqref="M361">
    <cfRule type="duplicateValues" dxfId="218" priority="234"/>
  </conditionalFormatting>
  <conditionalFormatting sqref="M460">
    <cfRule type="duplicateValues" dxfId="217" priority="233"/>
  </conditionalFormatting>
  <conditionalFormatting sqref="M458:M460">
    <cfRule type="duplicateValues" dxfId="216" priority="232"/>
  </conditionalFormatting>
  <conditionalFormatting sqref="G467:G468">
    <cfRule type="duplicateValues" dxfId="215" priority="231"/>
  </conditionalFormatting>
  <conditionalFormatting sqref="G471">
    <cfRule type="duplicateValues" dxfId="214" priority="229"/>
    <cfRule type="duplicateValues" dxfId="213" priority="230"/>
  </conditionalFormatting>
  <conditionalFormatting sqref="G471">
    <cfRule type="duplicateValues" dxfId="212" priority="228"/>
  </conditionalFormatting>
  <conditionalFormatting sqref="G92:G471">
    <cfRule type="duplicateValues" dxfId="211" priority="227"/>
  </conditionalFormatting>
  <conditionalFormatting sqref="G472:G475">
    <cfRule type="duplicateValues" dxfId="210" priority="225"/>
    <cfRule type="duplicateValues" dxfId="209" priority="226"/>
  </conditionalFormatting>
  <conditionalFormatting sqref="G472:G475">
    <cfRule type="duplicateValues" dxfId="208" priority="224"/>
  </conditionalFormatting>
  <conditionalFormatting sqref="G476:G480">
    <cfRule type="duplicateValues" dxfId="207" priority="222"/>
  </conditionalFormatting>
  <conditionalFormatting sqref="G477">
    <cfRule type="duplicateValues" dxfId="206" priority="221"/>
  </conditionalFormatting>
  <conditionalFormatting sqref="G480">
    <cfRule type="duplicateValues" dxfId="205" priority="220"/>
  </conditionalFormatting>
  <conditionalFormatting sqref="G478">
    <cfRule type="duplicateValues" dxfId="204" priority="219"/>
  </conditionalFormatting>
  <conditionalFormatting sqref="M476:M480">
    <cfRule type="duplicateValues" dxfId="203" priority="217"/>
  </conditionalFormatting>
  <conditionalFormatting sqref="G476:G480">
    <cfRule type="duplicateValues" dxfId="202" priority="213"/>
    <cfRule type="duplicateValues" dxfId="201" priority="214"/>
  </conditionalFormatting>
  <conditionalFormatting sqref="M483">
    <cfRule type="duplicateValues" dxfId="200" priority="210"/>
  </conditionalFormatting>
  <conditionalFormatting sqref="G483">
    <cfRule type="duplicateValues" dxfId="199" priority="209"/>
  </conditionalFormatting>
  <conditionalFormatting sqref="M655:M1048576 M1:M553 M555:M562 M564:M653">
    <cfRule type="duplicateValues" dxfId="198" priority="207"/>
  </conditionalFormatting>
  <conditionalFormatting sqref="G484">
    <cfRule type="duplicateValues" dxfId="197" priority="206"/>
  </conditionalFormatting>
  <conditionalFormatting sqref="M524:M527">
    <cfRule type="duplicateValues" dxfId="196" priority="205"/>
  </conditionalFormatting>
  <conditionalFormatting sqref="G524:G527">
    <cfRule type="duplicateValues" dxfId="195" priority="203"/>
    <cfRule type="duplicateValues" dxfId="194" priority="204"/>
  </conditionalFormatting>
  <conditionalFormatting sqref="G524:G527">
    <cfRule type="duplicateValues" dxfId="193" priority="202"/>
  </conditionalFormatting>
  <conditionalFormatting sqref="M236">
    <cfRule type="duplicateValues" dxfId="192" priority="201"/>
  </conditionalFormatting>
  <conditionalFormatting sqref="G236">
    <cfRule type="duplicateValues" dxfId="191" priority="199"/>
    <cfRule type="duplicateValues" dxfId="190" priority="200"/>
  </conditionalFormatting>
  <conditionalFormatting sqref="G236">
    <cfRule type="duplicateValues" dxfId="189" priority="198"/>
  </conditionalFormatting>
  <conditionalFormatting sqref="M528:M529">
    <cfRule type="duplicateValues" dxfId="188" priority="197"/>
  </conditionalFormatting>
  <conditionalFormatting sqref="G528:G529">
    <cfRule type="duplicateValues" dxfId="187" priority="195"/>
    <cfRule type="duplicateValues" dxfId="186" priority="196"/>
  </conditionalFormatting>
  <conditionalFormatting sqref="G528:G529">
    <cfRule type="duplicateValues" dxfId="185" priority="194"/>
  </conditionalFormatting>
  <conditionalFormatting sqref="M528">
    <cfRule type="duplicateValues" dxfId="184" priority="193"/>
  </conditionalFormatting>
  <conditionalFormatting sqref="M529">
    <cfRule type="duplicateValues" dxfId="183" priority="192"/>
  </conditionalFormatting>
  <conditionalFormatting sqref="M544">
    <cfRule type="duplicateValues" dxfId="182" priority="191"/>
  </conditionalFormatting>
  <conditionalFormatting sqref="G544">
    <cfRule type="duplicateValues" dxfId="181" priority="190"/>
  </conditionalFormatting>
  <conditionalFormatting sqref="G544">
    <cfRule type="duplicateValues" dxfId="180" priority="182"/>
    <cfRule type="duplicateValues" dxfId="179" priority="183"/>
  </conditionalFormatting>
  <conditionalFormatting sqref="F545">
    <cfRule type="duplicateValues" dxfId="178" priority="175"/>
  </conditionalFormatting>
  <conditionalFormatting sqref="M545">
    <cfRule type="duplicateValues" dxfId="177" priority="172"/>
  </conditionalFormatting>
  <conditionalFormatting sqref="G545">
    <cfRule type="duplicateValues" dxfId="176" priority="171"/>
  </conditionalFormatting>
  <conditionalFormatting sqref="G546">
    <cfRule type="duplicateValues" dxfId="175" priority="168"/>
  </conditionalFormatting>
  <conditionalFormatting sqref="M545:M546">
    <cfRule type="duplicateValues" dxfId="174" priority="167"/>
  </conditionalFormatting>
  <conditionalFormatting sqref="G545:G546">
    <cfRule type="duplicateValues" dxfId="173" priority="166"/>
  </conditionalFormatting>
  <conditionalFormatting sqref="G545:G546">
    <cfRule type="duplicateValues" dxfId="172" priority="158"/>
    <cfRule type="duplicateValues" dxfId="171" priority="159"/>
  </conditionalFormatting>
  <conditionalFormatting sqref="M547">
    <cfRule type="duplicateValues" dxfId="170" priority="152"/>
  </conditionalFormatting>
  <conditionalFormatting sqref="G547">
    <cfRule type="duplicateValues" dxfId="169" priority="151"/>
  </conditionalFormatting>
  <conditionalFormatting sqref="G547">
    <cfRule type="duplicateValues" dxfId="168" priority="137"/>
    <cfRule type="duplicateValues" dxfId="167" priority="138"/>
  </conditionalFormatting>
  <conditionalFormatting sqref="M554">
    <cfRule type="duplicateValues" dxfId="166" priority="131"/>
  </conditionalFormatting>
  <conditionalFormatting sqref="G554">
    <cfRule type="duplicateValues" dxfId="165" priority="129"/>
    <cfRule type="duplicateValues" dxfId="164" priority="130"/>
  </conditionalFormatting>
  <conditionalFormatting sqref="G554">
    <cfRule type="duplicateValues" dxfId="163" priority="128"/>
  </conditionalFormatting>
  <conditionalFormatting sqref="M554 G554">
    <cfRule type="duplicateValues" dxfId="162" priority="126"/>
    <cfRule type="duplicateValues" dxfId="161" priority="127"/>
  </conditionalFormatting>
  <conditionalFormatting sqref="M554 G554">
    <cfRule type="duplicateValues" dxfId="160" priority="125"/>
  </conditionalFormatting>
  <conditionalFormatting sqref="M554">
    <cfRule type="duplicateValues" dxfId="159" priority="123"/>
    <cfRule type="duplicateValues" dxfId="158" priority="124"/>
  </conditionalFormatting>
  <conditionalFormatting sqref="M555">
    <cfRule type="duplicateValues" dxfId="157" priority="120"/>
  </conditionalFormatting>
  <conditionalFormatting sqref="G555">
    <cfRule type="duplicateValues" dxfId="156" priority="118"/>
    <cfRule type="duplicateValues" dxfId="155" priority="119"/>
  </conditionalFormatting>
  <conditionalFormatting sqref="G555">
    <cfRule type="duplicateValues" dxfId="154" priority="117"/>
  </conditionalFormatting>
  <conditionalFormatting sqref="M555 G555">
    <cfRule type="duplicateValues" dxfId="153" priority="115"/>
    <cfRule type="duplicateValues" dxfId="152" priority="116"/>
  </conditionalFormatting>
  <conditionalFormatting sqref="M555 G555">
    <cfRule type="duplicateValues" dxfId="151" priority="114"/>
  </conditionalFormatting>
  <conditionalFormatting sqref="M555">
    <cfRule type="duplicateValues" dxfId="150" priority="112"/>
    <cfRule type="duplicateValues" dxfId="149" priority="113"/>
  </conditionalFormatting>
  <conditionalFormatting sqref="M557:M560">
    <cfRule type="duplicateValues" dxfId="148" priority="109"/>
  </conditionalFormatting>
  <conditionalFormatting sqref="G557:G560">
    <cfRule type="duplicateValues" dxfId="147" priority="107"/>
    <cfRule type="duplicateValues" dxfId="146" priority="108"/>
  </conditionalFormatting>
  <conditionalFormatting sqref="G557:G560">
    <cfRule type="duplicateValues" dxfId="145" priority="106"/>
  </conditionalFormatting>
  <conditionalFormatting sqref="M559:M560 G559:G560">
    <cfRule type="duplicateValues" dxfId="144" priority="104"/>
    <cfRule type="duplicateValues" dxfId="143" priority="105"/>
  </conditionalFormatting>
  <conditionalFormatting sqref="M559:M560 G559:G560">
    <cfRule type="duplicateValues" dxfId="142" priority="103"/>
  </conditionalFormatting>
  <conditionalFormatting sqref="M559:M560">
    <cfRule type="duplicateValues" dxfId="141" priority="101"/>
    <cfRule type="duplicateValues" dxfId="140" priority="102"/>
  </conditionalFormatting>
  <conditionalFormatting sqref="M559:M560">
    <cfRule type="duplicateValues" dxfId="139" priority="100"/>
  </conditionalFormatting>
  <conditionalFormatting sqref="G557:G558">
    <cfRule type="duplicateValues" dxfId="138" priority="98"/>
  </conditionalFormatting>
  <conditionalFormatting sqref="G558">
    <cfRule type="duplicateValues" dxfId="137" priority="97"/>
  </conditionalFormatting>
  <conditionalFormatting sqref="G558">
    <cfRule type="duplicateValues" dxfId="136" priority="95"/>
    <cfRule type="duplicateValues" dxfId="135" priority="96"/>
  </conditionalFormatting>
  <conditionalFormatting sqref="G559:G560">
    <cfRule type="duplicateValues" dxfId="134" priority="90"/>
  </conditionalFormatting>
  <conditionalFormatting sqref="G559:G560">
    <cfRule type="duplicateValues" dxfId="133" priority="79"/>
    <cfRule type="duplicateValues" dxfId="132" priority="80"/>
  </conditionalFormatting>
  <conditionalFormatting sqref="M561">
    <cfRule type="duplicateValues" dxfId="131" priority="74"/>
  </conditionalFormatting>
  <conditionalFormatting sqref="G561">
    <cfRule type="duplicateValues" dxfId="130" priority="72"/>
    <cfRule type="duplicateValues" dxfId="129" priority="73"/>
  </conditionalFormatting>
  <conditionalFormatting sqref="G561">
    <cfRule type="duplicateValues" dxfId="128" priority="71"/>
  </conditionalFormatting>
  <conditionalFormatting sqref="M561 G561">
    <cfRule type="duplicateValues" dxfId="127" priority="69"/>
    <cfRule type="duplicateValues" dxfId="126" priority="70"/>
  </conditionalFormatting>
  <conditionalFormatting sqref="M561 G561">
    <cfRule type="duplicateValues" dxfId="125" priority="68"/>
  </conditionalFormatting>
  <conditionalFormatting sqref="M561">
    <cfRule type="duplicateValues" dxfId="124" priority="66"/>
    <cfRule type="duplicateValues" dxfId="123" priority="67"/>
  </conditionalFormatting>
  <conditionalFormatting sqref="M563">
    <cfRule type="duplicateValues" dxfId="122" priority="63"/>
  </conditionalFormatting>
  <conditionalFormatting sqref="G563">
    <cfRule type="duplicateValues" dxfId="121" priority="61"/>
    <cfRule type="duplicateValues" dxfId="120" priority="62"/>
  </conditionalFormatting>
  <conditionalFormatting sqref="G563">
    <cfRule type="duplicateValues" dxfId="119" priority="60"/>
  </conditionalFormatting>
  <conditionalFormatting sqref="I569">
    <cfRule type="duplicateValues" dxfId="118" priority="55"/>
    <cfRule type="duplicateValues" dxfId="117" priority="56"/>
  </conditionalFormatting>
  <conditionalFormatting sqref="I569">
    <cfRule type="duplicateValues" dxfId="116" priority="54"/>
  </conditionalFormatting>
  <conditionalFormatting sqref="M569">
    <cfRule type="duplicateValues" dxfId="115" priority="52"/>
    <cfRule type="duplicateValues" dxfId="114" priority="53"/>
  </conditionalFormatting>
  <conditionalFormatting sqref="M569">
    <cfRule type="duplicateValues" dxfId="113" priority="51"/>
  </conditionalFormatting>
  <conditionalFormatting sqref="G573">
    <cfRule type="duplicateValues" dxfId="112" priority="47"/>
  </conditionalFormatting>
  <conditionalFormatting sqref="G573">
    <cfRule type="duplicateValues" dxfId="111" priority="34"/>
    <cfRule type="duplicateValues" dxfId="110" priority="35"/>
  </conditionalFormatting>
  <conditionalFormatting sqref="M573">
    <cfRule type="duplicateValues" dxfId="109" priority="19"/>
  </conditionalFormatting>
  <conditionalFormatting sqref="G580:G582">
    <cfRule type="duplicateValues" dxfId="108" priority="17"/>
    <cfRule type="duplicateValues" dxfId="107" priority="18"/>
  </conditionalFormatting>
  <conditionalFormatting sqref="G580:G582">
    <cfRule type="duplicateValues" dxfId="106" priority="16"/>
  </conditionalFormatting>
  <conditionalFormatting sqref="M584">
    <cfRule type="duplicateValues" dxfId="105" priority="12"/>
  </conditionalFormatting>
  <conditionalFormatting sqref="M584">
    <cfRule type="duplicateValues" dxfId="104" priority="10"/>
    <cfRule type="duplicateValues" dxfId="103" priority="11"/>
  </conditionalFormatting>
  <conditionalFormatting sqref="M558:M562 M564:M586">
    <cfRule type="duplicateValues" dxfId="102" priority="2869"/>
    <cfRule type="duplicateValues" dxfId="101" priority="2870"/>
  </conditionalFormatting>
  <conditionalFormatting sqref="M558:M562 M564:M586">
    <cfRule type="duplicateValues" dxfId="100" priority="2873"/>
  </conditionalFormatting>
  <conditionalFormatting sqref="M587:M628">
    <cfRule type="duplicateValues" dxfId="99" priority="3299"/>
    <cfRule type="duplicateValues" dxfId="98" priority="3300"/>
  </conditionalFormatting>
  <conditionalFormatting sqref="M587:M628">
    <cfRule type="duplicateValues" dxfId="97" priority="3303"/>
  </conditionalFormatting>
  <conditionalFormatting sqref="G642">
    <cfRule type="duplicateValues" dxfId="96" priority="8"/>
    <cfRule type="duplicateValues" dxfId="95" priority="9"/>
  </conditionalFormatting>
  <conditionalFormatting sqref="G642">
    <cfRule type="duplicateValues" dxfId="94" priority="7"/>
  </conditionalFormatting>
  <conditionalFormatting sqref="M642">
    <cfRule type="duplicateValues" dxfId="93" priority="6"/>
  </conditionalFormatting>
  <conditionalFormatting sqref="M642">
    <cfRule type="duplicateValues" dxfId="92" priority="4"/>
    <cfRule type="duplicateValues" dxfId="91" priority="5"/>
  </conditionalFormatting>
  <conditionalFormatting sqref="M642">
    <cfRule type="duplicateValues" dxfId="90" priority="2"/>
    <cfRule type="duplicateValues" dxfId="89" priority="3"/>
  </conditionalFormatting>
  <conditionalFormatting sqref="M642">
    <cfRule type="duplicateValues" dxfId="88" priority="1"/>
  </conditionalFormatting>
  <dataValidations count="1">
    <dataValidation type="list" allowBlank="1" showInputMessage="1" showErrorMessage="1" sqref="L7:L562 L564:L653">
      <formula1>"2016 Q1,2016 Q2,2016 Q3,2016 Q4"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workbookViewId="0">
      <selection activeCell="F21" sqref="F21"/>
    </sheetView>
  </sheetViews>
  <sheetFormatPr defaultRowHeight="13.5"/>
  <cols>
    <col min="1" max="1" width="18.75" style="659" customWidth="1"/>
    <col min="2" max="2" width="12.5" style="659" customWidth="1"/>
  </cols>
  <sheetData>
    <row r="1" spans="1:2">
      <c r="A1" s="656" t="s">
        <v>2331</v>
      </c>
      <c r="B1" s="656" t="s">
        <v>2332</v>
      </c>
    </row>
    <row r="2" spans="1:2">
      <c r="A2" s="657" t="s">
        <v>2333</v>
      </c>
      <c r="B2" s="658">
        <v>0</v>
      </c>
    </row>
    <row r="3" spans="1:2">
      <c r="A3" s="657" t="s">
        <v>2334</v>
      </c>
      <c r="B3" s="658">
        <v>200000</v>
      </c>
    </row>
    <row r="4" spans="1:2">
      <c r="A4" s="657" t="s">
        <v>2335</v>
      </c>
      <c r="B4" s="658">
        <v>100</v>
      </c>
    </row>
    <row r="5" spans="1:2">
      <c r="A5" s="657" t="s">
        <v>2336</v>
      </c>
      <c r="B5" s="658">
        <v>1250000</v>
      </c>
    </row>
    <row r="6" spans="1:2">
      <c r="A6" s="657" t="s">
        <v>2337</v>
      </c>
      <c r="B6" s="658">
        <v>4270000</v>
      </c>
    </row>
    <row r="7" spans="1:2">
      <c r="A7" s="657" t="s">
        <v>2338</v>
      </c>
      <c r="B7" s="658">
        <v>0</v>
      </c>
    </row>
    <row r="8" spans="1:2">
      <c r="A8" s="657" t="s">
        <v>2339</v>
      </c>
      <c r="B8" s="658">
        <v>0</v>
      </c>
    </row>
    <row r="9" spans="1:2">
      <c r="A9" s="657" t="s">
        <v>2340</v>
      </c>
      <c r="B9" s="658">
        <v>1700000</v>
      </c>
    </row>
    <row r="10" spans="1:2">
      <c r="A10" s="657" t="s">
        <v>2341</v>
      </c>
      <c r="B10" s="658">
        <v>1200000</v>
      </c>
    </row>
    <row r="11" spans="1:2">
      <c r="A11" s="657" t="s">
        <v>2342</v>
      </c>
      <c r="B11" s="658">
        <v>3000000</v>
      </c>
    </row>
    <row r="12" spans="1:2">
      <c r="A12" s="657" t="s">
        <v>2343</v>
      </c>
      <c r="B12" s="658">
        <v>1750000</v>
      </c>
    </row>
    <row r="13" spans="1:2">
      <c r="A13" s="657" t="s">
        <v>2344</v>
      </c>
      <c r="B13" s="658">
        <v>10400000</v>
      </c>
    </row>
    <row r="14" spans="1:2">
      <c r="A14" s="657" t="s">
        <v>2345</v>
      </c>
      <c r="B14" s="658">
        <v>1800000</v>
      </c>
    </row>
    <row r="15" spans="1:2">
      <c r="A15" s="657" t="s">
        <v>2346</v>
      </c>
      <c r="B15" s="658">
        <v>4800000</v>
      </c>
    </row>
    <row r="16" spans="1:2">
      <c r="A16" s="657" t="s">
        <v>2347</v>
      </c>
      <c r="B16" s="658">
        <v>2200000</v>
      </c>
    </row>
    <row r="17" spans="1:2">
      <c r="A17" s="657" t="s">
        <v>2348</v>
      </c>
      <c r="B17" s="658">
        <v>3070000</v>
      </c>
    </row>
    <row r="18" spans="1:2">
      <c r="A18" s="657" t="s">
        <v>2349</v>
      </c>
      <c r="B18" s="658">
        <v>4500000</v>
      </c>
    </row>
    <row r="19" spans="1:2">
      <c r="A19" s="657" t="s">
        <v>2350</v>
      </c>
      <c r="B19" s="658">
        <v>2550000</v>
      </c>
    </row>
    <row r="20" spans="1:2">
      <c r="A20" s="657" t="s">
        <v>2351</v>
      </c>
      <c r="B20" s="658">
        <v>480000</v>
      </c>
    </row>
    <row r="21" spans="1:2">
      <c r="A21" s="657" t="s">
        <v>2352</v>
      </c>
      <c r="B21" s="658">
        <v>4000000</v>
      </c>
    </row>
    <row r="22" spans="1:2">
      <c r="A22" s="657" t="s">
        <v>2353</v>
      </c>
      <c r="B22" s="658">
        <v>400000</v>
      </c>
    </row>
    <row r="23" spans="1:2">
      <c r="A23" s="657" t="s">
        <v>2354</v>
      </c>
      <c r="B23" s="658">
        <v>4220000</v>
      </c>
    </row>
    <row r="24" spans="1:2">
      <c r="A24" s="657" t="s">
        <v>2355</v>
      </c>
      <c r="B24" s="658">
        <v>2000000</v>
      </c>
    </row>
    <row r="25" spans="1:2">
      <c r="A25" s="657" t="s">
        <v>2356</v>
      </c>
      <c r="B25" s="658">
        <v>500000</v>
      </c>
    </row>
    <row r="26" spans="1:2">
      <c r="A26" s="657" t="s">
        <v>2357</v>
      </c>
      <c r="B26" s="658">
        <v>1700000</v>
      </c>
    </row>
    <row r="27" spans="1:2">
      <c r="A27" s="657" t="s">
        <v>2358</v>
      </c>
      <c r="B27" s="658">
        <v>5040000</v>
      </c>
    </row>
    <row r="28" spans="1:2">
      <c r="A28" s="657" t="s">
        <v>2359</v>
      </c>
      <c r="B28" s="658">
        <v>1000000</v>
      </c>
    </row>
    <row r="29" spans="1:2">
      <c r="A29" s="657" t="s">
        <v>2360</v>
      </c>
      <c r="B29" s="658">
        <v>3000000</v>
      </c>
    </row>
    <row r="30" spans="1:2">
      <c r="A30" s="657" t="s">
        <v>2361</v>
      </c>
      <c r="B30" s="658">
        <v>5000000</v>
      </c>
    </row>
    <row r="31" spans="1:2">
      <c r="A31" s="657" t="s">
        <v>2362</v>
      </c>
      <c r="B31" s="658">
        <v>1040000</v>
      </c>
    </row>
    <row r="32" spans="1:2">
      <c r="A32" s="657" t="s">
        <v>2363</v>
      </c>
      <c r="B32" s="658">
        <v>3050000</v>
      </c>
    </row>
    <row r="33" spans="1:2">
      <c r="A33" s="657" t="s">
        <v>2364</v>
      </c>
      <c r="B33" s="658">
        <v>450000</v>
      </c>
    </row>
    <row r="34" spans="1:2">
      <c r="A34" s="657" t="s">
        <v>2365</v>
      </c>
      <c r="B34" s="658">
        <v>1420000</v>
      </c>
    </row>
    <row r="35" spans="1:2">
      <c r="A35" s="657" t="s">
        <v>2366</v>
      </c>
      <c r="B35" s="658">
        <v>3960000</v>
      </c>
    </row>
    <row r="36" spans="1:2">
      <c r="A36" s="657" t="s">
        <v>2367</v>
      </c>
      <c r="B36" s="658">
        <v>330000</v>
      </c>
    </row>
    <row r="37" spans="1:2">
      <c r="A37" s="657" t="s">
        <v>2368</v>
      </c>
      <c r="B37" s="658">
        <v>5700000</v>
      </c>
    </row>
    <row r="38" spans="1:2">
      <c r="A38" s="657" t="s">
        <v>2369</v>
      </c>
      <c r="B38" s="658">
        <v>2700000</v>
      </c>
    </row>
    <row r="39" spans="1:2">
      <c r="A39" s="657" t="s">
        <v>2370</v>
      </c>
      <c r="B39" s="658">
        <v>500000</v>
      </c>
    </row>
    <row r="40" spans="1:2">
      <c r="A40" s="657" t="s">
        <v>2371</v>
      </c>
      <c r="B40" s="658">
        <v>3000000</v>
      </c>
    </row>
    <row r="41" spans="1:2">
      <c r="A41" s="657" t="s">
        <v>2372</v>
      </c>
      <c r="B41" s="658">
        <v>1500000</v>
      </c>
    </row>
    <row r="42" spans="1:2">
      <c r="A42" s="657" t="s">
        <v>2373</v>
      </c>
      <c r="B42" s="658">
        <v>3000000</v>
      </c>
    </row>
    <row r="43" spans="1:2">
      <c r="A43" s="657" t="s">
        <v>2374</v>
      </c>
      <c r="B43" s="658">
        <v>6000000</v>
      </c>
    </row>
    <row r="44" spans="1:2">
      <c r="A44" s="657" t="s">
        <v>2375</v>
      </c>
      <c r="B44" s="658">
        <v>995000</v>
      </c>
    </row>
    <row r="45" spans="1:2">
      <c r="A45" s="657" t="s">
        <v>2376</v>
      </c>
      <c r="B45" s="658">
        <v>20700000</v>
      </c>
    </row>
    <row r="46" spans="1:2">
      <c r="A46" s="657" t="s">
        <v>2377</v>
      </c>
      <c r="B46" s="658">
        <v>2000000</v>
      </c>
    </row>
    <row r="47" spans="1:2">
      <c r="A47" s="657" t="s">
        <v>2378</v>
      </c>
      <c r="B47" s="658">
        <v>2850000</v>
      </c>
    </row>
    <row r="48" spans="1:2">
      <c r="A48" s="657" t="s">
        <v>2379</v>
      </c>
      <c r="B48" s="658">
        <v>1000000</v>
      </c>
    </row>
    <row r="49" spans="1:2">
      <c r="A49" s="657" t="s">
        <v>2380</v>
      </c>
      <c r="B49" s="658">
        <v>1600000</v>
      </c>
    </row>
    <row r="50" spans="1:2">
      <c r="A50" s="657" t="s">
        <v>2381</v>
      </c>
      <c r="B50" s="658">
        <v>2480000</v>
      </c>
    </row>
    <row r="51" spans="1:2">
      <c r="A51" s="657" t="s">
        <v>2382</v>
      </c>
      <c r="B51" s="658">
        <v>3000000</v>
      </c>
    </row>
    <row r="52" spans="1:2">
      <c r="A52" s="657" t="s">
        <v>2383</v>
      </c>
      <c r="B52" s="658">
        <v>4220000</v>
      </c>
    </row>
    <row r="53" spans="1:2">
      <c r="A53" s="657" t="s">
        <v>2384</v>
      </c>
      <c r="B53" s="658">
        <v>510000</v>
      </c>
    </row>
    <row r="54" spans="1:2">
      <c r="A54" s="657" t="s">
        <v>2385</v>
      </c>
      <c r="B54" s="658">
        <v>1750000</v>
      </c>
    </row>
    <row r="55" spans="1:2">
      <c r="A55" s="657" t="s">
        <v>2386</v>
      </c>
      <c r="B55" s="658">
        <v>3160000</v>
      </c>
    </row>
    <row r="56" spans="1:2">
      <c r="A56" s="657" t="s">
        <v>2387</v>
      </c>
      <c r="B56" s="658">
        <v>3650000</v>
      </c>
    </row>
    <row r="57" spans="1:2">
      <c r="A57" s="657" t="s">
        <v>2388</v>
      </c>
      <c r="B57" s="658">
        <v>4800000</v>
      </c>
    </row>
    <row r="58" spans="1:2">
      <c r="A58" s="657" t="s">
        <v>2389</v>
      </c>
      <c r="B58" s="658">
        <v>1550000</v>
      </c>
    </row>
    <row r="59" spans="1:2">
      <c r="A59" s="657" t="s">
        <v>2390</v>
      </c>
      <c r="B59" s="658">
        <v>1940000</v>
      </c>
    </row>
    <row r="60" spans="1:2">
      <c r="A60" s="657" t="s">
        <v>2391</v>
      </c>
      <c r="B60" s="658">
        <v>3600000</v>
      </c>
    </row>
    <row r="61" spans="1:2">
      <c r="A61" s="657" t="s">
        <v>2392</v>
      </c>
      <c r="B61" s="658">
        <v>720000</v>
      </c>
    </row>
    <row r="62" spans="1:2">
      <c r="A62" s="657" t="s">
        <v>2393</v>
      </c>
      <c r="B62" s="658">
        <v>800000</v>
      </c>
    </row>
    <row r="63" spans="1:2">
      <c r="A63" s="657" t="s">
        <v>2394</v>
      </c>
      <c r="B63" s="658">
        <v>3000000</v>
      </c>
    </row>
    <row r="64" spans="1:2">
      <c r="A64" s="657" t="s">
        <v>2395</v>
      </c>
      <c r="B64" s="658">
        <v>3000000</v>
      </c>
    </row>
    <row r="65" spans="1:2">
      <c r="A65" s="657" t="s">
        <v>2396</v>
      </c>
      <c r="B65" s="658">
        <v>2273630</v>
      </c>
    </row>
    <row r="66" spans="1:2">
      <c r="A66" s="657" t="s">
        <v>2397</v>
      </c>
      <c r="B66" s="658">
        <v>300000</v>
      </c>
    </row>
    <row r="67" spans="1:2">
      <c r="A67" s="657" t="s">
        <v>2398</v>
      </c>
      <c r="B67" s="658">
        <v>1200000</v>
      </c>
    </row>
    <row r="68" spans="1:2">
      <c r="A68" s="657" t="s">
        <v>2399</v>
      </c>
      <c r="B68" s="658">
        <v>3200000</v>
      </c>
    </row>
    <row r="69" spans="1:2">
      <c r="A69" s="657" t="s">
        <v>2400</v>
      </c>
      <c r="B69" s="658">
        <v>1200000</v>
      </c>
    </row>
    <row r="70" spans="1:2">
      <c r="A70" s="657" t="s">
        <v>2401</v>
      </c>
      <c r="B70" s="658">
        <v>1500000</v>
      </c>
    </row>
    <row r="71" spans="1:2">
      <c r="A71" s="657" t="s">
        <v>2402</v>
      </c>
      <c r="B71" s="658">
        <v>4500000</v>
      </c>
    </row>
    <row r="72" spans="1:2">
      <c r="A72" s="657" t="s">
        <v>2403</v>
      </c>
      <c r="B72" s="658">
        <v>8000000</v>
      </c>
    </row>
    <row r="73" spans="1:2">
      <c r="A73" s="657" t="s">
        <v>2404</v>
      </c>
      <c r="B73" s="658">
        <v>4000000</v>
      </c>
    </row>
    <row r="74" spans="1:2">
      <c r="A74" s="657" t="s">
        <v>2405</v>
      </c>
      <c r="B74" s="658">
        <v>1280000</v>
      </c>
    </row>
    <row r="75" spans="1:2">
      <c r="A75" s="657" t="s">
        <v>2406</v>
      </c>
      <c r="B75" s="658">
        <v>1500000</v>
      </c>
    </row>
    <row r="76" spans="1:2">
      <c r="A76" s="657" t="s">
        <v>2407</v>
      </c>
      <c r="B76" s="658">
        <v>12720000</v>
      </c>
    </row>
    <row r="77" spans="1:2">
      <c r="A77" s="657" t="s">
        <v>2408</v>
      </c>
      <c r="B77" s="658">
        <v>900000</v>
      </c>
    </row>
    <row r="78" spans="1:2">
      <c r="A78" s="657" t="s">
        <v>2409</v>
      </c>
      <c r="B78" s="658">
        <v>1500000</v>
      </c>
    </row>
    <row r="79" spans="1:2">
      <c r="A79" s="657" t="s">
        <v>2410</v>
      </c>
      <c r="B79" s="658">
        <v>900000</v>
      </c>
    </row>
    <row r="80" spans="1:2">
      <c r="A80" s="657" t="s">
        <v>2411</v>
      </c>
      <c r="B80" s="658">
        <v>1750000</v>
      </c>
    </row>
    <row r="81" spans="1:2">
      <c r="A81" s="657" t="s">
        <v>2412</v>
      </c>
      <c r="B81" s="658">
        <v>300000</v>
      </c>
    </row>
    <row r="82" spans="1:2">
      <c r="A82" s="657" t="s">
        <v>2413</v>
      </c>
      <c r="B82" s="658">
        <v>3200000</v>
      </c>
    </row>
    <row r="83" spans="1:2">
      <c r="A83" s="657" t="s">
        <v>2414</v>
      </c>
      <c r="B83" s="658">
        <v>2400000</v>
      </c>
    </row>
    <row r="84" spans="1:2">
      <c r="A84" s="657" t="s">
        <v>2415</v>
      </c>
      <c r="B84" s="658">
        <v>1200000</v>
      </c>
    </row>
    <row r="85" spans="1:2">
      <c r="A85" s="657" t="s">
        <v>2416</v>
      </c>
      <c r="B85" s="658">
        <v>2960000</v>
      </c>
    </row>
    <row r="86" spans="1:2">
      <c r="A86" s="657" t="s">
        <v>2417</v>
      </c>
      <c r="B86" s="658">
        <v>1800000</v>
      </c>
    </row>
    <row r="87" spans="1:2">
      <c r="A87" s="657" t="s">
        <v>2418</v>
      </c>
      <c r="B87" s="658">
        <v>1500000</v>
      </c>
    </row>
    <row r="88" spans="1:2">
      <c r="A88" s="657" t="s">
        <v>2419</v>
      </c>
      <c r="B88" s="658">
        <v>2500000</v>
      </c>
    </row>
    <row r="89" spans="1:2">
      <c r="A89" s="657" t="s">
        <v>2420</v>
      </c>
      <c r="B89" s="658">
        <v>900000</v>
      </c>
    </row>
    <row r="90" spans="1:2">
      <c r="A90" s="657" t="s">
        <v>2421</v>
      </c>
      <c r="B90" s="658">
        <v>1500000</v>
      </c>
    </row>
    <row r="91" spans="1:2">
      <c r="A91" s="657" t="s">
        <v>2422</v>
      </c>
      <c r="B91" s="658">
        <v>1100000</v>
      </c>
    </row>
    <row r="92" spans="1:2">
      <c r="A92" s="657" t="s">
        <v>2423</v>
      </c>
      <c r="B92" s="658">
        <v>9830000</v>
      </c>
    </row>
    <row r="93" spans="1:2">
      <c r="A93" s="657" t="s">
        <v>2424</v>
      </c>
      <c r="B93" s="658">
        <v>7900000</v>
      </c>
    </row>
    <row r="94" spans="1:2">
      <c r="A94" s="657" t="s">
        <v>2425</v>
      </c>
      <c r="B94" s="658">
        <v>1080000</v>
      </c>
    </row>
    <row r="95" spans="1:2">
      <c r="A95" s="657" t="s">
        <v>2426</v>
      </c>
      <c r="B95" s="658">
        <v>450000</v>
      </c>
    </row>
    <row r="96" spans="1:2">
      <c r="A96" s="657" t="s">
        <v>2427</v>
      </c>
      <c r="B96" s="658">
        <v>1640000</v>
      </c>
    </row>
    <row r="97" spans="1:2">
      <c r="A97" s="657" t="s">
        <v>2428</v>
      </c>
      <c r="B97" s="658">
        <v>320000</v>
      </c>
    </row>
    <row r="98" spans="1:2">
      <c r="A98" s="657" t="s">
        <v>2429</v>
      </c>
      <c r="B98" s="658">
        <v>5300000</v>
      </c>
    </row>
    <row r="99" spans="1:2">
      <c r="A99" s="657" t="s">
        <v>2430</v>
      </c>
      <c r="B99" s="658">
        <v>1400000</v>
      </c>
    </row>
    <row r="100" spans="1:2">
      <c r="A100" s="657" t="s">
        <v>2431</v>
      </c>
      <c r="B100" s="658">
        <v>2350000</v>
      </c>
    </row>
    <row r="101" spans="1:2">
      <c r="A101" s="657" t="s">
        <v>2432</v>
      </c>
      <c r="B101" s="658">
        <v>1000000</v>
      </c>
    </row>
    <row r="102" spans="1:2">
      <c r="A102" s="657" t="s">
        <v>2433</v>
      </c>
      <c r="B102" s="658">
        <v>1440000</v>
      </c>
    </row>
    <row r="103" spans="1:2">
      <c r="A103" s="657" t="s">
        <v>2434</v>
      </c>
      <c r="B103" s="658">
        <v>5700000</v>
      </c>
    </row>
    <row r="104" spans="1:2">
      <c r="A104" s="657" t="s">
        <v>2435</v>
      </c>
      <c r="B104" s="658">
        <v>950000</v>
      </c>
    </row>
    <row r="105" spans="1:2">
      <c r="A105" s="657" t="s">
        <v>2436</v>
      </c>
      <c r="B105" s="658">
        <v>600000</v>
      </c>
    </row>
    <row r="106" spans="1:2">
      <c r="A106" s="657" t="s">
        <v>2437</v>
      </c>
      <c r="B106" s="658">
        <v>800000</v>
      </c>
    </row>
    <row r="107" spans="1:2">
      <c r="A107" s="657" t="s">
        <v>2438</v>
      </c>
      <c r="B107" s="658">
        <v>660000</v>
      </c>
    </row>
    <row r="108" spans="1:2">
      <c r="A108" s="657" t="s">
        <v>2439</v>
      </c>
      <c r="B108" s="658">
        <v>300000</v>
      </c>
    </row>
    <row r="109" spans="1:2">
      <c r="A109" s="657" t="s">
        <v>2440</v>
      </c>
      <c r="B109" s="658">
        <v>360000</v>
      </c>
    </row>
    <row r="110" spans="1:2">
      <c r="A110" s="657" t="s">
        <v>2441</v>
      </c>
      <c r="B110" s="658">
        <v>1050000</v>
      </c>
    </row>
    <row r="111" spans="1:2">
      <c r="A111" s="657" t="s">
        <v>2442</v>
      </c>
      <c r="B111" s="658">
        <v>560000</v>
      </c>
    </row>
    <row r="112" spans="1:2">
      <c r="A112" s="657" t="s">
        <v>2443</v>
      </c>
      <c r="B112" s="658">
        <v>1400000</v>
      </c>
    </row>
    <row r="113" spans="1:2">
      <c r="A113" s="657" t="s">
        <v>2444</v>
      </c>
      <c r="B113" s="658">
        <v>1500000</v>
      </c>
    </row>
    <row r="114" spans="1:2">
      <c r="A114" s="657" t="s">
        <v>2445</v>
      </c>
      <c r="B114" s="658">
        <v>0</v>
      </c>
    </row>
    <row r="115" spans="1:2">
      <c r="A115" s="657" t="s">
        <v>2446</v>
      </c>
      <c r="B115" s="658">
        <v>640000</v>
      </c>
    </row>
    <row r="116" spans="1:2">
      <c r="A116" s="657" t="s">
        <v>2447</v>
      </c>
      <c r="B116" s="658">
        <v>2500000</v>
      </c>
    </row>
    <row r="117" spans="1:2">
      <c r="A117" s="657" t="s">
        <v>2448</v>
      </c>
      <c r="B117" s="658">
        <v>570000</v>
      </c>
    </row>
    <row r="118" spans="1:2">
      <c r="A118" s="657" t="s">
        <v>2449</v>
      </c>
      <c r="B118" s="658">
        <v>1400000</v>
      </c>
    </row>
    <row r="119" spans="1:2">
      <c r="A119" s="657" t="s">
        <v>2450</v>
      </c>
      <c r="B119" s="658">
        <v>15940000</v>
      </c>
    </row>
    <row r="120" spans="1:2">
      <c r="A120" s="657" t="s">
        <v>2451</v>
      </c>
      <c r="B120" s="658">
        <v>2000000</v>
      </c>
    </row>
    <row r="121" spans="1:2">
      <c r="A121" s="657" t="s">
        <v>2452</v>
      </c>
      <c r="B121" s="658">
        <v>2690000</v>
      </c>
    </row>
    <row r="122" spans="1:2">
      <c r="A122" s="657" t="s">
        <v>2453</v>
      </c>
      <c r="B122" s="658">
        <v>4140000</v>
      </c>
    </row>
    <row r="123" spans="1:2">
      <c r="A123" s="657" t="s">
        <v>2454</v>
      </c>
      <c r="B123" s="658">
        <v>2000000</v>
      </c>
    </row>
    <row r="124" spans="1:2">
      <c r="A124" s="657" t="s">
        <v>2455</v>
      </c>
      <c r="B124" s="658">
        <v>400000</v>
      </c>
    </row>
    <row r="125" spans="1:2">
      <c r="A125" s="657" t="s">
        <v>2456</v>
      </c>
      <c r="B125" s="658">
        <v>1000000</v>
      </c>
    </row>
    <row r="126" spans="1:2">
      <c r="A126" s="657" t="s">
        <v>2457</v>
      </c>
      <c r="B126" s="658">
        <v>370000</v>
      </c>
    </row>
    <row r="127" spans="1:2">
      <c r="A127" s="657" t="s">
        <v>2458</v>
      </c>
      <c r="B127" s="658">
        <v>540000</v>
      </c>
    </row>
    <row r="128" spans="1:2">
      <c r="A128" s="657" t="s">
        <v>2459</v>
      </c>
      <c r="B128" s="658">
        <v>810000</v>
      </c>
    </row>
    <row r="129" spans="1:2">
      <c r="A129" s="657" t="s">
        <v>2460</v>
      </c>
      <c r="B129" s="658">
        <v>6200000</v>
      </c>
    </row>
    <row r="130" spans="1:2">
      <c r="A130" s="657" t="s">
        <v>2461</v>
      </c>
      <c r="B130" s="658">
        <v>9440000</v>
      </c>
    </row>
    <row r="131" spans="1:2">
      <c r="A131" s="657" t="s">
        <v>2462</v>
      </c>
      <c r="B131" s="658">
        <v>4740000</v>
      </c>
    </row>
    <row r="132" spans="1:2">
      <c r="A132" s="657" t="s">
        <v>2463</v>
      </c>
      <c r="B132" s="658">
        <v>1250000</v>
      </c>
    </row>
    <row r="133" spans="1:2">
      <c r="A133" s="657" t="s">
        <v>2464</v>
      </c>
      <c r="B133" s="658">
        <v>250000</v>
      </c>
    </row>
    <row r="134" spans="1:2">
      <c r="A134" s="657" t="s">
        <v>2465</v>
      </c>
      <c r="B134" s="658">
        <v>1340000</v>
      </c>
    </row>
    <row r="135" spans="1:2">
      <c r="A135" s="657" t="s">
        <v>2466</v>
      </c>
      <c r="B135" s="658">
        <v>6010000</v>
      </c>
    </row>
    <row r="136" spans="1:2">
      <c r="A136" s="657" t="s">
        <v>2467</v>
      </c>
      <c r="B136" s="658">
        <v>1600000</v>
      </c>
    </row>
    <row r="137" spans="1:2">
      <c r="A137" s="657" t="s">
        <v>2468</v>
      </c>
      <c r="B137" s="658">
        <v>4000000</v>
      </c>
    </row>
    <row r="138" spans="1:2">
      <c r="A138" s="657" t="s">
        <v>2469</v>
      </c>
      <c r="B138" s="658">
        <v>3400000</v>
      </c>
    </row>
    <row r="139" spans="1:2">
      <c r="A139" s="657" t="s">
        <v>2470</v>
      </c>
      <c r="B139" s="658">
        <v>2160000</v>
      </c>
    </row>
    <row r="140" spans="1:2">
      <c r="A140" s="657" t="s">
        <v>2471</v>
      </c>
      <c r="B140" s="658">
        <v>2800000</v>
      </c>
    </row>
    <row r="141" spans="1:2">
      <c r="A141" s="657" t="s">
        <v>2472</v>
      </c>
      <c r="B141" s="658">
        <v>2000000</v>
      </c>
    </row>
    <row r="142" spans="1:2">
      <c r="A142" s="657" t="s">
        <v>2473</v>
      </c>
      <c r="B142" s="658">
        <v>3870000</v>
      </c>
    </row>
    <row r="143" spans="1:2">
      <c r="A143" s="657" t="s">
        <v>2474</v>
      </c>
      <c r="B143" s="658">
        <v>7410000</v>
      </c>
    </row>
    <row r="144" spans="1:2">
      <c r="A144" s="657" t="s">
        <v>2475</v>
      </c>
      <c r="B144" s="658">
        <v>2580000</v>
      </c>
    </row>
    <row r="145" spans="1:2">
      <c r="A145" s="657" t="s">
        <v>2476</v>
      </c>
      <c r="B145" s="658">
        <v>400000</v>
      </c>
    </row>
    <row r="146" spans="1:2">
      <c r="A146" s="657" t="s">
        <v>2477</v>
      </c>
      <c r="B146" s="658">
        <v>2300000</v>
      </c>
    </row>
    <row r="147" spans="1:2">
      <c r="A147" s="657" t="s">
        <v>2478</v>
      </c>
      <c r="B147" s="658">
        <v>550000</v>
      </c>
    </row>
    <row r="148" spans="1:2">
      <c r="A148" s="657" t="s">
        <v>2479</v>
      </c>
      <c r="B148" s="658">
        <v>400000</v>
      </c>
    </row>
    <row r="149" spans="1:2">
      <c r="A149" s="657" t="s">
        <v>2480</v>
      </c>
      <c r="B149" s="658">
        <v>500000</v>
      </c>
    </row>
    <row r="150" spans="1:2">
      <c r="A150" s="657" t="s">
        <v>2481</v>
      </c>
      <c r="B150" s="658">
        <v>540000</v>
      </c>
    </row>
    <row r="151" spans="1:2">
      <c r="A151" s="657" t="s">
        <v>2482</v>
      </c>
      <c r="B151" s="658">
        <v>250000</v>
      </c>
    </row>
    <row r="152" spans="1:2">
      <c r="A152" s="657" t="s">
        <v>2483</v>
      </c>
      <c r="B152" s="658">
        <v>630000</v>
      </c>
    </row>
    <row r="153" spans="1:2">
      <c r="A153" s="657" t="s">
        <v>2484</v>
      </c>
      <c r="B153" s="658">
        <v>2800000</v>
      </c>
    </row>
    <row r="154" spans="1:2">
      <c r="A154" s="657" t="s">
        <v>2485</v>
      </c>
      <c r="B154" s="658">
        <v>2800000</v>
      </c>
    </row>
    <row r="155" spans="1:2">
      <c r="A155" s="657" t="s">
        <v>2486</v>
      </c>
      <c r="B155" s="658">
        <v>1140000</v>
      </c>
    </row>
    <row r="156" spans="1:2">
      <c r="A156" s="657" t="s">
        <v>2487</v>
      </c>
      <c r="B156" s="658">
        <v>425000</v>
      </c>
    </row>
    <row r="157" spans="1:2">
      <c r="A157" s="657" t="s">
        <v>2488</v>
      </c>
      <c r="B157" s="658">
        <v>1500000</v>
      </c>
    </row>
    <row r="158" spans="1:2">
      <c r="A158" s="657" t="s">
        <v>2489</v>
      </c>
      <c r="B158" s="658">
        <v>300000</v>
      </c>
    </row>
    <row r="159" spans="1:2">
      <c r="A159" s="657" t="s">
        <v>2490</v>
      </c>
      <c r="B159" s="658">
        <v>1585000</v>
      </c>
    </row>
    <row r="160" spans="1:2">
      <c r="A160" s="657" t="s">
        <v>2491</v>
      </c>
      <c r="B160" s="658">
        <v>910000</v>
      </c>
    </row>
    <row r="161" spans="1:2">
      <c r="A161" s="657" t="s">
        <v>2492</v>
      </c>
      <c r="B161" s="658">
        <v>1230000</v>
      </c>
    </row>
    <row r="162" spans="1:2">
      <c r="A162" s="657" t="s">
        <v>2493</v>
      </c>
      <c r="B162" s="658">
        <v>250000</v>
      </c>
    </row>
    <row r="163" spans="1:2">
      <c r="A163" s="657" t="s">
        <v>2494</v>
      </c>
      <c r="B163" s="658">
        <v>2480000</v>
      </c>
    </row>
    <row r="164" spans="1:2">
      <c r="A164" s="657" t="s">
        <v>2495</v>
      </c>
      <c r="B164" s="658">
        <v>750000</v>
      </c>
    </row>
    <row r="165" spans="1:2">
      <c r="A165" s="657" t="s">
        <v>2496</v>
      </c>
      <c r="B165" s="658">
        <v>560000</v>
      </c>
    </row>
    <row r="166" spans="1:2">
      <c r="A166" s="657" t="s">
        <v>2497</v>
      </c>
      <c r="B166" s="658">
        <v>480000</v>
      </c>
    </row>
    <row r="167" spans="1:2">
      <c r="A167" s="657" t="s">
        <v>2498</v>
      </c>
      <c r="B167" s="658">
        <v>1300000</v>
      </c>
    </row>
    <row r="168" spans="1:2">
      <c r="A168" s="657" t="s">
        <v>2499</v>
      </c>
      <c r="B168" s="658">
        <v>1440000</v>
      </c>
    </row>
    <row r="169" spans="1:2">
      <c r="A169" s="657" t="s">
        <v>2500</v>
      </c>
      <c r="B169" s="658">
        <v>880000</v>
      </c>
    </row>
    <row r="170" spans="1:2">
      <c r="A170" s="657" t="s">
        <v>2501</v>
      </c>
      <c r="B170" s="658">
        <v>0</v>
      </c>
    </row>
    <row r="171" spans="1:2">
      <c r="A171" s="657" t="s">
        <v>2502</v>
      </c>
      <c r="B171" s="658">
        <v>1100000</v>
      </c>
    </row>
    <row r="172" spans="1:2">
      <c r="A172" s="657" t="s">
        <v>2503</v>
      </c>
      <c r="B172" s="658">
        <v>2440000</v>
      </c>
    </row>
    <row r="173" spans="1:2">
      <c r="A173" s="657" t="s">
        <v>2504</v>
      </c>
      <c r="B173" s="658">
        <v>410000</v>
      </c>
    </row>
    <row r="174" spans="1:2">
      <c r="A174" s="657" t="s">
        <v>2505</v>
      </c>
      <c r="B174" s="658">
        <v>2300000</v>
      </c>
    </row>
    <row r="175" spans="1:2">
      <c r="A175" s="657" t="s">
        <v>2506</v>
      </c>
      <c r="B175" s="658">
        <v>1410000</v>
      </c>
    </row>
    <row r="176" spans="1:2">
      <c r="A176" s="657" t="s">
        <v>2507</v>
      </c>
      <c r="B176" s="658">
        <v>1000000</v>
      </c>
    </row>
    <row r="177" spans="1:2">
      <c r="A177" s="657" t="s">
        <v>2508</v>
      </c>
      <c r="B177" s="658">
        <v>1200000</v>
      </c>
    </row>
    <row r="178" spans="1:2">
      <c r="A178" s="657" t="s">
        <v>2509</v>
      </c>
      <c r="B178" s="658">
        <v>500000</v>
      </c>
    </row>
    <row r="179" spans="1:2">
      <c r="A179" s="657" t="s">
        <v>2510</v>
      </c>
      <c r="B179" s="658">
        <v>3000000</v>
      </c>
    </row>
    <row r="180" spans="1:2">
      <c r="A180" s="657" t="s">
        <v>2511</v>
      </c>
      <c r="B180" s="658">
        <v>650000</v>
      </c>
    </row>
    <row r="181" spans="1:2">
      <c r="A181" s="657" t="s">
        <v>2512</v>
      </c>
      <c r="B181" s="658">
        <v>900000</v>
      </c>
    </row>
    <row r="182" spans="1:2">
      <c r="A182" s="657" t="s">
        <v>2513</v>
      </c>
      <c r="B182" s="658">
        <v>900000</v>
      </c>
    </row>
    <row r="183" spans="1:2">
      <c r="A183" s="657" t="s">
        <v>2514</v>
      </c>
      <c r="B183" s="658">
        <v>1100000</v>
      </c>
    </row>
    <row r="184" spans="1:2">
      <c r="A184" s="657" t="s">
        <v>2515</v>
      </c>
      <c r="B184" s="658">
        <v>700000</v>
      </c>
    </row>
    <row r="185" spans="1:2">
      <c r="A185" s="657" t="s">
        <v>2516</v>
      </c>
      <c r="B185" s="658">
        <v>2120000</v>
      </c>
    </row>
    <row r="186" spans="1:2">
      <c r="A186" s="657" t="s">
        <v>2517</v>
      </c>
      <c r="B186" s="658">
        <v>3320000</v>
      </c>
    </row>
    <row r="187" spans="1:2">
      <c r="A187" s="657" t="s">
        <v>2518</v>
      </c>
      <c r="B187" s="658">
        <v>1000000</v>
      </c>
    </row>
    <row r="188" spans="1:2">
      <c r="A188" s="657" t="s">
        <v>2519</v>
      </c>
      <c r="B188" s="658">
        <v>8190000</v>
      </c>
    </row>
    <row r="189" spans="1:2">
      <c r="A189" s="657" t="s">
        <v>2520</v>
      </c>
      <c r="B189" s="658">
        <v>1980000</v>
      </c>
    </row>
    <row r="190" spans="1:2">
      <c r="A190" s="657" t="s">
        <v>2521</v>
      </c>
      <c r="B190" s="658">
        <v>360000</v>
      </c>
    </row>
    <row r="191" spans="1:2">
      <c r="A191" s="657" t="s">
        <v>2522</v>
      </c>
      <c r="B191" s="658">
        <v>6740000</v>
      </c>
    </row>
    <row r="192" spans="1:2">
      <c r="A192" s="657" t="s">
        <v>2523</v>
      </c>
      <c r="B192" s="658">
        <v>900000</v>
      </c>
    </row>
    <row r="193" spans="1:2">
      <c r="A193" s="657" t="s">
        <v>2524</v>
      </c>
      <c r="B193" s="658">
        <v>680000</v>
      </c>
    </row>
    <row r="194" spans="1:2">
      <c r="A194" s="657" t="s">
        <v>2525</v>
      </c>
      <c r="B194" s="658">
        <v>1250000</v>
      </c>
    </row>
    <row r="195" spans="1:2">
      <c r="A195" s="657" t="s">
        <v>2526</v>
      </c>
      <c r="B195" s="658">
        <v>1340000</v>
      </c>
    </row>
    <row r="196" spans="1:2">
      <c r="A196" s="657" t="s">
        <v>2527</v>
      </c>
      <c r="B196" s="658">
        <v>0</v>
      </c>
    </row>
    <row r="197" spans="1:2">
      <c r="A197" s="657" t="s">
        <v>2528</v>
      </c>
      <c r="B197" s="658">
        <v>3150000</v>
      </c>
    </row>
    <row r="198" spans="1:2">
      <c r="A198" s="657" t="s">
        <v>2529</v>
      </c>
      <c r="B198" s="658">
        <v>1000000</v>
      </c>
    </row>
    <row r="199" spans="1:2">
      <c r="A199" s="657" t="s">
        <v>2530</v>
      </c>
      <c r="B199" s="658">
        <v>480000</v>
      </c>
    </row>
    <row r="200" spans="1:2">
      <c r="A200" s="657" t="s">
        <v>2531</v>
      </c>
      <c r="B200" s="658">
        <v>500000</v>
      </c>
    </row>
    <row r="201" spans="1:2">
      <c r="A201" s="657" t="s">
        <v>1374</v>
      </c>
      <c r="B201" s="658">
        <v>8104000</v>
      </c>
    </row>
    <row r="202" spans="1:2">
      <c r="A202" s="657" t="s">
        <v>2532</v>
      </c>
      <c r="B202" s="658">
        <v>1200000</v>
      </c>
    </row>
    <row r="203" spans="1:2">
      <c r="A203" s="657" t="s">
        <v>2533</v>
      </c>
      <c r="B203" s="658">
        <v>160000</v>
      </c>
    </row>
    <row r="204" spans="1:2">
      <c r="A204" s="657" t="s">
        <v>2534</v>
      </c>
      <c r="B204" s="658">
        <v>1540000</v>
      </c>
    </row>
    <row r="205" spans="1:2">
      <c r="A205" s="657" t="s">
        <v>2535</v>
      </c>
      <c r="B205" s="658">
        <v>2940000</v>
      </c>
    </row>
    <row r="206" spans="1:2">
      <c r="A206" s="657" t="s">
        <v>2536</v>
      </c>
      <c r="B206" s="658">
        <v>1640000</v>
      </c>
    </row>
    <row r="207" spans="1:2">
      <c r="A207" s="657" t="s">
        <v>2537</v>
      </c>
      <c r="B207" s="658">
        <v>930000</v>
      </c>
    </row>
    <row r="208" spans="1:2">
      <c r="A208" s="657" t="s">
        <v>2538</v>
      </c>
      <c r="B208" s="658">
        <v>2070000</v>
      </c>
    </row>
    <row r="209" spans="1:2">
      <c r="A209" s="657" t="s">
        <v>2539</v>
      </c>
      <c r="B209" s="658">
        <v>3050000</v>
      </c>
    </row>
    <row r="210" spans="1:2">
      <c r="A210" s="657" t="s">
        <v>2540</v>
      </c>
      <c r="B210" s="658">
        <v>1200000</v>
      </c>
    </row>
    <row r="211" spans="1:2">
      <c r="A211" s="657" t="s">
        <v>2541</v>
      </c>
      <c r="B211" s="658">
        <v>1700000</v>
      </c>
    </row>
    <row r="212" spans="1:2">
      <c r="A212" s="657" t="s">
        <v>2542</v>
      </c>
      <c r="B212" s="658">
        <v>5100000</v>
      </c>
    </row>
    <row r="213" spans="1:2">
      <c r="A213" s="657" t="s">
        <v>2543</v>
      </c>
      <c r="B213" s="658">
        <v>560000</v>
      </c>
    </row>
    <row r="214" spans="1:2">
      <c r="A214" s="657" t="s">
        <v>2544</v>
      </c>
      <c r="B214" s="658">
        <v>720000</v>
      </c>
    </row>
    <row r="215" spans="1:2">
      <c r="A215" s="657" t="s">
        <v>2545</v>
      </c>
      <c r="B215" s="658">
        <v>750000</v>
      </c>
    </row>
    <row r="216" spans="1:2">
      <c r="A216" s="657" t="s">
        <v>2546</v>
      </c>
      <c r="B216" s="658">
        <v>660000</v>
      </c>
    </row>
    <row r="217" spans="1:2">
      <c r="A217" s="657" t="s">
        <v>2547</v>
      </c>
      <c r="B217" s="658">
        <v>1040000</v>
      </c>
    </row>
    <row r="218" spans="1:2">
      <c r="A218" s="657" t="s">
        <v>2548</v>
      </c>
      <c r="B218" s="658">
        <v>650000</v>
      </c>
    </row>
    <row r="219" spans="1:2">
      <c r="A219" s="657" t="s">
        <v>2549</v>
      </c>
      <c r="B219" s="658">
        <v>700000</v>
      </c>
    </row>
    <row r="220" spans="1:2">
      <c r="A220" s="657" t="s">
        <v>2550</v>
      </c>
      <c r="B220" s="658">
        <v>510000</v>
      </c>
    </row>
    <row r="221" spans="1:2">
      <c r="A221" s="657" t="s">
        <v>2551</v>
      </c>
      <c r="B221" s="658">
        <v>1040000</v>
      </c>
    </row>
    <row r="222" spans="1:2">
      <c r="A222" s="657" t="s">
        <v>2552</v>
      </c>
      <c r="B222" s="658">
        <v>750000</v>
      </c>
    </row>
    <row r="223" spans="1:2">
      <c r="A223" s="657" t="s">
        <v>2553</v>
      </c>
      <c r="B223" s="658">
        <v>690000</v>
      </c>
    </row>
    <row r="224" spans="1:2">
      <c r="A224" s="657" t="s">
        <v>2554</v>
      </c>
      <c r="B224" s="658">
        <v>800000</v>
      </c>
    </row>
    <row r="225" spans="1:2">
      <c r="A225" s="657" t="s">
        <v>2555</v>
      </c>
      <c r="B225" s="658">
        <v>0</v>
      </c>
    </row>
    <row r="226" spans="1:2">
      <c r="A226" s="657" t="s">
        <v>2556</v>
      </c>
      <c r="B226" s="658">
        <v>960000</v>
      </c>
    </row>
    <row r="227" spans="1:2">
      <c r="A227" s="657" t="s">
        <v>2557</v>
      </c>
      <c r="B227" s="658">
        <v>3270000</v>
      </c>
    </row>
    <row r="228" spans="1:2">
      <c r="A228" s="657" t="s">
        <v>2558</v>
      </c>
      <c r="B228" s="658">
        <v>5000000</v>
      </c>
    </row>
    <row r="229" spans="1:2">
      <c r="A229" s="657" t="s">
        <v>2559</v>
      </c>
      <c r="B229" s="658">
        <v>510000</v>
      </c>
    </row>
    <row r="230" spans="1:2">
      <c r="A230" s="657" t="s">
        <v>2560</v>
      </c>
      <c r="B230" s="658">
        <v>910000</v>
      </c>
    </row>
    <row r="231" spans="1:2">
      <c r="A231" s="657" t="s">
        <v>2561</v>
      </c>
      <c r="B231" s="658">
        <v>3204000</v>
      </c>
    </row>
    <row r="232" spans="1:2">
      <c r="A232" s="657" t="s">
        <v>2562</v>
      </c>
      <c r="B232" s="658">
        <v>1000000</v>
      </c>
    </row>
    <row r="233" spans="1:2">
      <c r="A233" s="657" t="s">
        <v>2563</v>
      </c>
      <c r="B233" s="658">
        <v>1820000</v>
      </c>
    </row>
    <row r="234" spans="1:2">
      <c r="A234" s="657" t="s">
        <v>2564</v>
      </c>
      <c r="B234" s="658">
        <v>300000</v>
      </c>
    </row>
    <row r="235" spans="1:2">
      <c r="A235" s="657" t="s">
        <v>2565</v>
      </c>
      <c r="B235" s="658">
        <v>720000</v>
      </c>
    </row>
    <row r="236" spans="1:2">
      <c r="A236" s="657" t="s">
        <v>2566</v>
      </c>
      <c r="B236" s="658">
        <v>510000</v>
      </c>
    </row>
    <row r="237" spans="1:2">
      <c r="A237" s="657" t="s">
        <v>2567</v>
      </c>
      <c r="B237" s="658">
        <v>720000</v>
      </c>
    </row>
    <row r="238" spans="1:2">
      <c r="A238" s="657" t="s">
        <v>2568</v>
      </c>
      <c r="B238" s="658">
        <v>3840000</v>
      </c>
    </row>
    <row r="239" spans="1:2">
      <c r="A239" s="657" t="s">
        <v>2569</v>
      </c>
      <c r="B239" s="658">
        <v>4800000</v>
      </c>
    </row>
    <row r="240" spans="1:2">
      <c r="A240" s="657" t="s">
        <v>2570</v>
      </c>
      <c r="B240" s="658">
        <v>1330000</v>
      </c>
    </row>
    <row r="241" spans="1:2">
      <c r="A241" s="657" t="s">
        <v>2571</v>
      </c>
      <c r="B241" s="658">
        <v>4500000</v>
      </c>
    </row>
    <row r="242" spans="1:2">
      <c r="A242" s="657" t="s">
        <v>2572</v>
      </c>
      <c r="B242" s="658">
        <v>500000</v>
      </c>
    </row>
    <row r="243" spans="1:2">
      <c r="A243" s="657" t="s">
        <v>2573</v>
      </c>
      <c r="B243" s="658">
        <v>840000</v>
      </c>
    </row>
    <row r="244" spans="1:2">
      <c r="A244" s="657" t="s">
        <v>2574</v>
      </c>
      <c r="B244" s="658">
        <v>800000</v>
      </c>
    </row>
    <row r="245" spans="1:2">
      <c r="A245" s="657" t="s">
        <v>2575</v>
      </c>
      <c r="B245" s="658">
        <v>980000</v>
      </c>
    </row>
    <row r="246" spans="1:2">
      <c r="A246" s="657" t="s">
        <v>2576</v>
      </c>
      <c r="B246" s="658">
        <v>2230000</v>
      </c>
    </row>
    <row r="247" spans="1:2">
      <c r="A247" s="657" t="s">
        <v>2577</v>
      </c>
      <c r="B247" s="658">
        <v>1500000</v>
      </c>
    </row>
    <row r="248" spans="1:2">
      <c r="A248" s="657" t="s">
        <v>2578</v>
      </c>
      <c r="B248" s="658">
        <v>900000</v>
      </c>
    </row>
    <row r="249" spans="1:2">
      <c r="A249" s="657" t="s">
        <v>2579</v>
      </c>
      <c r="B249" s="658">
        <v>3810000</v>
      </c>
    </row>
    <row r="250" spans="1:2">
      <c r="A250" s="657" t="s">
        <v>2580</v>
      </c>
      <c r="B250" s="658">
        <v>1300000</v>
      </c>
    </row>
    <row r="251" spans="1:2">
      <c r="A251" s="657" t="s">
        <v>2581</v>
      </c>
      <c r="B251" s="658">
        <v>2520000</v>
      </c>
    </row>
    <row r="252" spans="1:2">
      <c r="A252" s="657" t="s">
        <v>2582</v>
      </c>
      <c r="B252" s="658">
        <v>1450000</v>
      </c>
    </row>
    <row r="253" spans="1:2">
      <c r="A253" s="657" t="s">
        <v>2583</v>
      </c>
      <c r="B253" s="658">
        <v>520000</v>
      </c>
    </row>
    <row r="254" spans="1:2">
      <c r="A254" s="657" t="s">
        <v>2584</v>
      </c>
      <c r="B254" s="658">
        <v>1430000</v>
      </c>
    </row>
    <row r="255" spans="1:2">
      <c r="A255" s="657" t="s">
        <v>2585</v>
      </c>
      <c r="B255" s="658">
        <v>610000</v>
      </c>
    </row>
    <row r="256" spans="1:2">
      <c r="A256" s="657" t="s">
        <v>2586</v>
      </c>
      <c r="B256" s="658">
        <v>730000</v>
      </c>
    </row>
    <row r="257" spans="1:2">
      <c r="A257" s="657" t="s">
        <v>2587</v>
      </c>
      <c r="B257" s="658">
        <v>1750000</v>
      </c>
    </row>
    <row r="258" spans="1:2">
      <c r="A258" s="657" t="s">
        <v>2588</v>
      </c>
      <c r="B258" s="658">
        <v>2250000</v>
      </c>
    </row>
    <row r="259" spans="1:2">
      <c r="A259" s="657" t="s">
        <v>2589</v>
      </c>
      <c r="B259" s="658">
        <v>470000</v>
      </c>
    </row>
    <row r="260" spans="1:2">
      <c r="A260" s="657" t="s">
        <v>2590</v>
      </c>
      <c r="B260" s="658">
        <v>580000</v>
      </c>
    </row>
    <row r="261" spans="1:2">
      <c r="A261" s="657" t="s">
        <v>2591</v>
      </c>
      <c r="B261" s="658">
        <v>420000</v>
      </c>
    </row>
    <row r="262" spans="1:2">
      <c r="A262" s="657" t="s">
        <v>2592</v>
      </c>
      <c r="B262" s="658">
        <v>900000</v>
      </c>
    </row>
    <row r="263" spans="1:2">
      <c r="A263" s="657" t="s">
        <v>2593</v>
      </c>
      <c r="B263" s="658">
        <v>1400000</v>
      </c>
    </row>
    <row r="264" spans="1:2">
      <c r="A264" s="657" t="s">
        <v>2594</v>
      </c>
      <c r="B264" s="658">
        <v>900000</v>
      </c>
    </row>
    <row r="265" spans="1:2">
      <c r="A265" s="657" t="s">
        <v>2595</v>
      </c>
      <c r="B265" s="658">
        <v>300000</v>
      </c>
    </row>
    <row r="266" spans="1:2">
      <c r="A266" s="657" t="s">
        <v>2596</v>
      </c>
      <c r="B266" s="658">
        <v>830000</v>
      </c>
    </row>
    <row r="267" spans="1:2">
      <c r="A267" s="657" t="s">
        <v>2597</v>
      </c>
      <c r="B267" s="658">
        <v>1500000</v>
      </c>
    </row>
    <row r="268" spans="1:2">
      <c r="A268" s="657" t="s">
        <v>2598</v>
      </c>
      <c r="B268" s="658">
        <v>750000</v>
      </c>
    </row>
    <row r="269" spans="1:2">
      <c r="A269" s="657" t="s">
        <v>2599</v>
      </c>
      <c r="B269" s="658">
        <v>0</v>
      </c>
    </row>
    <row r="270" spans="1:2">
      <c r="A270" s="657" t="s">
        <v>2600</v>
      </c>
      <c r="B270" s="658">
        <v>330000</v>
      </c>
    </row>
    <row r="271" spans="1:2">
      <c r="A271" s="657" t="s">
        <v>2601</v>
      </c>
      <c r="B271" s="658">
        <v>3300000</v>
      </c>
    </row>
    <row r="272" spans="1:2">
      <c r="A272" s="657" t="s">
        <v>2602</v>
      </c>
      <c r="B272" s="658">
        <v>1720000</v>
      </c>
    </row>
    <row r="273" spans="1:2">
      <c r="A273" s="657" t="s">
        <v>2306</v>
      </c>
      <c r="B273" s="658">
        <v>2045000</v>
      </c>
    </row>
    <row r="274" spans="1:2">
      <c r="A274" s="657" t="s">
        <v>2603</v>
      </c>
      <c r="B274" s="658">
        <v>300000</v>
      </c>
    </row>
    <row r="275" spans="1:2">
      <c r="A275" s="657" t="s">
        <v>2604</v>
      </c>
      <c r="B275" s="658">
        <v>810000</v>
      </c>
    </row>
    <row r="276" spans="1:2">
      <c r="A276" s="657" t="s">
        <v>2605</v>
      </c>
      <c r="B276" s="658">
        <v>1080000</v>
      </c>
    </row>
    <row r="277" spans="1:2">
      <c r="A277" s="657" t="s">
        <v>2606</v>
      </c>
      <c r="B277" s="658">
        <v>600000</v>
      </c>
    </row>
    <row r="278" spans="1:2">
      <c r="A278" s="657" t="s">
        <v>2607</v>
      </c>
      <c r="B278" s="658">
        <v>1000000</v>
      </c>
    </row>
    <row r="279" spans="1:2">
      <c r="A279" s="657" t="s">
        <v>2608</v>
      </c>
      <c r="B279" s="658">
        <v>1090000</v>
      </c>
    </row>
    <row r="280" spans="1:2">
      <c r="A280" s="657" t="s">
        <v>2609</v>
      </c>
      <c r="B280" s="658">
        <v>700000</v>
      </c>
    </row>
    <row r="281" spans="1:2">
      <c r="A281" s="657" t="s">
        <v>2610</v>
      </c>
      <c r="B281" s="658">
        <v>1150000</v>
      </c>
    </row>
    <row r="282" spans="1:2">
      <c r="A282" s="657" t="s">
        <v>2611</v>
      </c>
      <c r="B282" s="658">
        <v>780000</v>
      </c>
    </row>
    <row r="283" spans="1:2">
      <c r="A283" s="657" t="s">
        <v>2612</v>
      </c>
      <c r="B283" s="658">
        <v>320000</v>
      </c>
    </row>
    <row r="284" spans="1:2">
      <c r="A284" s="657" t="s">
        <v>2613</v>
      </c>
      <c r="B284" s="658">
        <v>480000</v>
      </c>
    </row>
    <row r="285" spans="1:2">
      <c r="A285" s="657" t="s">
        <v>2614</v>
      </c>
      <c r="B285" s="658">
        <v>1180000</v>
      </c>
    </row>
    <row r="286" spans="1:2">
      <c r="A286" s="657" t="s">
        <v>2615</v>
      </c>
      <c r="B286" s="658">
        <v>730000</v>
      </c>
    </row>
    <row r="287" spans="1:2">
      <c r="A287" s="657" t="s">
        <v>2616</v>
      </c>
      <c r="B287" s="658">
        <v>2020000</v>
      </c>
    </row>
    <row r="288" spans="1:2">
      <c r="A288" s="657" t="s">
        <v>2617</v>
      </c>
      <c r="B288" s="658">
        <v>260000</v>
      </c>
    </row>
    <row r="289" spans="1:2">
      <c r="A289" s="657" t="s">
        <v>2618</v>
      </c>
      <c r="B289" s="658">
        <v>400000</v>
      </c>
    </row>
    <row r="290" spans="1:2">
      <c r="A290" s="657" t="s">
        <v>2619</v>
      </c>
      <c r="B290" s="658">
        <v>480000</v>
      </c>
    </row>
    <row r="291" spans="1:2">
      <c r="A291" s="657" t="s">
        <v>2620</v>
      </c>
      <c r="B291" s="658">
        <v>840000</v>
      </c>
    </row>
    <row r="292" spans="1:2">
      <c r="A292" s="657" t="s">
        <v>2621</v>
      </c>
      <c r="B292" s="658">
        <v>1040000</v>
      </c>
    </row>
    <row r="293" spans="1:2">
      <c r="A293" s="657" t="s">
        <v>2622</v>
      </c>
      <c r="B293" s="658">
        <v>640000</v>
      </c>
    </row>
    <row r="294" spans="1:2">
      <c r="A294" s="657" t="s">
        <v>2623</v>
      </c>
      <c r="B294" s="658">
        <v>1340000</v>
      </c>
    </row>
    <row r="295" spans="1:2">
      <c r="A295" s="657" t="s">
        <v>2624</v>
      </c>
      <c r="B295" s="658">
        <v>3070000</v>
      </c>
    </row>
    <row r="296" spans="1:2">
      <c r="A296" s="657" t="s">
        <v>2625</v>
      </c>
      <c r="B296" s="658">
        <v>250000</v>
      </c>
    </row>
    <row r="297" spans="1:2">
      <c r="A297" s="657" t="s">
        <v>2626</v>
      </c>
      <c r="B297" s="658">
        <v>540000</v>
      </c>
    </row>
    <row r="298" spans="1:2">
      <c r="A298" s="657" t="s">
        <v>2627</v>
      </c>
      <c r="B298" s="658">
        <v>540000</v>
      </c>
    </row>
    <row r="299" spans="1:2">
      <c r="A299" s="657" t="s">
        <v>2628</v>
      </c>
      <c r="B299" s="658">
        <v>0</v>
      </c>
    </row>
    <row r="300" spans="1:2">
      <c r="A300" s="657" t="s">
        <v>2629</v>
      </c>
      <c r="B300" s="658">
        <v>450000</v>
      </c>
    </row>
    <row r="301" spans="1:2">
      <c r="A301" s="657" t="s">
        <v>2630</v>
      </c>
      <c r="B301" s="658">
        <v>250000</v>
      </c>
    </row>
    <row r="302" spans="1:2">
      <c r="A302" s="657" t="s">
        <v>2631</v>
      </c>
      <c r="B302" s="658">
        <v>360000</v>
      </c>
    </row>
    <row r="303" spans="1:2">
      <c r="A303" s="657" t="s">
        <v>2632</v>
      </c>
      <c r="B303" s="658">
        <v>2000000</v>
      </c>
    </row>
    <row r="304" spans="1:2">
      <c r="A304" s="657" t="s">
        <v>2633</v>
      </c>
      <c r="B304" s="658">
        <v>690000</v>
      </c>
    </row>
    <row r="305" spans="1:2">
      <c r="A305" s="657" t="s">
        <v>2634</v>
      </c>
      <c r="B305" s="658">
        <v>100000</v>
      </c>
    </row>
    <row r="306" spans="1:2">
      <c r="A306" s="657" t="s">
        <v>2635</v>
      </c>
      <c r="B306" s="658">
        <v>350000</v>
      </c>
    </row>
    <row r="307" spans="1:2">
      <c r="A307" s="657" t="s">
        <v>2636</v>
      </c>
      <c r="B307" s="658">
        <v>190000</v>
      </c>
    </row>
    <row r="308" spans="1:2">
      <c r="A308" s="657" t="s">
        <v>2637</v>
      </c>
      <c r="B308" s="658">
        <v>470000</v>
      </c>
    </row>
    <row r="309" spans="1:2">
      <c r="A309" s="657" t="s">
        <v>2638</v>
      </c>
      <c r="B309" s="658">
        <v>800000</v>
      </c>
    </row>
    <row r="310" spans="1:2">
      <c r="A310" s="657" t="s">
        <v>2639</v>
      </c>
      <c r="B310" s="658">
        <v>2180000</v>
      </c>
    </row>
    <row r="311" spans="1:2">
      <c r="A311" s="657" t="s">
        <v>1371</v>
      </c>
      <c r="B311" s="658">
        <v>7620200</v>
      </c>
    </row>
    <row r="312" spans="1:2">
      <c r="A312" s="657" t="s">
        <v>2640</v>
      </c>
      <c r="B312" s="658">
        <v>530000</v>
      </c>
    </row>
    <row r="313" spans="1:2">
      <c r="A313" s="657" t="s">
        <v>2641</v>
      </c>
      <c r="B313" s="658">
        <v>268000</v>
      </c>
    </row>
    <row r="314" spans="1:2">
      <c r="A314" s="657" t="s">
        <v>2642</v>
      </c>
      <c r="B314" s="658">
        <v>730000</v>
      </c>
    </row>
    <row r="315" spans="1:2">
      <c r="A315" s="657" t="s">
        <v>2643</v>
      </c>
      <c r="B315" s="658">
        <v>2368000</v>
      </c>
    </row>
    <row r="316" spans="1:2">
      <c r="A316" s="657" t="s">
        <v>1384</v>
      </c>
      <c r="B316" s="658">
        <v>14497500</v>
      </c>
    </row>
    <row r="317" spans="1:2">
      <c r="A317" s="657" t="s">
        <v>2644</v>
      </c>
      <c r="B317" s="658">
        <v>60000</v>
      </c>
    </row>
    <row r="318" spans="1:2">
      <c r="A318" s="657" t="s">
        <v>2645</v>
      </c>
      <c r="B318" s="658">
        <v>2430000</v>
      </c>
    </row>
    <row r="319" spans="1:2">
      <c r="A319" s="657" t="s">
        <v>2646</v>
      </c>
      <c r="B319" s="658">
        <v>3680000</v>
      </c>
    </row>
    <row r="320" spans="1:2">
      <c r="A320" s="657" t="s">
        <v>2647</v>
      </c>
      <c r="B320" s="658">
        <v>1500000</v>
      </c>
    </row>
    <row r="321" spans="1:2">
      <c r="A321" s="657" t="s">
        <v>2648</v>
      </c>
      <c r="B321" s="658">
        <v>5060000</v>
      </c>
    </row>
    <row r="322" spans="1:2">
      <c r="A322" s="657" t="s">
        <v>2649</v>
      </c>
      <c r="B322" s="658">
        <v>400000</v>
      </c>
    </row>
    <row r="323" spans="1:2">
      <c r="A323" s="657" t="s">
        <v>2650</v>
      </c>
      <c r="B323" s="658">
        <v>795000</v>
      </c>
    </row>
    <row r="324" spans="1:2">
      <c r="A324" s="657" t="s">
        <v>2651</v>
      </c>
      <c r="B324" s="658">
        <v>2400000</v>
      </c>
    </row>
    <row r="325" spans="1:2">
      <c r="A325" s="657" t="s">
        <v>2652</v>
      </c>
      <c r="B325" s="658">
        <v>200000</v>
      </c>
    </row>
    <row r="326" spans="1:2">
      <c r="A326" s="657" t="s">
        <v>2653</v>
      </c>
      <c r="B326" s="658">
        <v>180000</v>
      </c>
    </row>
    <row r="327" spans="1:2">
      <c r="A327" s="657" t="s">
        <v>2654</v>
      </c>
      <c r="B327" s="658">
        <v>500000</v>
      </c>
    </row>
    <row r="328" spans="1:2">
      <c r="A328" s="657" t="s">
        <v>2655</v>
      </c>
      <c r="B328" s="658">
        <v>480000</v>
      </c>
    </row>
    <row r="329" spans="1:2">
      <c r="A329" s="657" t="s">
        <v>2656</v>
      </c>
      <c r="B329" s="658">
        <v>4353000</v>
      </c>
    </row>
    <row r="330" spans="1:2">
      <c r="A330" s="657" t="s">
        <v>2657</v>
      </c>
      <c r="B330" s="658">
        <v>570000</v>
      </c>
    </row>
    <row r="331" spans="1:2">
      <c r="A331" s="657" t="s">
        <v>1383</v>
      </c>
      <c r="B331" s="658">
        <v>4000000</v>
      </c>
    </row>
    <row r="332" spans="1:2">
      <c r="A332" s="657" t="s">
        <v>2658</v>
      </c>
      <c r="B332" s="658">
        <v>500000</v>
      </c>
    </row>
    <row r="333" spans="1:2">
      <c r="A333" s="657" t="s">
        <v>2659</v>
      </c>
      <c r="B333" s="658">
        <v>1466000</v>
      </c>
    </row>
    <row r="334" spans="1:2">
      <c r="A334" s="657" t="s">
        <v>2660</v>
      </c>
      <c r="B334" s="658">
        <v>3591000</v>
      </c>
    </row>
    <row r="335" spans="1:2">
      <c r="A335" s="657" t="s">
        <v>2661</v>
      </c>
      <c r="B335" s="658">
        <v>1120000</v>
      </c>
    </row>
    <row r="336" spans="1:2">
      <c r="A336" s="657" t="s">
        <v>2662</v>
      </c>
      <c r="B336" s="658">
        <v>200000</v>
      </c>
    </row>
    <row r="337" spans="1:2">
      <c r="A337" s="657" t="s">
        <v>2663</v>
      </c>
      <c r="B337" s="658">
        <v>200000</v>
      </c>
    </row>
    <row r="338" spans="1:2">
      <c r="A338" s="657" t="s">
        <v>2664</v>
      </c>
      <c r="B338" s="658">
        <v>810000</v>
      </c>
    </row>
    <row r="339" spans="1:2">
      <c r="A339" s="657" t="s">
        <v>2665</v>
      </c>
      <c r="B339" s="658">
        <v>500000</v>
      </c>
    </row>
    <row r="340" spans="1:2">
      <c r="A340" s="657" t="s">
        <v>1382</v>
      </c>
      <c r="B340" s="658">
        <v>3300000</v>
      </c>
    </row>
    <row r="341" spans="1:2">
      <c r="A341" s="657" t="s">
        <v>2666</v>
      </c>
      <c r="B341" s="658">
        <v>1100000</v>
      </c>
    </row>
    <row r="342" spans="1:2">
      <c r="A342" s="657" t="s">
        <v>2667</v>
      </c>
      <c r="B342" s="658">
        <v>310000</v>
      </c>
    </row>
    <row r="343" spans="1:2">
      <c r="A343" s="657" t="s">
        <v>2668</v>
      </c>
      <c r="B343" s="658">
        <v>810000</v>
      </c>
    </row>
    <row r="344" spans="1:2">
      <c r="A344" s="657" t="s">
        <v>2669</v>
      </c>
      <c r="B344" s="658">
        <v>3580000</v>
      </c>
    </row>
    <row r="345" spans="1:2">
      <c r="A345" s="657" t="s">
        <v>2670</v>
      </c>
      <c r="B345" s="658">
        <v>2840000</v>
      </c>
    </row>
    <row r="346" spans="1:2">
      <c r="A346" s="657" t="s">
        <v>2671</v>
      </c>
      <c r="B346" s="658">
        <v>2600000</v>
      </c>
    </row>
    <row r="347" spans="1:2">
      <c r="A347" s="657" t="s">
        <v>2672</v>
      </c>
      <c r="B347" s="658">
        <v>5000000</v>
      </c>
    </row>
    <row r="348" spans="1:2">
      <c r="A348" s="657" t="s">
        <v>2673</v>
      </c>
      <c r="B348" s="658">
        <v>3120000</v>
      </c>
    </row>
    <row r="349" spans="1:2">
      <c r="A349" s="657" t="s">
        <v>2674</v>
      </c>
      <c r="B349" s="658">
        <v>2735000</v>
      </c>
    </row>
    <row r="350" spans="1:2">
      <c r="A350" s="657" t="s">
        <v>2675</v>
      </c>
      <c r="B350" s="658">
        <v>1600000</v>
      </c>
    </row>
    <row r="351" spans="1:2">
      <c r="A351" s="657" t="s">
        <v>2676</v>
      </c>
      <c r="B351" s="658">
        <v>5200000</v>
      </c>
    </row>
    <row r="352" spans="1:2">
      <c r="A352" s="657" t="s">
        <v>2328</v>
      </c>
      <c r="B352" s="658">
        <v>940000</v>
      </c>
    </row>
    <row r="353" spans="1:2">
      <c r="A353" s="657" t="s">
        <v>2677</v>
      </c>
      <c r="B353" s="658">
        <v>290000</v>
      </c>
    </row>
    <row r="354" spans="1:2">
      <c r="A354" s="657" t="s">
        <v>2678</v>
      </c>
      <c r="B354" s="658">
        <v>1250000</v>
      </c>
    </row>
    <row r="355" spans="1:2">
      <c r="A355" s="657" t="s">
        <v>2679</v>
      </c>
      <c r="B355" s="658">
        <v>120000</v>
      </c>
    </row>
    <row r="356" spans="1:2">
      <c r="A356" s="657" t="s">
        <v>2680</v>
      </c>
      <c r="B356" s="658">
        <v>450000</v>
      </c>
    </row>
    <row r="357" spans="1:2">
      <c r="A357" s="657" t="s">
        <v>2681</v>
      </c>
      <c r="B357" s="658">
        <v>2000000</v>
      </c>
    </row>
    <row r="358" spans="1:2">
      <c r="A358" s="657" t="s">
        <v>2682</v>
      </c>
      <c r="B358" s="658">
        <v>2350000</v>
      </c>
    </row>
    <row r="359" spans="1:2">
      <c r="A359" s="657" t="s">
        <v>2683</v>
      </c>
      <c r="B359" s="658">
        <v>420000</v>
      </c>
    </row>
    <row r="360" spans="1:2">
      <c r="A360" s="657" t="s">
        <v>2684</v>
      </c>
      <c r="B360" s="658">
        <v>1020000</v>
      </c>
    </row>
    <row r="361" spans="1:2">
      <c r="A361" s="657" t="s">
        <v>2685</v>
      </c>
      <c r="B361" s="658">
        <v>5670000</v>
      </c>
    </row>
    <row r="362" spans="1:2">
      <c r="A362" s="657" t="s">
        <v>2686</v>
      </c>
      <c r="B362" s="658">
        <v>6210000</v>
      </c>
    </row>
    <row r="363" spans="1:2">
      <c r="A363" s="657" t="s">
        <v>2687</v>
      </c>
      <c r="B363" s="658">
        <v>474000</v>
      </c>
    </row>
    <row r="364" spans="1:2">
      <c r="A364" s="657" t="s">
        <v>2688</v>
      </c>
      <c r="B364" s="658">
        <v>960000</v>
      </c>
    </row>
    <row r="365" spans="1:2">
      <c r="A365" s="657" t="s">
        <v>1360</v>
      </c>
      <c r="B365" s="658">
        <v>840000</v>
      </c>
    </row>
    <row r="366" spans="1:2">
      <c r="A366" s="657" t="s">
        <v>2689</v>
      </c>
      <c r="B366" s="658">
        <v>3085000</v>
      </c>
    </row>
    <row r="367" spans="1:2">
      <c r="A367" s="657" t="s">
        <v>2690</v>
      </c>
      <c r="B367" s="658">
        <v>500000</v>
      </c>
    </row>
    <row r="368" spans="1:2">
      <c r="A368" s="657" t="s">
        <v>2691</v>
      </c>
      <c r="B368" s="658">
        <v>600000</v>
      </c>
    </row>
    <row r="369" spans="1:2">
      <c r="A369" s="657" t="s">
        <v>2692</v>
      </c>
      <c r="B369" s="658">
        <v>2416000</v>
      </c>
    </row>
    <row r="370" spans="1:2">
      <c r="A370" s="657" t="s">
        <v>2693</v>
      </c>
      <c r="B370" s="658">
        <v>440000</v>
      </c>
    </row>
    <row r="371" spans="1:2">
      <c r="A371" s="657" t="s">
        <v>2289</v>
      </c>
      <c r="B371" s="658">
        <v>5040000</v>
      </c>
    </row>
    <row r="372" spans="1:2">
      <c r="A372" s="657" t="s">
        <v>2694</v>
      </c>
      <c r="B372" s="658">
        <v>1600000</v>
      </c>
    </row>
    <row r="373" spans="1:2">
      <c r="A373" s="657" t="s">
        <v>2695</v>
      </c>
      <c r="B373" s="658">
        <v>650000</v>
      </c>
    </row>
    <row r="374" spans="1:2">
      <c r="A374" s="657" t="s">
        <v>1359</v>
      </c>
      <c r="B374" s="658">
        <v>600000</v>
      </c>
    </row>
    <row r="375" spans="1:2">
      <c r="A375" s="657" t="s">
        <v>2696</v>
      </c>
      <c r="B375" s="658">
        <v>1896000</v>
      </c>
    </row>
    <row r="376" spans="1:2">
      <c r="A376" s="657" t="s">
        <v>2697</v>
      </c>
      <c r="B376" s="658">
        <v>3170000</v>
      </c>
    </row>
    <row r="377" spans="1:2">
      <c r="A377" s="657" t="s">
        <v>1381</v>
      </c>
      <c r="B377" s="658">
        <v>2210000</v>
      </c>
    </row>
    <row r="378" spans="1:2">
      <c r="A378" s="657" t="s">
        <v>1388</v>
      </c>
      <c r="B378" s="658">
        <v>1620000</v>
      </c>
    </row>
    <row r="379" spans="1:2">
      <c r="A379" s="657" t="s">
        <v>2698</v>
      </c>
      <c r="B379" s="658">
        <v>2430000</v>
      </c>
    </row>
    <row r="380" spans="1:2">
      <c r="A380" s="657" t="s">
        <v>2699</v>
      </c>
      <c r="B380" s="658">
        <v>150000</v>
      </c>
    </row>
    <row r="381" spans="1:2">
      <c r="A381" s="657" t="s">
        <v>2700</v>
      </c>
      <c r="B381" s="658">
        <v>240000</v>
      </c>
    </row>
    <row r="382" spans="1:2">
      <c r="A382" s="657" t="s">
        <v>2701</v>
      </c>
      <c r="B382" s="658">
        <v>560000</v>
      </c>
    </row>
    <row r="383" spans="1:2">
      <c r="A383" s="657" t="s">
        <v>1380</v>
      </c>
      <c r="B383" s="658">
        <v>6800000</v>
      </c>
    </row>
    <row r="384" spans="1:2">
      <c r="A384" s="657" t="s">
        <v>2702</v>
      </c>
      <c r="B384" s="658">
        <v>1000000</v>
      </c>
    </row>
    <row r="385" spans="1:2">
      <c r="A385" s="657" t="s">
        <v>2703</v>
      </c>
      <c r="B385" s="658">
        <v>900000</v>
      </c>
    </row>
    <row r="386" spans="1:2">
      <c r="A386" s="657" t="s">
        <v>2704</v>
      </c>
      <c r="B386" s="658">
        <v>175000</v>
      </c>
    </row>
    <row r="387" spans="1:2">
      <c r="A387" s="657" t="s">
        <v>2705</v>
      </c>
      <c r="B387" s="658">
        <v>600000</v>
      </c>
    </row>
    <row r="388" spans="1:2">
      <c r="A388" s="657" t="s">
        <v>2706</v>
      </c>
      <c r="B388" s="658">
        <v>1260000</v>
      </c>
    </row>
    <row r="389" spans="1:2">
      <c r="A389" s="657" t="s">
        <v>2298</v>
      </c>
      <c r="B389" s="658">
        <v>700000</v>
      </c>
    </row>
    <row r="390" spans="1:2">
      <c r="A390" s="657" t="s">
        <v>2707</v>
      </c>
      <c r="B390" s="658">
        <v>600000</v>
      </c>
    </row>
    <row r="391" spans="1:2">
      <c r="A391" s="657" t="s">
        <v>2708</v>
      </c>
      <c r="B391" s="658">
        <v>210000</v>
      </c>
    </row>
    <row r="392" spans="1:2">
      <c r="A392" s="657" t="s">
        <v>1372</v>
      </c>
      <c r="B392" s="658">
        <v>680000</v>
      </c>
    </row>
    <row r="393" spans="1:2">
      <c r="A393" s="657" t="s">
        <v>2709</v>
      </c>
      <c r="B393" s="658">
        <v>1240000</v>
      </c>
    </row>
    <row r="394" spans="1:2">
      <c r="A394" s="657" t="s">
        <v>2710</v>
      </c>
      <c r="B394" s="658">
        <v>2120000</v>
      </c>
    </row>
    <row r="395" spans="1:2">
      <c r="A395" s="657" t="s">
        <v>2711</v>
      </c>
      <c r="B395" s="658">
        <v>470000</v>
      </c>
    </row>
    <row r="396" spans="1:2">
      <c r="A396" s="657" t="s">
        <v>2712</v>
      </c>
      <c r="B396" s="658">
        <v>640000</v>
      </c>
    </row>
    <row r="397" spans="1:2">
      <c r="A397" s="657" t="s">
        <v>2713</v>
      </c>
      <c r="B397" s="658">
        <v>866000</v>
      </c>
    </row>
    <row r="398" spans="1:2">
      <c r="A398" s="657" t="s">
        <v>2714</v>
      </c>
      <c r="B398" s="658">
        <v>0</v>
      </c>
    </row>
    <row r="399" spans="1:2">
      <c r="A399" s="657" t="s">
        <v>2715</v>
      </c>
      <c r="B399" s="658">
        <v>100000</v>
      </c>
    </row>
    <row r="400" spans="1:2">
      <c r="A400" s="657" t="s">
        <v>2716</v>
      </c>
      <c r="B400" s="658">
        <v>974800</v>
      </c>
    </row>
    <row r="401" spans="1:2">
      <c r="A401" s="657" t="s">
        <v>2717</v>
      </c>
      <c r="B401" s="658">
        <v>400000</v>
      </c>
    </row>
    <row r="402" spans="1:2">
      <c r="A402" s="657" t="s">
        <v>2718</v>
      </c>
      <c r="B402" s="658">
        <v>400000</v>
      </c>
    </row>
    <row r="403" spans="1:2">
      <c r="A403" s="657" t="s">
        <v>2719</v>
      </c>
      <c r="B403" s="658">
        <v>1200000</v>
      </c>
    </row>
    <row r="404" spans="1:2">
      <c r="A404" s="657" t="s">
        <v>1379</v>
      </c>
      <c r="B404" s="658">
        <v>1488000</v>
      </c>
    </row>
    <row r="405" spans="1:2">
      <c r="A405" s="657" t="s">
        <v>2720</v>
      </c>
      <c r="B405" s="658">
        <v>2500000</v>
      </c>
    </row>
    <row r="406" spans="1:2">
      <c r="A406" s="657" t="s">
        <v>2721</v>
      </c>
      <c r="B406" s="658">
        <v>3000000</v>
      </c>
    </row>
    <row r="407" spans="1:2">
      <c r="A407" s="657" t="s">
        <v>2722</v>
      </c>
      <c r="B407" s="658">
        <v>1600000</v>
      </c>
    </row>
    <row r="408" spans="1:2">
      <c r="A408" s="657" t="s">
        <v>2723</v>
      </c>
      <c r="B408" s="658">
        <v>2850000</v>
      </c>
    </row>
    <row r="409" spans="1:2">
      <c r="A409" s="657" t="s">
        <v>2724</v>
      </c>
      <c r="B409" s="658">
        <v>864000</v>
      </c>
    </row>
    <row r="410" spans="1:2">
      <c r="A410" s="657" t="s">
        <v>2725</v>
      </c>
      <c r="B410" s="658">
        <v>600000</v>
      </c>
    </row>
    <row r="411" spans="1:2">
      <c r="A411" s="657" t="s">
        <v>2726</v>
      </c>
      <c r="B411" s="658">
        <v>1240000</v>
      </c>
    </row>
    <row r="412" spans="1:2">
      <c r="A412" s="657" t="s">
        <v>2727</v>
      </c>
      <c r="B412" s="658">
        <v>1580000</v>
      </c>
    </row>
    <row r="413" spans="1:2">
      <c r="A413" s="657" t="s">
        <v>2728</v>
      </c>
      <c r="B413" s="658">
        <v>3300000</v>
      </c>
    </row>
    <row r="414" spans="1:2">
      <c r="A414" s="657" t="s">
        <v>2729</v>
      </c>
      <c r="B414" s="658">
        <v>1500000</v>
      </c>
    </row>
    <row r="415" spans="1:2">
      <c r="A415" s="657" t="s">
        <v>2325</v>
      </c>
      <c r="B415" s="658">
        <v>500000</v>
      </c>
    </row>
    <row r="416" spans="1:2">
      <c r="A416" s="657" t="s">
        <v>2730</v>
      </c>
      <c r="B416" s="658">
        <v>328000</v>
      </c>
    </row>
    <row r="417" spans="1:2">
      <c r="A417" s="657" t="s">
        <v>2731</v>
      </c>
      <c r="B417" s="658">
        <v>1610000</v>
      </c>
    </row>
    <row r="418" spans="1:2">
      <c r="A418" s="657" t="s">
        <v>2732</v>
      </c>
      <c r="B418" s="658">
        <v>2520000</v>
      </c>
    </row>
    <row r="419" spans="1:2">
      <c r="A419" s="657" t="s">
        <v>2733</v>
      </c>
      <c r="B419" s="658">
        <v>1810000</v>
      </c>
    </row>
    <row r="420" spans="1:2">
      <c r="A420" s="657" t="s">
        <v>2734</v>
      </c>
      <c r="B420" s="658">
        <v>600000</v>
      </c>
    </row>
    <row r="421" spans="1:2">
      <c r="A421" s="657" t="s">
        <v>1377</v>
      </c>
      <c r="B421" s="658">
        <v>3740000</v>
      </c>
    </row>
    <row r="422" spans="1:2">
      <c r="A422" s="657" t="s">
        <v>2735</v>
      </c>
      <c r="B422" s="658">
        <v>980000</v>
      </c>
    </row>
    <row r="423" spans="1:2">
      <c r="A423" s="657" t="s">
        <v>2302</v>
      </c>
      <c r="B423" s="658">
        <v>840000</v>
      </c>
    </row>
    <row r="424" spans="1:2">
      <c r="A424" s="657" t="s">
        <v>2736</v>
      </c>
      <c r="B424" s="658">
        <v>540000</v>
      </c>
    </row>
    <row r="425" spans="1:2">
      <c r="A425" s="657" t="s">
        <v>2737</v>
      </c>
      <c r="B425" s="658">
        <v>630000</v>
      </c>
    </row>
    <row r="426" spans="1:2">
      <c r="A426" s="657" t="s">
        <v>1361</v>
      </c>
      <c r="B426" s="658">
        <v>1780000</v>
      </c>
    </row>
    <row r="427" spans="1:2">
      <c r="A427" s="657" t="s">
        <v>2738</v>
      </c>
      <c r="B427" s="658">
        <v>1360000</v>
      </c>
    </row>
    <row r="428" spans="1:2">
      <c r="A428" s="657" t="s">
        <v>2739</v>
      </c>
      <c r="B428" s="658">
        <v>1000000</v>
      </c>
    </row>
    <row r="429" spans="1:2">
      <c r="A429" s="657" t="s">
        <v>2740</v>
      </c>
      <c r="B429" s="658">
        <v>252000</v>
      </c>
    </row>
    <row r="430" spans="1:2">
      <c r="A430" s="657" t="s">
        <v>2741</v>
      </c>
      <c r="B430" s="658">
        <v>800000</v>
      </c>
    </row>
    <row r="431" spans="1:2">
      <c r="A431" s="657" t="s">
        <v>2742</v>
      </c>
      <c r="B431" s="658">
        <v>660000</v>
      </c>
    </row>
    <row r="432" spans="1:2">
      <c r="A432" s="657" t="s">
        <v>2743</v>
      </c>
      <c r="B432" s="658">
        <v>930000</v>
      </c>
    </row>
    <row r="433" spans="1:2">
      <c r="A433" s="657" t="s">
        <v>2744</v>
      </c>
      <c r="B433" s="658">
        <v>400000</v>
      </c>
    </row>
    <row r="434" spans="1:2">
      <c r="A434" s="657" t="s">
        <v>2745</v>
      </c>
      <c r="B434" s="658">
        <v>796000</v>
      </c>
    </row>
    <row r="435" spans="1:2">
      <c r="A435" s="657" t="s">
        <v>2746</v>
      </c>
      <c r="B435" s="658">
        <v>500000</v>
      </c>
    </row>
    <row r="436" spans="1:2">
      <c r="A436" s="657" t="s">
        <v>1366</v>
      </c>
      <c r="B436" s="658">
        <v>2500000</v>
      </c>
    </row>
    <row r="437" spans="1:2">
      <c r="A437" s="657" t="s">
        <v>2747</v>
      </c>
      <c r="B437" s="658">
        <v>2268000</v>
      </c>
    </row>
    <row r="438" spans="1:2">
      <c r="A438" s="657" t="s">
        <v>2748</v>
      </c>
      <c r="B438" s="658">
        <v>1800000</v>
      </c>
    </row>
    <row r="439" spans="1:2">
      <c r="A439" s="657" t="s">
        <v>2296</v>
      </c>
      <c r="B439" s="658">
        <v>325000</v>
      </c>
    </row>
    <row r="440" spans="1:2">
      <c r="A440" s="657" t="s">
        <v>2749</v>
      </c>
      <c r="B440" s="658">
        <v>440000</v>
      </c>
    </row>
    <row r="441" spans="1:2">
      <c r="A441" s="657" t="s">
        <v>2750</v>
      </c>
      <c r="B441" s="658">
        <v>1000000</v>
      </c>
    </row>
    <row r="442" spans="1:2">
      <c r="A442" s="657" t="s">
        <v>2751</v>
      </c>
      <c r="B442" s="658">
        <v>4050000</v>
      </c>
    </row>
    <row r="443" spans="1:2">
      <c r="A443" s="657" t="s">
        <v>2752</v>
      </c>
      <c r="B443" s="658">
        <v>990000</v>
      </c>
    </row>
    <row r="444" spans="1:2">
      <c r="A444" s="657" t="s">
        <v>2753</v>
      </c>
      <c r="B444" s="658">
        <v>560000</v>
      </c>
    </row>
    <row r="445" spans="1:2">
      <c r="A445" s="657" t="s">
        <v>2754</v>
      </c>
      <c r="B445" s="658">
        <v>480000</v>
      </c>
    </row>
    <row r="446" spans="1:2">
      <c r="A446" s="657" t="s">
        <v>2755</v>
      </c>
      <c r="B446" s="658">
        <v>1920000</v>
      </c>
    </row>
    <row r="447" spans="1:2">
      <c r="A447" s="657" t="s">
        <v>2756</v>
      </c>
      <c r="B447" s="658">
        <v>150000</v>
      </c>
    </row>
    <row r="448" spans="1:2">
      <c r="A448" s="657" t="s">
        <v>2757</v>
      </c>
      <c r="B448" s="658">
        <v>0</v>
      </c>
    </row>
    <row r="449" spans="1:2">
      <c r="A449" s="657" t="s">
        <v>1373</v>
      </c>
      <c r="B449" s="658">
        <v>2400000</v>
      </c>
    </row>
    <row r="450" spans="1:2">
      <c r="A450" s="657" t="s">
        <v>1367</v>
      </c>
      <c r="B450" s="658">
        <v>1760000</v>
      </c>
    </row>
    <row r="451" spans="1:2">
      <c r="A451" s="657" t="s">
        <v>2758</v>
      </c>
      <c r="B451" s="658">
        <v>400000</v>
      </c>
    </row>
    <row r="452" spans="1:2">
      <c r="A452" s="657" t="s">
        <v>1385</v>
      </c>
      <c r="B452" s="658">
        <v>600000</v>
      </c>
    </row>
    <row r="453" spans="1:2">
      <c r="A453" s="657" t="s">
        <v>2759</v>
      </c>
      <c r="B453" s="658">
        <v>1250000</v>
      </c>
    </row>
    <row r="454" spans="1:2">
      <c r="A454" s="657" t="s">
        <v>1370</v>
      </c>
      <c r="B454" s="658">
        <v>600000</v>
      </c>
    </row>
    <row r="455" spans="1:2">
      <c r="A455" s="657" t="s">
        <v>1389</v>
      </c>
      <c r="B455" s="658">
        <v>1200000</v>
      </c>
    </row>
    <row r="456" spans="1:2">
      <c r="A456" s="657" t="s">
        <v>2760</v>
      </c>
      <c r="B456" s="658">
        <v>1810000</v>
      </c>
    </row>
    <row r="457" spans="1:2">
      <c r="A457" s="657" t="s">
        <v>2761</v>
      </c>
      <c r="B457" s="658">
        <v>2000000</v>
      </c>
    </row>
    <row r="458" spans="1:2">
      <c r="A458" s="657" t="s">
        <v>2762</v>
      </c>
      <c r="B458" s="658">
        <v>225000</v>
      </c>
    </row>
    <row r="459" spans="1:2">
      <c r="A459" s="657" t="s">
        <v>1369</v>
      </c>
      <c r="B459" s="658">
        <v>1120000</v>
      </c>
    </row>
    <row r="460" spans="1:2">
      <c r="A460" s="657" t="s">
        <v>2763</v>
      </c>
      <c r="B460" s="658">
        <v>720000</v>
      </c>
    </row>
    <row r="461" spans="1:2">
      <c r="A461" s="657" t="s">
        <v>2764</v>
      </c>
      <c r="B461" s="658">
        <v>2200000</v>
      </c>
    </row>
    <row r="462" spans="1:2">
      <c r="A462" s="657" t="s">
        <v>2765</v>
      </c>
      <c r="B462" s="658">
        <v>240000</v>
      </c>
    </row>
    <row r="463" spans="1:2">
      <c r="A463" s="657" t="s">
        <v>2766</v>
      </c>
      <c r="B463" s="658">
        <v>480000</v>
      </c>
    </row>
    <row r="464" spans="1:2">
      <c r="A464" s="657" t="s">
        <v>2767</v>
      </c>
      <c r="B464" s="658">
        <v>53800</v>
      </c>
    </row>
    <row r="465" spans="1:2">
      <c r="A465" s="657" t="s">
        <v>1387</v>
      </c>
      <c r="B465" s="658">
        <v>494400</v>
      </c>
    </row>
    <row r="466" spans="1:2">
      <c r="A466" s="657" t="s">
        <v>1386</v>
      </c>
      <c r="B466" s="658">
        <v>216000</v>
      </c>
    </row>
    <row r="467" spans="1:2">
      <c r="A467" s="657" t="s">
        <v>2768</v>
      </c>
      <c r="B467" s="658">
        <v>2520000</v>
      </c>
    </row>
    <row r="468" spans="1:2">
      <c r="A468" s="657" t="s">
        <v>2769</v>
      </c>
      <c r="B468" s="658">
        <v>2250000</v>
      </c>
    </row>
    <row r="469" spans="1:2">
      <c r="A469" s="657" t="s">
        <v>2314</v>
      </c>
      <c r="B469" s="658">
        <v>9500000</v>
      </c>
    </row>
    <row r="470" spans="1:2">
      <c r="A470" s="657" t="s">
        <v>2770</v>
      </c>
      <c r="B470" s="658">
        <v>700140</v>
      </c>
    </row>
    <row r="471" spans="1:2">
      <c r="A471" s="657" t="s">
        <v>2771</v>
      </c>
      <c r="B471" s="658">
        <v>1700000</v>
      </c>
    </row>
    <row r="472" spans="1:2">
      <c r="A472" s="657" t="s">
        <v>2772</v>
      </c>
      <c r="B472" s="658">
        <v>1885000</v>
      </c>
    </row>
    <row r="473" spans="1:2">
      <c r="A473" s="657" t="s">
        <v>2285</v>
      </c>
      <c r="B473" s="658">
        <v>3433460</v>
      </c>
    </row>
    <row r="474" spans="1:2">
      <c r="A474" s="657" t="s">
        <v>2773</v>
      </c>
      <c r="B474" s="658">
        <v>3483265</v>
      </c>
    </row>
    <row r="475" spans="1:2">
      <c r="A475" s="657" t="s">
        <v>2774</v>
      </c>
      <c r="B475" s="658">
        <v>3060000</v>
      </c>
    </row>
    <row r="476" spans="1:2">
      <c r="A476" s="657" t="s">
        <v>2775</v>
      </c>
      <c r="B476" s="658">
        <v>768000</v>
      </c>
    </row>
    <row r="477" spans="1:2">
      <c r="A477" s="657" t="s">
        <v>2776</v>
      </c>
      <c r="B477" s="658">
        <v>360000</v>
      </c>
    </row>
    <row r="478" spans="1:2">
      <c r="A478" s="657" t="s">
        <v>2777</v>
      </c>
      <c r="B478" s="658">
        <v>1450000.5</v>
      </c>
    </row>
    <row r="479" spans="1:2">
      <c r="A479" s="657" t="s">
        <v>2304</v>
      </c>
      <c r="B479" s="658">
        <v>1132500</v>
      </c>
    </row>
    <row r="480" spans="1:2">
      <c r="A480" s="657" t="s">
        <v>2778</v>
      </c>
      <c r="B480" s="658">
        <v>1885000</v>
      </c>
    </row>
    <row r="481" spans="1:2">
      <c r="A481" s="657" t="s">
        <v>2779</v>
      </c>
      <c r="B481" s="658">
        <v>2004000</v>
      </c>
    </row>
    <row r="482" spans="1:2">
      <c r="A482" s="657" t="s">
        <v>2323</v>
      </c>
      <c r="B482" s="658">
        <v>4001200</v>
      </c>
    </row>
    <row r="483" spans="1:2">
      <c r="A483" s="657" t="s">
        <v>1363</v>
      </c>
      <c r="B483" s="658">
        <v>600000</v>
      </c>
    </row>
    <row r="484" spans="1:2">
      <c r="A484" s="657" t="s">
        <v>1376</v>
      </c>
      <c r="B484" s="658">
        <v>4000000</v>
      </c>
    </row>
    <row r="485" spans="1:2">
      <c r="A485" s="657" t="s">
        <v>2780</v>
      </c>
      <c r="B485" s="658">
        <v>0</v>
      </c>
    </row>
    <row r="486" spans="1:2">
      <c r="A486" s="657" t="s">
        <v>2781</v>
      </c>
      <c r="B486" s="658">
        <v>1400000</v>
      </c>
    </row>
    <row r="487" spans="1:2">
      <c r="A487" s="657" t="s">
        <v>2782</v>
      </c>
      <c r="B487" s="658">
        <v>1260000</v>
      </c>
    </row>
    <row r="488" spans="1:2">
      <c r="A488" s="657" t="s">
        <v>2783</v>
      </c>
      <c r="B488" s="658">
        <v>1200000</v>
      </c>
    </row>
    <row r="489" spans="1:2">
      <c r="A489" s="657" t="s">
        <v>2784</v>
      </c>
      <c r="B489" s="658">
        <v>1200000</v>
      </c>
    </row>
    <row r="490" spans="1:2">
      <c r="A490" s="657" t="s">
        <v>2785</v>
      </c>
      <c r="B490" s="658">
        <v>1000000</v>
      </c>
    </row>
    <row r="491" spans="1:2">
      <c r="A491" s="657" t="s">
        <v>1378</v>
      </c>
      <c r="B491" s="658">
        <v>1080000</v>
      </c>
    </row>
    <row r="492" spans="1:2">
      <c r="A492" s="657" t="s">
        <v>2786</v>
      </c>
      <c r="B492" s="658">
        <v>1240000</v>
      </c>
    </row>
    <row r="493" spans="1:2">
      <c r="A493" s="657" t="s">
        <v>2787</v>
      </c>
      <c r="B493" s="658">
        <v>4650000</v>
      </c>
    </row>
    <row r="494" spans="1:2">
      <c r="A494" s="657" t="s">
        <v>2788</v>
      </c>
      <c r="B494" s="658">
        <v>4000000</v>
      </c>
    </row>
    <row r="495" spans="1:2">
      <c r="A495" s="657" t="s">
        <v>2789</v>
      </c>
      <c r="B495" s="658">
        <v>2502500</v>
      </c>
    </row>
    <row r="496" spans="1:2">
      <c r="A496" s="657" t="s">
        <v>2790</v>
      </c>
      <c r="B496" s="658">
        <v>0</v>
      </c>
    </row>
    <row r="497" spans="1:2">
      <c r="A497" s="657" t="s">
        <v>2791</v>
      </c>
      <c r="B497" s="658">
        <v>750000</v>
      </c>
    </row>
    <row r="498" spans="1:2">
      <c r="A498" s="657" t="s">
        <v>2792</v>
      </c>
      <c r="B498" s="658">
        <v>2000000</v>
      </c>
    </row>
    <row r="499" spans="1:2">
      <c r="A499" s="657" t="s">
        <v>2793</v>
      </c>
      <c r="B499" s="658">
        <v>1400500</v>
      </c>
    </row>
    <row r="500" spans="1:2">
      <c r="A500" s="657" t="s">
        <v>2794</v>
      </c>
      <c r="B500" s="658">
        <v>2010000</v>
      </c>
    </row>
    <row r="501" spans="1:2">
      <c r="A501" s="657" t="s">
        <v>2795</v>
      </c>
      <c r="B501" s="658">
        <v>412000</v>
      </c>
    </row>
    <row r="502" spans="1:2">
      <c r="A502" s="657" t="s">
        <v>2796</v>
      </c>
      <c r="B502" s="658">
        <v>32180000</v>
      </c>
    </row>
    <row r="503" spans="1:2">
      <c r="A503" s="657" t="s">
        <v>2797</v>
      </c>
      <c r="B503" s="658">
        <v>1600000</v>
      </c>
    </row>
    <row r="504" spans="1:2">
      <c r="A504" s="657" t="s">
        <v>2798</v>
      </c>
      <c r="B504" s="658">
        <v>950000</v>
      </c>
    </row>
    <row r="505" spans="1:2">
      <c r="A505" s="657" t="s">
        <v>2799</v>
      </c>
      <c r="B505" s="658">
        <v>700000</v>
      </c>
    </row>
    <row r="506" spans="1:2">
      <c r="A506" s="657" t="s">
        <v>2800</v>
      </c>
      <c r="B506" s="658">
        <v>334000</v>
      </c>
    </row>
    <row r="507" spans="1:2">
      <c r="A507" s="657" t="s">
        <v>2801</v>
      </c>
      <c r="B507" s="658">
        <v>4736000</v>
      </c>
    </row>
    <row r="508" spans="1:2">
      <c r="A508" s="657" t="s">
        <v>2802</v>
      </c>
      <c r="B508" s="658">
        <v>7000000</v>
      </c>
    </row>
    <row r="509" spans="1:2">
      <c r="A509" s="657" t="s">
        <v>2803</v>
      </c>
      <c r="B509" s="658">
        <v>0</v>
      </c>
    </row>
    <row r="510" spans="1:2">
      <c r="A510" s="657" t="s">
        <v>2804</v>
      </c>
      <c r="B510" s="658">
        <v>1500000</v>
      </c>
    </row>
    <row r="511" spans="1:2">
      <c r="A511" s="657" t="s">
        <v>2805</v>
      </c>
      <c r="B511" s="658">
        <v>240214</v>
      </c>
    </row>
    <row r="512" spans="1:2">
      <c r="A512" s="657" t="s">
        <v>2806</v>
      </c>
      <c r="B512" s="658">
        <v>1600000</v>
      </c>
    </row>
    <row r="513" spans="1:2">
      <c r="A513" s="657" t="s">
        <v>2807</v>
      </c>
      <c r="B513" s="658">
        <v>0</v>
      </c>
    </row>
    <row r="514" spans="1:2">
      <c r="A514" s="657" t="s">
        <v>2808</v>
      </c>
      <c r="B514" s="658">
        <v>999900</v>
      </c>
    </row>
    <row r="515" spans="1:2">
      <c r="A515" s="657" t="s">
        <v>2809</v>
      </c>
      <c r="B515" s="658">
        <v>0</v>
      </c>
    </row>
    <row r="516" spans="1:2">
      <c r="A516" s="657" t="s">
        <v>2810</v>
      </c>
      <c r="B516" s="658">
        <v>0</v>
      </c>
    </row>
    <row r="517" spans="1:2">
      <c r="A517" s="657" t="s">
        <v>2811</v>
      </c>
      <c r="B517" s="658">
        <v>8800000</v>
      </c>
    </row>
    <row r="518" spans="1:2">
      <c r="A518" s="657" t="s">
        <v>2812</v>
      </c>
      <c r="B518" s="658">
        <v>700000</v>
      </c>
    </row>
    <row r="519" spans="1:2">
      <c r="A519" s="657" t="s">
        <v>2813</v>
      </c>
      <c r="B519" s="658">
        <v>2100000</v>
      </c>
    </row>
    <row r="520" spans="1:2">
      <c r="A520" s="657" t="s">
        <v>2814</v>
      </c>
      <c r="B520" s="658">
        <v>200000</v>
      </c>
    </row>
    <row r="521" spans="1:2">
      <c r="A521" s="657" t="s">
        <v>2815</v>
      </c>
      <c r="B521" s="658">
        <v>3000000</v>
      </c>
    </row>
    <row r="522" spans="1:2">
      <c r="A522" s="657" t="s">
        <v>2816</v>
      </c>
      <c r="B522" s="658">
        <v>3960000</v>
      </c>
    </row>
    <row r="523" spans="1:2">
      <c r="A523" s="657" t="s">
        <v>2817</v>
      </c>
      <c r="B523" s="658">
        <v>1000000</v>
      </c>
    </row>
    <row r="524" spans="1:2">
      <c r="A524" s="657" t="s">
        <v>2818</v>
      </c>
      <c r="B524" s="658">
        <v>1240000</v>
      </c>
    </row>
    <row r="525" spans="1:2">
      <c r="A525" s="657" t="s">
        <v>2819</v>
      </c>
      <c r="B525" s="658">
        <v>5800000</v>
      </c>
    </row>
    <row r="526" spans="1:2">
      <c r="A526" s="657" t="s">
        <v>2820</v>
      </c>
      <c r="B526" s="658">
        <v>2400000</v>
      </c>
    </row>
    <row r="527" spans="1:2">
      <c r="A527" s="657" t="s">
        <v>2821</v>
      </c>
      <c r="B527" s="658">
        <v>200000</v>
      </c>
    </row>
    <row r="528" spans="1:2">
      <c r="A528" s="657" t="s">
        <v>2822</v>
      </c>
      <c r="B528" s="658">
        <v>1300000</v>
      </c>
    </row>
    <row r="529" spans="1:2">
      <c r="A529" s="657" t="s">
        <v>2823</v>
      </c>
      <c r="B529" s="658">
        <v>2600000</v>
      </c>
    </row>
    <row r="530" spans="1:2">
      <c r="A530" s="657" t="s">
        <v>2824</v>
      </c>
      <c r="B530" s="658">
        <v>800000</v>
      </c>
    </row>
    <row r="531" spans="1:2">
      <c r="A531" s="657" t="s">
        <v>2825</v>
      </c>
      <c r="B531" s="658">
        <v>600000</v>
      </c>
    </row>
    <row r="532" spans="1:2">
      <c r="A532" s="657" t="s">
        <v>2826</v>
      </c>
      <c r="B532" s="658">
        <v>1720000</v>
      </c>
    </row>
    <row r="533" spans="1:2">
      <c r="A533" s="657" t="s">
        <v>2827</v>
      </c>
      <c r="B533" s="658">
        <v>2960000</v>
      </c>
    </row>
    <row r="534" spans="1:2">
      <c r="A534" s="657" t="s">
        <v>2828</v>
      </c>
      <c r="B534" s="658">
        <v>2400000</v>
      </c>
    </row>
    <row r="535" spans="1:2">
      <c r="A535" s="657" t="s">
        <v>2829</v>
      </c>
      <c r="B535" s="658">
        <v>2000000</v>
      </c>
    </row>
    <row r="536" spans="1:2">
      <c r="A536" s="657" t="s">
        <v>2830</v>
      </c>
      <c r="B536" s="658">
        <v>2500000</v>
      </c>
    </row>
    <row r="537" spans="1:2">
      <c r="A537" s="657" t="s">
        <v>2831</v>
      </c>
      <c r="B537" s="658">
        <v>600000</v>
      </c>
    </row>
    <row r="538" spans="1:2">
      <c r="A538" s="657" t="s">
        <v>2832</v>
      </c>
      <c r="B538" s="658">
        <v>3000000</v>
      </c>
    </row>
    <row r="539" spans="1:2">
      <c r="A539" s="657" t="s">
        <v>2833</v>
      </c>
      <c r="B539" s="658">
        <v>600000</v>
      </c>
    </row>
    <row r="540" spans="1:2">
      <c r="A540" s="657" t="s">
        <v>2834</v>
      </c>
      <c r="B540" s="658">
        <v>1000000</v>
      </c>
    </row>
    <row r="541" spans="1:2">
      <c r="A541" s="657" t="s">
        <v>2835</v>
      </c>
      <c r="B541" s="658">
        <v>1000000</v>
      </c>
    </row>
    <row r="542" spans="1:2">
      <c r="A542" s="657" t="s">
        <v>2836</v>
      </c>
      <c r="B542" s="658">
        <v>2000000</v>
      </c>
    </row>
    <row r="543" spans="1:2">
      <c r="A543" s="657" t="s">
        <v>2837</v>
      </c>
      <c r="B543" s="658">
        <v>1930000</v>
      </c>
    </row>
    <row r="544" spans="1:2">
      <c r="A544" s="657" t="s">
        <v>2838</v>
      </c>
      <c r="B544" s="658">
        <v>540000</v>
      </c>
    </row>
    <row r="545" spans="1:2">
      <c r="A545" s="657" t="s">
        <v>2839</v>
      </c>
      <c r="B545" s="658">
        <v>580000</v>
      </c>
    </row>
    <row r="546" spans="1:2">
      <c r="A546" s="657" t="s">
        <v>2840</v>
      </c>
      <c r="B546" s="658">
        <v>300000</v>
      </c>
    </row>
    <row r="547" spans="1:2">
      <c r="A547" s="657" t="s">
        <v>2841</v>
      </c>
      <c r="B547" s="658">
        <v>450000</v>
      </c>
    </row>
    <row r="548" spans="1:2">
      <c r="A548" s="657" t="s">
        <v>2842</v>
      </c>
      <c r="B548" s="658">
        <v>1980000</v>
      </c>
    </row>
    <row r="549" spans="1:2">
      <c r="A549" s="657" t="s">
        <v>2843</v>
      </c>
      <c r="B549" s="658">
        <v>600000</v>
      </c>
    </row>
    <row r="550" spans="1:2">
      <c r="A550" s="657" t="s">
        <v>2844</v>
      </c>
      <c r="B550" s="658">
        <v>1230000</v>
      </c>
    </row>
    <row r="551" spans="1:2">
      <c r="A551" s="657" t="s">
        <v>2845</v>
      </c>
      <c r="B551" s="658">
        <v>600000</v>
      </c>
    </row>
    <row r="552" spans="1:2">
      <c r="A552" s="657" t="s">
        <v>2846</v>
      </c>
      <c r="B552" s="658">
        <v>297000</v>
      </c>
    </row>
    <row r="553" spans="1:2">
      <c r="A553" s="657" t="s">
        <v>2847</v>
      </c>
      <c r="B553" s="658">
        <v>310000</v>
      </c>
    </row>
    <row r="554" spans="1:2">
      <c r="A554" s="657" t="s">
        <v>2848</v>
      </c>
      <c r="B554" s="658">
        <v>2000000</v>
      </c>
    </row>
    <row r="555" spans="1:2">
      <c r="A555" s="657" t="s">
        <v>2849</v>
      </c>
      <c r="B555" s="658">
        <v>770000</v>
      </c>
    </row>
    <row r="556" spans="1:2">
      <c r="A556" s="657" t="s">
        <v>2850</v>
      </c>
      <c r="B556" s="658">
        <v>3520000</v>
      </c>
    </row>
    <row r="557" spans="1:2">
      <c r="A557" s="657" t="s">
        <v>2851</v>
      </c>
      <c r="B557" s="658">
        <v>2240000</v>
      </c>
    </row>
    <row r="558" spans="1:2">
      <c r="A558" s="657" t="s">
        <v>2852</v>
      </c>
      <c r="B558" s="658">
        <v>3460000</v>
      </c>
    </row>
    <row r="559" spans="1:2">
      <c r="A559" s="657" t="s">
        <v>2853</v>
      </c>
      <c r="B559" s="658">
        <v>7340000</v>
      </c>
    </row>
    <row r="560" spans="1:2">
      <c r="A560" s="657" t="s">
        <v>2854</v>
      </c>
      <c r="B560" s="658">
        <v>480000</v>
      </c>
    </row>
    <row r="561" spans="1:2">
      <c r="A561" s="657" t="s">
        <v>2855</v>
      </c>
      <c r="B561" s="658">
        <v>1940000</v>
      </c>
    </row>
    <row r="562" spans="1:2">
      <c r="A562" s="657" t="s">
        <v>2856</v>
      </c>
      <c r="B562" s="658">
        <v>3000000</v>
      </c>
    </row>
    <row r="563" spans="1:2">
      <c r="A563" s="657" t="s">
        <v>2857</v>
      </c>
      <c r="B563" s="658">
        <v>560000</v>
      </c>
    </row>
    <row r="564" spans="1:2">
      <c r="A564" s="657" t="s">
        <v>2858</v>
      </c>
      <c r="B564" s="658">
        <v>500000</v>
      </c>
    </row>
    <row r="565" spans="1:2">
      <c r="A565" s="657" t="s">
        <v>2859</v>
      </c>
      <c r="B565" s="658">
        <v>400000</v>
      </c>
    </row>
    <row r="566" spans="1:2">
      <c r="A566" s="657" t="s">
        <v>2860</v>
      </c>
      <c r="B566" s="658">
        <v>600000</v>
      </c>
    </row>
    <row r="567" spans="1:2">
      <c r="A567" s="657" t="s">
        <v>2861</v>
      </c>
      <c r="B567" s="658">
        <v>1460000</v>
      </c>
    </row>
    <row r="568" spans="1:2">
      <c r="A568" s="657" t="s">
        <v>2862</v>
      </c>
      <c r="B568" s="658">
        <v>6100000</v>
      </c>
    </row>
    <row r="569" spans="1:2">
      <c r="A569" s="657" t="s">
        <v>2863</v>
      </c>
      <c r="B569" s="658">
        <v>800000</v>
      </c>
    </row>
    <row r="570" spans="1:2">
      <c r="A570" s="657" t="s">
        <v>2864</v>
      </c>
      <c r="B570" s="658">
        <v>500000</v>
      </c>
    </row>
    <row r="571" spans="1:2">
      <c r="A571" s="657" t="s">
        <v>2865</v>
      </c>
      <c r="B571" s="658">
        <v>1800000</v>
      </c>
    </row>
    <row r="572" spans="1:2">
      <c r="A572" s="657" t="s">
        <v>2866</v>
      </c>
      <c r="B572" s="658">
        <v>630000</v>
      </c>
    </row>
    <row r="573" spans="1:2">
      <c r="A573" s="657" t="s">
        <v>2867</v>
      </c>
      <c r="B573" s="658">
        <v>1480000</v>
      </c>
    </row>
    <row r="574" spans="1:2">
      <c r="A574" s="657" t="s">
        <v>2868</v>
      </c>
      <c r="B574" s="658">
        <v>2690000</v>
      </c>
    </row>
    <row r="575" spans="1:2">
      <c r="A575" s="657" t="s">
        <v>2869</v>
      </c>
      <c r="B575" s="658">
        <v>750000</v>
      </c>
    </row>
    <row r="576" spans="1:2">
      <c r="A576" s="657" t="s">
        <v>2870</v>
      </c>
      <c r="B576" s="658">
        <v>870000</v>
      </c>
    </row>
    <row r="577" spans="1:2">
      <c r="A577" s="657" t="s">
        <v>2871</v>
      </c>
      <c r="B577" s="658">
        <v>950000</v>
      </c>
    </row>
    <row r="578" spans="1:2">
      <c r="A578" s="657" t="s">
        <v>2872</v>
      </c>
      <c r="B578" s="658">
        <v>600000</v>
      </c>
    </row>
    <row r="579" spans="1:2">
      <c r="A579" s="657" t="s">
        <v>2873</v>
      </c>
      <c r="B579" s="658">
        <v>2080000</v>
      </c>
    </row>
    <row r="580" spans="1:2">
      <c r="A580" s="657" t="s">
        <v>2874</v>
      </c>
      <c r="B580" s="658">
        <v>1070000</v>
      </c>
    </row>
    <row r="581" spans="1:2">
      <c r="A581" s="657" t="s">
        <v>2875</v>
      </c>
      <c r="B581" s="658">
        <v>1200000</v>
      </c>
    </row>
    <row r="582" spans="1:2">
      <c r="A582" s="657" t="s">
        <v>2876</v>
      </c>
      <c r="B582" s="658">
        <v>2450000</v>
      </c>
    </row>
    <row r="583" spans="1:2">
      <c r="A583" s="657" t="s">
        <v>2877</v>
      </c>
      <c r="B583" s="658">
        <v>3880000</v>
      </c>
    </row>
    <row r="584" spans="1:2">
      <c r="A584" s="657" t="s">
        <v>2878</v>
      </c>
      <c r="B584" s="658">
        <v>740000</v>
      </c>
    </row>
    <row r="585" spans="1:2">
      <c r="A585" s="657" t="s">
        <v>2879</v>
      </c>
      <c r="B585" s="658">
        <v>6770000</v>
      </c>
    </row>
    <row r="586" spans="1:2">
      <c r="A586" s="657" t="s">
        <v>2880</v>
      </c>
      <c r="B586" s="658">
        <v>400000</v>
      </c>
    </row>
    <row r="587" spans="1:2">
      <c r="A587" s="657" t="s">
        <v>2881</v>
      </c>
      <c r="B587" s="658">
        <v>1760000</v>
      </c>
    </row>
    <row r="588" spans="1:2">
      <c r="A588" s="657" t="s">
        <v>2882</v>
      </c>
      <c r="B588" s="658">
        <v>0</v>
      </c>
    </row>
    <row r="589" spans="1:2">
      <c r="A589" s="657" t="s">
        <v>2883</v>
      </c>
      <c r="B589" s="658">
        <v>680000</v>
      </c>
    </row>
    <row r="590" spans="1:2">
      <c r="A590" s="657" t="s">
        <v>2884</v>
      </c>
      <c r="B590" s="658">
        <v>1560000</v>
      </c>
    </row>
    <row r="591" spans="1:2">
      <c r="A591" s="657" t="s">
        <v>2885</v>
      </c>
      <c r="B591" s="658">
        <v>380000</v>
      </c>
    </row>
    <row r="592" spans="1:2">
      <c r="A592" s="657" t="s">
        <v>2886</v>
      </c>
      <c r="B592" s="658">
        <v>1010000</v>
      </c>
    </row>
    <row r="593" spans="1:2">
      <c r="A593" s="657" t="s">
        <v>2887</v>
      </c>
      <c r="B593" s="658">
        <v>1500000</v>
      </c>
    </row>
    <row r="594" spans="1:2">
      <c r="A594" s="657" t="s">
        <v>2888</v>
      </c>
      <c r="B594" s="658">
        <v>1510000</v>
      </c>
    </row>
    <row r="595" spans="1:2">
      <c r="A595" s="657" t="s">
        <v>2889</v>
      </c>
      <c r="B595" s="658">
        <v>440000</v>
      </c>
    </row>
    <row r="596" spans="1:2">
      <c r="A596" s="657" t="s">
        <v>2890</v>
      </c>
      <c r="B596" s="658">
        <v>720000</v>
      </c>
    </row>
    <row r="597" spans="1:2">
      <c r="A597" s="657" t="s">
        <v>2891</v>
      </c>
      <c r="B597" s="658">
        <v>1000000</v>
      </c>
    </row>
    <row r="598" spans="1:2">
      <c r="A598" s="657" t="s">
        <v>2892</v>
      </c>
      <c r="B598" s="658">
        <v>900000</v>
      </c>
    </row>
    <row r="599" spans="1:2">
      <c r="A599" s="657" t="s">
        <v>2893</v>
      </c>
      <c r="B599" s="658">
        <v>1060000</v>
      </c>
    </row>
    <row r="600" spans="1:2">
      <c r="A600" s="657" t="s">
        <v>2894</v>
      </c>
      <c r="B600" s="658">
        <v>580000</v>
      </c>
    </row>
    <row r="601" spans="1:2">
      <c r="A601" s="657" t="s">
        <v>2895</v>
      </c>
      <c r="B601" s="658">
        <v>1490000</v>
      </c>
    </row>
    <row r="602" spans="1:2">
      <c r="A602" s="657" t="s">
        <v>2896</v>
      </c>
      <c r="B602" s="658">
        <v>300000</v>
      </c>
    </row>
    <row r="603" spans="1:2">
      <c r="A603" s="657" t="s">
        <v>2897</v>
      </c>
      <c r="B603" s="658">
        <v>3480000</v>
      </c>
    </row>
    <row r="604" spans="1:2">
      <c r="A604" s="657" t="s">
        <v>2898</v>
      </c>
      <c r="B604" s="658">
        <v>1560000</v>
      </c>
    </row>
    <row r="605" spans="1:2">
      <c r="A605" s="657" t="s">
        <v>2899</v>
      </c>
      <c r="B605" s="658">
        <v>440000</v>
      </c>
    </row>
    <row r="606" spans="1:2">
      <c r="A606" s="657" t="s">
        <v>2900</v>
      </c>
      <c r="B606" s="658">
        <v>600000</v>
      </c>
    </row>
    <row r="607" spans="1:2">
      <c r="A607" s="657" t="s">
        <v>2901</v>
      </c>
      <c r="B607" s="658">
        <v>450000</v>
      </c>
    </row>
    <row r="608" spans="1:2">
      <c r="A608" s="657" t="s">
        <v>2902</v>
      </c>
      <c r="B608" s="658">
        <v>1040000</v>
      </c>
    </row>
    <row r="609" spans="1:2">
      <c r="A609" s="657" t="s">
        <v>2903</v>
      </c>
      <c r="B609" s="658">
        <v>720000</v>
      </c>
    </row>
    <row r="610" spans="1:2">
      <c r="A610" s="657" t="s">
        <v>2904</v>
      </c>
      <c r="B610" s="658">
        <v>390000</v>
      </c>
    </row>
    <row r="611" spans="1:2">
      <c r="A611" s="657" t="s">
        <v>2905</v>
      </c>
      <c r="B611" s="658">
        <v>580000</v>
      </c>
    </row>
    <row r="612" spans="1:2">
      <c r="A612" s="657" t="s">
        <v>2906</v>
      </c>
      <c r="B612" s="658">
        <v>160000</v>
      </c>
    </row>
    <row r="613" spans="1:2">
      <c r="A613" s="657" t="s">
        <v>2907</v>
      </c>
      <c r="B613" s="658">
        <v>1430000</v>
      </c>
    </row>
    <row r="614" spans="1:2">
      <c r="A614" s="657" t="s">
        <v>2908</v>
      </c>
      <c r="B614" s="658">
        <v>0</v>
      </c>
    </row>
    <row r="615" spans="1:2">
      <c r="A615" s="657" t="s">
        <v>2909</v>
      </c>
      <c r="B615" s="658">
        <v>1260000</v>
      </c>
    </row>
    <row r="616" spans="1:2">
      <c r="A616" s="657" t="s">
        <v>2910</v>
      </c>
      <c r="B616" s="658">
        <v>2240000</v>
      </c>
    </row>
    <row r="617" spans="1:2">
      <c r="A617" s="657" t="s">
        <v>2911</v>
      </c>
      <c r="B617" s="658">
        <v>970000</v>
      </c>
    </row>
    <row r="618" spans="1:2">
      <c r="A618" s="657" t="s">
        <v>2912</v>
      </c>
      <c r="B618" s="658">
        <v>50000</v>
      </c>
    </row>
    <row r="619" spans="1:2">
      <c r="A619" s="657" t="s">
        <v>2913</v>
      </c>
      <c r="B619" s="658">
        <v>1100000</v>
      </c>
    </row>
    <row r="620" spans="1:2">
      <c r="A620" s="657" t="s">
        <v>2914</v>
      </c>
      <c r="B620" s="658">
        <v>150000</v>
      </c>
    </row>
    <row r="621" spans="1:2">
      <c r="A621" s="657" t="s">
        <v>2915</v>
      </c>
      <c r="B621" s="658">
        <v>400000</v>
      </c>
    </row>
    <row r="622" spans="1:2">
      <c r="A622" s="657" t="s">
        <v>2916</v>
      </c>
      <c r="B622" s="658">
        <v>660000</v>
      </c>
    </row>
    <row r="623" spans="1:2">
      <c r="A623" s="657" t="s">
        <v>2917</v>
      </c>
      <c r="B623" s="658">
        <v>5234000</v>
      </c>
    </row>
    <row r="624" spans="1:2">
      <c r="A624" s="657" t="s">
        <v>2918</v>
      </c>
      <c r="B624" s="658">
        <v>1400000</v>
      </c>
    </row>
    <row r="625" spans="1:2">
      <c r="A625" s="657" t="s">
        <v>2919</v>
      </c>
      <c r="B625" s="658">
        <v>3240000</v>
      </c>
    </row>
    <row r="626" spans="1:2">
      <c r="A626" s="657" t="s">
        <v>2920</v>
      </c>
      <c r="B626" s="658">
        <v>900000</v>
      </c>
    </row>
    <row r="627" spans="1:2">
      <c r="A627" s="657" t="s">
        <v>2921</v>
      </c>
      <c r="B627" s="658">
        <v>140000</v>
      </c>
    </row>
    <row r="628" spans="1:2">
      <c r="A628" s="657" t="s">
        <v>2922</v>
      </c>
      <c r="B628" s="658">
        <v>1500000</v>
      </c>
    </row>
    <row r="629" spans="1:2">
      <c r="A629" s="657" t="s">
        <v>2923</v>
      </c>
      <c r="B629" s="658">
        <v>191000</v>
      </c>
    </row>
    <row r="630" spans="1:2">
      <c r="A630" s="657" t="s">
        <v>2318</v>
      </c>
      <c r="B630" s="658">
        <v>1580000</v>
      </c>
    </row>
    <row r="631" spans="1:2">
      <c r="A631" s="657" t="s">
        <v>1357</v>
      </c>
      <c r="B631" s="658">
        <v>0</v>
      </c>
    </row>
    <row r="632" spans="1:2">
      <c r="A632" s="657" t="s">
        <v>2924</v>
      </c>
      <c r="B632" s="658">
        <v>285000</v>
      </c>
    </row>
    <row r="633" spans="1:2">
      <c r="A633" s="657" t="s">
        <v>2925</v>
      </c>
      <c r="B633" s="658">
        <v>845000</v>
      </c>
    </row>
    <row r="634" spans="1:2">
      <c r="A634" s="657" t="s">
        <v>2926</v>
      </c>
      <c r="B634" s="658">
        <v>3267000</v>
      </c>
    </row>
    <row r="635" spans="1:2">
      <c r="A635" s="657" t="s">
        <v>2927</v>
      </c>
      <c r="B635" s="658">
        <v>743000</v>
      </c>
    </row>
    <row r="636" spans="1:2">
      <c r="A636" s="657" t="s">
        <v>2928</v>
      </c>
      <c r="B636" s="658">
        <v>1000000</v>
      </c>
    </row>
    <row r="637" spans="1:2">
      <c r="A637" s="657" t="s">
        <v>2929</v>
      </c>
      <c r="B637" s="658">
        <v>225000</v>
      </c>
    </row>
    <row r="638" spans="1:2">
      <c r="A638" s="657" t="s">
        <v>2930</v>
      </c>
      <c r="B638" s="658">
        <v>360000</v>
      </c>
    </row>
    <row r="639" spans="1:2">
      <c r="A639" s="657" t="s">
        <v>2931</v>
      </c>
      <c r="B639" s="658">
        <v>2700000</v>
      </c>
    </row>
    <row r="640" spans="1:2">
      <c r="A640" s="657" t="s">
        <v>2932</v>
      </c>
      <c r="B640" s="658">
        <v>220000</v>
      </c>
    </row>
    <row r="641" spans="1:2">
      <c r="A641" s="657" t="s">
        <v>2292</v>
      </c>
      <c r="B641" s="658">
        <v>2958000</v>
      </c>
    </row>
    <row r="642" spans="1:2">
      <c r="A642" s="657" t="s">
        <v>2933</v>
      </c>
      <c r="B642" s="658">
        <v>600000</v>
      </c>
    </row>
    <row r="643" spans="1:2">
      <c r="A643" s="657" t="s">
        <v>2934</v>
      </c>
      <c r="B643" s="658">
        <v>240000</v>
      </c>
    </row>
    <row r="644" spans="1:2">
      <c r="A644" s="657" t="s">
        <v>2935</v>
      </c>
      <c r="B644" s="658">
        <v>544000</v>
      </c>
    </row>
    <row r="645" spans="1:2">
      <c r="A645" s="657" t="s">
        <v>2936</v>
      </c>
      <c r="B645" s="658">
        <v>199320</v>
      </c>
    </row>
    <row r="646" spans="1:2">
      <c r="A646" s="657" t="s">
        <v>2937</v>
      </c>
      <c r="B646" s="658">
        <v>1920000</v>
      </c>
    </row>
    <row r="647" spans="1:2">
      <c r="A647" s="657" t="s">
        <v>2938</v>
      </c>
      <c r="B647" s="658">
        <v>1536000</v>
      </c>
    </row>
    <row r="648" spans="1:2">
      <c r="A648" s="657" t="s">
        <v>2939</v>
      </c>
      <c r="B648" s="658">
        <v>2100000</v>
      </c>
    </row>
    <row r="649" spans="1:2">
      <c r="A649" s="657" t="s">
        <v>2940</v>
      </c>
      <c r="B649" s="658">
        <v>210000</v>
      </c>
    </row>
    <row r="650" spans="1:2">
      <c r="A650" s="657" t="s">
        <v>2941</v>
      </c>
      <c r="B650" s="658">
        <v>1153200</v>
      </c>
    </row>
    <row r="651" spans="1:2">
      <c r="A651" s="657" t="s">
        <v>2942</v>
      </c>
      <c r="B651" s="658">
        <v>310200</v>
      </c>
    </row>
    <row r="652" spans="1:2">
      <c r="A652" s="657" t="s">
        <v>2943</v>
      </c>
      <c r="B652" s="658">
        <v>917000</v>
      </c>
    </row>
    <row r="653" spans="1:2">
      <c r="A653" s="657" t="s">
        <v>2944</v>
      </c>
      <c r="B653" s="658">
        <v>550000</v>
      </c>
    </row>
    <row r="654" spans="1:2">
      <c r="A654" s="657" t="s">
        <v>2945</v>
      </c>
      <c r="B654" s="658">
        <v>700000</v>
      </c>
    </row>
    <row r="655" spans="1:2">
      <c r="A655" s="657" t="s">
        <v>1365</v>
      </c>
      <c r="B655" s="658">
        <v>5180000</v>
      </c>
    </row>
    <row r="656" spans="1:2">
      <c r="A656" s="657" t="s">
        <v>2946</v>
      </c>
      <c r="B656" s="658">
        <v>5760000</v>
      </c>
    </row>
    <row r="657" spans="1:2">
      <c r="A657" s="657" t="s">
        <v>2947</v>
      </c>
      <c r="B657" s="658">
        <v>800000</v>
      </c>
    </row>
    <row r="658" spans="1:2">
      <c r="A658" s="657" t="s">
        <v>2948</v>
      </c>
      <c r="B658" s="658">
        <v>750000</v>
      </c>
    </row>
    <row r="659" spans="1:2">
      <c r="A659" s="657" t="s">
        <v>2949</v>
      </c>
      <c r="B659" s="658">
        <v>480000</v>
      </c>
    </row>
    <row r="660" spans="1:2">
      <c r="A660" s="657" t="s">
        <v>2950</v>
      </c>
      <c r="B660" s="658">
        <v>635000</v>
      </c>
    </row>
    <row r="661" spans="1:2">
      <c r="A661" s="657" t="s">
        <v>2951</v>
      </c>
      <c r="B661" s="658">
        <v>2520000</v>
      </c>
    </row>
    <row r="662" spans="1:2">
      <c r="A662" s="657" t="s">
        <v>2952</v>
      </c>
      <c r="B662" s="658">
        <v>1700000</v>
      </c>
    </row>
    <row r="663" spans="1:2">
      <c r="A663" s="657" t="s">
        <v>2953</v>
      </c>
      <c r="B663" s="658">
        <v>1598400</v>
      </c>
    </row>
    <row r="664" spans="1:2">
      <c r="A664" s="657" t="s">
        <v>2954</v>
      </c>
      <c r="B664" s="658">
        <v>700000</v>
      </c>
    </row>
    <row r="665" spans="1:2">
      <c r="A665" s="657" t="s">
        <v>1362</v>
      </c>
      <c r="B665" s="658">
        <v>750000</v>
      </c>
    </row>
    <row r="666" spans="1:2">
      <c r="A666" s="657" t="s">
        <v>2955</v>
      </c>
      <c r="B666" s="658">
        <v>1440000</v>
      </c>
    </row>
    <row r="667" spans="1:2">
      <c r="A667" s="657" t="s">
        <v>2287</v>
      </c>
      <c r="B667" s="658">
        <v>1200000</v>
      </c>
    </row>
    <row r="668" spans="1:2">
      <c r="A668" s="657" t="s">
        <v>1358</v>
      </c>
      <c r="B668" s="658">
        <v>1500000</v>
      </c>
    </row>
    <row r="669" spans="1:2">
      <c r="A669" s="657" t="s">
        <v>1368</v>
      </c>
      <c r="B669" s="658">
        <v>480000</v>
      </c>
    </row>
    <row r="670" spans="1:2">
      <c r="A670" s="657" t="s">
        <v>2956</v>
      </c>
      <c r="B670" s="658">
        <v>2560000</v>
      </c>
    </row>
    <row r="671" spans="1:2">
      <c r="A671" s="657" t="s">
        <v>2279</v>
      </c>
      <c r="B671" s="658">
        <v>600000</v>
      </c>
    </row>
    <row r="672" spans="1:2">
      <c r="A672" s="657" t="s">
        <v>2957</v>
      </c>
      <c r="B672" s="658">
        <v>250000</v>
      </c>
    </row>
    <row r="673" spans="1:2">
      <c r="A673" s="657" t="s">
        <v>2958</v>
      </c>
      <c r="B673" s="658">
        <v>0</v>
      </c>
    </row>
    <row r="674" spans="1:2">
      <c r="A674" s="657" t="s">
        <v>2959</v>
      </c>
      <c r="B674" s="658">
        <v>720000</v>
      </c>
    </row>
    <row r="675" spans="1:2">
      <c r="A675" s="657" t="s">
        <v>2960</v>
      </c>
      <c r="B675" s="658">
        <v>300000</v>
      </c>
    </row>
    <row r="676" spans="1:2">
      <c r="A676" s="657" t="s">
        <v>2961</v>
      </c>
      <c r="B676" s="658">
        <v>300000</v>
      </c>
    </row>
    <row r="677" spans="1:2">
      <c r="A677" s="657" t="s">
        <v>2962</v>
      </c>
      <c r="B677" s="658">
        <v>2000000</v>
      </c>
    </row>
    <row r="678" spans="1:2">
      <c r="A678" s="657" t="s">
        <v>2963</v>
      </c>
      <c r="B678" s="658">
        <v>100000</v>
      </c>
    </row>
    <row r="679" spans="1:2">
      <c r="A679" s="657" t="s">
        <v>2964</v>
      </c>
      <c r="B679" s="658">
        <v>300000</v>
      </c>
    </row>
    <row r="680" spans="1:2">
      <c r="A680" s="657" t="s">
        <v>2312</v>
      </c>
      <c r="B680" s="658">
        <v>1000000</v>
      </c>
    </row>
    <row r="681" spans="1:2">
      <c r="A681" s="657" t="s">
        <v>2965</v>
      </c>
      <c r="B681" s="658">
        <v>4000000</v>
      </c>
    </row>
    <row r="682" spans="1:2">
      <c r="A682" s="657" t="s">
        <v>2966</v>
      </c>
      <c r="B682" s="658">
        <v>700000</v>
      </c>
    </row>
    <row r="683" spans="1:2">
      <c r="A683" s="657" t="s">
        <v>2967</v>
      </c>
      <c r="B683" s="658">
        <v>1200000</v>
      </c>
    </row>
    <row r="684" spans="1:2">
      <c r="A684" s="657" t="s">
        <v>2968</v>
      </c>
      <c r="B684" s="658">
        <v>2550000.5</v>
      </c>
    </row>
    <row r="685" spans="1:2">
      <c r="A685" s="657" t="s">
        <v>2969</v>
      </c>
      <c r="B685" s="658">
        <v>480000</v>
      </c>
    </row>
    <row r="686" spans="1:2">
      <c r="A686" s="657" t="s">
        <v>2970</v>
      </c>
      <c r="B686" s="658">
        <v>750000</v>
      </c>
    </row>
    <row r="687" spans="1:2">
      <c r="A687" s="657" t="s">
        <v>2971</v>
      </c>
      <c r="B687" s="658">
        <v>500000</v>
      </c>
    </row>
    <row r="688" spans="1:2">
      <c r="A688" s="657" t="s">
        <v>2972</v>
      </c>
      <c r="B688" s="658">
        <v>300000</v>
      </c>
    </row>
    <row r="689" spans="1:2">
      <c r="A689" s="657" t="s">
        <v>2973</v>
      </c>
      <c r="B689" s="658">
        <v>600000</v>
      </c>
    </row>
    <row r="690" spans="1:2">
      <c r="A690" s="657" t="s">
        <v>2974</v>
      </c>
      <c r="B690" s="658">
        <v>10000</v>
      </c>
    </row>
    <row r="691" spans="1:2">
      <c r="A691" s="657" t="s">
        <v>2975</v>
      </c>
      <c r="B691" s="658">
        <v>390000</v>
      </c>
    </row>
    <row r="692" spans="1:2">
      <c r="A692" s="657" t="s">
        <v>2976</v>
      </c>
      <c r="B692" s="658">
        <v>190400</v>
      </c>
    </row>
    <row r="693" spans="1:2">
      <c r="A693" s="657" t="s">
        <v>2977</v>
      </c>
      <c r="B693" s="658">
        <v>286000</v>
      </c>
    </row>
    <row r="694" spans="1:2">
      <c r="A694" s="657" t="s">
        <v>2978</v>
      </c>
      <c r="B694" s="658">
        <v>146900</v>
      </c>
    </row>
    <row r="695" spans="1:2">
      <c r="A695" s="657" t="s">
        <v>2979</v>
      </c>
      <c r="B695" s="658">
        <v>255000</v>
      </c>
    </row>
    <row r="696" spans="1:2">
      <c r="A696" s="657" t="s">
        <v>2980</v>
      </c>
      <c r="B696" s="658">
        <v>478200</v>
      </c>
    </row>
    <row r="697" spans="1:2">
      <c r="A697" s="657" t="s">
        <v>2981</v>
      </c>
      <c r="B697" s="658">
        <v>351000</v>
      </c>
    </row>
    <row r="698" spans="1:2">
      <c r="A698" s="657" t="s">
        <v>2982</v>
      </c>
      <c r="B698" s="658">
        <v>385400</v>
      </c>
    </row>
    <row r="699" spans="1:2">
      <c r="A699" s="657" t="s">
        <v>2983</v>
      </c>
      <c r="B699" s="658">
        <v>340000</v>
      </c>
    </row>
    <row r="700" spans="1:2">
      <c r="A700" s="657" t="s">
        <v>2984</v>
      </c>
      <c r="B700" s="658">
        <v>2293700</v>
      </c>
    </row>
    <row r="701" spans="1:2">
      <c r="A701" s="657" t="s">
        <v>2985</v>
      </c>
      <c r="B701" s="658">
        <v>708000</v>
      </c>
    </row>
    <row r="702" spans="1:2">
      <c r="A702" s="657" t="s">
        <v>2986</v>
      </c>
      <c r="B702" s="658">
        <v>185900</v>
      </c>
    </row>
    <row r="703" spans="1:2">
      <c r="A703" s="657" t="s">
        <v>2329</v>
      </c>
      <c r="B703" s="658">
        <v>509000</v>
      </c>
    </row>
    <row r="704" spans="1:2">
      <c r="A704" s="657" t="s">
        <v>2987</v>
      </c>
      <c r="B704" s="658">
        <v>820500</v>
      </c>
    </row>
    <row r="705" spans="1:2">
      <c r="A705" s="657" t="s">
        <v>2309</v>
      </c>
      <c r="B705" s="658">
        <v>997300</v>
      </c>
    </row>
    <row r="706" spans="1:2">
      <c r="A706" s="657" t="s">
        <v>2988</v>
      </c>
      <c r="B706" s="658">
        <v>476000</v>
      </c>
    </row>
    <row r="707" spans="1:2">
      <c r="A707" s="657" t="s">
        <v>2989</v>
      </c>
      <c r="B707" s="658">
        <v>580200</v>
      </c>
    </row>
    <row r="708" spans="1:2">
      <c r="A708" s="657" t="s">
        <v>2990</v>
      </c>
      <c r="B708" s="658">
        <v>1097000</v>
      </c>
    </row>
    <row r="709" spans="1:2">
      <c r="A709" s="657" t="s">
        <v>2991</v>
      </c>
      <c r="B709" s="658">
        <v>571200</v>
      </c>
    </row>
    <row r="710" spans="1:2">
      <c r="A710" s="657" t="s">
        <v>2992</v>
      </c>
      <c r="B710" s="658">
        <v>584800</v>
      </c>
    </row>
    <row r="711" spans="1:2">
      <c r="A711" s="657" t="s">
        <v>2993</v>
      </c>
      <c r="B711" s="658">
        <v>0</v>
      </c>
    </row>
    <row r="712" spans="1:2">
      <c r="A712" s="657" t="s">
        <v>2994</v>
      </c>
      <c r="B712" s="658">
        <v>181300</v>
      </c>
    </row>
    <row r="713" spans="1:2">
      <c r="A713" s="657" t="s">
        <v>2995</v>
      </c>
      <c r="B713" s="658">
        <v>580200</v>
      </c>
    </row>
    <row r="714" spans="1:2">
      <c r="A714" s="657" t="s">
        <v>2996</v>
      </c>
      <c r="B714" s="658">
        <v>820500</v>
      </c>
    </row>
    <row r="715" spans="1:2">
      <c r="A715" s="657" t="s">
        <v>2997</v>
      </c>
      <c r="B715" s="658">
        <v>480500</v>
      </c>
    </row>
    <row r="716" spans="1:2">
      <c r="A716" s="657" t="s">
        <v>2998</v>
      </c>
      <c r="B716" s="658">
        <v>20.85</v>
      </c>
    </row>
    <row r="717" spans="1:2">
      <c r="A717" s="657" t="s">
        <v>2999</v>
      </c>
      <c r="B717" s="658">
        <v>0</v>
      </c>
    </row>
    <row r="718" spans="1:2">
      <c r="A718" s="657" t="s">
        <v>3000</v>
      </c>
      <c r="B718" s="658">
        <v>990900</v>
      </c>
    </row>
    <row r="719" spans="1:2">
      <c r="A719" s="657" t="s">
        <v>3001</v>
      </c>
      <c r="B719" s="658">
        <v>0</v>
      </c>
    </row>
    <row r="720" spans="1:2">
      <c r="A720" s="657" t="s">
        <v>3002</v>
      </c>
      <c r="B720" s="658">
        <v>2.72</v>
      </c>
    </row>
    <row r="721" spans="1:2">
      <c r="A721" s="657" t="s">
        <v>3003</v>
      </c>
      <c r="B721" s="658">
        <v>39.89</v>
      </c>
    </row>
    <row r="722" spans="1:2">
      <c r="A722" s="657" t="s">
        <v>3004</v>
      </c>
      <c r="B722" s="658">
        <v>10000</v>
      </c>
    </row>
    <row r="723" spans="1:2">
      <c r="A723" s="657" t="s">
        <v>3005</v>
      </c>
      <c r="B723" s="658">
        <v>193100</v>
      </c>
    </row>
    <row r="724" spans="1:2">
      <c r="A724" s="657" t="s">
        <v>3006</v>
      </c>
      <c r="B724" s="658">
        <v>23.98</v>
      </c>
    </row>
    <row r="725" spans="1:2">
      <c r="A725" s="657" t="s">
        <v>3007</v>
      </c>
      <c r="B725" s="658">
        <v>21.76</v>
      </c>
    </row>
    <row r="726" spans="1:2">
      <c r="A726" s="657" t="s">
        <v>3008</v>
      </c>
      <c r="B726" s="658">
        <v>498600</v>
      </c>
    </row>
    <row r="727" spans="1:2">
      <c r="A727" s="657" t="s">
        <v>3009</v>
      </c>
      <c r="B727" s="658">
        <v>0</v>
      </c>
    </row>
    <row r="728" spans="1:2">
      <c r="A728" s="657" t="s">
        <v>3010</v>
      </c>
      <c r="B728" s="658">
        <v>0</v>
      </c>
    </row>
    <row r="729" spans="1:2">
      <c r="A729" s="657" t="s">
        <v>3011</v>
      </c>
      <c r="B729" s="658">
        <v>0</v>
      </c>
    </row>
    <row r="730" spans="1:2">
      <c r="A730" s="657" t="s">
        <v>3012</v>
      </c>
      <c r="B730" s="658">
        <v>0</v>
      </c>
    </row>
    <row r="731" spans="1:2">
      <c r="A731" s="657" t="s">
        <v>3013</v>
      </c>
      <c r="B731" s="658">
        <v>0</v>
      </c>
    </row>
    <row r="732" spans="1:2">
      <c r="A732" s="657" t="s">
        <v>3014</v>
      </c>
      <c r="B732" s="658">
        <v>0</v>
      </c>
    </row>
    <row r="733" spans="1:2">
      <c r="A733" s="657" t="s">
        <v>3015</v>
      </c>
      <c r="B733" s="658">
        <v>0</v>
      </c>
    </row>
    <row r="734" spans="1:2">
      <c r="A734" s="657" t="s">
        <v>3016</v>
      </c>
      <c r="B734" s="658">
        <v>0</v>
      </c>
    </row>
    <row r="735" spans="1:2">
      <c r="A735" s="657" t="s">
        <v>3017</v>
      </c>
      <c r="B735" s="658">
        <v>0</v>
      </c>
    </row>
    <row r="736" spans="1:2">
      <c r="A736" s="657" t="s">
        <v>3018</v>
      </c>
      <c r="B736" s="658">
        <v>64.459999999999994</v>
      </c>
    </row>
    <row r="737" spans="1:2">
      <c r="A737" s="657" t="s">
        <v>3019</v>
      </c>
      <c r="B737" s="658">
        <v>0</v>
      </c>
    </row>
    <row r="738" spans="1:2">
      <c r="A738" s="657" t="s">
        <v>3020</v>
      </c>
      <c r="B738" s="658">
        <v>136000</v>
      </c>
    </row>
    <row r="739" spans="1:2">
      <c r="A739" s="657" t="s">
        <v>3021</v>
      </c>
      <c r="B739" s="658">
        <v>262900</v>
      </c>
    </row>
    <row r="740" spans="1:2">
      <c r="A740" s="657" t="s">
        <v>3022</v>
      </c>
      <c r="B740" s="658">
        <v>0</v>
      </c>
    </row>
    <row r="741" spans="1:2">
      <c r="A741" s="657" t="s">
        <v>3023</v>
      </c>
      <c r="B741" s="658">
        <v>0</v>
      </c>
    </row>
    <row r="742" spans="1:2">
      <c r="A742" s="657" t="s">
        <v>3024</v>
      </c>
      <c r="B742" s="658">
        <v>403400</v>
      </c>
    </row>
    <row r="743" spans="1:2">
      <c r="A743" s="657" t="s">
        <v>3025</v>
      </c>
      <c r="B743" s="658">
        <v>0</v>
      </c>
    </row>
    <row r="744" spans="1:2">
      <c r="A744" s="657" t="s">
        <v>3026</v>
      </c>
      <c r="B744" s="658">
        <v>0</v>
      </c>
    </row>
    <row r="745" spans="1:2">
      <c r="A745" s="657" t="s">
        <v>3027</v>
      </c>
      <c r="B745" s="658">
        <v>0</v>
      </c>
    </row>
    <row r="746" spans="1:2">
      <c r="A746" s="657" t="s">
        <v>3028</v>
      </c>
      <c r="B746" s="658">
        <v>2293700</v>
      </c>
    </row>
    <row r="747" spans="1:2">
      <c r="A747" s="657" t="s">
        <v>3029</v>
      </c>
      <c r="B747" s="658">
        <v>0</v>
      </c>
    </row>
    <row r="748" spans="1:2">
      <c r="A748" s="657" t="s">
        <v>3030</v>
      </c>
      <c r="B748" s="658">
        <v>676300</v>
      </c>
    </row>
    <row r="749" spans="1:2">
      <c r="A749" s="657" t="s">
        <v>3031</v>
      </c>
      <c r="B749" s="658">
        <v>676300</v>
      </c>
    </row>
    <row r="750" spans="1:2">
      <c r="A750" s="657" t="s">
        <v>3032</v>
      </c>
      <c r="B750" s="658">
        <v>403400</v>
      </c>
    </row>
    <row r="751" spans="1:2">
      <c r="A751" s="657" t="s">
        <v>3033</v>
      </c>
      <c r="B751" s="658">
        <v>208500</v>
      </c>
    </row>
    <row r="752" spans="1:2">
      <c r="A752" s="657" t="s">
        <v>3034</v>
      </c>
      <c r="B752" s="658">
        <v>980000</v>
      </c>
    </row>
    <row r="753" spans="1:2">
      <c r="A753" s="657" t="s">
        <v>3035</v>
      </c>
      <c r="B753" s="658">
        <v>0</v>
      </c>
    </row>
    <row r="754" spans="1:2">
      <c r="A754" s="657" t="s">
        <v>3036</v>
      </c>
      <c r="B754" s="658">
        <v>0</v>
      </c>
    </row>
    <row r="755" spans="1:2">
      <c r="A755" s="657" t="s">
        <v>3037</v>
      </c>
      <c r="B755" s="658">
        <v>0</v>
      </c>
    </row>
    <row r="756" spans="1:2">
      <c r="A756" s="657" t="s">
        <v>3038</v>
      </c>
      <c r="B756" s="658">
        <v>0</v>
      </c>
    </row>
    <row r="757" spans="1:2">
      <c r="A757" s="657" t="s">
        <v>3039</v>
      </c>
      <c r="B757" s="658">
        <v>791000</v>
      </c>
    </row>
    <row r="758" spans="1:2">
      <c r="A758" s="657" t="s">
        <v>3040</v>
      </c>
      <c r="B758" s="658">
        <v>70700</v>
      </c>
    </row>
    <row r="759" spans="1:2">
      <c r="A759" s="657" t="s">
        <v>3041</v>
      </c>
      <c r="B759" s="658">
        <v>0</v>
      </c>
    </row>
    <row r="760" spans="1:2">
      <c r="A760" s="657" t="s">
        <v>3042</v>
      </c>
      <c r="B760" s="658">
        <v>0</v>
      </c>
    </row>
    <row r="761" spans="1:2">
      <c r="A761" s="657" t="s">
        <v>3043</v>
      </c>
      <c r="B761" s="658">
        <v>0</v>
      </c>
    </row>
    <row r="762" spans="1:2">
      <c r="A762" s="657" t="s">
        <v>3044</v>
      </c>
      <c r="B762" s="658">
        <v>0</v>
      </c>
    </row>
    <row r="763" spans="1:2">
      <c r="A763" s="657" t="s">
        <v>3045</v>
      </c>
      <c r="B763" s="658">
        <v>0</v>
      </c>
    </row>
    <row r="764" spans="1:2">
      <c r="A764" s="657" t="s">
        <v>3046</v>
      </c>
      <c r="B764" s="658">
        <v>0</v>
      </c>
    </row>
    <row r="765" spans="1:2">
      <c r="A765" s="657" t="s">
        <v>3047</v>
      </c>
      <c r="B765" s="658">
        <v>0</v>
      </c>
    </row>
    <row r="766" spans="1:2">
      <c r="A766" s="657" t="s">
        <v>3048</v>
      </c>
      <c r="B766" s="658">
        <v>0</v>
      </c>
    </row>
    <row r="767" spans="1:2">
      <c r="A767" s="657" t="s">
        <v>3049</v>
      </c>
      <c r="B767" s="658">
        <v>0</v>
      </c>
    </row>
    <row r="768" spans="1:2">
      <c r="A768" s="657" t="s">
        <v>3050</v>
      </c>
      <c r="B768" s="658">
        <v>0</v>
      </c>
    </row>
    <row r="769" spans="1:2">
      <c r="A769" s="657" t="s">
        <v>3051</v>
      </c>
      <c r="B769" s="658">
        <v>0</v>
      </c>
    </row>
    <row r="770" spans="1:2">
      <c r="A770" s="657" t="s">
        <v>3052</v>
      </c>
      <c r="B770" s="658">
        <v>0</v>
      </c>
    </row>
    <row r="771" spans="1:2">
      <c r="A771" s="657" t="s">
        <v>3053</v>
      </c>
      <c r="B771" s="658">
        <v>489600</v>
      </c>
    </row>
    <row r="772" spans="1:2">
      <c r="A772" s="657" t="s">
        <v>3054</v>
      </c>
      <c r="B772" s="658">
        <v>1006300</v>
      </c>
    </row>
    <row r="773" spans="1:2">
      <c r="A773" s="657" t="s">
        <v>3055</v>
      </c>
      <c r="B773" s="658">
        <v>308200</v>
      </c>
    </row>
    <row r="774" spans="1:2">
      <c r="A774" s="657" t="s">
        <v>3056</v>
      </c>
      <c r="B774" s="658">
        <v>101500</v>
      </c>
    </row>
    <row r="775" spans="1:2">
      <c r="A775" s="657" t="s">
        <v>3057</v>
      </c>
      <c r="B775" s="658">
        <v>1337200</v>
      </c>
    </row>
    <row r="776" spans="1:2">
      <c r="A776" s="657" t="s">
        <v>3058</v>
      </c>
      <c r="B776" s="658">
        <v>1068000</v>
      </c>
    </row>
    <row r="777" spans="1:2">
      <c r="A777" s="657" t="s">
        <v>3059</v>
      </c>
      <c r="B777" s="658">
        <v>201300</v>
      </c>
    </row>
    <row r="778" spans="1:2">
      <c r="A778" s="657" t="s">
        <v>3060</v>
      </c>
      <c r="B778" s="658">
        <v>308200</v>
      </c>
    </row>
    <row r="779" spans="1:2">
      <c r="A779" s="657" t="s">
        <v>3061</v>
      </c>
      <c r="B779" s="658">
        <v>545800</v>
      </c>
    </row>
    <row r="780" spans="1:2">
      <c r="A780" s="657" t="s">
        <v>3062</v>
      </c>
      <c r="B780" s="658">
        <v>768700</v>
      </c>
    </row>
    <row r="781" spans="1:2">
      <c r="A781" s="657" t="s">
        <v>3063</v>
      </c>
      <c r="B781" s="658">
        <v>399800</v>
      </c>
    </row>
    <row r="782" spans="1:2">
      <c r="A782" s="657" t="s">
        <v>3064</v>
      </c>
      <c r="B782" s="658">
        <v>285600</v>
      </c>
    </row>
    <row r="783" spans="1:2">
      <c r="A783" s="657" t="s">
        <v>3065</v>
      </c>
      <c r="B783" s="658">
        <v>504100</v>
      </c>
    </row>
    <row r="784" spans="1:2">
      <c r="A784" s="657" t="s">
        <v>3066</v>
      </c>
      <c r="B784" s="658">
        <v>883900</v>
      </c>
    </row>
    <row r="785" spans="1:2">
      <c r="A785" s="657" t="s">
        <v>3067</v>
      </c>
      <c r="B785" s="658">
        <v>352700</v>
      </c>
    </row>
    <row r="786" spans="1:2">
      <c r="A786" s="657" t="s">
        <v>3068</v>
      </c>
      <c r="B786" s="658">
        <v>0</v>
      </c>
    </row>
    <row r="787" spans="1:2">
      <c r="A787" s="657" t="s">
        <v>3069</v>
      </c>
      <c r="B787" s="658">
        <v>283300</v>
      </c>
    </row>
    <row r="788" spans="1:2">
      <c r="A788" s="657" t="s">
        <v>3070</v>
      </c>
      <c r="B788" s="658">
        <v>177700</v>
      </c>
    </row>
    <row r="789" spans="1:2">
      <c r="A789" s="657" t="s">
        <v>3071</v>
      </c>
      <c r="B789" s="658">
        <v>362200</v>
      </c>
    </row>
    <row r="790" spans="1:2">
      <c r="A790" s="657" t="s">
        <v>3072</v>
      </c>
      <c r="B790" s="658">
        <v>145100</v>
      </c>
    </row>
    <row r="791" spans="1:2">
      <c r="A791" s="657" t="s">
        <v>3073</v>
      </c>
      <c r="B791" s="658">
        <v>426100</v>
      </c>
    </row>
    <row r="792" spans="1:2">
      <c r="A792" s="657" t="s">
        <v>3074</v>
      </c>
      <c r="B792" s="658">
        <v>107900</v>
      </c>
    </row>
    <row r="793" spans="1:2">
      <c r="A793" s="657" t="s">
        <v>3075</v>
      </c>
      <c r="B793" s="658">
        <v>426100</v>
      </c>
    </row>
    <row r="794" spans="1:2">
      <c r="A794" s="657" t="s">
        <v>3076</v>
      </c>
      <c r="B794" s="658">
        <v>342700</v>
      </c>
    </row>
    <row r="795" spans="1:2">
      <c r="A795" s="657" t="s">
        <v>3077</v>
      </c>
      <c r="B795" s="658">
        <v>251900</v>
      </c>
    </row>
    <row r="796" spans="1:2">
      <c r="A796" s="657" t="s">
        <v>3078</v>
      </c>
      <c r="B796" s="658">
        <v>468200</v>
      </c>
    </row>
    <row r="797" spans="1:2">
      <c r="A797" s="657" t="s">
        <v>3079</v>
      </c>
      <c r="B797" s="658">
        <v>126900</v>
      </c>
    </row>
    <row r="798" spans="1:2">
      <c r="A798" s="657" t="s">
        <v>3080</v>
      </c>
      <c r="B798" s="658">
        <v>1113300</v>
      </c>
    </row>
    <row r="799" spans="1:2">
      <c r="A799" s="657" t="s">
        <v>3081</v>
      </c>
      <c r="B799" s="658">
        <v>131500</v>
      </c>
    </row>
    <row r="800" spans="1:2">
      <c r="A800" s="657" t="s">
        <v>3082</v>
      </c>
      <c r="B800" s="658">
        <v>693500</v>
      </c>
    </row>
    <row r="801" spans="1:2">
      <c r="A801" s="657" t="s">
        <v>3083</v>
      </c>
      <c r="B801" s="658">
        <v>3500000</v>
      </c>
    </row>
    <row r="802" spans="1:2">
      <c r="A802" s="657" t="s">
        <v>3084</v>
      </c>
      <c r="B802" s="658">
        <v>530400</v>
      </c>
    </row>
    <row r="803" spans="1:2">
      <c r="A803" s="657" t="s">
        <v>3085</v>
      </c>
      <c r="B803" s="658">
        <v>0</v>
      </c>
    </row>
    <row r="804" spans="1:2">
      <c r="A804" s="657" t="s">
        <v>3086</v>
      </c>
      <c r="B804" s="658">
        <v>0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P67"/>
  <sheetViews>
    <sheetView showGridLines="0" workbookViewId="0">
      <pane xSplit="3" ySplit="5" topLeftCell="D25" activePane="bottomRight" state="frozen"/>
      <selection activeCell="D23" sqref="D23"/>
      <selection pane="topRight" activeCell="D23" sqref="D23"/>
      <selection pane="bottomLeft" activeCell="D23" sqref="D23"/>
      <selection pane="bottomRight" activeCell="I34" sqref="I34"/>
    </sheetView>
  </sheetViews>
  <sheetFormatPr defaultRowHeight="14.25" outlineLevelRow="1" outlineLevelCol="1"/>
  <cols>
    <col min="1" max="1" width="2" style="94" customWidth="1"/>
    <col min="2" max="2" width="9.5" style="93" customWidth="1"/>
    <col min="3" max="3" width="10.25" style="94" customWidth="1"/>
    <col min="4" max="4" width="8.625" style="5" customWidth="1" outlineLevel="1"/>
    <col min="5" max="5" width="9.375" style="5" customWidth="1" outlineLevel="1"/>
    <col min="6" max="6" width="9.375" style="158" bestFit="1" customWidth="1"/>
    <col min="7" max="7" width="9.125" style="158" customWidth="1" outlineLevel="1"/>
    <col min="8" max="8" width="10.125" style="158" customWidth="1" outlineLevel="1"/>
    <col min="9" max="9" width="8.875" style="5" customWidth="1"/>
    <col min="10" max="10" width="9.375" style="5" bestFit="1" customWidth="1"/>
    <col min="11" max="11" width="1.375" style="94" customWidth="1"/>
    <col min="12" max="12" width="8" style="5" customWidth="1" outlineLevel="1"/>
    <col min="13" max="13" width="9.375" style="5" customWidth="1" outlineLevel="1"/>
    <col min="14" max="14" width="9.375" style="158" customWidth="1"/>
    <col min="15" max="15" width="9.375" style="158" customWidth="1" outlineLevel="1"/>
    <col min="16" max="16" width="10.125" style="158" customWidth="1" outlineLevel="1"/>
    <col min="17" max="17" width="8.875" style="5" customWidth="1"/>
    <col min="18" max="18" width="9.375" style="5" bestFit="1" customWidth="1"/>
    <col min="19" max="19" width="1.375" style="94" customWidth="1"/>
    <col min="20" max="20" width="8" style="5" customWidth="1" outlineLevel="1"/>
    <col min="21" max="21" width="9.125" style="5" customWidth="1" outlineLevel="1"/>
    <col min="22" max="22" width="9.375" style="158" bestFit="1" customWidth="1"/>
    <col min="23" max="23" width="9.125" style="5" customWidth="1" outlineLevel="1"/>
    <col min="24" max="24" width="10.125" style="5" customWidth="1" outlineLevel="1"/>
    <col min="25" max="25" width="9.25" style="5" customWidth="1"/>
    <col min="26" max="26" width="9.375" style="5" bestFit="1" customWidth="1"/>
    <col min="27" max="27" width="1.375" style="94" customWidth="1"/>
    <col min="28" max="28" width="8" style="5" customWidth="1" outlineLevel="1"/>
    <col min="29" max="29" width="9.375" style="5" customWidth="1" outlineLevel="1"/>
    <col min="30" max="30" width="9.375" style="158" customWidth="1"/>
    <col min="31" max="31" width="9.125" style="5" customWidth="1" outlineLevel="1"/>
    <col min="32" max="32" width="10.25" style="5" customWidth="1" outlineLevel="1"/>
    <col min="33" max="33" width="9" style="5" customWidth="1"/>
    <col min="34" max="34" width="9.375" style="5" customWidth="1"/>
    <col min="35" max="35" width="1.375" style="94" customWidth="1"/>
    <col min="36" max="36" width="9.125" style="5" customWidth="1" outlineLevel="1"/>
    <col min="37" max="37" width="9.375" style="5" customWidth="1" outlineLevel="1"/>
    <col min="38" max="38" width="9.375" style="158" customWidth="1"/>
    <col min="39" max="39" width="9.5" style="5" customWidth="1" outlineLevel="1"/>
    <col min="40" max="40" width="10.125" style="5" customWidth="1" outlineLevel="1"/>
    <col min="41" max="41" width="9.875" style="5" customWidth="1"/>
    <col min="42" max="42" width="10" style="5" customWidth="1"/>
    <col min="43" max="43" width="1.75" style="94" customWidth="1"/>
    <col min="44" max="16384" width="9" style="94"/>
  </cols>
  <sheetData>
    <row r="1" spans="1:42">
      <c r="A1" s="93" t="str">
        <f>传统业务预算汇总!A1</f>
        <v>2016 实际vs预算统计-传统业务</v>
      </c>
    </row>
    <row r="2" spans="1:42">
      <c r="A2" s="93" t="s">
        <v>39</v>
      </c>
    </row>
    <row r="3" spans="1:42">
      <c r="A3" s="93" t="s">
        <v>30</v>
      </c>
    </row>
    <row r="4" spans="1:42" s="95" customFormat="1" ht="28.5">
      <c r="B4" s="182" t="s">
        <v>121</v>
      </c>
      <c r="C4" s="183" t="s">
        <v>35</v>
      </c>
      <c r="D4" s="323" t="s">
        <v>40</v>
      </c>
      <c r="E4" s="159" t="s">
        <v>41</v>
      </c>
      <c r="F4" s="159" t="s">
        <v>66</v>
      </c>
      <c r="G4" s="159" t="s">
        <v>85</v>
      </c>
      <c r="H4" s="159" t="s">
        <v>84</v>
      </c>
      <c r="I4" s="159" t="s">
        <v>81</v>
      </c>
      <c r="J4" s="161" t="s">
        <v>43</v>
      </c>
      <c r="K4" s="96"/>
      <c r="L4" s="323" t="s">
        <v>40</v>
      </c>
      <c r="M4" s="159" t="s">
        <v>41</v>
      </c>
      <c r="N4" s="159" t="s">
        <v>66</v>
      </c>
      <c r="O4" s="159" t="s">
        <v>78</v>
      </c>
      <c r="P4" s="159" t="s">
        <v>84</v>
      </c>
      <c r="Q4" s="159" t="s">
        <v>81</v>
      </c>
      <c r="R4" s="161" t="s">
        <v>43</v>
      </c>
      <c r="S4" s="96"/>
      <c r="T4" s="323" t="s">
        <v>40</v>
      </c>
      <c r="U4" s="159" t="s">
        <v>41</v>
      </c>
      <c r="V4" s="159" t="s">
        <v>66</v>
      </c>
      <c r="W4" s="159" t="s">
        <v>78</v>
      </c>
      <c r="X4" s="159" t="s">
        <v>84</v>
      </c>
      <c r="Y4" s="159" t="s">
        <v>80</v>
      </c>
      <c r="Z4" s="161" t="s">
        <v>43</v>
      </c>
      <c r="AA4" s="96"/>
      <c r="AB4" s="323" t="s">
        <v>40</v>
      </c>
      <c r="AC4" s="159" t="s">
        <v>41</v>
      </c>
      <c r="AD4" s="159" t="s">
        <v>66</v>
      </c>
      <c r="AE4" s="159" t="s">
        <v>77</v>
      </c>
      <c r="AF4" s="159" t="s">
        <v>84</v>
      </c>
      <c r="AG4" s="159" t="s">
        <v>79</v>
      </c>
      <c r="AH4" s="161" t="s">
        <v>43</v>
      </c>
      <c r="AI4" s="97"/>
      <c r="AJ4" s="323" t="s">
        <v>40</v>
      </c>
      <c r="AK4" s="159" t="s">
        <v>41</v>
      </c>
      <c r="AL4" s="159" t="s">
        <v>66</v>
      </c>
      <c r="AM4" s="159" t="s">
        <v>77</v>
      </c>
      <c r="AN4" s="159" t="s">
        <v>84</v>
      </c>
      <c r="AO4" s="159" t="s">
        <v>79</v>
      </c>
      <c r="AP4" s="161" t="s">
        <v>43</v>
      </c>
    </row>
    <row r="5" spans="1:42" ht="15.75" customHeight="1">
      <c r="B5" s="184"/>
      <c r="C5" s="98"/>
      <c r="D5" s="124"/>
      <c r="E5" s="125"/>
      <c r="F5" s="125" t="str">
        <f>传统业务预算汇总!E5</f>
        <v>2016 Q1</v>
      </c>
      <c r="G5" s="125"/>
      <c r="H5" s="125"/>
      <c r="I5" s="162"/>
      <c r="J5" s="163"/>
      <c r="K5" s="101"/>
      <c r="L5" s="124"/>
      <c r="M5" s="125"/>
      <c r="N5" s="125" t="str">
        <f>传统业务预算汇总!I5</f>
        <v>2016 Q2</v>
      </c>
      <c r="O5" s="125"/>
      <c r="P5" s="125"/>
      <c r="Q5" s="162"/>
      <c r="R5" s="163"/>
      <c r="S5" s="101"/>
      <c r="T5" s="124"/>
      <c r="U5" s="125"/>
      <c r="V5" s="125" t="str">
        <f>传统业务预算汇总!M5</f>
        <v>2016 Q3</v>
      </c>
      <c r="W5" s="162"/>
      <c r="X5" s="162"/>
      <c r="Y5" s="162"/>
      <c r="Z5" s="163"/>
      <c r="AA5" s="101"/>
      <c r="AB5" s="124"/>
      <c r="AC5" s="125"/>
      <c r="AD5" s="125" t="str">
        <f>传统业务预算汇总!Q5</f>
        <v>2016 Q4</v>
      </c>
      <c r="AE5" s="162"/>
      <c r="AF5" s="162"/>
      <c r="AG5" s="162"/>
      <c r="AH5" s="163"/>
      <c r="AI5" s="102"/>
      <c r="AJ5" s="124"/>
      <c r="AK5" s="125"/>
      <c r="AL5" s="125" t="str">
        <f>传统业务预算汇总!U5</f>
        <v>2016 全年</v>
      </c>
      <c r="AM5" s="162"/>
      <c r="AN5" s="162"/>
      <c r="AO5" s="162"/>
      <c r="AP5" s="163"/>
    </row>
    <row r="6" spans="1:42" s="355" customFormat="1" outlineLevel="1">
      <c r="B6" s="193" t="str">
        <f>VLOOKUP($C6,大区会计表!$A:$B,2,0)</f>
        <v>赵小庆</v>
      </c>
      <c r="C6" s="304" t="s">
        <v>47</v>
      </c>
      <c r="D6" s="399">
        <f>SUM('额度报销明细-传统'!C6:E6)</f>
        <v>738541</v>
      </c>
      <c r="E6" s="397">
        <f>SUMIFS('机动团建明细-传统'!$E:$E,'机动团建明细-传统'!$C:$C,'T&amp;E统计-传统'!$C6,'机动团建明细-传统'!$I:$I,$F$5)</f>
        <v>950000</v>
      </c>
      <c r="F6" s="129">
        <f>D6+E6</f>
        <v>1688541</v>
      </c>
      <c r="G6" s="129">
        <f>INDEX('[13]2016 确认版 vs 财务版'!$1:$1048576,20,MATCH($C6,'[13]2016 确认版 vs 财务版'!$3:$3,0))</f>
        <v>900000</v>
      </c>
      <c r="H6" s="129">
        <f>INDEX('[13]2016 确认版 vs 财务版'!$1:$1048576,21,MATCH($C6,'[13]2016 确认版 vs 财务版'!$3:$3,0))</f>
        <v>950000</v>
      </c>
      <c r="I6" s="397">
        <f>SUM(G6:H6)</f>
        <v>1850000</v>
      </c>
      <c r="J6" s="354">
        <f>F6-I6</f>
        <v>-161459</v>
      </c>
      <c r="K6" s="353"/>
      <c r="L6" s="399">
        <f>SUM('额度报销明细-传统'!F6:H6)</f>
        <v>0</v>
      </c>
      <c r="M6" s="397">
        <f>SUMIFS('机动团建明细-传统'!$E:$E,'机动团建明细-传统'!$C:$C,'T&amp;E统计-传统'!$C6,'机动团建明细-传统'!$I:$I,$N$5)</f>
        <v>500000</v>
      </c>
      <c r="N6" s="129">
        <f>L6+M6</f>
        <v>500000</v>
      </c>
      <c r="O6" s="129">
        <f>INDEX('[13]2016 确认版 vs 财务版'!$1:$1048576,20,MATCH($C6,'[13]2016 确认版 vs 财务版'!$3:$3,0)+1)</f>
        <v>900000</v>
      </c>
      <c r="P6" s="129">
        <f>INDEX('[13]2016 确认版 vs 财务版'!$1:$1048576,21,MATCH($C6,'[13]2016 确认版 vs 财务版'!$3:$3,0)+1)</f>
        <v>950000</v>
      </c>
      <c r="Q6" s="397">
        <f t="shared" ref="Q6:Q16" si="0">SUM(O6:P6)</f>
        <v>1850000</v>
      </c>
      <c r="R6" s="354">
        <f t="shared" ref="R6:R16" si="1">N6-Q6</f>
        <v>-1350000</v>
      </c>
      <c r="S6" s="353"/>
      <c r="T6" s="399">
        <f>SUM('额度报销明细-传统'!I6:K6)</f>
        <v>0</v>
      </c>
      <c r="U6" s="397">
        <f>SUMIFS('机动团建明细-传统'!$E:$E,'机动团建明细-传统'!$C:$C,'T&amp;E统计-传统'!$C6,'机动团建明细-传统'!$I:$I,$V$5)</f>
        <v>0</v>
      </c>
      <c r="V6" s="129">
        <f>T6+U6</f>
        <v>0</v>
      </c>
      <c r="W6" s="129">
        <f>INDEX('[13]2016 确认版 vs 财务版'!$1:$1048576,20,MATCH($C6,'[13]2016 确认版 vs 财务版'!$3:$3,0)+2)</f>
        <v>900000</v>
      </c>
      <c r="X6" s="129">
        <f>INDEX('[13]2016 确认版 vs 财务版'!$1:$1048576,21,MATCH($C6,'[13]2016 确认版 vs 财务版'!$3:$3,0)+2)</f>
        <v>950000</v>
      </c>
      <c r="Y6" s="397">
        <f t="shared" ref="Y6:Y16" si="2">SUM(W6:X6)</f>
        <v>1850000</v>
      </c>
      <c r="Z6" s="354">
        <f t="shared" ref="Z6:Z16" si="3">V6-Y6</f>
        <v>-1850000</v>
      </c>
      <c r="AA6" s="353"/>
      <c r="AB6" s="399">
        <f>SUM('额度报销明细-传统'!L6:N6)</f>
        <v>0</v>
      </c>
      <c r="AC6" s="397">
        <f>SUMIFS('机动团建明细-传统'!$E:$E,'机动团建明细-传统'!$C:$C,'T&amp;E统计-传统'!$C6,'机动团建明细-传统'!$I:$I,$AD$5)</f>
        <v>0</v>
      </c>
      <c r="AD6" s="129">
        <f>AB6+AC6</f>
        <v>0</v>
      </c>
      <c r="AE6" s="129">
        <f>INDEX('[13]2016 确认版 vs 财务版'!$1:$1048576,20,MATCH($C6,'[13]2016 确认版 vs 财务版'!$3:$3,0)+3)</f>
        <v>900000</v>
      </c>
      <c r="AF6" s="129">
        <f>INDEX('[13]2016 确认版 vs 财务版'!$1:$1048576,21,MATCH($C6,'[13]2016 确认版 vs 财务版'!$3:$3,0)+3)</f>
        <v>979426</v>
      </c>
      <c r="AG6" s="397">
        <f t="shared" ref="AG6:AG16" si="4">SUM(AE6:AF6)</f>
        <v>1879426</v>
      </c>
      <c r="AH6" s="354">
        <f t="shared" ref="AH6:AH16" si="5">AD6-AG6</f>
        <v>-1879426</v>
      </c>
      <c r="AI6" s="353"/>
      <c r="AJ6" s="399">
        <f t="shared" ref="AJ6:AJ16" si="6">D6+L6+T6+AB6</f>
        <v>738541</v>
      </c>
      <c r="AK6" s="397">
        <f t="shared" ref="AK6:AK16" si="7">E6+M6+U6+AC6</f>
        <v>1450000</v>
      </c>
      <c r="AL6" s="129">
        <f t="shared" ref="AL6:AL16" si="8">F6+N6+V6+AD6</f>
        <v>2188541</v>
      </c>
      <c r="AM6" s="129">
        <f t="shared" ref="AM6:AM16" si="9">G6+O6+W6+AE6</f>
        <v>3600000</v>
      </c>
      <c r="AN6" s="129">
        <f t="shared" ref="AN6:AN16" si="10">H6+P6+X6+AF6</f>
        <v>3829426</v>
      </c>
      <c r="AO6" s="397">
        <f t="shared" ref="AO6:AO16" si="11">I6+Q6+Y6+AG6</f>
        <v>7429426</v>
      </c>
      <c r="AP6" s="354">
        <f t="shared" ref="AP6:AP16" si="12">AL6-AO6</f>
        <v>-5240885</v>
      </c>
    </row>
    <row r="7" spans="1:42" s="355" customFormat="1" outlineLevel="1">
      <c r="B7" s="193" t="str">
        <f>VLOOKUP($C7,大区会计表!$A:$B,2,0)</f>
        <v>丁蓓</v>
      </c>
      <c r="C7" s="304" t="s">
        <v>0</v>
      </c>
      <c r="D7" s="399">
        <f>SUM('额度报销明细-传统'!C7:E7)</f>
        <v>224150</v>
      </c>
      <c r="E7" s="397">
        <f>SUMIFS('机动团建明细-传统'!$E:$E,'机动团建明细-传统'!$C:$C,'T&amp;E统计-传统'!$C7,'机动团建明细-传统'!$I:$I,$F$5)</f>
        <v>56787.5</v>
      </c>
      <c r="F7" s="129">
        <f t="shared" ref="F7:F62" si="13">D7+E7</f>
        <v>280937.5</v>
      </c>
      <c r="G7" s="129">
        <f>INDEX('[13]2016 确认版 vs 财务版'!$1:$1048576,20,MATCH($C7,'[13]2016 确认版 vs 财务版'!$3:$3,0))</f>
        <v>406400</v>
      </c>
      <c r="H7" s="129">
        <f>INDEX('[13]2016 确认版 vs 财务版'!$1:$1048576,21,MATCH($C7,'[13]2016 确认版 vs 财务版'!$3:$3,0))</f>
        <v>46362.5</v>
      </c>
      <c r="I7" s="397">
        <f t="shared" ref="I7:I16" si="14">SUM(G7:H7)</f>
        <v>452762.5</v>
      </c>
      <c r="J7" s="354">
        <f t="shared" ref="J7:J16" si="15">F7-I7</f>
        <v>-171825</v>
      </c>
      <c r="K7" s="353"/>
      <c r="L7" s="399">
        <f>SUM('额度报销明细-传统'!F7:H7)</f>
        <v>0</v>
      </c>
      <c r="M7" s="397">
        <f>SUMIFS('机动团建明细-传统'!$E:$E,'机动团建明细-传统'!$C:$C,'T&amp;E统计-传统'!$C7,'机动团建明细-传统'!$I:$I,$N$5)</f>
        <v>0</v>
      </c>
      <c r="N7" s="129">
        <f t="shared" ref="N7:N62" si="16">L7+M7</f>
        <v>0</v>
      </c>
      <c r="O7" s="129">
        <f>INDEX('[13]2016 确认版 vs 财务版'!$1:$1048576,20,MATCH($C7,'[13]2016 确认版 vs 财务版'!$3:$3,0)+1)</f>
        <v>443100</v>
      </c>
      <c r="P7" s="129">
        <f>INDEX('[13]2016 确认版 vs 财务版'!$1:$1048576,21,MATCH($C7,'[13]2016 确认版 vs 财务版'!$3:$3,0)+1)</f>
        <v>48062.5</v>
      </c>
      <c r="Q7" s="397">
        <f t="shared" si="0"/>
        <v>491162.5</v>
      </c>
      <c r="R7" s="354">
        <f t="shared" si="1"/>
        <v>-491162.5</v>
      </c>
      <c r="S7" s="353"/>
      <c r="T7" s="399">
        <f>SUM('额度报销明细-传统'!I7:K7)</f>
        <v>0</v>
      </c>
      <c r="U7" s="397">
        <f>SUMIFS('机动团建明细-传统'!$E:$E,'机动团建明细-传统'!$C:$C,'T&amp;E统计-传统'!$C7,'机动团建明细-传统'!$I:$I,$V$5)</f>
        <v>0</v>
      </c>
      <c r="V7" s="129">
        <f t="shared" ref="V7:V62" si="17">T7+U7</f>
        <v>0</v>
      </c>
      <c r="W7" s="129">
        <f>INDEX('[13]2016 确认版 vs 财务版'!$1:$1048576,20,MATCH($C7,'[13]2016 确认版 vs 财务版'!$3:$3,0)+2)</f>
        <v>482900</v>
      </c>
      <c r="X7" s="129">
        <f>INDEX('[13]2016 确认版 vs 财务版'!$1:$1048576,21,MATCH($C7,'[13]2016 确认版 vs 财务版'!$3:$3,0)+2)</f>
        <v>49762.5</v>
      </c>
      <c r="Y7" s="397">
        <f t="shared" si="2"/>
        <v>532662.5</v>
      </c>
      <c r="Z7" s="354">
        <f t="shared" si="3"/>
        <v>-532662.5</v>
      </c>
      <c r="AA7" s="353"/>
      <c r="AB7" s="399">
        <f>SUM('额度报销明细-传统'!L7:N7)</f>
        <v>0</v>
      </c>
      <c r="AC7" s="397">
        <f>SUMIFS('机动团建明细-传统'!$E:$E,'机动团建明细-传统'!$C:$C,'T&amp;E统计-传统'!$C7,'机动团建明细-传统'!$I:$I,$AD$5)</f>
        <v>0</v>
      </c>
      <c r="AD7" s="129">
        <f t="shared" ref="AD7:AD62" si="18">AB7+AC7</f>
        <v>0</v>
      </c>
      <c r="AE7" s="129">
        <f>INDEX('[13]2016 确认版 vs 财务版'!$1:$1048576,20,MATCH($C7,'[13]2016 确认版 vs 财务版'!$3:$3,0)+3)</f>
        <v>498600</v>
      </c>
      <c r="AF7" s="129">
        <f>INDEX('[13]2016 确认版 vs 财务版'!$1:$1048576,21,MATCH($C7,'[13]2016 确认版 vs 财务版'!$3:$3,0)+3)</f>
        <v>49762.5</v>
      </c>
      <c r="AG7" s="397">
        <f t="shared" si="4"/>
        <v>548362.5</v>
      </c>
      <c r="AH7" s="354">
        <f t="shared" si="5"/>
        <v>-548362.5</v>
      </c>
      <c r="AI7" s="353"/>
      <c r="AJ7" s="399">
        <f t="shared" si="6"/>
        <v>224150</v>
      </c>
      <c r="AK7" s="397">
        <f t="shared" si="7"/>
        <v>56787.5</v>
      </c>
      <c r="AL7" s="129">
        <f t="shared" si="8"/>
        <v>280937.5</v>
      </c>
      <c r="AM7" s="129">
        <f t="shared" si="9"/>
        <v>1831000</v>
      </c>
      <c r="AN7" s="129">
        <f t="shared" si="10"/>
        <v>193950</v>
      </c>
      <c r="AO7" s="397">
        <f t="shared" si="11"/>
        <v>2024950</v>
      </c>
      <c r="AP7" s="354">
        <f t="shared" si="12"/>
        <v>-1744012.5</v>
      </c>
    </row>
    <row r="8" spans="1:42" s="355" customFormat="1" outlineLevel="1">
      <c r="B8" s="194" t="str">
        <f>VLOOKUP($C8,大区会计表!$A:$B,2,0)</f>
        <v>丁蓓</v>
      </c>
      <c r="C8" s="305" t="s">
        <v>2</v>
      </c>
      <c r="D8" s="358">
        <f>SUM('额度报销明细-传统'!C8:E8)</f>
        <v>245680</v>
      </c>
      <c r="E8" s="359">
        <f>SUMIFS('机动团建明细-传统'!$E:$E,'机动团建明细-传统'!$C:$C,'T&amp;E统计-传统'!$C8,'机动团建明细-传统'!$I:$I,$F$5)</f>
        <v>69337.5</v>
      </c>
      <c r="F8" s="128">
        <f t="shared" si="13"/>
        <v>315017.5</v>
      </c>
      <c r="G8" s="128">
        <f>INDEX('[13]2016 确认版 vs 财务版'!$1:$1048576,20,MATCH($C8,'[13]2016 确认版 vs 财务版'!$3:$3,0))</f>
        <v>446200</v>
      </c>
      <c r="H8" s="128">
        <f>INDEX('[13]2016 确认版 vs 财务版'!$1:$1048576,21,MATCH($C8,'[13]2016 确认版 vs 财务版'!$3:$3,0))</f>
        <v>48062.5</v>
      </c>
      <c r="I8" s="359">
        <f t="shared" si="14"/>
        <v>494262.5</v>
      </c>
      <c r="J8" s="360">
        <f t="shared" si="15"/>
        <v>-179245</v>
      </c>
      <c r="K8" s="361"/>
      <c r="L8" s="358">
        <f>SUM('额度报销明细-传统'!F8:H8)</f>
        <v>0</v>
      </c>
      <c r="M8" s="359">
        <f>SUMIFS('机动团建明细-传统'!$E:$E,'机动团建明细-传统'!$C:$C,'T&amp;E统计-传统'!$C8,'机动团建明细-传统'!$I:$I,$N$5)</f>
        <v>0</v>
      </c>
      <c r="N8" s="128">
        <f t="shared" si="16"/>
        <v>0</v>
      </c>
      <c r="O8" s="128">
        <f>INDEX('[13]2016 确认版 vs 财务版'!$1:$1048576,20,MATCH($C8,'[13]2016 确认版 vs 财务版'!$3:$3,0)+1)</f>
        <v>482900</v>
      </c>
      <c r="P8" s="128">
        <f>INDEX('[13]2016 确认版 vs 财务版'!$1:$1048576,21,MATCH($C8,'[13]2016 确认版 vs 财务版'!$3:$3,0)+1)</f>
        <v>49762.5</v>
      </c>
      <c r="Q8" s="359">
        <f t="shared" si="0"/>
        <v>532662.5</v>
      </c>
      <c r="R8" s="360">
        <f t="shared" si="1"/>
        <v>-532662.5</v>
      </c>
      <c r="S8" s="361"/>
      <c r="T8" s="358">
        <f>SUM('额度报销明细-传统'!I8:K8)</f>
        <v>0</v>
      </c>
      <c r="U8" s="359">
        <f>SUMIFS('机动团建明细-传统'!$E:$E,'机动团建明细-传统'!$C:$C,'T&amp;E统计-传统'!$C8,'机动团建明细-传统'!$I:$I,$V$5)</f>
        <v>0</v>
      </c>
      <c r="V8" s="128">
        <f t="shared" si="17"/>
        <v>0</v>
      </c>
      <c r="W8" s="128">
        <f>INDEX('[13]2016 确认版 vs 财务版'!$1:$1048576,20,MATCH($C8,'[13]2016 确认版 vs 财务版'!$3:$3,0)+2)</f>
        <v>498600</v>
      </c>
      <c r="X8" s="128">
        <f>INDEX('[13]2016 确认版 vs 财务版'!$1:$1048576,21,MATCH($C8,'[13]2016 确认版 vs 财务版'!$3:$3,0)+2)</f>
        <v>49762.5</v>
      </c>
      <c r="Y8" s="359">
        <f t="shared" si="2"/>
        <v>548362.5</v>
      </c>
      <c r="Z8" s="360">
        <f t="shared" si="3"/>
        <v>-548362.5</v>
      </c>
      <c r="AA8" s="361"/>
      <c r="AB8" s="358">
        <f>SUM('额度报销明细-传统'!L8:N8)</f>
        <v>0</v>
      </c>
      <c r="AC8" s="359">
        <f>SUMIFS('机动团建明细-传统'!$E:$E,'机动团建明细-传统'!$C:$C,'T&amp;E统计-传统'!$C8,'机动团建明细-传统'!$I:$I,$AD$5)</f>
        <v>0</v>
      </c>
      <c r="AD8" s="128">
        <f t="shared" si="18"/>
        <v>0</v>
      </c>
      <c r="AE8" s="128">
        <f>INDEX('[13]2016 确认版 vs 财务版'!$1:$1048576,20,MATCH($C8,'[13]2016 确认版 vs 财务版'!$3:$3,0)+3)</f>
        <v>498600</v>
      </c>
      <c r="AF8" s="128">
        <f>INDEX('[13]2016 确认版 vs 财务版'!$1:$1048576,21,MATCH($C8,'[13]2016 确认版 vs 财务版'!$3:$3,0)+3)</f>
        <v>49762.5</v>
      </c>
      <c r="AG8" s="359">
        <f t="shared" si="4"/>
        <v>548362.5</v>
      </c>
      <c r="AH8" s="360">
        <f t="shared" si="5"/>
        <v>-548362.5</v>
      </c>
      <c r="AI8" s="361"/>
      <c r="AJ8" s="358">
        <f t="shared" si="6"/>
        <v>245680</v>
      </c>
      <c r="AK8" s="359">
        <f t="shared" si="7"/>
        <v>69337.5</v>
      </c>
      <c r="AL8" s="128">
        <f t="shared" si="8"/>
        <v>315017.5</v>
      </c>
      <c r="AM8" s="128">
        <f t="shared" si="9"/>
        <v>1926300</v>
      </c>
      <c r="AN8" s="128">
        <f t="shared" si="10"/>
        <v>197350</v>
      </c>
      <c r="AO8" s="359">
        <f t="shared" si="11"/>
        <v>2123650</v>
      </c>
      <c r="AP8" s="360">
        <f t="shared" si="12"/>
        <v>-1808632.5</v>
      </c>
    </row>
    <row r="9" spans="1:42" s="355" customFormat="1" outlineLevel="1">
      <c r="B9" s="193" t="str">
        <f>VLOOKUP($C9,大区会计表!$A:$B,2,0)</f>
        <v>丁蓓</v>
      </c>
      <c r="C9" s="304" t="s">
        <v>4</v>
      </c>
      <c r="D9" s="399">
        <f>SUM('额度报销明细-传统'!C9:E9)</f>
        <v>250282</v>
      </c>
      <c r="E9" s="397">
        <f>SUMIFS('机动团建明细-传统'!$E:$E,'机动团建明细-传统'!$C:$C,'T&amp;E统计-传统'!$C9,'机动团建明细-传统'!$I:$I,$F$5)</f>
        <v>0</v>
      </c>
      <c r="F9" s="129">
        <f t="shared" si="13"/>
        <v>250282</v>
      </c>
      <c r="G9" s="133">
        <f>INDEX('[13]2016 确认版 vs 财务版'!$1:$1048576,20,MATCH($C9,'[13]2016 确认版 vs 财务版'!$3:$3,0))</f>
        <v>270000</v>
      </c>
      <c r="H9" s="133">
        <f>INDEX('[13]2016 确认版 vs 财务版'!$1:$1048576,21,MATCH($C9,'[13]2016 确认版 vs 财务版'!$3:$3,0))</f>
        <v>40200</v>
      </c>
      <c r="I9" s="129">
        <f>SUM(G9:H9)</f>
        <v>310200</v>
      </c>
      <c r="J9" s="354">
        <f t="shared" si="15"/>
        <v>-59918</v>
      </c>
      <c r="K9" s="353"/>
      <c r="L9" s="399">
        <f>SUM('额度报销明细-传统'!F9:H9)</f>
        <v>0</v>
      </c>
      <c r="M9" s="397">
        <f>SUMIFS('机动团建明细-传统'!$E:$E,'机动团建明细-传统'!$C:$C,'T&amp;E统计-传统'!$C9,'机动团建明细-传统'!$I:$I,$N$5)</f>
        <v>0</v>
      </c>
      <c r="N9" s="129">
        <f t="shared" si="16"/>
        <v>0</v>
      </c>
      <c r="O9" s="133">
        <f>INDEX('[13]2016 确认版 vs 财务版'!$1:$1048576,20,MATCH($C9,'[13]2016 确认版 vs 财务版'!$3:$3,0)+1)</f>
        <v>270000</v>
      </c>
      <c r="P9" s="133">
        <f>INDEX('[13]2016 确认版 vs 财务版'!$1:$1048576,21,MATCH($C9,'[13]2016 确认版 vs 财务版'!$3:$3,0)+1)</f>
        <v>40200</v>
      </c>
      <c r="Q9" s="129">
        <f>SUM(O9:P9)</f>
        <v>310200</v>
      </c>
      <c r="R9" s="354">
        <f t="shared" si="1"/>
        <v>-310200</v>
      </c>
      <c r="S9" s="353"/>
      <c r="T9" s="399">
        <f>SUM('额度报销明细-传统'!I9:K9)</f>
        <v>0</v>
      </c>
      <c r="U9" s="397">
        <f>SUMIFS('机动团建明细-传统'!$E:$E,'机动团建明细-传统'!$C:$C,'T&amp;E统计-传统'!$C9,'机动团建明细-传统'!$I:$I,$V$5)</f>
        <v>0</v>
      </c>
      <c r="V9" s="129">
        <f t="shared" si="17"/>
        <v>0</v>
      </c>
      <c r="W9" s="133">
        <f>INDEX('[13]2016 确认版 vs 财务版'!$1:$1048576,20,MATCH($C9,'[13]2016 确认版 vs 财务版'!$3:$3,0)+2)</f>
        <v>270000</v>
      </c>
      <c r="X9" s="133">
        <f>INDEX('[13]2016 确认版 vs 财务版'!$1:$1048576,21,MATCH($C9,'[13]2016 确认版 vs 财务版'!$3:$3,0)+2)</f>
        <v>40200</v>
      </c>
      <c r="Y9" s="129">
        <f>SUM(W9:X9)</f>
        <v>310200</v>
      </c>
      <c r="Z9" s="354">
        <f t="shared" si="3"/>
        <v>-310200</v>
      </c>
      <c r="AA9" s="353"/>
      <c r="AB9" s="399">
        <f>SUM('额度报销明细-传统'!L9:N9)</f>
        <v>0</v>
      </c>
      <c r="AC9" s="397">
        <f>SUMIFS('机动团建明细-传统'!$E:$E,'机动团建明细-传统'!$C:$C,'T&amp;E统计-传统'!$C9,'机动团建明细-传统'!$I:$I,$AD$5)</f>
        <v>0</v>
      </c>
      <c r="AD9" s="129">
        <f t="shared" si="18"/>
        <v>0</v>
      </c>
      <c r="AE9" s="133">
        <f>INDEX('[13]2016 确认版 vs 财务版'!$1:$1048576,20,MATCH($C9,'[13]2016 确认版 vs 财务版'!$3:$3,0)+3)</f>
        <v>270000</v>
      </c>
      <c r="AF9" s="133">
        <f>INDEX('[13]2016 确认版 vs 财务版'!$1:$1048576,21,MATCH($C9,'[13]2016 确认版 vs 财务版'!$3:$3,0)+3)</f>
        <v>40200</v>
      </c>
      <c r="AG9" s="129">
        <f>SUM(AE9:AF9)</f>
        <v>310200</v>
      </c>
      <c r="AH9" s="354">
        <f t="shared" si="5"/>
        <v>-310200</v>
      </c>
      <c r="AI9" s="353"/>
      <c r="AJ9" s="399">
        <f t="shared" si="6"/>
        <v>250282</v>
      </c>
      <c r="AK9" s="397">
        <f t="shared" si="7"/>
        <v>0</v>
      </c>
      <c r="AL9" s="129">
        <f t="shared" si="8"/>
        <v>250282</v>
      </c>
      <c r="AM9" s="133">
        <f t="shared" si="9"/>
        <v>1080000</v>
      </c>
      <c r="AN9" s="133">
        <f t="shared" si="10"/>
        <v>160800</v>
      </c>
      <c r="AO9" s="129">
        <f t="shared" si="11"/>
        <v>1240800</v>
      </c>
      <c r="AP9" s="354">
        <f t="shared" si="12"/>
        <v>-990518</v>
      </c>
    </row>
    <row r="10" spans="1:42" s="355" customFormat="1" outlineLevel="1">
      <c r="B10" s="194" t="str">
        <f>VLOOKUP($C10,大区会计表!$A:$B,2,0)</f>
        <v>白鹭</v>
      </c>
      <c r="C10" s="305" t="s">
        <v>50</v>
      </c>
      <c r="D10" s="358">
        <f>SUM('额度报销明细-传统'!C10:E10)</f>
        <v>107300</v>
      </c>
      <c r="E10" s="359">
        <f>SUMIFS('机动团建明细-传统'!$E:$E,'机动团建明细-传统'!$C:$C,'T&amp;E统计-传统'!$C10,'机动团建明细-传统'!$I:$I,$F$5)</f>
        <v>42100</v>
      </c>
      <c r="F10" s="128">
        <f t="shared" si="13"/>
        <v>149400</v>
      </c>
      <c r="G10" s="135">
        <f>INDEX('[13]2016 确认版 vs 财务版'!$1:$1048576,20,MATCH($C10,'[13]2016 确认版 vs 财务版'!$3:$3,0))</f>
        <v>147400</v>
      </c>
      <c r="H10" s="135">
        <f>INDEX('[13]2016 确认版 vs 财务版'!$1:$1048576,21,MATCH($C10,'[13]2016 确认版 vs 财务版'!$3:$3,0))</f>
        <v>28287.5</v>
      </c>
      <c r="I10" s="128">
        <f>SUM(G10:H10)</f>
        <v>175687.5</v>
      </c>
      <c r="J10" s="360">
        <f t="shared" si="15"/>
        <v>-26287.5</v>
      </c>
      <c r="K10" s="361"/>
      <c r="L10" s="358">
        <f>SUM('额度报销明细-传统'!F10:H10)</f>
        <v>0</v>
      </c>
      <c r="M10" s="359">
        <f>SUMIFS('机动团建明细-传统'!$E:$E,'机动团建明细-传统'!$C:$C,'T&amp;E统计-传统'!$C10,'机动团建明细-传统'!$I:$I,$N$5)</f>
        <v>0</v>
      </c>
      <c r="N10" s="128">
        <f t="shared" si="16"/>
        <v>0</v>
      </c>
      <c r="O10" s="135">
        <f>INDEX('[13]2016 确认版 vs 财务版'!$1:$1048576,20,MATCH($C10,'[13]2016 确认版 vs 财务版'!$3:$3,0)+1)</f>
        <v>154200</v>
      </c>
      <c r="P10" s="135">
        <f>INDEX('[13]2016 确认版 vs 财务版'!$1:$1048576,21,MATCH($C10,'[13]2016 确认版 vs 财务版'!$3:$3,0)+1)</f>
        <v>28287.5</v>
      </c>
      <c r="Q10" s="128">
        <f>SUM(O10:P10)</f>
        <v>182487.5</v>
      </c>
      <c r="R10" s="360">
        <f t="shared" si="1"/>
        <v>-182487.5</v>
      </c>
      <c r="S10" s="361"/>
      <c r="T10" s="358">
        <f>SUM('额度报销明细-传统'!I10:K10)</f>
        <v>0</v>
      </c>
      <c r="U10" s="359">
        <f>SUMIFS('机动团建明细-传统'!$E:$E,'机动团建明细-传统'!$C:$C,'T&amp;E统计-传统'!$C10,'机动团建明细-传统'!$I:$I,$V$5)</f>
        <v>0</v>
      </c>
      <c r="V10" s="128">
        <f t="shared" si="17"/>
        <v>0</v>
      </c>
      <c r="W10" s="135">
        <f>INDEX('[13]2016 确认版 vs 财务版'!$1:$1048576,20,MATCH($C10,'[13]2016 确认版 vs 财务版'!$3:$3,0)+2)</f>
        <v>154200</v>
      </c>
      <c r="X10" s="135">
        <f>INDEX('[13]2016 确认版 vs 财务版'!$1:$1048576,21,MATCH($C10,'[13]2016 确认版 vs 财务版'!$3:$3,0)+2)</f>
        <v>28287.5</v>
      </c>
      <c r="Y10" s="128">
        <f>SUM(W10:X10)</f>
        <v>182487.5</v>
      </c>
      <c r="Z10" s="360">
        <f t="shared" si="3"/>
        <v>-182487.5</v>
      </c>
      <c r="AA10" s="361"/>
      <c r="AB10" s="358">
        <f>SUM('额度报销明细-传统'!L10:N10)</f>
        <v>0</v>
      </c>
      <c r="AC10" s="359">
        <f>SUMIFS('机动团建明细-传统'!$E:$E,'机动团建明细-传统'!$C:$C,'T&amp;E统计-传统'!$C10,'机动团建明细-传统'!$I:$I,$AD$5)</f>
        <v>0</v>
      </c>
      <c r="AD10" s="128">
        <f t="shared" si="18"/>
        <v>0</v>
      </c>
      <c r="AE10" s="135">
        <f>INDEX('[13]2016 确认版 vs 财务版'!$1:$1048576,20,MATCH($C10,'[13]2016 确认版 vs 财务版'!$3:$3,0)+3)</f>
        <v>154200</v>
      </c>
      <c r="AF10" s="135">
        <f>INDEX('[13]2016 确认版 vs 财务版'!$1:$1048576,21,MATCH($C10,'[13]2016 确认版 vs 财务版'!$3:$3,0)+3)</f>
        <v>28287.5</v>
      </c>
      <c r="AG10" s="128">
        <f>SUM(AE10:AF10)</f>
        <v>182487.5</v>
      </c>
      <c r="AH10" s="360">
        <f t="shared" si="5"/>
        <v>-182487.5</v>
      </c>
      <c r="AI10" s="361"/>
      <c r="AJ10" s="358">
        <f t="shared" si="6"/>
        <v>107300</v>
      </c>
      <c r="AK10" s="359">
        <f t="shared" si="7"/>
        <v>42100</v>
      </c>
      <c r="AL10" s="128">
        <f t="shared" si="8"/>
        <v>149400</v>
      </c>
      <c r="AM10" s="135">
        <f t="shared" si="9"/>
        <v>610000</v>
      </c>
      <c r="AN10" s="135">
        <f t="shared" si="10"/>
        <v>113150</v>
      </c>
      <c r="AO10" s="128">
        <f t="shared" si="11"/>
        <v>723150</v>
      </c>
      <c r="AP10" s="360">
        <f t="shared" si="12"/>
        <v>-573750</v>
      </c>
    </row>
    <row r="11" spans="1:42" s="355" customFormat="1" outlineLevel="1">
      <c r="B11" s="193" t="str">
        <f>VLOOKUP($C11,大区会计表!$A:$B,2,0)</f>
        <v>岳颖</v>
      </c>
      <c r="C11" s="304" t="s">
        <v>22</v>
      </c>
      <c r="D11" s="399">
        <f>SUM('额度报销明细-传统'!C11:E11)</f>
        <v>55900</v>
      </c>
      <c r="E11" s="397">
        <f>SUMIFS('机动团建明细-传统'!$E:$E,'机动团建明细-传统'!$C:$C,'T&amp;E统计-传统'!$C11,'机动团建明细-传统'!$I:$I,$F$5)</f>
        <v>20000</v>
      </c>
      <c r="F11" s="129">
        <f t="shared" si="13"/>
        <v>75900</v>
      </c>
      <c r="G11" s="133">
        <f>INDEX('[13]2016 确认版 vs 财务版'!$1:$1048576,20,MATCH($C11,'[13]2016 确认版 vs 财务版'!$3:$3,0))</f>
        <v>100800</v>
      </c>
      <c r="H11" s="133">
        <f>INDEX('[13]2016 确认版 vs 财务版'!$1:$1048576,21,MATCH($C11,'[13]2016 确认版 vs 财务版'!$3:$3,0))</f>
        <v>27437.5</v>
      </c>
      <c r="I11" s="397">
        <f t="shared" si="14"/>
        <v>128237.5</v>
      </c>
      <c r="J11" s="354">
        <f t="shared" si="15"/>
        <v>-52337.5</v>
      </c>
      <c r="K11" s="353"/>
      <c r="L11" s="399">
        <f>SUM('额度报销明细-传统'!F11:H11)</f>
        <v>0</v>
      </c>
      <c r="M11" s="397">
        <f>SUMIFS('机动团建明细-传统'!$E:$E,'机动团建明细-传统'!$C:$C,'T&amp;E统计-传统'!$C11,'机动团建明细-传统'!$I:$I,$N$5)</f>
        <v>20000</v>
      </c>
      <c r="N11" s="129">
        <f t="shared" si="16"/>
        <v>20000</v>
      </c>
      <c r="O11" s="133">
        <f>INDEX('[13]2016 确认版 vs 财务版'!$1:$1048576,20,MATCH($C11,'[13]2016 确认版 vs 财务版'!$3:$3,0)+1)</f>
        <v>110000</v>
      </c>
      <c r="P11" s="133">
        <f>INDEX('[13]2016 确认版 vs 财务版'!$1:$1048576,21,MATCH($C11,'[13]2016 确认版 vs 财务版'!$3:$3,0)+1)</f>
        <v>27437.5</v>
      </c>
      <c r="Q11" s="397">
        <f t="shared" si="0"/>
        <v>137437.5</v>
      </c>
      <c r="R11" s="354">
        <f t="shared" si="1"/>
        <v>-117437.5</v>
      </c>
      <c r="S11" s="353"/>
      <c r="T11" s="399">
        <f>SUM('额度报销明细-传统'!I11:K11)</f>
        <v>0</v>
      </c>
      <c r="U11" s="397">
        <f>SUMIFS('机动团建明细-传统'!$E:$E,'机动团建明细-传统'!$C:$C,'T&amp;E统计-传统'!$C11,'机动团建明细-传统'!$I:$I,$V$5)</f>
        <v>0</v>
      </c>
      <c r="V11" s="129">
        <f t="shared" si="17"/>
        <v>0</v>
      </c>
      <c r="W11" s="133">
        <f>INDEX('[13]2016 确认版 vs 财务版'!$1:$1048576,20,MATCH($C11,'[13]2016 确认版 vs 财务版'!$3:$3,0)+2)</f>
        <v>110000</v>
      </c>
      <c r="X11" s="133">
        <f>INDEX('[13]2016 确认版 vs 财务版'!$1:$1048576,21,MATCH($C11,'[13]2016 确认版 vs 财务版'!$3:$3,0)+2)</f>
        <v>27437.5</v>
      </c>
      <c r="Y11" s="397">
        <f t="shared" si="2"/>
        <v>137437.5</v>
      </c>
      <c r="Z11" s="354">
        <f t="shared" si="3"/>
        <v>-137437.5</v>
      </c>
      <c r="AA11" s="353"/>
      <c r="AB11" s="399">
        <f>SUM('额度报销明细-传统'!L11:N11)</f>
        <v>0</v>
      </c>
      <c r="AC11" s="397">
        <f>SUMIFS('机动团建明细-传统'!$E:$E,'机动团建明细-传统'!$C:$C,'T&amp;E统计-传统'!$C11,'机动团建明细-传统'!$I:$I,$AD$5)</f>
        <v>0</v>
      </c>
      <c r="AD11" s="129">
        <f t="shared" si="18"/>
        <v>0</v>
      </c>
      <c r="AE11" s="133">
        <f>INDEX('[13]2016 确认版 vs 财务版'!$1:$1048576,20,MATCH($C11,'[13]2016 确认版 vs 财务版'!$3:$3,0)+3)</f>
        <v>110000</v>
      </c>
      <c r="AF11" s="133">
        <f>INDEX('[13]2016 确认版 vs 财务版'!$1:$1048576,21,MATCH($C11,'[13]2016 确认版 vs 财务版'!$3:$3,0)+3)</f>
        <v>27437.5</v>
      </c>
      <c r="AG11" s="397">
        <f t="shared" si="4"/>
        <v>137437.5</v>
      </c>
      <c r="AH11" s="354">
        <f t="shared" si="5"/>
        <v>-137437.5</v>
      </c>
      <c r="AI11" s="353"/>
      <c r="AJ11" s="399">
        <f t="shared" si="6"/>
        <v>55900</v>
      </c>
      <c r="AK11" s="397">
        <f t="shared" si="7"/>
        <v>40000</v>
      </c>
      <c r="AL11" s="129">
        <f t="shared" si="8"/>
        <v>95900</v>
      </c>
      <c r="AM11" s="129">
        <f t="shared" si="9"/>
        <v>430800</v>
      </c>
      <c r="AN11" s="129">
        <f t="shared" si="10"/>
        <v>109750</v>
      </c>
      <c r="AO11" s="397">
        <f t="shared" si="11"/>
        <v>540550</v>
      </c>
      <c r="AP11" s="354">
        <f t="shared" si="12"/>
        <v>-444650</v>
      </c>
    </row>
    <row r="12" spans="1:42" s="355" customFormat="1" outlineLevel="1">
      <c r="B12" s="194" t="s">
        <v>639</v>
      </c>
      <c r="C12" s="305" t="s">
        <v>17</v>
      </c>
      <c r="D12" s="358">
        <f>SUM('额度报销明细-传统'!C12:E12)</f>
        <v>85900</v>
      </c>
      <c r="E12" s="359">
        <f>SUMIFS('机动团建明细-传统'!$E:$E,'机动团建明细-传统'!$C:$C,'T&amp;E统计-传统'!$C12,'机动团建明细-传统'!$I:$I,$F$5)</f>
        <v>0</v>
      </c>
      <c r="F12" s="128">
        <f>D12+E12</f>
        <v>85900</v>
      </c>
      <c r="G12" s="135">
        <f>INDEX('[13]2016 确认版 vs 财务版'!$1:$1048576,20,MATCH($C12,'[13]2016 确认版 vs 财务版'!$3:$3,0))</f>
        <v>89600</v>
      </c>
      <c r="H12" s="135">
        <f>INDEX('[13]2016 确认版 vs 财务版'!$1:$1048576,21,MATCH($C12,'[13]2016 确认版 vs 财务版'!$3:$3,0))</f>
        <v>23613</v>
      </c>
      <c r="I12" s="359">
        <f t="shared" si="14"/>
        <v>113213</v>
      </c>
      <c r="J12" s="360">
        <f t="shared" si="15"/>
        <v>-27313</v>
      </c>
      <c r="K12" s="361"/>
      <c r="L12" s="358">
        <f>SUM('额度报销明细-传统'!F12:H12)</f>
        <v>0</v>
      </c>
      <c r="M12" s="359">
        <f>SUMIFS('机动团建明细-传统'!$E:$E,'机动团建明细-传统'!$C:$C,'T&amp;E统计-传统'!$C12,'机动团建明细-传统'!$I:$I,$N$5)</f>
        <v>0</v>
      </c>
      <c r="N12" s="128">
        <f t="shared" si="16"/>
        <v>0</v>
      </c>
      <c r="O12" s="135">
        <f>INDEX('[13]2016 确认版 vs 财务版'!$1:$1048576,20,MATCH($C12,'[13]2016 确认版 vs 财务版'!$3:$3,0)+1)</f>
        <v>84600</v>
      </c>
      <c r="P12" s="135">
        <f>INDEX('[13]2016 确认版 vs 财务版'!$1:$1048576,21,MATCH($C12,'[13]2016 确认版 vs 财务版'!$3:$3,0)+1)</f>
        <v>23613</v>
      </c>
      <c r="Q12" s="359">
        <f t="shared" si="0"/>
        <v>108213</v>
      </c>
      <c r="R12" s="360">
        <f t="shared" si="1"/>
        <v>-108213</v>
      </c>
      <c r="S12" s="361"/>
      <c r="T12" s="358">
        <f>SUM('额度报销明细-传统'!I12:K12)</f>
        <v>0</v>
      </c>
      <c r="U12" s="359">
        <f>SUMIFS('机动团建明细-传统'!$E:$E,'机动团建明细-传统'!$C:$C,'T&amp;E统计-传统'!$C12,'机动团建明细-传统'!$I:$I,$V$5)</f>
        <v>0</v>
      </c>
      <c r="V12" s="128">
        <f t="shared" si="17"/>
        <v>0</v>
      </c>
      <c r="W12" s="135">
        <f>INDEX('[13]2016 确认版 vs 财务版'!$1:$1048576,20,MATCH($C12,'[13]2016 确认版 vs 财务版'!$3:$3,0)+2)</f>
        <v>61198</v>
      </c>
      <c r="X12" s="135">
        <f>INDEX('[13]2016 确认版 vs 财务版'!$1:$1048576,21,MATCH($C12,'[13]2016 确认版 vs 财务版'!$3:$3,0)+2)</f>
        <v>23613</v>
      </c>
      <c r="Y12" s="359">
        <f t="shared" si="2"/>
        <v>84811</v>
      </c>
      <c r="Z12" s="360">
        <f t="shared" si="3"/>
        <v>-84811</v>
      </c>
      <c r="AA12" s="361"/>
      <c r="AB12" s="358">
        <f>SUM('额度报销明细-传统'!L12:N12)</f>
        <v>0</v>
      </c>
      <c r="AC12" s="359">
        <f>SUMIFS('机动团建明细-传统'!$E:$E,'机动团建明细-传统'!$C:$C,'T&amp;E统计-传统'!$C12,'机动团建明细-传统'!$I:$I,$AD$5)</f>
        <v>0</v>
      </c>
      <c r="AD12" s="128">
        <f t="shared" si="18"/>
        <v>0</v>
      </c>
      <c r="AE12" s="135">
        <f>INDEX('[13]2016 确认版 vs 财务版'!$1:$1048576,20,MATCH($C12,'[13]2016 确认版 vs 财务版'!$3:$3,0)+3)</f>
        <v>60800</v>
      </c>
      <c r="AF12" s="135">
        <f>INDEX('[13]2016 确认版 vs 财务版'!$1:$1048576,21,MATCH($C12,'[13]2016 确认版 vs 财务版'!$3:$3,0)+3)</f>
        <v>23613</v>
      </c>
      <c r="AG12" s="359">
        <f t="shared" si="4"/>
        <v>84413</v>
      </c>
      <c r="AH12" s="360">
        <f t="shared" si="5"/>
        <v>-84413</v>
      </c>
      <c r="AI12" s="361"/>
      <c r="AJ12" s="358">
        <f t="shared" si="6"/>
        <v>85900</v>
      </c>
      <c r="AK12" s="359">
        <f t="shared" si="7"/>
        <v>0</v>
      </c>
      <c r="AL12" s="128">
        <f t="shared" si="8"/>
        <v>85900</v>
      </c>
      <c r="AM12" s="128">
        <f t="shared" si="9"/>
        <v>296198</v>
      </c>
      <c r="AN12" s="128">
        <f t="shared" si="10"/>
        <v>94452</v>
      </c>
      <c r="AO12" s="359">
        <f t="shared" si="11"/>
        <v>390650</v>
      </c>
      <c r="AP12" s="360">
        <f t="shared" si="12"/>
        <v>-304750</v>
      </c>
    </row>
    <row r="13" spans="1:42" s="93" customFormat="1" outlineLevel="1">
      <c r="B13" s="193"/>
      <c r="C13" s="105" t="s">
        <v>386</v>
      </c>
      <c r="D13" s="335">
        <f>SUM(D6:D12)</f>
        <v>1707753</v>
      </c>
      <c r="E13" s="332">
        <f t="shared" ref="E13" si="19">SUM(E6:E12)</f>
        <v>1138225</v>
      </c>
      <c r="F13" s="336">
        <f t="shared" ref="F13" si="20">SUM(F6:F12)</f>
        <v>2845978</v>
      </c>
      <c r="G13" s="333">
        <f t="shared" ref="G13" si="21">SUM(G6:G12)</f>
        <v>2360400</v>
      </c>
      <c r="H13" s="333">
        <f t="shared" ref="H13" si="22">SUM(H6:H12)</f>
        <v>1163963</v>
      </c>
      <c r="I13" s="336">
        <f t="shared" ref="I13" si="23">SUM(I6:I12)</f>
        <v>3524363</v>
      </c>
      <c r="J13" s="334">
        <f>F13-I13</f>
        <v>-678385</v>
      </c>
      <c r="K13" s="110"/>
      <c r="L13" s="335">
        <f>SUM(L6:L12)</f>
        <v>0</v>
      </c>
      <c r="M13" s="332">
        <f t="shared" ref="M13" si="24">SUM(M6:M12)</f>
        <v>520000</v>
      </c>
      <c r="N13" s="336">
        <f t="shared" ref="N13" si="25">SUM(N6:N12)</f>
        <v>520000</v>
      </c>
      <c r="O13" s="333">
        <f t="shared" ref="O13" si="26">SUM(O6:O12)</f>
        <v>2444800</v>
      </c>
      <c r="P13" s="333">
        <f t="shared" ref="P13" si="27">SUM(P6:P12)</f>
        <v>1167363</v>
      </c>
      <c r="Q13" s="336">
        <f t="shared" ref="Q13" si="28">SUM(Q6:Q12)</f>
        <v>3612163</v>
      </c>
      <c r="R13" s="334">
        <f>N13-Q13</f>
        <v>-3092163</v>
      </c>
      <c r="S13" s="110"/>
      <c r="T13" s="335">
        <f>SUM(T6:T12)</f>
        <v>0</v>
      </c>
      <c r="U13" s="332">
        <f t="shared" ref="U13" si="29">SUM(U6:U12)</f>
        <v>0</v>
      </c>
      <c r="V13" s="336">
        <f t="shared" ref="V13" si="30">SUM(V6:V12)</f>
        <v>0</v>
      </c>
      <c r="W13" s="333">
        <f t="shared" ref="W13" si="31">SUM(W6:W12)</f>
        <v>2476898</v>
      </c>
      <c r="X13" s="333">
        <f t="shared" ref="X13" si="32">SUM(X6:X12)</f>
        <v>1169063</v>
      </c>
      <c r="Y13" s="336">
        <f t="shared" ref="Y13" si="33">SUM(Y6:Y12)</f>
        <v>3645961</v>
      </c>
      <c r="Z13" s="334">
        <f>V13-Y13</f>
        <v>-3645961</v>
      </c>
      <c r="AA13" s="110"/>
      <c r="AB13" s="335">
        <f>SUM(AB6:AB12)</f>
        <v>0</v>
      </c>
      <c r="AC13" s="332">
        <f t="shared" ref="AC13" si="34">SUM(AC6:AC12)</f>
        <v>0</v>
      </c>
      <c r="AD13" s="336">
        <f t="shared" ref="AD13" si="35">SUM(AD6:AD12)</f>
        <v>0</v>
      </c>
      <c r="AE13" s="333">
        <f t="shared" ref="AE13" si="36">SUM(AE6:AE12)</f>
        <v>2492200</v>
      </c>
      <c r="AF13" s="333">
        <f t="shared" ref="AF13" si="37">SUM(AF6:AF12)</f>
        <v>1198489</v>
      </c>
      <c r="AG13" s="336">
        <f t="shared" ref="AG13" si="38">SUM(AG6:AG12)</f>
        <v>3690689</v>
      </c>
      <c r="AH13" s="334">
        <f>AD13-AG13</f>
        <v>-3690689</v>
      </c>
      <c r="AI13" s="110"/>
      <c r="AJ13" s="335">
        <f>SUM(AJ6:AJ12)</f>
        <v>1707753</v>
      </c>
      <c r="AK13" s="332">
        <f t="shared" ref="AK13" si="39">SUM(AK6:AK12)</f>
        <v>1658225</v>
      </c>
      <c r="AL13" s="336">
        <f t="shared" ref="AL13" si="40">SUM(AL6:AL12)</f>
        <v>3365978</v>
      </c>
      <c r="AM13" s="333">
        <f t="shared" ref="AM13" si="41">SUM(AM6:AM12)</f>
        <v>9774298</v>
      </c>
      <c r="AN13" s="333">
        <f t="shared" ref="AN13" si="42">SUM(AN6:AN12)</f>
        <v>4698878</v>
      </c>
      <c r="AO13" s="336">
        <f t="shared" ref="AO13" si="43">SUM(AO6:AO12)</f>
        <v>14473176</v>
      </c>
      <c r="AP13" s="334">
        <f>AL13-AO13</f>
        <v>-11107198</v>
      </c>
    </row>
    <row r="14" spans="1:42" outlineLevel="1">
      <c r="B14" s="194"/>
      <c r="C14" s="305"/>
      <c r="D14" s="220"/>
      <c r="E14" s="127"/>
      <c r="F14" s="128"/>
      <c r="G14" s="135"/>
      <c r="H14" s="135"/>
      <c r="I14" s="127"/>
      <c r="J14" s="165"/>
      <c r="K14" s="102"/>
      <c r="L14" s="220"/>
      <c r="M14" s="127"/>
      <c r="N14" s="128"/>
      <c r="O14" s="135"/>
      <c r="P14" s="135"/>
      <c r="Q14" s="127"/>
      <c r="R14" s="165"/>
      <c r="S14" s="102"/>
      <c r="T14" s="220"/>
      <c r="U14" s="127"/>
      <c r="V14" s="128"/>
      <c r="W14" s="135"/>
      <c r="X14" s="135"/>
      <c r="Y14" s="127"/>
      <c r="Z14" s="165"/>
      <c r="AA14" s="102"/>
      <c r="AB14" s="220"/>
      <c r="AC14" s="127"/>
      <c r="AD14" s="128"/>
      <c r="AE14" s="135"/>
      <c r="AF14" s="135"/>
      <c r="AG14" s="127"/>
      <c r="AH14" s="165"/>
      <c r="AI14" s="102"/>
      <c r="AJ14" s="220"/>
      <c r="AK14" s="127"/>
      <c r="AL14" s="128"/>
      <c r="AM14" s="128"/>
      <c r="AN14" s="128"/>
      <c r="AO14" s="127"/>
      <c r="AP14" s="165"/>
    </row>
    <row r="15" spans="1:42" s="355" customFormat="1" outlineLevel="1">
      <c r="B15" s="193" t="str">
        <f>VLOOKUP($C15,大区会计表!$A:$B,2,0)</f>
        <v>白鹭</v>
      </c>
      <c r="C15" s="304" t="s">
        <v>6</v>
      </c>
      <c r="D15" s="399">
        <f>SUM('额度报销明细-传统'!C15:E15)</f>
        <v>183420</v>
      </c>
      <c r="E15" s="397">
        <f>SUMIFS('机动团建明细-传统'!$E:$E,'机动团建明细-传统'!$C:$C,'T&amp;E统计-传统'!$C15,'机动团建明细-传统'!$I:$I,$F$5)</f>
        <v>0</v>
      </c>
      <c r="F15" s="129">
        <f t="shared" si="13"/>
        <v>183420</v>
      </c>
      <c r="G15" s="133">
        <f>INDEX('[13]2016 确认版 vs 财务版'!$1:$1048576,20,MATCH($C15,'[13]2016 确认版 vs 财务版'!$3:$3,0))</f>
        <v>324800</v>
      </c>
      <c r="H15" s="133">
        <f>INDEX('[13]2016 确认版 vs 财务版'!$1:$1048576,21,MATCH($C15,'[13]2016 确认版 vs 财务版'!$3:$3,0))</f>
        <v>43387.5</v>
      </c>
      <c r="I15" s="129">
        <f>SUM(G15:H15)</f>
        <v>368187.5</v>
      </c>
      <c r="J15" s="354">
        <f t="shared" si="15"/>
        <v>-184767.5</v>
      </c>
      <c r="K15" s="353"/>
      <c r="L15" s="399">
        <f>SUM('额度报销明细-传统'!F15:H15)</f>
        <v>0</v>
      </c>
      <c r="M15" s="397">
        <f>SUMIFS('机动团建明细-传统'!$E:$E,'机动团建明细-传统'!$C:$C,'T&amp;E统计-传统'!$C15,'机动团建明细-传统'!$I:$I,$N$5)</f>
        <v>0</v>
      </c>
      <c r="N15" s="129">
        <f t="shared" si="16"/>
        <v>0</v>
      </c>
      <c r="O15" s="133">
        <f>INDEX('[13]2016 确认版 vs 财务版'!$1:$1048576,20,MATCH($C15,'[13]2016 确认版 vs 财务版'!$3:$3,0)+1)</f>
        <v>343600</v>
      </c>
      <c r="P15" s="133">
        <f>INDEX('[13]2016 确认版 vs 财务版'!$1:$1048576,21,MATCH($C15,'[13]2016 确认版 vs 财务版'!$3:$3,0)+1)</f>
        <v>43387.5</v>
      </c>
      <c r="Q15" s="129">
        <f>SUM(O15:P15)</f>
        <v>386987.5</v>
      </c>
      <c r="R15" s="354">
        <f>N15-Q15</f>
        <v>-386987.5</v>
      </c>
      <c r="S15" s="353"/>
      <c r="T15" s="399">
        <f>SUM('额度报销明细-传统'!I15:K15)</f>
        <v>0</v>
      </c>
      <c r="U15" s="397">
        <f>SUMIFS('机动团建明细-传统'!$E:$E,'机动团建明细-传统'!$C:$C,'T&amp;E统计-传统'!$C15,'机动团建明细-传统'!$I:$I,$V$5)</f>
        <v>0</v>
      </c>
      <c r="V15" s="129">
        <f t="shared" si="17"/>
        <v>0</v>
      </c>
      <c r="W15" s="133">
        <f>INDEX('[13]2016 确认版 vs 财务版'!$1:$1048576,20,MATCH($C15,'[13]2016 确认版 vs 财务版'!$3:$3,0)+2)</f>
        <v>343600</v>
      </c>
      <c r="X15" s="133">
        <f>INDEX('[13]2016 确认版 vs 财务版'!$1:$1048576,21,MATCH($C15,'[13]2016 确认版 vs 财务版'!$3:$3,0)+2)</f>
        <v>43387.5</v>
      </c>
      <c r="Y15" s="129">
        <f>SUM(W15:X15)</f>
        <v>386987.5</v>
      </c>
      <c r="Z15" s="354">
        <f t="shared" si="3"/>
        <v>-386987.5</v>
      </c>
      <c r="AA15" s="353"/>
      <c r="AB15" s="399">
        <f>SUM('额度报销明细-传统'!L15:N15)</f>
        <v>0</v>
      </c>
      <c r="AC15" s="397">
        <f>SUMIFS('机动团建明细-传统'!$E:$E,'机动团建明细-传统'!$C:$C,'T&amp;E统计-传统'!$C15,'机动团建明细-传统'!$I:$I,$AD$5)</f>
        <v>0</v>
      </c>
      <c r="AD15" s="129">
        <f t="shared" si="18"/>
        <v>0</v>
      </c>
      <c r="AE15" s="133">
        <f>INDEX('[13]2016 确认版 vs 财务版'!$1:$1048576,20,MATCH($C15,'[13]2016 确认版 vs 财务版'!$3:$3,0)+3)</f>
        <v>343600</v>
      </c>
      <c r="AF15" s="133">
        <f>INDEX('[13]2016 确认版 vs 财务版'!$1:$1048576,21,MATCH($C15,'[13]2016 确认版 vs 财务版'!$3:$3,0)+3)</f>
        <v>43387.5</v>
      </c>
      <c r="AG15" s="129">
        <f>SUM(AE15:AF15)</f>
        <v>386987.5</v>
      </c>
      <c r="AH15" s="354">
        <f t="shared" si="5"/>
        <v>-386987.5</v>
      </c>
      <c r="AI15" s="353"/>
      <c r="AJ15" s="399">
        <f t="shared" si="6"/>
        <v>183420</v>
      </c>
      <c r="AK15" s="397">
        <f t="shared" si="7"/>
        <v>0</v>
      </c>
      <c r="AL15" s="129">
        <f t="shared" si="8"/>
        <v>183420</v>
      </c>
      <c r="AM15" s="133">
        <f>G15+O15+W15+AE15</f>
        <v>1355600</v>
      </c>
      <c r="AN15" s="133">
        <f>H15+P15+X15+AF15</f>
        <v>173550</v>
      </c>
      <c r="AO15" s="129">
        <f>I15+Q15+Y15+AG15</f>
        <v>1529150</v>
      </c>
      <c r="AP15" s="354">
        <f>AL15-AO15</f>
        <v>-1345730</v>
      </c>
    </row>
    <row r="16" spans="1:42" s="355" customFormat="1" outlineLevel="1">
      <c r="B16" s="194" t="str">
        <f>VLOOKUP($C16,大区会计表!$A:$B,2,0)</f>
        <v>白鹭</v>
      </c>
      <c r="C16" s="305" t="s">
        <v>7</v>
      </c>
      <c r="D16" s="358">
        <f>SUM('额度报销明细-传统'!C16:E16)</f>
        <v>110109</v>
      </c>
      <c r="E16" s="359">
        <f>SUMIFS('机动团建明细-传统'!$E:$E,'机动团建明细-传统'!$C:$C,'T&amp;E统计-传统'!$C16,'机动团建明细-传统'!$I:$I,$F$5)</f>
        <v>71000</v>
      </c>
      <c r="F16" s="128">
        <f t="shared" si="13"/>
        <v>181109</v>
      </c>
      <c r="G16" s="135">
        <f>INDEX('[13]2016 确认版 vs 财务版'!$1:$1048576,20,MATCH($C16,'[13]2016 确认版 vs 财务版'!$3:$3,0))</f>
        <v>188100</v>
      </c>
      <c r="H16" s="135">
        <f>INDEX('[13]2016 确认版 vs 财务版'!$1:$1048576,21,MATCH($C16,'[13]2016 确认版 vs 财务版'!$3:$3,0))</f>
        <v>29775</v>
      </c>
      <c r="I16" s="359">
        <f t="shared" si="14"/>
        <v>217875</v>
      </c>
      <c r="J16" s="360">
        <f t="shared" si="15"/>
        <v>-36766</v>
      </c>
      <c r="K16" s="361"/>
      <c r="L16" s="358">
        <f>SUM('额度报销明细-传统'!F16:H16)</f>
        <v>0</v>
      </c>
      <c r="M16" s="359">
        <f>SUMIFS('机动团建明细-传统'!$E:$E,'机动团建明细-传统'!$C:$C,'T&amp;E统计-传统'!$C16,'机动团建明细-传统'!$I:$I,$N$5)</f>
        <v>0</v>
      </c>
      <c r="N16" s="128">
        <f t="shared" si="16"/>
        <v>0</v>
      </c>
      <c r="O16" s="135">
        <f>INDEX('[13]2016 确认版 vs 财务版'!$1:$1048576,20,MATCH($C16,'[13]2016 确认版 vs 财务版'!$3:$3,0)+1)</f>
        <v>177700</v>
      </c>
      <c r="P16" s="135">
        <f>INDEX('[13]2016 确认版 vs 财务版'!$1:$1048576,21,MATCH($C16,'[13]2016 确认版 vs 财务版'!$3:$3,0)+1)</f>
        <v>29775</v>
      </c>
      <c r="Q16" s="359">
        <f t="shared" si="0"/>
        <v>207475</v>
      </c>
      <c r="R16" s="360">
        <f t="shared" si="1"/>
        <v>-207475</v>
      </c>
      <c r="S16" s="361"/>
      <c r="T16" s="358">
        <f>SUM('额度报销明细-传统'!I16:K16)</f>
        <v>0</v>
      </c>
      <c r="U16" s="359">
        <f>SUMIFS('机动团建明细-传统'!$E:$E,'机动团建明细-传统'!$C:$C,'T&amp;E统计-传统'!$C16,'机动团建明细-传统'!$I:$I,$V$5)</f>
        <v>0</v>
      </c>
      <c r="V16" s="128">
        <f t="shared" si="17"/>
        <v>0</v>
      </c>
      <c r="W16" s="135">
        <f>INDEX('[13]2016 确认版 vs 财务版'!$1:$1048576,20,MATCH($C16,'[13]2016 确认版 vs 财务版'!$3:$3,0)+2)</f>
        <v>177700</v>
      </c>
      <c r="X16" s="135">
        <f>INDEX('[13]2016 确认版 vs 财务版'!$1:$1048576,21,MATCH($C16,'[13]2016 确认版 vs 财务版'!$3:$3,0)+2)</f>
        <v>29775</v>
      </c>
      <c r="Y16" s="359">
        <f t="shared" si="2"/>
        <v>207475</v>
      </c>
      <c r="Z16" s="360">
        <f t="shared" si="3"/>
        <v>-207475</v>
      </c>
      <c r="AA16" s="361"/>
      <c r="AB16" s="358">
        <f>SUM('额度报销明细-传统'!L16:N16)</f>
        <v>0</v>
      </c>
      <c r="AC16" s="359">
        <f>SUMIFS('机动团建明细-传统'!$E:$E,'机动团建明细-传统'!$C:$C,'T&amp;E统计-传统'!$C16,'机动团建明细-传统'!$I:$I,$AD$5)</f>
        <v>0</v>
      </c>
      <c r="AD16" s="128">
        <f t="shared" si="18"/>
        <v>0</v>
      </c>
      <c r="AE16" s="135">
        <f>INDEX('[13]2016 确认版 vs 财务版'!$1:$1048576,20,MATCH($C16,'[13]2016 确认版 vs 财务版'!$3:$3,0)+3)</f>
        <v>177700</v>
      </c>
      <c r="AF16" s="135">
        <f>INDEX('[13]2016 确认版 vs 财务版'!$1:$1048576,21,MATCH($C16,'[13]2016 确认版 vs 财务版'!$3:$3,0)+3)</f>
        <v>29775</v>
      </c>
      <c r="AG16" s="359">
        <f t="shared" si="4"/>
        <v>207475</v>
      </c>
      <c r="AH16" s="360">
        <f t="shared" si="5"/>
        <v>-207475</v>
      </c>
      <c r="AI16" s="361"/>
      <c r="AJ16" s="358">
        <f t="shared" si="6"/>
        <v>110109</v>
      </c>
      <c r="AK16" s="359">
        <f t="shared" si="7"/>
        <v>71000</v>
      </c>
      <c r="AL16" s="128">
        <f t="shared" si="8"/>
        <v>181109</v>
      </c>
      <c r="AM16" s="128">
        <f t="shared" si="9"/>
        <v>721200</v>
      </c>
      <c r="AN16" s="128">
        <f t="shared" si="10"/>
        <v>119100</v>
      </c>
      <c r="AO16" s="359">
        <f t="shared" si="11"/>
        <v>840300</v>
      </c>
      <c r="AP16" s="360">
        <f t="shared" si="12"/>
        <v>-659191</v>
      </c>
    </row>
    <row r="17" spans="2:42" s="93" customFormat="1" outlineLevel="1">
      <c r="B17" s="193"/>
      <c r="C17" s="105" t="s">
        <v>387</v>
      </c>
      <c r="D17" s="335">
        <f>SUM(D15:D16)</f>
        <v>293529</v>
      </c>
      <c r="E17" s="332">
        <f t="shared" ref="E17:I17" si="44">SUM(E15:E16)</f>
        <v>71000</v>
      </c>
      <c r="F17" s="336">
        <f t="shared" si="44"/>
        <v>364529</v>
      </c>
      <c r="G17" s="333">
        <f t="shared" si="44"/>
        <v>512900</v>
      </c>
      <c r="H17" s="333">
        <f t="shared" si="44"/>
        <v>73162.5</v>
      </c>
      <c r="I17" s="332">
        <f t="shared" si="44"/>
        <v>586062.5</v>
      </c>
      <c r="J17" s="334">
        <f>F17-I17</f>
        <v>-221533.5</v>
      </c>
      <c r="K17" s="110"/>
      <c r="L17" s="335">
        <f>SUM(L15:L16)</f>
        <v>0</v>
      </c>
      <c r="M17" s="332">
        <f t="shared" ref="M17" si="45">SUM(M15:M16)</f>
        <v>0</v>
      </c>
      <c r="N17" s="336">
        <f t="shared" ref="N17" si="46">SUM(N15:N16)</f>
        <v>0</v>
      </c>
      <c r="O17" s="333">
        <f t="shared" ref="O17" si="47">SUM(O15:O16)</f>
        <v>521300</v>
      </c>
      <c r="P17" s="333">
        <f t="shared" ref="P17" si="48">SUM(P15:P16)</f>
        <v>73162.5</v>
      </c>
      <c r="Q17" s="332">
        <f t="shared" ref="Q17" si="49">SUM(Q15:Q16)</f>
        <v>594462.5</v>
      </c>
      <c r="R17" s="334">
        <f>N17-Q17</f>
        <v>-594462.5</v>
      </c>
      <c r="S17" s="110"/>
      <c r="T17" s="335">
        <f>SUM(T15:T16)</f>
        <v>0</v>
      </c>
      <c r="U17" s="332">
        <f t="shared" ref="U17" si="50">SUM(U15:U16)</f>
        <v>0</v>
      </c>
      <c r="V17" s="336">
        <f t="shared" ref="V17" si="51">SUM(V15:V16)</f>
        <v>0</v>
      </c>
      <c r="W17" s="333">
        <f t="shared" ref="W17" si="52">SUM(W15:W16)</f>
        <v>521300</v>
      </c>
      <c r="X17" s="333">
        <f t="shared" ref="X17" si="53">SUM(X15:X16)</f>
        <v>73162.5</v>
      </c>
      <c r="Y17" s="332">
        <f t="shared" ref="Y17" si="54">SUM(Y15:Y16)</f>
        <v>594462.5</v>
      </c>
      <c r="Z17" s="334">
        <f>V17-Y17</f>
        <v>-594462.5</v>
      </c>
      <c r="AA17" s="110"/>
      <c r="AB17" s="335">
        <f>SUM(AB15:AB16)</f>
        <v>0</v>
      </c>
      <c r="AC17" s="332">
        <f t="shared" ref="AC17" si="55">SUM(AC15:AC16)</f>
        <v>0</v>
      </c>
      <c r="AD17" s="336">
        <f t="shared" ref="AD17" si="56">SUM(AD15:AD16)</f>
        <v>0</v>
      </c>
      <c r="AE17" s="333">
        <f t="shared" ref="AE17" si="57">SUM(AE15:AE16)</f>
        <v>521300</v>
      </c>
      <c r="AF17" s="333">
        <f t="shared" ref="AF17" si="58">SUM(AF15:AF16)</f>
        <v>73162.5</v>
      </c>
      <c r="AG17" s="332">
        <f t="shared" ref="AG17" si="59">SUM(AG15:AG16)</f>
        <v>594462.5</v>
      </c>
      <c r="AH17" s="334">
        <f>AD17-AG17</f>
        <v>-594462.5</v>
      </c>
      <c r="AI17" s="110"/>
      <c r="AJ17" s="335">
        <f>SUM(AJ15:AJ16)</f>
        <v>293529</v>
      </c>
      <c r="AK17" s="332">
        <f t="shared" ref="AK17" si="60">SUM(AK15:AK16)</f>
        <v>71000</v>
      </c>
      <c r="AL17" s="336">
        <f t="shared" ref="AL17" si="61">SUM(AL15:AL16)</f>
        <v>364529</v>
      </c>
      <c r="AM17" s="336">
        <f t="shared" ref="AM17" si="62">SUM(AM15:AM16)</f>
        <v>2076800</v>
      </c>
      <c r="AN17" s="336">
        <f t="shared" ref="AN17" si="63">SUM(AN15:AN16)</f>
        <v>292650</v>
      </c>
      <c r="AO17" s="332">
        <f t="shared" ref="AO17" si="64">SUM(AO15:AO16)</f>
        <v>2369450</v>
      </c>
      <c r="AP17" s="334">
        <f>AL17-AO17</f>
        <v>-2004921</v>
      </c>
    </row>
    <row r="18" spans="2:42" outlineLevel="1">
      <c r="B18" s="194"/>
      <c r="C18" s="305"/>
      <c r="D18" s="220"/>
      <c r="E18" s="127"/>
      <c r="F18" s="128"/>
      <c r="G18" s="135"/>
      <c r="H18" s="135"/>
      <c r="I18" s="127"/>
      <c r="J18" s="165"/>
      <c r="K18" s="102"/>
      <c r="L18" s="220"/>
      <c r="M18" s="127"/>
      <c r="N18" s="128"/>
      <c r="O18" s="135"/>
      <c r="P18" s="135"/>
      <c r="Q18" s="127"/>
      <c r="R18" s="165"/>
      <c r="S18" s="102"/>
      <c r="T18" s="220"/>
      <c r="U18" s="127"/>
      <c r="V18" s="128"/>
      <c r="W18" s="135"/>
      <c r="X18" s="135"/>
      <c r="Y18" s="127"/>
      <c r="Z18" s="165"/>
      <c r="AA18" s="102"/>
      <c r="AB18" s="220"/>
      <c r="AC18" s="127"/>
      <c r="AD18" s="128"/>
      <c r="AE18" s="135"/>
      <c r="AF18" s="135"/>
      <c r="AG18" s="127"/>
      <c r="AH18" s="165"/>
      <c r="AI18" s="102"/>
      <c r="AJ18" s="220"/>
      <c r="AK18" s="127"/>
      <c r="AL18" s="128"/>
      <c r="AM18" s="128"/>
      <c r="AN18" s="128"/>
      <c r="AO18" s="127"/>
      <c r="AP18" s="165"/>
    </row>
    <row r="19" spans="2:42" s="355" customFormat="1" outlineLevel="1">
      <c r="B19" s="193" t="str">
        <f>VLOOKUP($C19,大区会计表!$A:$B,2,0)</f>
        <v>白鹭</v>
      </c>
      <c r="C19" s="304" t="s">
        <v>3</v>
      </c>
      <c r="D19" s="399">
        <f>SUM('额度报销明细-传统'!C19:E19)</f>
        <v>157900</v>
      </c>
      <c r="E19" s="397">
        <f>SUMIFS('机动团建明细-传统'!$E:$E,'机动团建明细-传统'!$C:$C,'T&amp;E统计-传统'!$C19,'机动团建明细-传统'!$I:$I,$F$5)</f>
        <v>0</v>
      </c>
      <c r="F19" s="129">
        <f>D19+E19</f>
        <v>157900</v>
      </c>
      <c r="G19" s="133">
        <f>INDEX('[13]2016 确认版 vs 财务版'!$1:$1048576,20,MATCH($C19,'[13]2016 确认版 vs 财务版'!$3:$3,0))</f>
        <v>362400</v>
      </c>
      <c r="H19" s="133">
        <f>INDEX('[13]2016 确认版 vs 财务版'!$1:$1048576,21,MATCH($C19,'[13]2016 确认版 vs 财务版'!$3:$3,0))</f>
        <v>44237.5</v>
      </c>
      <c r="I19" s="397">
        <f t="shared" ref="I19" si="65">SUM(G19:H19)</f>
        <v>406637.5</v>
      </c>
      <c r="J19" s="354">
        <f t="shared" ref="J19" si="66">F19-I19</f>
        <v>-248737.5</v>
      </c>
      <c r="K19" s="353"/>
      <c r="L19" s="399">
        <f>SUM('额度报销明细-传统'!F19:H19)</f>
        <v>0</v>
      </c>
      <c r="M19" s="397">
        <f>SUMIFS('机动团建明细-传统'!$E:$E,'机动团建明细-传统'!$C:$C,'T&amp;E统计-传统'!$C19,'机动团建明细-传统'!$I:$I,$N$5)</f>
        <v>0</v>
      </c>
      <c r="N19" s="129">
        <f t="shared" ref="N19" si="67">L19+M19</f>
        <v>0</v>
      </c>
      <c r="O19" s="133">
        <f>INDEX('[13]2016 确认版 vs 财务版'!$1:$1048576,20,MATCH($C19,'[13]2016 确认版 vs 财务版'!$3:$3,0)+1)</f>
        <v>362400</v>
      </c>
      <c r="P19" s="133">
        <f>INDEX('[13]2016 确认版 vs 财务版'!$1:$1048576,21,MATCH($C19,'[13]2016 确认版 vs 财务版'!$3:$3,0)+1)</f>
        <v>44237.5</v>
      </c>
      <c r="Q19" s="397">
        <f t="shared" ref="Q19" si="68">SUM(O19:P19)</f>
        <v>406637.5</v>
      </c>
      <c r="R19" s="354">
        <f t="shared" ref="R19" si="69">N19-Q19</f>
        <v>-406637.5</v>
      </c>
      <c r="S19" s="353"/>
      <c r="T19" s="399">
        <f>SUM('额度报销明细-传统'!I19:K19)</f>
        <v>0</v>
      </c>
      <c r="U19" s="397">
        <f>SUMIFS('机动团建明细-传统'!$E:$E,'机动团建明细-传统'!$C:$C,'T&amp;E统计-传统'!$C19,'机动团建明细-传统'!$I:$I,$V$5)</f>
        <v>0</v>
      </c>
      <c r="V19" s="129">
        <f t="shared" ref="V19" si="70">T19+U19</f>
        <v>0</v>
      </c>
      <c r="W19" s="133">
        <f>INDEX('[13]2016 确认版 vs 财务版'!$1:$1048576,20,MATCH($C19,'[13]2016 确认版 vs 财务版'!$3:$3,0)+2)</f>
        <v>362400</v>
      </c>
      <c r="X19" s="133">
        <f>INDEX('[13]2016 确认版 vs 财务版'!$1:$1048576,21,MATCH($C19,'[13]2016 确认版 vs 财务版'!$3:$3,0)+2)</f>
        <v>44237.5</v>
      </c>
      <c r="Y19" s="397">
        <f t="shared" ref="Y19" si="71">SUM(W19:X19)</f>
        <v>406637.5</v>
      </c>
      <c r="Z19" s="354">
        <f t="shared" ref="Z19" si="72">V19-Y19</f>
        <v>-406637.5</v>
      </c>
      <c r="AA19" s="353"/>
      <c r="AB19" s="399">
        <f>SUM('额度报销明细-传统'!L19:N19)</f>
        <v>0</v>
      </c>
      <c r="AC19" s="397">
        <f>SUMIFS('机动团建明细-传统'!$E:$E,'机动团建明细-传统'!$C:$C,'T&amp;E统计-传统'!$C19,'机动团建明细-传统'!$I:$I,$AD$5)</f>
        <v>0</v>
      </c>
      <c r="AD19" s="129">
        <f t="shared" ref="AD19" si="73">AB19+AC19</f>
        <v>0</v>
      </c>
      <c r="AE19" s="133">
        <f>INDEX('[13]2016 确认版 vs 财务版'!$1:$1048576,20,MATCH($C19,'[13]2016 确认版 vs 财务版'!$3:$3,0)+3)</f>
        <v>362400</v>
      </c>
      <c r="AF19" s="133">
        <f>INDEX('[13]2016 确认版 vs 财务版'!$1:$1048576,21,MATCH($C19,'[13]2016 确认版 vs 财务版'!$3:$3,0)+3)</f>
        <v>44237.5</v>
      </c>
      <c r="AG19" s="397">
        <f t="shared" ref="AG19" si="74">SUM(AE19:AF19)</f>
        <v>406637.5</v>
      </c>
      <c r="AH19" s="354">
        <f t="shared" ref="AH19" si="75">AD19-AG19</f>
        <v>-406637.5</v>
      </c>
      <c r="AI19" s="353"/>
      <c r="AJ19" s="399">
        <f t="shared" ref="AJ19" si="76">D19+L19+T19+AB19</f>
        <v>157900</v>
      </c>
      <c r="AK19" s="397">
        <f t="shared" ref="AK19" si="77">E19+M19+U19+AC19</f>
        <v>0</v>
      </c>
      <c r="AL19" s="129">
        <f t="shared" ref="AL19" si="78">F19+N19+V19+AD19</f>
        <v>157900</v>
      </c>
      <c r="AM19" s="129">
        <f t="shared" ref="AM19" si="79">G19+O19+W19+AE19</f>
        <v>1449600</v>
      </c>
      <c r="AN19" s="129">
        <f t="shared" ref="AN19" si="80">H19+P19+X19+AF19</f>
        <v>176950</v>
      </c>
      <c r="AO19" s="397">
        <f t="shared" ref="AO19" si="81">I19+Q19+Y19+AG19</f>
        <v>1626550</v>
      </c>
      <c r="AP19" s="354">
        <f t="shared" ref="AP19" si="82">AL19-AO19</f>
        <v>-1468650</v>
      </c>
    </row>
    <row r="20" spans="2:42" s="355" customFormat="1" outlineLevel="1">
      <c r="B20" s="194" t="s">
        <v>639</v>
      </c>
      <c r="C20" s="305" t="s">
        <v>15</v>
      </c>
      <c r="D20" s="358">
        <f>SUM('额度报销明细-传统'!C20:E20)</f>
        <v>72600</v>
      </c>
      <c r="E20" s="359">
        <f>SUMIFS('机动团建明细-传统'!$E:$E,'机动团建明细-传统'!$C:$C,'T&amp;E统计-传统'!$C20,'机动团建明细-传统'!$I:$I,$F$5)</f>
        <v>14037.5</v>
      </c>
      <c r="F20" s="128">
        <f>D20+E20</f>
        <v>86637.5</v>
      </c>
      <c r="G20" s="135">
        <f>INDEX('[13]2016 确认版 vs 财务版'!$1:$1048576,20,MATCH($C20,'[13]2016 确认版 vs 财务版'!$3:$3,0))</f>
        <v>90000</v>
      </c>
      <c r="H20" s="135">
        <f>INDEX('[13]2016 确认版 vs 财务版'!$1:$1048576,21,MATCH($C20,'[13]2016 确认版 vs 财务版'!$3:$3,0))</f>
        <v>14037.5</v>
      </c>
      <c r="I20" s="359">
        <f t="shared" ref="I20" si="83">SUM(G20:H20)</f>
        <v>104037.5</v>
      </c>
      <c r="J20" s="360">
        <f t="shared" ref="J20" si="84">F20-I20</f>
        <v>-17400</v>
      </c>
      <c r="K20" s="361"/>
      <c r="L20" s="358">
        <f>SUM('额度报销明细-传统'!F20:H20)</f>
        <v>0</v>
      </c>
      <c r="M20" s="359">
        <f>SUMIFS('机动团建明细-传统'!$E:$E,'机动团建明细-传统'!$C:$C,'T&amp;E统计-传统'!$C20,'机动团建明细-传统'!$I:$I,$N$5)</f>
        <v>14037.5</v>
      </c>
      <c r="N20" s="128">
        <f t="shared" ref="N20" si="85">L20+M20</f>
        <v>14037.5</v>
      </c>
      <c r="O20" s="135">
        <f>INDEX('[13]2016 确认版 vs 财务版'!$1:$1048576,20,MATCH($C20,'[13]2016 确认版 vs 财务版'!$3:$3,0)+1)</f>
        <v>100000</v>
      </c>
      <c r="P20" s="135">
        <f>INDEX('[13]2016 确认版 vs 财务版'!$1:$1048576,21,MATCH($C20,'[13]2016 确认版 vs 财务版'!$3:$3,0)+1)</f>
        <v>14037.5</v>
      </c>
      <c r="Q20" s="359">
        <f t="shared" ref="Q20" si="86">SUM(O20:P20)</f>
        <v>114037.5</v>
      </c>
      <c r="R20" s="360">
        <f t="shared" ref="R20" si="87">N20-Q20</f>
        <v>-100000</v>
      </c>
      <c r="S20" s="361"/>
      <c r="T20" s="358">
        <f>SUM('额度报销明细-传统'!I20:K20)</f>
        <v>0</v>
      </c>
      <c r="U20" s="359">
        <f>SUMIFS('机动团建明细-传统'!$E:$E,'机动团建明细-传统'!$C:$C,'T&amp;E统计-传统'!$C20,'机动团建明细-传统'!$I:$I,$V$5)</f>
        <v>0</v>
      </c>
      <c r="V20" s="128">
        <f t="shared" ref="V20" si="88">T20+U20</f>
        <v>0</v>
      </c>
      <c r="W20" s="135">
        <f>INDEX('[13]2016 确认版 vs 财务版'!$1:$1048576,20,MATCH($C20,'[13]2016 确认版 vs 财务版'!$3:$3,0)+2)</f>
        <v>100000</v>
      </c>
      <c r="X20" s="135">
        <f>INDEX('[13]2016 确认版 vs 财务版'!$1:$1048576,21,MATCH($C20,'[13]2016 确认版 vs 财务版'!$3:$3,0)+2)</f>
        <v>14037.5</v>
      </c>
      <c r="Y20" s="359">
        <f t="shared" ref="Y20" si="89">SUM(W20:X20)</f>
        <v>114037.5</v>
      </c>
      <c r="Z20" s="360">
        <f t="shared" ref="Z20" si="90">V20-Y20</f>
        <v>-114037.5</v>
      </c>
      <c r="AA20" s="361"/>
      <c r="AB20" s="358">
        <f>SUM('额度报销明细-传统'!L20:N20)</f>
        <v>0</v>
      </c>
      <c r="AC20" s="359">
        <f>SUMIFS('机动团建明细-传统'!$E:$E,'机动团建明细-传统'!$C:$C,'T&amp;E统计-传统'!$C20,'机动团建明细-传统'!$I:$I,$AD$5)</f>
        <v>0</v>
      </c>
      <c r="AD20" s="128">
        <f t="shared" ref="AD20" si="91">AB20+AC20</f>
        <v>0</v>
      </c>
      <c r="AE20" s="135">
        <f>INDEX('[13]2016 确认版 vs 财务版'!$1:$1048576,20,MATCH($C20,'[13]2016 确认版 vs 财务版'!$3:$3,0)+3)</f>
        <v>100000</v>
      </c>
      <c r="AF20" s="135">
        <f>INDEX('[13]2016 确认版 vs 财务版'!$1:$1048576,21,MATCH($C20,'[13]2016 确认版 vs 财务版'!$3:$3,0)+3)</f>
        <v>14037.5</v>
      </c>
      <c r="AG20" s="359">
        <f t="shared" ref="AG20" si="92">SUM(AE20:AF20)</f>
        <v>114037.5</v>
      </c>
      <c r="AH20" s="360">
        <f t="shared" ref="AH20" si="93">AD20-AG20</f>
        <v>-114037.5</v>
      </c>
      <c r="AI20" s="361"/>
      <c r="AJ20" s="358">
        <f t="shared" ref="AJ20" si="94">D20+L20+T20+AB20</f>
        <v>72600</v>
      </c>
      <c r="AK20" s="359">
        <f t="shared" ref="AK20" si="95">E20+M20+U20+AC20</f>
        <v>28075</v>
      </c>
      <c r="AL20" s="128">
        <f t="shared" ref="AL20" si="96">F20+N20+V20+AD20</f>
        <v>100675</v>
      </c>
      <c r="AM20" s="128">
        <f t="shared" ref="AM20" si="97">G20+O20+W20+AE20</f>
        <v>390000</v>
      </c>
      <c r="AN20" s="128">
        <f t="shared" ref="AN20" si="98">H20+P20+X20+AF20</f>
        <v>56150</v>
      </c>
      <c r="AO20" s="359">
        <f t="shared" ref="AO20" si="99">I20+Q20+Y20+AG20</f>
        <v>446150</v>
      </c>
      <c r="AP20" s="360">
        <f t="shared" ref="AP20" si="100">AL20-AO20</f>
        <v>-345475</v>
      </c>
    </row>
    <row r="21" spans="2:42" s="355" customFormat="1" outlineLevel="1">
      <c r="B21" s="193" t="str">
        <f>VLOOKUP($C21,大区会计表!$A:$B,2,0)</f>
        <v>丁蓓</v>
      </c>
      <c r="C21" s="304" t="s">
        <v>14</v>
      </c>
      <c r="D21" s="399">
        <f>SUM('额度报销明细-传统'!C21:E21)</f>
        <v>60300</v>
      </c>
      <c r="E21" s="397">
        <f>SUMIFS('机动团建明细-传统'!$E:$E,'机动团建明细-传统'!$C:$C,'T&amp;E统计-传统'!$C21,'机动团建明细-传统'!$I:$I,$F$5)</f>
        <v>27437.5</v>
      </c>
      <c r="F21" s="129">
        <f t="shared" si="13"/>
        <v>87737.5</v>
      </c>
      <c r="G21" s="133">
        <f>INDEX('[13]2016 确认版 vs 财务版'!$1:$1048576,20,MATCH($C21,'[13]2016 确认版 vs 财务版'!$3:$3,0))</f>
        <v>90500</v>
      </c>
      <c r="H21" s="133">
        <f>INDEX('[13]2016 确认版 vs 财务版'!$1:$1048576,21,MATCH($C21,'[13]2016 确认版 vs 财务版'!$3:$3,0))</f>
        <v>27013</v>
      </c>
      <c r="I21" s="397">
        <f t="shared" ref="I21:I29" si="101">SUM(G21:H21)</f>
        <v>117513</v>
      </c>
      <c r="J21" s="354">
        <f t="shared" ref="J21:J29" si="102">F21-I21</f>
        <v>-29775.5</v>
      </c>
      <c r="K21" s="353"/>
      <c r="L21" s="399">
        <f>SUM('额度报销明细-传统'!F21:H21)</f>
        <v>0</v>
      </c>
      <c r="M21" s="397">
        <f>SUMIFS('机动团建明细-传统'!$E:$E,'机动团建明细-传统'!$C:$C,'T&amp;E统计-传统'!$C21,'机动团建明细-传统'!$I:$I,$N$5)</f>
        <v>27437.5</v>
      </c>
      <c r="N21" s="129">
        <f t="shared" si="16"/>
        <v>27437.5</v>
      </c>
      <c r="O21" s="133">
        <f>INDEX('[13]2016 确认版 vs 财务版'!$1:$1048576,20,MATCH($C21,'[13]2016 确认版 vs 财务版'!$3:$3,0)+1)</f>
        <v>102300</v>
      </c>
      <c r="P21" s="133">
        <f>INDEX('[13]2016 确认版 vs 财务版'!$1:$1048576,21,MATCH($C21,'[13]2016 确认版 vs 财务版'!$3:$3,0)+1)</f>
        <v>27013</v>
      </c>
      <c r="Q21" s="397">
        <f t="shared" ref="Q21:Q29" si="103">SUM(O21:P21)</f>
        <v>129313</v>
      </c>
      <c r="R21" s="354">
        <f t="shared" ref="R21:R29" si="104">N21-Q21</f>
        <v>-101875.5</v>
      </c>
      <c r="S21" s="353"/>
      <c r="T21" s="399">
        <f>SUM('额度报销明细-传统'!I21:K21)</f>
        <v>0</v>
      </c>
      <c r="U21" s="397">
        <f>SUMIFS('机动团建明细-传统'!$E:$E,'机动团建明细-传统'!$C:$C,'T&amp;E统计-传统'!$C21,'机动团建明细-传统'!$I:$I,$V$5)</f>
        <v>0</v>
      </c>
      <c r="V21" s="129">
        <f t="shared" si="17"/>
        <v>0</v>
      </c>
      <c r="W21" s="133">
        <f>INDEX('[13]2016 确认版 vs 财务版'!$1:$1048576,20,MATCH($C21,'[13]2016 确认版 vs 财务版'!$3:$3,0)+2)</f>
        <v>102300</v>
      </c>
      <c r="X21" s="133">
        <f>INDEX('[13]2016 确认版 vs 财务版'!$1:$1048576,21,MATCH($C21,'[13]2016 确认版 vs 财务版'!$3:$3,0)+2)</f>
        <v>27013</v>
      </c>
      <c r="Y21" s="397">
        <f t="shared" ref="Y21:Y29" si="105">SUM(W21:X21)</f>
        <v>129313</v>
      </c>
      <c r="Z21" s="354">
        <f t="shared" ref="Z21:Z29" si="106">V21-Y21</f>
        <v>-129313</v>
      </c>
      <c r="AA21" s="353"/>
      <c r="AB21" s="399">
        <f>SUM('额度报销明细-传统'!L21:N21)</f>
        <v>0</v>
      </c>
      <c r="AC21" s="397">
        <f>SUMIFS('机动团建明细-传统'!$E:$E,'机动团建明细-传统'!$C:$C,'T&amp;E统计-传统'!$C21,'机动团建明细-传统'!$I:$I,$AD$5)</f>
        <v>0</v>
      </c>
      <c r="AD21" s="129">
        <f t="shared" si="18"/>
        <v>0</v>
      </c>
      <c r="AE21" s="133">
        <f>INDEX('[13]2016 确认版 vs 财务版'!$1:$1048576,20,MATCH($C21,'[13]2016 确认版 vs 财务版'!$3:$3,0)+3)</f>
        <v>102300</v>
      </c>
      <c r="AF21" s="133">
        <f>INDEX('[13]2016 确认版 vs 财务版'!$1:$1048576,21,MATCH($C21,'[13]2016 确认版 vs 财务版'!$3:$3,0)+3)</f>
        <v>27011</v>
      </c>
      <c r="AG21" s="397">
        <f t="shared" ref="AG21:AG29" si="107">SUM(AE21:AF21)</f>
        <v>129311</v>
      </c>
      <c r="AH21" s="354">
        <f t="shared" ref="AH21:AH29" si="108">AD21-AG21</f>
        <v>-129311</v>
      </c>
      <c r="AI21" s="353"/>
      <c r="AJ21" s="399">
        <f t="shared" ref="AJ21:AJ29" si="109">D21+L21+T21+AB21</f>
        <v>60300</v>
      </c>
      <c r="AK21" s="397">
        <f t="shared" ref="AK21:AK29" si="110">E21+M21+U21+AC21</f>
        <v>54875</v>
      </c>
      <c r="AL21" s="129">
        <f t="shared" ref="AL21:AL29" si="111">F21+N21+V21+AD21</f>
        <v>115175</v>
      </c>
      <c r="AM21" s="129">
        <f t="shared" ref="AM21:AM29" si="112">G21+O21+W21+AE21</f>
        <v>397400</v>
      </c>
      <c r="AN21" s="129">
        <f t="shared" ref="AN21:AN29" si="113">H21+P21+X21+AF21</f>
        <v>108050</v>
      </c>
      <c r="AO21" s="397">
        <f t="shared" ref="AO21:AO29" si="114">I21+Q21+Y21+AG21</f>
        <v>505450</v>
      </c>
      <c r="AP21" s="354">
        <f t="shared" ref="AP21:AP29" si="115">AL21-AO21</f>
        <v>-390275</v>
      </c>
    </row>
    <row r="22" spans="2:42" s="93" customFormat="1" outlineLevel="1">
      <c r="B22" s="194"/>
      <c r="C22" s="308" t="s">
        <v>388</v>
      </c>
      <c r="D22" s="348">
        <f>SUM(D19:D21)</f>
        <v>290800</v>
      </c>
      <c r="E22" s="340">
        <f t="shared" ref="E22:I22" si="116">SUM(E19:E21)</f>
        <v>41475</v>
      </c>
      <c r="F22" s="349">
        <f t="shared" si="116"/>
        <v>332275</v>
      </c>
      <c r="G22" s="341">
        <f t="shared" si="116"/>
        <v>542900</v>
      </c>
      <c r="H22" s="341">
        <f t="shared" si="116"/>
        <v>85288</v>
      </c>
      <c r="I22" s="349">
        <f t="shared" si="116"/>
        <v>628188</v>
      </c>
      <c r="J22" s="342">
        <f>F22-I22</f>
        <v>-295913</v>
      </c>
      <c r="K22" s="343"/>
      <c r="L22" s="348">
        <f>SUM(L19:L21)</f>
        <v>0</v>
      </c>
      <c r="M22" s="340">
        <f t="shared" ref="M22" si="117">SUM(M19:M21)</f>
        <v>41475</v>
      </c>
      <c r="N22" s="349">
        <f t="shared" ref="N22" si="118">SUM(N19:N21)</f>
        <v>41475</v>
      </c>
      <c r="O22" s="341">
        <f t="shared" ref="O22" si="119">SUM(O19:O21)</f>
        <v>564700</v>
      </c>
      <c r="P22" s="341">
        <f t="shared" ref="P22" si="120">SUM(P19:P21)</f>
        <v>85288</v>
      </c>
      <c r="Q22" s="349">
        <f t="shared" ref="Q22" si="121">SUM(Q19:Q21)</f>
        <v>649988</v>
      </c>
      <c r="R22" s="342">
        <f>N22-Q22</f>
        <v>-608513</v>
      </c>
      <c r="S22" s="343"/>
      <c r="T22" s="348">
        <f>SUM(T19:T21)</f>
        <v>0</v>
      </c>
      <c r="U22" s="340">
        <f t="shared" ref="U22" si="122">SUM(U19:U21)</f>
        <v>0</v>
      </c>
      <c r="V22" s="349">
        <f t="shared" ref="V22" si="123">SUM(V19:V21)</f>
        <v>0</v>
      </c>
      <c r="W22" s="341">
        <f t="shared" ref="W22" si="124">SUM(W19:W21)</f>
        <v>564700</v>
      </c>
      <c r="X22" s="341">
        <f t="shared" ref="X22" si="125">SUM(X19:X21)</f>
        <v>85288</v>
      </c>
      <c r="Y22" s="349">
        <f t="shared" ref="Y22" si="126">SUM(Y19:Y21)</f>
        <v>649988</v>
      </c>
      <c r="Z22" s="342">
        <f>V22-Y22</f>
        <v>-649988</v>
      </c>
      <c r="AA22" s="343"/>
      <c r="AB22" s="348">
        <f>SUM(AB19:AB21)</f>
        <v>0</v>
      </c>
      <c r="AC22" s="340">
        <f t="shared" ref="AC22" si="127">SUM(AC19:AC21)</f>
        <v>0</v>
      </c>
      <c r="AD22" s="349">
        <f t="shared" ref="AD22" si="128">SUM(AD19:AD21)</f>
        <v>0</v>
      </c>
      <c r="AE22" s="341">
        <f t="shared" ref="AE22" si="129">SUM(AE19:AE21)</f>
        <v>564700</v>
      </c>
      <c r="AF22" s="341">
        <f t="shared" ref="AF22" si="130">SUM(AF19:AF21)</f>
        <v>85286</v>
      </c>
      <c r="AG22" s="349">
        <f t="shared" ref="AG22" si="131">SUM(AG19:AG21)</f>
        <v>649986</v>
      </c>
      <c r="AH22" s="342">
        <f>AD22-AG22</f>
        <v>-649986</v>
      </c>
      <c r="AI22" s="343"/>
      <c r="AJ22" s="348">
        <f>SUM(AJ19:AJ21)</f>
        <v>290800</v>
      </c>
      <c r="AK22" s="340">
        <f t="shared" ref="AK22" si="132">SUM(AK19:AK21)</f>
        <v>82950</v>
      </c>
      <c r="AL22" s="349">
        <f t="shared" ref="AL22" si="133">SUM(AL19:AL21)</f>
        <v>373750</v>
      </c>
      <c r="AM22" s="341">
        <f t="shared" ref="AM22" si="134">SUM(AM19:AM21)</f>
        <v>2237000</v>
      </c>
      <c r="AN22" s="341">
        <f t="shared" ref="AN22" si="135">SUM(AN19:AN21)</f>
        <v>341150</v>
      </c>
      <c r="AO22" s="349">
        <f t="shared" ref="AO22" si="136">SUM(AO19:AO21)</f>
        <v>2578150</v>
      </c>
      <c r="AP22" s="342">
        <f>AL22-AO22</f>
        <v>-2204400</v>
      </c>
    </row>
    <row r="23" spans="2:42" outlineLevel="1">
      <c r="B23" s="193"/>
      <c r="C23" s="304"/>
      <c r="D23" s="219"/>
      <c r="E23" s="118"/>
      <c r="F23" s="129"/>
      <c r="G23" s="133"/>
      <c r="H23" s="133"/>
      <c r="I23" s="118"/>
      <c r="J23" s="164"/>
      <c r="K23" s="104"/>
      <c r="L23" s="219"/>
      <c r="M23" s="118"/>
      <c r="N23" s="129"/>
      <c r="O23" s="133"/>
      <c r="P23" s="133"/>
      <c r="Q23" s="118"/>
      <c r="R23" s="164"/>
      <c r="S23" s="104"/>
      <c r="T23" s="219"/>
      <c r="U23" s="118"/>
      <c r="V23" s="129"/>
      <c r="W23" s="133"/>
      <c r="X23" s="133"/>
      <c r="Y23" s="118"/>
      <c r="Z23" s="164"/>
      <c r="AA23" s="104"/>
      <c r="AB23" s="219"/>
      <c r="AC23" s="118"/>
      <c r="AD23" s="129"/>
      <c r="AE23" s="133"/>
      <c r="AF23" s="133"/>
      <c r="AG23" s="118"/>
      <c r="AH23" s="164"/>
      <c r="AI23" s="104"/>
      <c r="AJ23" s="219"/>
      <c r="AK23" s="118"/>
      <c r="AL23" s="129"/>
      <c r="AM23" s="133"/>
      <c r="AN23" s="133"/>
      <c r="AO23" s="118"/>
      <c r="AP23" s="164"/>
    </row>
    <row r="24" spans="2:42" s="355" customFormat="1" outlineLevel="1">
      <c r="B24" s="194" t="str">
        <f>VLOOKUP($C24,大区会计表!$A:$B,2,0)</f>
        <v>金银</v>
      </c>
      <c r="C24" s="305" t="s">
        <v>5</v>
      </c>
      <c r="D24" s="358">
        <f>SUM('额度报销明细-传统'!C24:E24)</f>
        <v>334800</v>
      </c>
      <c r="E24" s="359">
        <f>SUMIFS('机动团建明细-传统'!$E:$E,'机动团建明细-传统'!$C:$C,'T&amp;E统计-传统'!$C24,'机动团建明细-传统'!$I:$I,$F$5)</f>
        <v>80000</v>
      </c>
      <c r="F24" s="128">
        <f t="shared" si="13"/>
        <v>414800</v>
      </c>
      <c r="G24" s="135">
        <f>INDEX('[13]2016 确认版 vs 财务版'!$1:$1048576,20,MATCH($C24,'[13]2016 确认版 vs 财务版'!$3:$3,0))</f>
        <v>500000</v>
      </c>
      <c r="H24" s="135">
        <f>INDEX('[13]2016 确认版 vs 财务版'!$1:$1048576,21,MATCH($C24,'[13]2016 确认版 vs 财务版'!$3:$3,0))</f>
        <v>48912.5</v>
      </c>
      <c r="I24" s="128">
        <f>SUM(G24:H24)</f>
        <v>548912.5</v>
      </c>
      <c r="J24" s="360">
        <f t="shared" si="102"/>
        <v>-134112.5</v>
      </c>
      <c r="K24" s="361"/>
      <c r="L24" s="358">
        <f>SUM('额度报销明细-传统'!F24:H24)</f>
        <v>0</v>
      </c>
      <c r="M24" s="359">
        <f>SUMIFS('机动团建明细-传统'!$E:$E,'机动团建明细-传统'!$C:$C,'T&amp;E统计-传统'!$C24,'机动团建明细-传统'!$I:$I,$N$5)</f>
        <v>0</v>
      </c>
      <c r="N24" s="128">
        <f t="shared" si="16"/>
        <v>0</v>
      </c>
      <c r="O24" s="135">
        <f>INDEX('[13]2016 确认版 vs 财务版'!$1:$1048576,20,MATCH($C24,'[13]2016 确认版 vs 财务版'!$3:$3,0)+1)</f>
        <v>500000</v>
      </c>
      <c r="P24" s="135">
        <f>INDEX('[13]2016 确认版 vs 财务版'!$1:$1048576,21,MATCH($C24,'[13]2016 确认版 vs 财务版'!$3:$3,0)+1)</f>
        <v>48912.5</v>
      </c>
      <c r="Q24" s="128">
        <f>SUM(O24:P24)</f>
        <v>548912.5</v>
      </c>
      <c r="R24" s="360">
        <f t="shared" si="104"/>
        <v>-548912.5</v>
      </c>
      <c r="S24" s="361"/>
      <c r="T24" s="358">
        <f>SUM('额度报销明细-传统'!I24:K24)</f>
        <v>0</v>
      </c>
      <c r="U24" s="359">
        <f>SUMIFS('机动团建明细-传统'!$E:$E,'机动团建明细-传统'!$C:$C,'T&amp;E统计-传统'!$C24,'机动团建明细-传统'!$I:$I,$V$5)</f>
        <v>0</v>
      </c>
      <c r="V24" s="128">
        <f t="shared" si="17"/>
        <v>0</v>
      </c>
      <c r="W24" s="135">
        <f>INDEX('[13]2016 确认版 vs 财务版'!$1:$1048576,20,MATCH($C24,'[13]2016 确认版 vs 财务版'!$3:$3,0)+2)</f>
        <v>500000</v>
      </c>
      <c r="X24" s="135">
        <f>INDEX('[13]2016 确认版 vs 财务版'!$1:$1048576,21,MATCH($C24,'[13]2016 确认版 vs 财务版'!$3:$3,0)+2)</f>
        <v>48912.5</v>
      </c>
      <c r="Y24" s="128">
        <f>SUM(W24:X24)</f>
        <v>548912.5</v>
      </c>
      <c r="Z24" s="360">
        <f t="shared" si="106"/>
        <v>-548912.5</v>
      </c>
      <c r="AA24" s="361"/>
      <c r="AB24" s="358">
        <f>SUM('额度报销明细-传统'!L24:N24)</f>
        <v>0</v>
      </c>
      <c r="AC24" s="359">
        <f>SUMIFS('机动团建明细-传统'!$E:$E,'机动团建明细-传统'!$C:$C,'T&amp;E统计-传统'!$C24,'机动团建明细-传统'!$I:$I,$AD$5)</f>
        <v>0</v>
      </c>
      <c r="AD24" s="128">
        <f t="shared" si="18"/>
        <v>0</v>
      </c>
      <c r="AE24" s="135">
        <f>INDEX('[13]2016 确认版 vs 财务版'!$1:$1048576,20,MATCH($C24,'[13]2016 确认版 vs 财务版'!$3:$3,0)+3)</f>
        <v>500000</v>
      </c>
      <c r="AF24" s="135">
        <f>INDEX('[13]2016 确认版 vs 财务版'!$1:$1048576,21,MATCH($C24,'[13]2016 确认版 vs 财务版'!$3:$3,0)+3)</f>
        <v>48912.5</v>
      </c>
      <c r="AG24" s="128">
        <f>SUM(AE24:AF24)</f>
        <v>548912.5</v>
      </c>
      <c r="AH24" s="360">
        <f t="shared" si="108"/>
        <v>-548912.5</v>
      </c>
      <c r="AI24" s="361"/>
      <c r="AJ24" s="358">
        <f t="shared" si="109"/>
        <v>334800</v>
      </c>
      <c r="AK24" s="359">
        <f t="shared" si="110"/>
        <v>80000</v>
      </c>
      <c r="AL24" s="128">
        <f t="shared" si="111"/>
        <v>414800</v>
      </c>
      <c r="AM24" s="135">
        <f t="shared" si="112"/>
        <v>2000000</v>
      </c>
      <c r="AN24" s="135">
        <f t="shared" si="113"/>
        <v>195650</v>
      </c>
      <c r="AO24" s="128">
        <f t="shared" si="114"/>
        <v>2195650</v>
      </c>
      <c r="AP24" s="360">
        <f t="shared" si="115"/>
        <v>-1780850</v>
      </c>
    </row>
    <row r="25" spans="2:42" s="355" customFormat="1" outlineLevel="1">
      <c r="B25" s="193" t="str">
        <f>VLOOKUP($C25,大区会计表!$A:$B,2,0)</f>
        <v>金银</v>
      </c>
      <c r="C25" s="304" t="s">
        <v>13</v>
      </c>
      <c r="D25" s="399">
        <f>SUM('额度报销明细-传统'!C25:E25)</f>
        <v>210940</v>
      </c>
      <c r="E25" s="397">
        <f>SUMIFS('机动团建明细-传统'!$E:$E,'机动团建明细-传统'!$C:$C,'T&amp;E统计-传统'!$C25,'机动团建明细-传统'!$I:$I,$F$5)</f>
        <v>53375</v>
      </c>
      <c r="F25" s="129">
        <f t="shared" si="13"/>
        <v>264315</v>
      </c>
      <c r="G25" s="129">
        <f>INDEX('[13]2016 确认版 vs 财务版'!$1:$1048576,20,MATCH($C25,'[13]2016 确认版 vs 财务版'!$3:$3,0))</f>
        <v>312500</v>
      </c>
      <c r="H25" s="129">
        <f>INDEX('[13]2016 确认版 vs 财务版'!$1:$1048576,21,MATCH($C25,'[13]2016 确认版 vs 财务版'!$3:$3,0))</f>
        <v>43600</v>
      </c>
      <c r="I25" s="397">
        <f t="shared" si="101"/>
        <v>356100</v>
      </c>
      <c r="J25" s="354">
        <f t="shared" si="102"/>
        <v>-91785</v>
      </c>
      <c r="K25" s="353"/>
      <c r="L25" s="399">
        <f>SUM('额度报销明细-传统'!F25:H25)</f>
        <v>0</v>
      </c>
      <c r="M25" s="397">
        <f>SUMIFS('机动团建明细-传统'!$E:$E,'机动团建明细-传统'!$C:$C,'T&amp;E统计-传统'!$C25,'机动团建明细-传统'!$I:$I,$N$5)</f>
        <v>30000</v>
      </c>
      <c r="N25" s="129">
        <f t="shared" si="16"/>
        <v>30000</v>
      </c>
      <c r="O25" s="129">
        <f>INDEX('[13]2016 确认版 vs 财务版'!$1:$1048576,20,MATCH($C25,'[13]2016 确认版 vs 财务版'!$3:$3,0)+1)</f>
        <v>346700</v>
      </c>
      <c r="P25" s="129">
        <f>INDEX('[13]2016 确认版 vs 财务版'!$1:$1048576,21,MATCH($C25,'[13]2016 确认版 vs 财务版'!$3:$3,0)+1)</f>
        <v>43600</v>
      </c>
      <c r="Q25" s="397">
        <f t="shared" si="103"/>
        <v>390300</v>
      </c>
      <c r="R25" s="354">
        <f t="shared" si="104"/>
        <v>-360300</v>
      </c>
      <c r="S25" s="353"/>
      <c r="T25" s="399">
        <f>SUM('额度报销明细-传统'!I25:K25)</f>
        <v>0</v>
      </c>
      <c r="U25" s="397">
        <f>SUMIFS('机动团建明细-传统'!$E:$E,'机动团建明细-传统'!$C:$C,'T&amp;E统计-传统'!$C25,'机动团建明细-传统'!$I:$I,$V$5)</f>
        <v>0</v>
      </c>
      <c r="V25" s="129">
        <f t="shared" si="17"/>
        <v>0</v>
      </c>
      <c r="W25" s="129">
        <f>INDEX('[13]2016 确认版 vs 财务版'!$1:$1048576,20,MATCH($C25,'[13]2016 确认版 vs 财务版'!$3:$3,0)+2)</f>
        <v>346700</v>
      </c>
      <c r="X25" s="129">
        <f>INDEX('[13]2016 确认版 vs 财务版'!$1:$1048576,21,MATCH($C25,'[13]2016 确认版 vs 财务版'!$3:$3,0)+2)</f>
        <v>43600</v>
      </c>
      <c r="Y25" s="397">
        <f t="shared" si="105"/>
        <v>390300</v>
      </c>
      <c r="Z25" s="354">
        <f t="shared" si="106"/>
        <v>-390300</v>
      </c>
      <c r="AA25" s="353"/>
      <c r="AB25" s="399">
        <f>SUM('额度报销明细-传统'!L25:N25)</f>
        <v>0</v>
      </c>
      <c r="AC25" s="397">
        <f>SUMIFS('机动团建明细-传统'!$E:$E,'机动团建明细-传统'!$C:$C,'T&amp;E统计-传统'!$C25,'机动团建明细-传统'!$I:$I,$AD$5)</f>
        <v>0</v>
      </c>
      <c r="AD25" s="129">
        <f t="shared" si="18"/>
        <v>0</v>
      </c>
      <c r="AE25" s="129">
        <f>INDEX('[13]2016 确认版 vs 财务版'!$1:$1048576,20,MATCH($C25,'[13]2016 确认版 vs 财务版'!$3:$3,0)+3)</f>
        <v>346700</v>
      </c>
      <c r="AF25" s="129">
        <f>INDEX('[13]2016 确认版 vs 财务版'!$1:$1048576,21,MATCH($C25,'[13]2016 确认版 vs 财务版'!$3:$3,0)+3)</f>
        <v>43600</v>
      </c>
      <c r="AG25" s="397">
        <f t="shared" si="107"/>
        <v>390300</v>
      </c>
      <c r="AH25" s="354">
        <f t="shared" si="108"/>
        <v>-390300</v>
      </c>
      <c r="AI25" s="353"/>
      <c r="AJ25" s="399">
        <f t="shared" si="109"/>
        <v>210940</v>
      </c>
      <c r="AK25" s="397">
        <f t="shared" si="110"/>
        <v>83375</v>
      </c>
      <c r="AL25" s="129">
        <f t="shared" si="111"/>
        <v>294315</v>
      </c>
      <c r="AM25" s="129">
        <f t="shared" si="112"/>
        <v>1352600</v>
      </c>
      <c r="AN25" s="129">
        <f t="shared" si="113"/>
        <v>174400</v>
      </c>
      <c r="AO25" s="397">
        <f t="shared" si="114"/>
        <v>1527000</v>
      </c>
      <c r="AP25" s="354">
        <f t="shared" si="115"/>
        <v>-1232685</v>
      </c>
    </row>
    <row r="26" spans="2:42" s="355" customFormat="1" outlineLevel="1">
      <c r="B26" s="194" t="str">
        <f>VLOOKUP($C26,大区会计表!$A:$B,2,0)</f>
        <v>金银</v>
      </c>
      <c r="C26" s="305" t="s">
        <v>9</v>
      </c>
      <c r="D26" s="358">
        <f>SUM('额度报销明细-传统'!C26:E26)</f>
        <v>94400</v>
      </c>
      <c r="E26" s="359">
        <f>SUMIFS('机动团建明细-传统'!$E:$E,'机动团建明细-传统'!$C:$C,'T&amp;E统计-传统'!$C26,'机动团建明细-传统'!$I:$I,$F$5)</f>
        <v>11000</v>
      </c>
      <c r="F26" s="128">
        <f t="shared" si="13"/>
        <v>105400</v>
      </c>
      <c r="G26" s="128">
        <f>INDEX('[13]2016 确认版 vs 财务版'!$1:$1048576,20,MATCH($C26,'[13]2016 确认版 vs 财务版'!$3:$3,0))</f>
        <v>290000</v>
      </c>
      <c r="H26" s="128">
        <f>INDEX('[13]2016 确认版 vs 财务版'!$1:$1048576,21,MATCH($C26,'[13]2016 确认版 vs 财务版'!$3:$3,0))</f>
        <v>30625</v>
      </c>
      <c r="I26" s="359">
        <f t="shared" si="101"/>
        <v>320625</v>
      </c>
      <c r="J26" s="360">
        <f t="shared" si="102"/>
        <v>-215225</v>
      </c>
      <c r="K26" s="361"/>
      <c r="L26" s="358">
        <f>SUM('额度报销明细-传统'!F26:H26)</f>
        <v>0</v>
      </c>
      <c r="M26" s="359">
        <f>SUMIFS('机动团建明细-传统'!$E:$E,'机动团建明细-传统'!$C:$C,'T&amp;E统计-传统'!$C26,'机动团建明细-传统'!$I:$I,$N$5)</f>
        <v>0</v>
      </c>
      <c r="N26" s="128">
        <f t="shared" si="16"/>
        <v>0</v>
      </c>
      <c r="O26" s="128">
        <f>INDEX('[13]2016 确认版 vs 财务版'!$1:$1048576,20,MATCH($C26,'[13]2016 确认版 vs 财务版'!$3:$3,0)+1)</f>
        <v>290000</v>
      </c>
      <c r="P26" s="128">
        <f>INDEX('[13]2016 确认版 vs 财务版'!$1:$1048576,21,MATCH($C26,'[13]2016 确认版 vs 财务版'!$3:$3,0)+1)</f>
        <v>30625</v>
      </c>
      <c r="Q26" s="359">
        <f t="shared" si="103"/>
        <v>320625</v>
      </c>
      <c r="R26" s="360">
        <f t="shared" si="104"/>
        <v>-320625</v>
      </c>
      <c r="S26" s="361"/>
      <c r="T26" s="358">
        <f>SUM('额度报销明细-传统'!I26:K26)</f>
        <v>0</v>
      </c>
      <c r="U26" s="359">
        <f>SUMIFS('机动团建明细-传统'!$E:$E,'机动团建明细-传统'!$C:$C,'T&amp;E统计-传统'!$C26,'机动团建明细-传统'!$I:$I,$V$5)</f>
        <v>0</v>
      </c>
      <c r="V26" s="128">
        <f t="shared" si="17"/>
        <v>0</v>
      </c>
      <c r="W26" s="128">
        <f>INDEX('[13]2016 确认版 vs 财务版'!$1:$1048576,20,MATCH($C26,'[13]2016 确认版 vs 财务版'!$3:$3,0)+2)</f>
        <v>290000</v>
      </c>
      <c r="X26" s="128">
        <f>INDEX('[13]2016 确认版 vs 财务版'!$1:$1048576,21,MATCH($C26,'[13]2016 确认版 vs 财务版'!$3:$3,0)+2)</f>
        <v>30625</v>
      </c>
      <c r="Y26" s="359">
        <f t="shared" si="105"/>
        <v>320625</v>
      </c>
      <c r="Z26" s="360">
        <f t="shared" si="106"/>
        <v>-320625</v>
      </c>
      <c r="AA26" s="361"/>
      <c r="AB26" s="358">
        <f>SUM('额度报销明细-传统'!L26:N26)</f>
        <v>0</v>
      </c>
      <c r="AC26" s="359">
        <f>SUMIFS('机动团建明细-传统'!$E:$E,'机动团建明细-传统'!$C:$C,'T&amp;E统计-传统'!$C26,'机动团建明细-传统'!$I:$I,$AD$5)</f>
        <v>0</v>
      </c>
      <c r="AD26" s="128">
        <f t="shared" si="18"/>
        <v>0</v>
      </c>
      <c r="AE26" s="128">
        <f>INDEX('[13]2016 确认版 vs 财务版'!$1:$1048576,20,MATCH($C26,'[13]2016 确认版 vs 财务版'!$3:$3,0)+3)</f>
        <v>290000</v>
      </c>
      <c r="AF26" s="128">
        <f>INDEX('[13]2016 确认版 vs 财务版'!$1:$1048576,21,MATCH($C26,'[13]2016 确认版 vs 财务版'!$3:$3,0)+3)</f>
        <v>30625</v>
      </c>
      <c r="AG26" s="359">
        <f t="shared" si="107"/>
        <v>320625</v>
      </c>
      <c r="AH26" s="360">
        <f t="shared" si="108"/>
        <v>-320625</v>
      </c>
      <c r="AI26" s="361"/>
      <c r="AJ26" s="358">
        <f t="shared" si="109"/>
        <v>94400</v>
      </c>
      <c r="AK26" s="359">
        <f t="shared" si="110"/>
        <v>11000</v>
      </c>
      <c r="AL26" s="128">
        <f t="shared" si="111"/>
        <v>105400</v>
      </c>
      <c r="AM26" s="128">
        <f t="shared" si="112"/>
        <v>1160000</v>
      </c>
      <c r="AN26" s="128">
        <f t="shared" si="113"/>
        <v>122500</v>
      </c>
      <c r="AO26" s="359">
        <f t="shared" si="114"/>
        <v>1282500</v>
      </c>
      <c r="AP26" s="360">
        <f t="shared" si="115"/>
        <v>-1177100</v>
      </c>
    </row>
    <row r="27" spans="2:42" s="93" customFormat="1" outlineLevel="1">
      <c r="B27" s="193"/>
      <c r="C27" s="105" t="s">
        <v>389</v>
      </c>
      <c r="D27" s="335">
        <f>SUM(D24:D26)</f>
        <v>640140</v>
      </c>
      <c r="E27" s="332">
        <f t="shared" ref="E27" si="137">SUM(E24:E26)</f>
        <v>144375</v>
      </c>
      <c r="F27" s="336">
        <f t="shared" ref="F27" si="138">SUM(F24:F26)</f>
        <v>784515</v>
      </c>
      <c r="G27" s="336">
        <f t="shared" ref="G27" si="139">SUM(G24:G26)</f>
        <v>1102500</v>
      </c>
      <c r="H27" s="336">
        <f t="shared" ref="H27" si="140">SUM(H24:H26)</f>
        <v>123137.5</v>
      </c>
      <c r="I27" s="332">
        <f t="shared" ref="I27" si="141">SUM(I24:I26)</f>
        <v>1225637.5</v>
      </c>
      <c r="J27" s="334">
        <f>F27-I27</f>
        <v>-441122.5</v>
      </c>
      <c r="K27" s="110"/>
      <c r="L27" s="335">
        <f>SUM(L24:L26)</f>
        <v>0</v>
      </c>
      <c r="M27" s="332">
        <f t="shared" ref="M27" si="142">SUM(M24:M26)</f>
        <v>30000</v>
      </c>
      <c r="N27" s="336">
        <f t="shared" ref="N27" si="143">SUM(N24:N26)</f>
        <v>30000</v>
      </c>
      <c r="O27" s="336">
        <f t="shared" ref="O27" si="144">SUM(O24:O26)</f>
        <v>1136700</v>
      </c>
      <c r="P27" s="336">
        <f t="shared" ref="P27" si="145">SUM(P24:P26)</f>
        <v>123137.5</v>
      </c>
      <c r="Q27" s="332">
        <f t="shared" ref="Q27" si="146">SUM(Q24:Q26)</f>
        <v>1259837.5</v>
      </c>
      <c r="R27" s="334">
        <f>N27-Q27</f>
        <v>-1229837.5</v>
      </c>
      <c r="S27" s="110"/>
      <c r="T27" s="335">
        <f>SUM(T24:T26)</f>
        <v>0</v>
      </c>
      <c r="U27" s="332">
        <f t="shared" ref="U27" si="147">SUM(U24:U26)</f>
        <v>0</v>
      </c>
      <c r="V27" s="336">
        <f t="shared" ref="V27" si="148">SUM(V24:V26)</f>
        <v>0</v>
      </c>
      <c r="W27" s="336">
        <f t="shared" ref="W27" si="149">SUM(W24:W26)</f>
        <v>1136700</v>
      </c>
      <c r="X27" s="336">
        <f t="shared" ref="X27" si="150">SUM(X24:X26)</f>
        <v>123137.5</v>
      </c>
      <c r="Y27" s="332">
        <f t="shared" ref="Y27" si="151">SUM(Y24:Y26)</f>
        <v>1259837.5</v>
      </c>
      <c r="Z27" s="334">
        <f>V27-Y27</f>
        <v>-1259837.5</v>
      </c>
      <c r="AA27" s="110"/>
      <c r="AB27" s="335">
        <f>SUM(AB24:AB26)</f>
        <v>0</v>
      </c>
      <c r="AC27" s="332">
        <f t="shared" ref="AC27" si="152">SUM(AC24:AC26)</f>
        <v>0</v>
      </c>
      <c r="AD27" s="336">
        <f t="shared" ref="AD27" si="153">SUM(AD24:AD26)</f>
        <v>0</v>
      </c>
      <c r="AE27" s="336">
        <f t="shared" ref="AE27" si="154">SUM(AE24:AE26)</f>
        <v>1136700</v>
      </c>
      <c r="AF27" s="336">
        <f t="shared" ref="AF27" si="155">SUM(AF24:AF26)</f>
        <v>123137.5</v>
      </c>
      <c r="AG27" s="332">
        <f t="shared" ref="AG27" si="156">SUM(AG24:AG26)</f>
        <v>1259837.5</v>
      </c>
      <c r="AH27" s="334">
        <f>AD27-AG27</f>
        <v>-1259837.5</v>
      </c>
      <c r="AI27" s="110"/>
      <c r="AJ27" s="335">
        <f>SUM(AJ24:AJ26)</f>
        <v>640140</v>
      </c>
      <c r="AK27" s="332">
        <f t="shared" ref="AK27" si="157">SUM(AK24:AK26)</f>
        <v>174375</v>
      </c>
      <c r="AL27" s="336">
        <f t="shared" ref="AL27" si="158">SUM(AL24:AL26)</f>
        <v>814515</v>
      </c>
      <c r="AM27" s="336">
        <f t="shared" ref="AM27" si="159">SUM(AM24:AM26)</f>
        <v>4512600</v>
      </c>
      <c r="AN27" s="336">
        <f t="shared" ref="AN27" si="160">SUM(AN24:AN26)</f>
        <v>492550</v>
      </c>
      <c r="AO27" s="332">
        <f t="shared" ref="AO27" si="161">SUM(AO24:AO26)</f>
        <v>5005150</v>
      </c>
      <c r="AP27" s="334">
        <f>AL27-AO27</f>
        <v>-4190635</v>
      </c>
    </row>
    <row r="28" spans="2:42" outlineLevel="1">
      <c r="B28" s="194"/>
      <c r="C28" s="305"/>
      <c r="D28" s="220"/>
      <c r="E28" s="127"/>
      <c r="F28" s="128"/>
      <c r="G28" s="128"/>
      <c r="H28" s="128"/>
      <c r="I28" s="127"/>
      <c r="J28" s="165"/>
      <c r="K28" s="102"/>
      <c r="L28" s="220"/>
      <c r="M28" s="127"/>
      <c r="N28" s="128"/>
      <c r="O28" s="128"/>
      <c r="P28" s="128"/>
      <c r="Q28" s="127"/>
      <c r="R28" s="165"/>
      <c r="S28" s="102"/>
      <c r="T28" s="220"/>
      <c r="U28" s="127"/>
      <c r="V28" s="128"/>
      <c r="W28" s="128"/>
      <c r="X28" s="128"/>
      <c r="Y28" s="127"/>
      <c r="Z28" s="165"/>
      <c r="AA28" s="102"/>
      <c r="AB28" s="220"/>
      <c r="AC28" s="127"/>
      <c r="AD28" s="128"/>
      <c r="AE28" s="128"/>
      <c r="AF28" s="128"/>
      <c r="AG28" s="127"/>
      <c r="AH28" s="165"/>
      <c r="AI28" s="102"/>
      <c r="AJ28" s="220"/>
      <c r="AK28" s="127"/>
      <c r="AL28" s="128"/>
      <c r="AM28" s="128"/>
      <c r="AN28" s="128"/>
      <c r="AO28" s="127"/>
      <c r="AP28" s="165"/>
    </row>
    <row r="29" spans="2:42" s="355" customFormat="1" outlineLevel="1">
      <c r="B29" s="193" t="str">
        <f>VLOOKUP($C29,大区会计表!$A:$B,2,0)</f>
        <v>李研</v>
      </c>
      <c r="C29" s="304" t="s">
        <v>11</v>
      </c>
      <c r="D29" s="399">
        <f>SUM('额度报销明细-传统'!C29:E29)</f>
        <v>139000</v>
      </c>
      <c r="E29" s="397">
        <f>SUMIFS('机动团建明细-传统'!$E:$E,'机动团建明细-传统'!$C:$C,'T&amp;E统计-传统'!$C29,'机动团建明细-传统'!$I:$I,$F$5)</f>
        <v>20000</v>
      </c>
      <c r="F29" s="129">
        <f t="shared" si="13"/>
        <v>159000</v>
      </c>
      <c r="G29" s="129">
        <f>INDEX('[13]2016 确认版 vs 财务版'!$1:$1048576,20,MATCH($C29,'[13]2016 确认版 vs 财务版'!$3:$3,0))</f>
        <v>147700</v>
      </c>
      <c r="H29" s="129">
        <f>INDEX('[13]2016 确认版 vs 财务版'!$1:$1048576,21,MATCH($C29,'[13]2016 确认版 vs 财务版'!$3:$3,0))</f>
        <v>78075</v>
      </c>
      <c r="I29" s="397">
        <f t="shared" si="101"/>
        <v>225775</v>
      </c>
      <c r="J29" s="354">
        <f t="shared" si="102"/>
        <v>-66775</v>
      </c>
      <c r="K29" s="353"/>
      <c r="L29" s="399">
        <f>SUM('额度报销明细-传统'!F29:H29)</f>
        <v>0</v>
      </c>
      <c r="M29" s="397">
        <f>SUMIFS('机动团建明细-传统'!$E:$E,'机动团建明细-传统'!$C:$C,'T&amp;E统计-传统'!$C29,'机动团建明细-传统'!$I:$I,$N$5)</f>
        <v>50000</v>
      </c>
      <c r="N29" s="129">
        <f t="shared" si="16"/>
        <v>50000</v>
      </c>
      <c r="O29" s="129">
        <f>INDEX('[13]2016 确认版 vs 财务版'!$1:$1048576,20,MATCH($C29,'[13]2016 确认版 vs 财务版'!$3:$3,0)+1)</f>
        <v>147700</v>
      </c>
      <c r="P29" s="129">
        <f>INDEX('[13]2016 确认版 vs 财务版'!$1:$1048576,21,MATCH($C29,'[13]2016 确认版 vs 财务版'!$3:$3,0)+1)</f>
        <v>78075</v>
      </c>
      <c r="Q29" s="397">
        <f t="shared" si="103"/>
        <v>225775</v>
      </c>
      <c r="R29" s="354">
        <f t="shared" si="104"/>
        <v>-175775</v>
      </c>
      <c r="S29" s="353"/>
      <c r="T29" s="399">
        <f>SUM('额度报销明细-传统'!I29:K29)</f>
        <v>0</v>
      </c>
      <c r="U29" s="397">
        <f>SUMIFS('机动团建明细-传统'!$E:$E,'机动团建明细-传统'!$C:$C,'T&amp;E统计-传统'!$C29,'机动团建明细-传统'!$I:$I,$V$5)</f>
        <v>0</v>
      </c>
      <c r="V29" s="129">
        <f t="shared" si="17"/>
        <v>0</v>
      </c>
      <c r="W29" s="129">
        <f>INDEX('[13]2016 确认版 vs 财务版'!$1:$1048576,20,MATCH($C29,'[13]2016 确认版 vs 财务版'!$3:$3,0)+2)</f>
        <v>147700</v>
      </c>
      <c r="X29" s="129">
        <f>INDEX('[13]2016 确认版 vs 财务版'!$1:$1048576,21,MATCH($C29,'[13]2016 确认版 vs 财务版'!$3:$3,0)+2)</f>
        <v>78075</v>
      </c>
      <c r="Y29" s="397">
        <f t="shared" si="105"/>
        <v>225775</v>
      </c>
      <c r="Z29" s="354">
        <f t="shared" si="106"/>
        <v>-225775</v>
      </c>
      <c r="AA29" s="353"/>
      <c r="AB29" s="399">
        <f>SUM('额度报销明细-传统'!L29:N29)</f>
        <v>0</v>
      </c>
      <c r="AC29" s="397">
        <f>SUMIFS('机动团建明细-传统'!$E:$E,'机动团建明细-传统'!$C:$C,'T&amp;E统计-传统'!$C29,'机动团建明细-传统'!$I:$I,$AD$5)</f>
        <v>0</v>
      </c>
      <c r="AD29" s="129">
        <f t="shared" si="18"/>
        <v>0</v>
      </c>
      <c r="AE29" s="129">
        <f>INDEX('[13]2016 确认版 vs 财务版'!$1:$1048576,20,MATCH($C29,'[13]2016 确认版 vs 财务版'!$3:$3,0)+3)</f>
        <v>147700</v>
      </c>
      <c r="AF29" s="129">
        <f>INDEX('[13]2016 确认版 vs 财务版'!$1:$1048576,21,MATCH($C29,'[13]2016 确认版 vs 财务版'!$3:$3,0)+3)</f>
        <v>78075</v>
      </c>
      <c r="AG29" s="397">
        <f t="shared" si="107"/>
        <v>225775</v>
      </c>
      <c r="AH29" s="354">
        <f t="shared" si="108"/>
        <v>-225775</v>
      </c>
      <c r="AI29" s="353"/>
      <c r="AJ29" s="399">
        <f t="shared" si="109"/>
        <v>139000</v>
      </c>
      <c r="AK29" s="397">
        <f t="shared" si="110"/>
        <v>70000</v>
      </c>
      <c r="AL29" s="129">
        <f t="shared" si="111"/>
        <v>209000</v>
      </c>
      <c r="AM29" s="129">
        <f t="shared" si="112"/>
        <v>590800</v>
      </c>
      <c r="AN29" s="129">
        <f t="shared" si="113"/>
        <v>312300</v>
      </c>
      <c r="AO29" s="397">
        <f t="shared" si="114"/>
        <v>903100</v>
      </c>
      <c r="AP29" s="354">
        <f t="shared" si="115"/>
        <v>-694100</v>
      </c>
    </row>
    <row r="30" spans="2:42" s="355" customFormat="1" outlineLevel="1">
      <c r="B30" s="194" t="str">
        <f>VLOOKUP($C30,大区会计表!$A:$B,2,0)</f>
        <v>姚建红</v>
      </c>
      <c r="C30" s="305" t="s">
        <v>12</v>
      </c>
      <c r="D30" s="358">
        <f>SUM('额度报销明细-传统'!C30:E30)</f>
        <v>135100</v>
      </c>
      <c r="E30" s="359">
        <f>SUMIFS('机动团建明细-传统'!$E:$E,'机动团建明细-传统'!$C:$C,'T&amp;E统计-传统'!$C30,'机动团建明细-传统'!$I:$I,$F$5)</f>
        <v>30000</v>
      </c>
      <c r="F30" s="128">
        <f t="shared" ref="F30:F31" si="162">D30+E30</f>
        <v>165100</v>
      </c>
      <c r="G30" s="128">
        <f>INDEX('[13]2016 确认版 vs 财务版'!$1:$1048576,20,MATCH($C30,'[13]2016 确认版 vs 财务版'!$3:$3,0))</f>
        <v>278300</v>
      </c>
      <c r="H30" s="128">
        <f>INDEX('[13]2016 确认版 vs 财务版'!$1:$1048576,21,MATCH($C30,'[13]2016 确认版 vs 财务版'!$3:$3,0))</f>
        <v>41475</v>
      </c>
      <c r="I30" s="359">
        <f t="shared" ref="I30:I31" si="163">SUM(G30:H30)</f>
        <v>319775</v>
      </c>
      <c r="J30" s="360">
        <f t="shared" ref="J30:J31" si="164">F30-I30</f>
        <v>-154675</v>
      </c>
      <c r="K30" s="361"/>
      <c r="L30" s="358">
        <f>SUM('额度报销明细-传统'!F30:H30)</f>
        <v>0</v>
      </c>
      <c r="M30" s="359">
        <f>SUMIFS('机动团建明细-传统'!$E:$E,'机动团建明细-传统'!$C:$C,'T&amp;E统计-传统'!$C30,'机动团建明细-传统'!$I:$I,$N$5)</f>
        <v>30000</v>
      </c>
      <c r="N30" s="128">
        <f t="shared" ref="N30:N31" si="165">L30+M30</f>
        <v>30000</v>
      </c>
      <c r="O30" s="128">
        <f>INDEX('[13]2016 确认版 vs 财务版'!$1:$1048576,20,MATCH($C30,'[13]2016 确认版 vs 财务版'!$3:$3,0)+1)</f>
        <v>330700</v>
      </c>
      <c r="P30" s="128">
        <f>INDEX('[13]2016 确认版 vs 财务版'!$1:$1048576,21,MATCH($C30,'[13]2016 确认版 vs 财务版'!$3:$3,0)+1)</f>
        <v>43600</v>
      </c>
      <c r="Q30" s="359">
        <f t="shared" ref="Q30:Q31" si="166">SUM(O30:P30)</f>
        <v>374300</v>
      </c>
      <c r="R30" s="360">
        <f t="shared" ref="R30:R31" si="167">N30-Q30</f>
        <v>-344300</v>
      </c>
      <c r="S30" s="361"/>
      <c r="T30" s="358">
        <f>SUM('额度报销明细-传统'!I30:K30)</f>
        <v>0</v>
      </c>
      <c r="U30" s="359">
        <f>SUMIFS('机动团建明细-传统'!$E:$E,'机动团建明细-传统'!$C:$C,'T&amp;E统计-传统'!$C30,'机动团建明细-传统'!$I:$I,$V$5)</f>
        <v>0</v>
      </c>
      <c r="V30" s="128">
        <f t="shared" ref="V30:V31" si="168">T30+U30</f>
        <v>0</v>
      </c>
      <c r="W30" s="128">
        <f>INDEX('[13]2016 确认版 vs 财务版'!$1:$1048576,20,MATCH($C30,'[13]2016 确认版 vs 财务版'!$3:$3,0)+2)</f>
        <v>346700</v>
      </c>
      <c r="X30" s="128">
        <f>INDEX('[13]2016 确认版 vs 财务版'!$1:$1048576,21,MATCH($C30,'[13]2016 确认版 vs 财务版'!$3:$3,0)+2)</f>
        <v>43600</v>
      </c>
      <c r="Y30" s="359">
        <f t="shared" ref="Y30:Y31" si="169">SUM(W30:X30)</f>
        <v>390300</v>
      </c>
      <c r="Z30" s="360">
        <f t="shared" ref="Z30:Z31" si="170">V30-Y30</f>
        <v>-390300</v>
      </c>
      <c r="AA30" s="361"/>
      <c r="AB30" s="358">
        <f>SUM('额度报销明细-传统'!L30:N30)</f>
        <v>0</v>
      </c>
      <c r="AC30" s="359">
        <f>SUMIFS('机动团建明细-传统'!$E:$E,'机动团建明细-传统'!$C:$C,'T&amp;E统计-传统'!$C30,'机动团建明细-传统'!$I:$I,$AD$5)</f>
        <v>0</v>
      </c>
      <c r="AD30" s="128">
        <f t="shared" ref="AD30:AD31" si="171">AB30+AC30</f>
        <v>0</v>
      </c>
      <c r="AE30" s="128">
        <f>INDEX('[13]2016 确认版 vs 财务版'!$1:$1048576,20,MATCH($C30,'[13]2016 确认版 vs 财务版'!$3:$3,0)+3)</f>
        <v>346700</v>
      </c>
      <c r="AF30" s="128">
        <f>INDEX('[13]2016 确认版 vs 财务版'!$1:$1048576,21,MATCH($C30,'[13]2016 确认版 vs 财务版'!$3:$3,0)+3)</f>
        <v>43600</v>
      </c>
      <c r="AG30" s="359">
        <f t="shared" ref="AG30:AG31" si="172">SUM(AE30:AF30)</f>
        <v>390300</v>
      </c>
      <c r="AH30" s="360">
        <f t="shared" ref="AH30:AH31" si="173">AD30-AG30</f>
        <v>-390300</v>
      </c>
      <c r="AI30" s="361"/>
      <c r="AJ30" s="358">
        <f t="shared" ref="AJ30:AJ31" si="174">D30+L30+T30+AB30</f>
        <v>135100</v>
      </c>
      <c r="AK30" s="359">
        <f t="shared" ref="AK30:AK31" si="175">E30+M30+U30+AC30</f>
        <v>60000</v>
      </c>
      <c r="AL30" s="128">
        <f t="shared" ref="AL30:AL31" si="176">F30+N30+V30+AD30</f>
        <v>195100</v>
      </c>
      <c r="AM30" s="128">
        <f t="shared" ref="AM30:AM31" si="177">G30+O30+W30+AE30</f>
        <v>1302400</v>
      </c>
      <c r="AN30" s="128">
        <f t="shared" ref="AN30:AN31" si="178">H30+P30+X30+AF30</f>
        <v>172275</v>
      </c>
      <c r="AO30" s="359">
        <f t="shared" ref="AO30:AO31" si="179">I30+Q30+Y30+AG30</f>
        <v>1474675</v>
      </c>
      <c r="AP30" s="360">
        <f t="shared" ref="AP30:AP31" si="180">AL30-AO30</f>
        <v>-1279575</v>
      </c>
    </row>
    <row r="31" spans="2:42" s="355" customFormat="1" outlineLevel="1">
      <c r="B31" s="193" t="str">
        <f>VLOOKUP($C31,大区会计表!$A:$B,2,0)</f>
        <v>李研</v>
      </c>
      <c r="C31" s="304" t="s">
        <v>10</v>
      </c>
      <c r="D31" s="399">
        <f>SUM('额度报销明细-传统'!C31:E31)</f>
        <v>156430</v>
      </c>
      <c r="E31" s="397">
        <f>SUMIFS('机动团建明细-传统'!$E:$E,'机动团建明细-传统'!$C:$C,'T&amp;E统计-传统'!$C31,'机动团建明细-传统'!$I:$I,$F$5)</f>
        <v>155216</v>
      </c>
      <c r="F31" s="129">
        <f t="shared" si="162"/>
        <v>311646</v>
      </c>
      <c r="G31" s="129">
        <f>INDEX('[13]2016 确认版 vs 财务版'!$1:$1048576,20,MATCH($C31,'[13]2016 确认版 vs 财务版'!$3:$3,0))</f>
        <v>177700</v>
      </c>
      <c r="H31" s="129">
        <f>INDEX('[13]2016 确认版 vs 财务版'!$1:$1048576,21,MATCH($C31,'[13]2016 确认版 vs 财务版'!$3:$3,0))</f>
        <v>140200</v>
      </c>
      <c r="I31" s="397">
        <f t="shared" si="163"/>
        <v>317900</v>
      </c>
      <c r="J31" s="354">
        <f t="shared" si="164"/>
        <v>-6254</v>
      </c>
      <c r="K31" s="353"/>
      <c r="L31" s="399">
        <f>SUM('额度报销明细-传统'!F31:H31)</f>
        <v>0</v>
      </c>
      <c r="M31" s="397">
        <f>SUMIFS('机动团建明细-传统'!$E:$E,'机动团建明细-传统'!$C:$C,'T&amp;E统计-传统'!$C31,'机动团建明细-传统'!$I:$I,$N$5)</f>
        <v>40000</v>
      </c>
      <c r="N31" s="129">
        <f t="shared" si="165"/>
        <v>40000</v>
      </c>
      <c r="O31" s="129">
        <f>INDEX('[13]2016 确认版 vs 财务版'!$1:$1048576,20,MATCH($C31,'[13]2016 确认版 vs 财务版'!$3:$3,0)+1)</f>
        <v>183100</v>
      </c>
      <c r="P31" s="129">
        <f>INDEX('[13]2016 确认版 vs 财务版'!$1:$1048576,21,MATCH($C31,'[13]2016 确认版 vs 财务版'!$3:$3,0)+1)</f>
        <v>140200</v>
      </c>
      <c r="Q31" s="397">
        <f t="shared" si="166"/>
        <v>323300</v>
      </c>
      <c r="R31" s="354">
        <f t="shared" si="167"/>
        <v>-283300</v>
      </c>
      <c r="S31" s="353"/>
      <c r="T31" s="399">
        <f>SUM('额度报销明细-传统'!I31:K31)</f>
        <v>0</v>
      </c>
      <c r="U31" s="397">
        <f>SUMIFS('机动团建明细-传统'!$E:$E,'机动团建明细-传统'!$C:$C,'T&amp;E统计-传统'!$C31,'机动团建明细-传统'!$I:$I,$V$5)</f>
        <v>0</v>
      </c>
      <c r="V31" s="129">
        <f t="shared" si="168"/>
        <v>0</v>
      </c>
      <c r="W31" s="129">
        <f>INDEX('[13]2016 确认版 vs 财务版'!$1:$1048576,20,MATCH($C31,'[13]2016 确认版 vs 财务版'!$3:$3,0)+2)</f>
        <v>183100</v>
      </c>
      <c r="X31" s="129">
        <f>INDEX('[13]2016 确认版 vs 财务版'!$1:$1048576,21,MATCH($C31,'[13]2016 确认版 vs 财务版'!$3:$3,0)+2)</f>
        <v>140200</v>
      </c>
      <c r="Y31" s="397">
        <f t="shared" si="169"/>
        <v>323300</v>
      </c>
      <c r="Z31" s="354">
        <f t="shared" si="170"/>
        <v>-323300</v>
      </c>
      <c r="AA31" s="353"/>
      <c r="AB31" s="399">
        <f>SUM('额度报销明细-传统'!L31:N31)</f>
        <v>0</v>
      </c>
      <c r="AC31" s="397">
        <f>SUMIFS('机动团建明细-传统'!$E:$E,'机动团建明细-传统'!$C:$C,'T&amp;E统计-传统'!$C31,'机动团建明细-传统'!$I:$I,$AD$5)</f>
        <v>0</v>
      </c>
      <c r="AD31" s="129">
        <f t="shared" si="171"/>
        <v>0</v>
      </c>
      <c r="AE31" s="129">
        <f>INDEX('[13]2016 确认版 vs 财务版'!$1:$1048576,20,MATCH($C31,'[13]2016 确认版 vs 财务版'!$3:$3,0)+3)</f>
        <v>183100</v>
      </c>
      <c r="AF31" s="129">
        <f>INDEX('[13]2016 确认版 vs 财务版'!$1:$1048576,21,MATCH($C31,'[13]2016 确认版 vs 财务版'!$3:$3,0)+3)</f>
        <v>140200</v>
      </c>
      <c r="AG31" s="397">
        <f t="shared" si="172"/>
        <v>323300</v>
      </c>
      <c r="AH31" s="354">
        <f t="shared" si="173"/>
        <v>-323300</v>
      </c>
      <c r="AI31" s="353"/>
      <c r="AJ31" s="399">
        <f t="shared" si="174"/>
        <v>156430</v>
      </c>
      <c r="AK31" s="397">
        <f t="shared" si="175"/>
        <v>195216</v>
      </c>
      <c r="AL31" s="129">
        <f t="shared" si="176"/>
        <v>351646</v>
      </c>
      <c r="AM31" s="129">
        <f t="shared" si="177"/>
        <v>727000</v>
      </c>
      <c r="AN31" s="129">
        <f t="shared" si="178"/>
        <v>560800</v>
      </c>
      <c r="AO31" s="397">
        <f t="shared" si="179"/>
        <v>1287800</v>
      </c>
      <c r="AP31" s="354">
        <f t="shared" si="180"/>
        <v>-936154</v>
      </c>
    </row>
    <row r="32" spans="2:42" s="355" customFormat="1" outlineLevel="1">
      <c r="B32" s="194" t="str">
        <f>VLOOKUP($C32,大区会计表!$A:$B,2,0)</f>
        <v>姚建红</v>
      </c>
      <c r="C32" s="106" t="s">
        <v>26</v>
      </c>
      <c r="D32" s="358">
        <f>SUM('额度报销明细-传统'!C32:E32)</f>
        <v>59700</v>
      </c>
      <c r="E32" s="359">
        <f>SUMIFS('机动团建明细-传统'!$E:$E,'机动团建明细-传统'!$C:$C,'T&amp;E统计-传统'!$C32,'机动团建明细-传统'!$I:$I,$F$5)</f>
        <v>14250</v>
      </c>
      <c r="F32" s="128">
        <f t="shared" si="13"/>
        <v>73950</v>
      </c>
      <c r="G32" s="128">
        <f>INDEX('[13]2016 确认版 vs 财务版'!$1:$1048576,20,MATCH($C32,'[13]2016 确认版 vs 财务版'!$3:$3,0))</f>
        <v>66900</v>
      </c>
      <c r="H32" s="128">
        <f>INDEX('[13]2016 确认版 vs 财务版'!$1:$1048576,21,MATCH($C32,'[13]2016 确认版 vs 财务版'!$3:$3,0))</f>
        <v>14037.5</v>
      </c>
      <c r="I32" s="359">
        <f t="shared" ref="I32:I38" si="181">SUM(G32:H32)</f>
        <v>80937.5</v>
      </c>
      <c r="J32" s="360">
        <f t="shared" ref="J32:J38" si="182">F32-I32</f>
        <v>-6987.5</v>
      </c>
      <c r="K32" s="361"/>
      <c r="L32" s="358">
        <f>SUM('额度报销明细-传统'!F32:H32)</f>
        <v>0</v>
      </c>
      <c r="M32" s="359">
        <f>SUMIFS('机动团建明细-传统'!$E:$E,'机动团建明细-传统'!$C:$C,'T&amp;E统计-传统'!$C32,'机动团建明细-传统'!$I:$I,$N$5)</f>
        <v>4462.5</v>
      </c>
      <c r="N32" s="128">
        <f t="shared" si="16"/>
        <v>4462.5</v>
      </c>
      <c r="O32" s="128">
        <f>INDEX('[13]2016 确认版 vs 财务版'!$1:$1048576,20,MATCH($C32,'[13]2016 确认版 vs 财务版'!$3:$3,0)+1)</f>
        <v>65600</v>
      </c>
      <c r="P32" s="128">
        <f>INDEX('[13]2016 确认版 vs 财务版'!$1:$1048576,21,MATCH($C32,'[13]2016 确认版 vs 财务版'!$3:$3,0)+1)+40000</f>
        <v>54037.5</v>
      </c>
      <c r="Q32" s="359">
        <f t="shared" ref="Q32:Q38" si="183">SUM(O32:P32)</f>
        <v>119637.5</v>
      </c>
      <c r="R32" s="360">
        <f t="shared" ref="R32:R38" si="184">N32-Q32</f>
        <v>-115175</v>
      </c>
      <c r="S32" s="361"/>
      <c r="T32" s="358">
        <f>SUM('额度报销明细-传统'!I32:K32)</f>
        <v>0</v>
      </c>
      <c r="U32" s="359">
        <f>SUMIFS('机动团建明细-传统'!$E:$E,'机动团建明细-传统'!$C:$C,'T&amp;E统计-传统'!$C32,'机动团建明细-传统'!$I:$I,$V$5)</f>
        <v>0</v>
      </c>
      <c r="V32" s="128">
        <f t="shared" si="17"/>
        <v>0</v>
      </c>
      <c r="W32" s="128">
        <f>INDEX('[13]2016 确认版 vs 财务版'!$1:$1048576,20,MATCH($C32,'[13]2016 确认版 vs 财务版'!$3:$3,0)+2)</f>
        <v>65600</v>
      </c>
      <c r="X32" s="128">
        <f>INDEX('[13]2016 确认版 vs 财务版'!$1:$1048576,21,MATCH($C32,'[13]2016 确认版 vs 财务版'!$3:$3,0)+2)+40000</f>
        <v>54037.5</v>
      </c>
      <c r="Y32" s="359">
        <f t="shared" ref="Y32:Y38" si="185">SUM(W32:X32)</f>
        <v>119637.5</v>
      </c>
      <c r="Z32" s="360">
        <f t="shared" ref="Z32:Z38" si="186">V32-Y32</f>
        <v>-119637.5</v>
      </c>
      <c r="AA32" s="361"/>
      <c r="AB32" s="358">
        <f>SUM('额度报销明细-传统'!L32:N32)</f>
        <v>0</v>
      </c>
      <c r="AC32" s="359">
        <f>SUMIFS('机动团建明细-传统'!$E:$E,'机动团建明细-传统'!$C:$C,'T&amp;E统计-传统'!$C32,'机动团建明细-传统'!$I:$I,$AD$5)</f>
        <v>0</v>
      </c>
      <c r="AD32" s="128">
        <f t="shared" si="18"/>
        <v>0</v>
      </c>
      <c r="AE32" s="128">
        <f>INDEX('[13]2016 确认版 vs 财务版'!$1:$1048576,20,MATCH($C32,'[13]2016 确认版 vs 财务版'!$3:$3,0)+3)</f>
        <v>65600</v>
      </c>
      <c r="AF32" s="128">
        <f>INDEX('[13]2016 确认版 vs 财务版'!$1:$1048576,21,MATCH($C32,'[13]2016 确认版 vs 财务版'!$3:$3,0)+3)+40000</f>
        <v>54037.5</v>
      </c>
      <c r="AG32" s="359">
        <f t="shared" ref="AG32:AG38" si="187">SUM(AE32:AF32)</f>
        <v>119637.5</v>
      </c>
      <c r="AH32" s="360">
        <f t="shared" ref="AH32:AH38" si="188">AD32-AG32</f>
        <v>-119637.5</v>
      </c>
      <c r="AI32" s="361"/>
      <c r="AJ32" s="358">
        <f t="shared" ref="AJ32:AO38" si="189">D32+L32+T32+AB32</f>
        <v>59700</v>
      </c>
      <c r="AK32" s="359">
        <f t="shared" si="189"/>
        <v>18712.5</v>
      </c>
      <c r="AL32" s="128">
        <f t="shared" si="189"/>
        <v>78412.5</v>
      </c>
      <c r="AM32" s="128">
        <f t="shared" si="189"/>
        <v>263700</v>
      </c>
      <c r="AN32" s="128">
        <f t="shared" si="189"/>
        <v>176150</v>
      </c>
      <c r="AO32" s="359">
        <f t="shared" si="189"/>
        <v>439850</v>
      </c>
      <c r="AP32" s="360">
        <f t="shared" ref="AP32:AP38" si="190">AL32-AO32</f>
        <v>-361437.5</v>
      </c>
    </row>
    <row r="33" spans="2:42" s="355" customFormat="1" outlineLevel="1">
      <c r="B33" s="193" t="str">
        <f>VLOOKUP($C33,大区会计表!$A:$B,2,0)</f>
        <v>丁蓓</v>
      </c>
      <c r="C33" s="304" t="s">
        <v>28</v>
      </c>
      <c r="D33" s="399">
        <f>SUM('额度报销明细-传统'!C33:E33)</f>
        <v>47706</v>
      </c>
      <c r="E33" s="397">
        <f>SUMIFS('机动团建明细-传统'!$E:$E,'机动团建明细-传统'!$C:$C,'T&amp;E统计-传统'!$C33,'机动团建明细-传统'!$I:$I,$F$5)</f>
        <v>14462.5</v>
      </c>
      <c r="F33" s="129">
        <f t="shared" si="13"/>
        <v>62168.5</v>
      </c>
      <c r="G33" s="129">
        <f>INDEX('[13]2016 确认版 vs 财务版'!$1:$1048576,20,MATCH($C33,'[13]2016 确认版 vs 财务版'!$3:$3,0))</f>
        <v>64600</v>
      </c>
      <c r="H33" s="129">
        <f>INDEX('[13]2016 确认版 vs 财务版'!$1:$1048576,21,MATCH($C33,'[13]2016 确认版 vs 财务版'!$3:$3,0))</f>
        <v>13825</v>
      </c>
      <c r="I33" s="397">
        <f t="shared" si="181"/>
        <v>78425</v>
      </c>
      <c r="J33" s="354">
        <f t="shared" si="182"/>
        <v>-16256.5</v>
      </c>
      <c r="K33" s="353"/>
      <c r="L33" s="399">
        <f>SUM('额度报销明细-传统'!F33:H33)</f>
        <v>0</v>
      </c>
      <c r="M33" s="397">
        <f>SUMIFS('机动团建明细-传统'!$E:$E,'机动团建明细-传统'!$C:$C,'T&amp;E统计-传统'!$C33,'机动团建明细-传统'!$I:$I,$N$5)</f>
        <v>0</v>
      </c>
      <c r="N33" s="129">
        <f t="shared" si="16"/>
        <v>0</v>
      </c>
      <c r="O33" s="129">
        <f>INDEX('[13]2016 确认版 vs 财务版'!$1:$1048576,20,MATCH($C33,'[13]2016 确认版 vs 财务版'!$3:$3,0)+1)</f>
        <v>60600</v>
      </c>
      <c r="P33" s="129">
        <f>INDEX('[13]2016 确认版 vs 财务版'!$1:$1048576,21,MATCH($C33,'[13]2016 确认版 vs 财务版'!$3:$3,0)+1)</f>
        <v>13825</v>
      </c>
      <c r="Q33" s="397">
        <f t="shared" si="183"/>
        <v>74425</v>
      </c>
      <c r="R33" s="354">
        <f t="shared" si="184"/>
        <v>-74425</v>
      </c>
      <c r="S33" s="353"/>
      <c r="T33" s="399">
        <f>SUM('额度报销明细-传统'!I33:K33)</f>
        <v>0</v>
      </c>
      <c r="U33" s="397">
        <f>SUMIFS('机动团建明细-传统'!$E:$E,'机动团建明细-传统'!$C:$C,'T&amp;E统计-传统'!$C33,'机动团建明细-传统'!$I:$I,$V$5)</f>
        <v>0</v>
      </c>
      <c r="V33" s="129">
        <f t="shared" si="17"/>
        <v>0</v>
      </c>
      <c r="W33" s="129">
        <f>INDEX('[13]2016 确认版 vs 财务版'!$1:$1048576,20,MATCH($C33,'[13]2016 确认版 vs 财务版'!$3:$3,0)+2)</f>
        <v>60600</v>
      </c>
      <c r="X33" s="129">
        <f>INDEX('[13]2016 确认版 vs 财务版'!$1:$1048576,21,MATCH($C33,'[13]2016 确认版 vs 财务版'!$3:$3,0)+2)</f>
        <v>13825</v>
      </c>
      <c r="Y33" s="397">
        <f t="shared" si="185"/>
        <v>74425</v>
      </c>
      <c r="Z33" s="354">
        <f t="shared" si="186"/>
        <v>-74425</v>
      </c>
      <c r="AA33" s="353"/>
      <c r="AB33" s="399">
        <f>SUM('额度报销明细-传统'!L33:N33)</f>
        <v>0</v>
      </c>
      <c r="AC33" s="397">
        <f>SUMIFS('机动团建明细-传统'!$E:$E,'机动团建明细-传统'!$C:$C,'T&amp;E统计-传统'!$C33,'机动团建明细-传统'!$I:$I,$AD$5)</f>
        <v>0</v>
      </c>
      <c r="AD33" s="129">
        <f t="shared" si="18"/>
        <v>0</v>
      </c>
      <c r="AE33" s="129">
        <f>INDEX('[13]2016 确认版 vs 财务版'!$1:$1048576,20,MATCH($C33,'[13]2016 确认版 vs 财务版'!$3:$3,0)+3)</f>
        <v>60600</v>
      </c>
      <c r="AF33" s="129">
        <f>INDEX('[13]2016 确认版 vs 财务版'!$1:$1048576,21,MATCH($C33,'[13]2016 确认版 vs 财务版'!$3:$3,0)+3)</f>
        <v>13825</v>
      </c>
      <c r="AG33" s="397">
        <f t="shared" si="187"/>
        <v>74425</v>
      </c>
      <c r="AH33" s="354">
        <f t="shared" si="188"/>
        <v>-74425</v>
      </c>
      <c r="AI33" s="353"/>
      <c r="AJ33" s="399">
        <f t="shared" si="189"/>
        <v>47706</v>
      </c>
      <c r="AK33" s="397">
        <f t="shared" si="189"/>
        <v>14462.5</v>
      </c>
      <c r="AL33" s="129">
        <f t="shared" si="189"/>
        <v>62168.5</v>
      </c>
      <c r="AM33" s="129">
        <f t="shared" si="189"/>
        <v>246400</v>
      </c>
      <c r="AN33" s="129">
        <f t="shared" si="189"/>
        <v>55300</v>
      </c>
      <c r="AO33" s="397">
        <f t="shared" si="189"/>
        <v>301700</v>
      </c>
      <c r="AP33" s="354">
        <f t="shared" si="190"/>
        <v>-239531.5</v>
      </c>
    </row>
    <row r="34" spans="2:42" s="93" customFormat="1" outlineLevel="1">
      <c r="B34" s="194"/>
      <c r="C34" s="308" t="s">
        <v>390</v>
      </c>
      <c r="D34" s="348">
        <f>SUM(D29:D33)</f>
        <v>537936</v>
      </c>
      <c r="E34" s="340">
        <f t="shared" ref="E34:I34" si="191">SUM(E29:E33)</f>
        <v>233928.5</v>
      </c>
      <c r="F34" s="349">
        <f t="shared" si="191"/>
        <v>771864.5</v>
      </c>
      <c r="G34" s="349">
        <f t="shared" si="191"/>
        <v>735200</v>
      </c>
      <c r="H34" s="349">
        <f t="shared" si="191"/>
        <v>287612.5</v>
      </c>
      <c r="I34" s="340">
        <f t="shared" si="191"/>
        <v>1022812.5</v>
      </c>
      <c r="J34" s="342">
        <f>F34-I34</f>
        <v>-250948</v>
      </c>
      <c r="K34" s="343"/>
      <c r="L34" s="348">
        <f>SUM(L29:L33)</f>
        <v>0</v>
      </c>
      <c r="M34" s="340">
        <f t="shared" ref="M34" si="192">SUM(M29:M33)</f>
        <v>124462.5</v>
      </c>
      <c r="N34" s="349">
        <f t="shared" ref="N34" si="193">SUM(N29:N33)</f>
        <v>124462.5</v>
      </c>
      <c r="O34" s="349">
        <f t="shared" ref="O34" si="194">SUM(O29:O33)</f>
        <v>787700</v>
      </c>
      <c r="P34" s="349">
        <f t="shared" ref="P34" si="195">SUM(P29:P33)</f>
        <v>329737.5</v>
      </c>
      <c r="Q34" s="340">
        <f t="shared" ref="Q34" si="196">SUM(Q29:Q33)</f>
        <v>1117437.5</v>
      </c>
      <c r="R34" s="342">
        <f>N34-Q34</f>
        <v>-992975</v>
      </c>
      <c r="S34" s="343"/>
      <c r="T34" s="348">
        <f>SUM(T29:T33)</f>
        <v>0</v>
      </c>
      <c r="U34" s="340">
        <f t="shared" ref="U34" si="197">SUM(U29:U33)</f>
        <v>0</v>
      </c>
      <c r="V34" s="349">
        <f t="shared" ref="V34" si="198">SUM(V29:V33)</f>
        <v>0</v>
      </c>
      <c r="W34" s="349">
        <f t="shared" ref="W34" si="199">SUM(W29:W33)</f>
        <v>803700</v>
      </c>
      <c r="X34" s="349">
        <f t="shared" ref="X34" si="200">SUM(X29:X33)</f>
        <v>329737.5</v>
      </c>
      <c r="Y34" s="340">
        <f t="shared" ref="Y34" si="201">SUM(Y29:Y33)</f>
        <v>1133437.5</v>
      </c>
      <c r="Z34" s="342">
        <f>V34-Y34</f>
        <v>-1133437.5</v>
      </c>
      <c r="AA34" s="343"/>
      <c r="AB34" s="348">
        <f>SUM(AB29:AB33)</f>
        <v>0</v>
      </c>
      <c r="AC34" s="340">
        <f t="shared" ref="AC34" si="202">SUM(AC29:AC33)</f>
        <v>0</v>
      </c>
      <c r="AD34" s="349">
        <f t="shared" ref="AD34" si="203">SUM(AD29:AD33)</f>
        <v>0</v>
      </c>
      <c r="AE34" s="349">
        <f t="shared" ref="AE34" si="204">SUM(AE29:AE33)</f>
        <v>803700</v>
      </c>
      <c r="AF34" s="349">
        <f t="shared" ref="AF34" si="205">SUM(AF29:AF33)</f>
        <v>329737.5</v>
      </c>
      <c r="AG34" s="340">
        <f t="shared" ref="AG34" si="206">SUM(AG29:AG33)</f>
        <v>1133437.5</v>
      </c>
      <c r="AH34" s="342">
        <f>AD34-AG34</f>
        <v>-1133437.5</v>
      </c>
      <c r="AI34" s="343"/>
      <c r="AJ34" s="348">
        <f>SUM(AJ29:AJ33)</f>
        <v>537936</v>
      </c>
      <c r="AK34" s="340">
        <f t="shared" ref="AK34" si="207">SUM(AK29:AK33)</f>
        <v>358391</v>
      </c>
      <c r="AL34" s="349">
        <f t="shared" ref="AL34" si="208">SUM(AL29:AL33)</f>
        <v>896327</v>
      </c>
      <c r="AM34" s="349">
        <f t="shared" ref="AM34" si="209">SUM(AM29:AM33)</f>
        <v>3130300</v>
      </c>
      <c r="AN34" s="349">
        <f t="shared" ref="AN34" si="210">SUM(AN29:AN33)</f>
        <v>1276825</v>
      </c>
      <c r="AO34" s="340">
        <f t="shared" ref="AO34" si="211">SUM(AO29:AO33)</f>
        <v>4407125</v>
      </c>
      <c r="AP34" s="342">
        <f>AL34-AO34</f>
        <v>-3510798</v>
      </c>
    </row>
    <row r="35" spans="2:42" outlineLevel="1">
      <c r="B35" s="193"/>
      <c r="C35" s="304"/>
      <c r="D35" s="219"/>
      <c r="E35" s="118"/>
      <c r="F35" s="129"/>
      <c r="G35" s="129"/>
      <c r="H35" s="129"/>
      <c r="I35" s="118"/>
      <c r="J35" s="164"/>
      <c r="K35" s="104"/>
      <c r="L35" s="219"/>
      <c r="M35" s="118"/>
      <c r="N35" s="129"/>
      <c r="O35" s="129"/>
      <c r="P35" s="129"/>
      <c r="Q35" s="118"/>
      <c r="R35" s="164"/>
      <c r="S35" s="104"/>
      <c r="T35" s="219"/>
      <c r="U35" s="118"/>
      <c r="V35" s="129"/>
      <c r="W35" s="129"/>
      <c r="X35" s="129"/>
      <c r="Y35" s="118"/>
      <c r="Z35" s="164"/>
      <c r="AA35" s="104"/>
      <c r="AB35" s="219"/>
      <c r="AC35" s="118"/>
      <c r="AD35" s="129"/>
      <c r="AE35" s="129"/>
      <c r="AF35" s="129"/>
      <c r="AG35" s="118"/>
      <c r="AH35" s="164"/>
      <c r="AI35" s="104"/>
      <c r="AJ35" s="219"/>
      <c r="AK35" s="118"/>
      <c r="AL35" s="129"/>
      <c r="AM35" s="129"/>
      <c r="AN35" s="129"/>
      <c r="AO35" s="118"/>
      <c r="AP35" s="164"/>
    </row>
    <row r="36" spans="2:42" s="355" customFormat="1" outlineLevel="1">
      <c r="B36" s="194" t="str">
        <f>VLOOKUP($C36,大区会计表!$A:$B,2,0)</f>
        <v>岳颖</v>
      </c>
      <c r="C36" s="106" t="s">
        <v>18</v>
      </c>
      <c r="D36" s="358">
        <f>SUM('额度报销明细-传统'!C36:E36)</f>
        <v>109200</v>
      </c>
      <c r="E36" s="359">
        <f>SUMIFS('机动团建明细-传统'!$E:$E,'机动团建明细-传统'!$C:$C,'T&amp;E统计-传统'!$C36,'机动团建明细-传统'!$I:$I,$F$5)</f>
        <v>0</v>
      </c>
      <c r="F36" s="128">
        <f t="shared" si="13"/>
        <v>109200</v>
      </c>
      <c r="G36" s="128">
        <f>INDEX('[13]2016 确认版 vs 财务版'!$1:$1048576,20,MATCH($C36,'[13]2016 确认版 vs 财务版'!$3:$3,0))</f>
        <v>110000</v>
      </c>
      <c r="H36" s="128">
        <f>INDEX('[13]2016 确认版 vs 财务版'!$1:$1048576,21,MATCH($C36,'[13]2016 确认版 vs 财务版'!$3:$3,0))</f>
        <v>15950</v>
      </c>
      <c r="I36" s="359">
        <f t="shared" si="181"/>
        <v>125950</v>
      </c>
      <c r="J36" s="360">
        <f t="shared" si="182"/>
        <v>-16750</v>
      </c>
      <c r="K36" s="361"/>
      <c r="L36" s="358">
        <f>SUM('额度报销明细-传统'!F36:H36)</f>
        <v>0</v>
      </c>
      <c r="M36" s="359">
        <f>SUMIFS('机动团建明细-传统'!$E:$E,'机动团建明细-传统'!$C:$C,'T&amp;E统计-传统'!$C36,'机动团建明细-传统'!$I:$I,$N$5)</f>
        <v>15737.5</v>
      </c>
      <c r="N36" s="128">
        <f t="shared" si="16"/>
        <v>15737.5</v>
      </c>
      <c r="O36" s="128">
        <f>INDEX('[13]2016 确认版 vs 财务版'!$1:$1048576,20,MATCH($C36,'[13]2016 确认版 vs 财务版'!$3:$3,0)+1)</f>
        <v>110000</v>
      </c>
      <c r="P36" s="128">
        <f>INDEX('[13]2016 确认版 vs 财务版'!$1:$1048576,21,MATCH($C36,'[13]2016 确认版 vs 财务版'!$3:$3,0)+1)</f>
        <v>15950</v>
      </c>
      <c r="Q36" s="359">
        <f t="shared" si="183"/>
        <v>125950</v>
      </c>
      <c r="R36" s="360">
        <f t="shared" si="184"/>
        <v>-110212.5</v>
      </c>
      <c r="S36" s="361"/>
      <c r="T36" s="358">
        <f>SUM('额度报销明细-传统'!I36:K36)</f>
        <v>0</v>
      </c>
      <c r="U36" s="359">
        <f>SUMIFS('机动团建明细-传统'!$E:$E,'机动团建明细-传统'!$C:$C,'T&amp;E统计-传统'!$C36,'机动团建明细-传统'!$I:$I,$V$5)</f>
        <v>0</v>
      </c>
      <c r="V36" s="128">
        <f t="shared" si="17"/>
        <v>0</v>
      </c>
      <c r="W36" s="128">
        <f>INDEX('[13]2016 确认版 vs 财务版'!$1:$1048576,20,MATCH($C36,'[13]2016 确认版 vs 财务版'!$3:$3,0)+2)</f>
        <v>110000</v>
      </c>
      <c r="X36" s="128">
        <f>INDEX('[13]2016 确认版 vs 财务版'!$1:$1048576,21,MATCH($C36,'[13]2016 确认版 vs 财务版'!$3:$3,0)+2)</f>
        <v>15950</v>
      </c>
      <c r="Y36" s="359">
        <f t="shared" si="185"/>
        <v>125950</v>
      </c>
      <c r="Z36" s="360">
        <f t="shared" si="186"/>
        <v>-125950</v>
      </c>
      <c r="AA36" s="361"/>
      <c r="AB36" s="358">
        <f>SUM('额度报销明细-传统'!L36:N36)</f>
        <v>0</v>
      </c>
      <c r="AC36" s="359">
        <f>SUMIFS('机动团建明细-传统'!$E:$E,'机动团建明细-传统'!$C:$C,'T&amp;E统计-传统'!$C36,'机动团建明细-传统'!$I:$I,$AD$5)</f>
        <v>0</v>
      </c>
      <c r="AD36" s="128">
        <f t="shared" si="18"/>
        <v>0</v>
      </c>
      <c r="AE36" s="128">
        <f>INDEX('[13]2016 确认版 vs 财务版'!$1:$1048576,20,MATCH($C36,'[13]2016 确认版 vs 财务版'!$3:$3,0)+3)</f>
        <v>110000</v>
      </c>
      <c r="AF36" s="128">
        <f>INDEX('[13]2016 确认版 vs 财务版'!$1:$1048576,21,MATCH($C36,'[13]2016 确认版 vs 财务版'!$3:$3,0)+3)</f>
        <v>15950</v>
      </c>
      <c r="AG36" s="359">
        <f t="shared" si="187"/>
        <v>125950</v>
      </c>
      <c r="AH36" s="360">
        <f t="shared" si="188"/>
        <v>-125950</v>
      </c>
      <c r="AI36" s="361"/>
      <c r="AJ36" s="358">
        <f t="shared" si="189"/>
        <v>109200</v>
      </c>
      <c r="AK36" s="359">
        <f t="shared" si="189"/>
        <v>15737.5</v>
      </c>
      <c r="AL36" s="128">
        <f t="shared" si="189"/>
        <v>124937.5</v>
      </c>
      <c r="AM36" s="128">
        <f t="shared" si="189"/>
        <v>440000</v>
      </c>
      <c r="AN36" s="128">
        <f t="shared" si="189"/>
        <v>63800</v>
      </c>
      <c r="AO36" s="359">
        <f t="shared" si="189"/>
        <v>503800</v>
      </c>
      <c r="AP36" s="360">
        <f t="shared" si="190"/>
        <v>-378862.5</v>
      </c>
    </row>
    <row r="37" spans="2:42" s="355" customFormat="1" outlineLevel="1">
      <c r="B37" s="193" t="str">
        <f>VLOOKUP($C37,大区会计表!$A:$B,2,0)</f>
        <v>岳颖</v>
      </c>
      <c r="C37" s="304" t="s">
        <v>24</v>
      </c>
      <c r="D37" s="399">
        <f>SUM('额度报销明细-传统'!C37:E37)</f>
        <v>31710</v>
      </c>
      <c r="E37" s="397">
        <f>SUMIFS('机动团建明细-传统'!$E:$E,'机动团建明细-传统'!$C:$C,'T&amp;E统计-传统'!$C37,'机动团建明细-传统'!$I:$I,$F$5)</f>
        <v>10000</v>
      </c>
      <c r="F37" s="129">
        <f t="shared" si="13"/>
        <v>41710</v>
      </c>
      <c r="G37" s="129">
        <f>INDEX('[13]2016 确认版 vs 财务版'!$1:$1048576,20,MATCH($C37,'[13]2016 确认版 vs 财务版'!$3:$3,0))</f>
        <v>60000</v>
      </c>
      <c r="H37" s="129">
        <f>INDEX('[13]2016 确认版 vs 财务版'!$1:$1048576,21,MATCH($C37,'[13]2016 确认版 vs 财务版'!$3:$3,0))</f>
        <v>20000</v>
      </c>
      <c r="I37" s="397">
        <f t="shared" si="181"/>
        <v>80000</v>
      </c>
      <c r="J37" s="354">
        <f t="shared" si="182"/>
        <v>-38290</v>
      </c>
      <c r="K37" s="353"/>
      <c r="L37" s="399">
        <f>SUM('额度报销明细-传统'!F37:H37)</f>
        <v>0</v>
      </c>
      <c r="M37" s="397">
        <f>SUMIFS('机动团建明细-传统'!$E:$E,'机动团建明细-传统'!$C:$C,'T&amp;E统计-传统'!$C37,'机动团建明细-传统'!$I:$I,$N$5)</f>
        <v>20200</v>
      </c>
      <c r="N37" s="129">
        <f t="shared" si="16"/>
        <v>20200</v>
      </c>
      <c r="O37" s="129">
        <f>INDEX('[13]2016 确认版 vs 财务版'!$1:$1048576,20,MATCH($C37,'[13]2016 确认版 vs 财务版'!$3:$3,0)+1)</f>
        <v>60000</v>
      </c>
      <c r="P37" s="129">
        <f>INDEX('[13]2016 确认版 vs 财务版'!$1:$1048576,21,MATCH($C37,'[13]2016 确认版 vs 财务版'!$3:$3,0)+1)</f>
        <v>20000</v>
      </c>
      <c r="Q37" s="397">
        <f t="shared" si="183"/>
        <v>80000</v>
      </c>
      <c r="R37" s="354">
        <f t="shared" si="184"/>
        <v>-59800</v>
      </c>
      <c r="S37" s="353"/>
      <c r="T37" s="399">
        <f>SUM('额度报销明细-传统'!I37:K37)</f>
        <v>0</v>
      </c>
      <c r="U37" s="397">
        <f>SUMIFS('机动团建明细-传统'!$E:$E,'机动团建明细-传统'!$C:$C,'T&amp;E统计-传统'!$C37,'机动团建明细-传统'!$I:$I,$V$5)</f>
        <v>0</v>
      </c>
      <c r="V37" s="129">
        <f t="shared" si="17"/>
        <v>0</v>
      </c>
      <c r="W37" s="129">
        <f>INDEX('[13]2016 确认版 vs 财务版'!$1:$1048576,20,MATCH($C37,'[13]2016 确认版 vs 财务版'!$3:$3,0)+2)</f>
        <v>60000</v>
      </c>
      <c r="X37" s="129">
        <f>INDEX('[13]2016 确认版 vs 财务版'!$1:$1048576,21,MATCH($C37,'[13]2016 确认版 vs 财务版'!$3:$3,0)+2)</f>
        <v>20000</v>
      </c>
      <c r="Y37" s="397">
        <f t="shared" si="185"/>
        <v>80000</v>
      </c>
      <c r="Z37" s="354">
        <f t="shared" si="186"/>
        <v>-80000</v>
      </c>
      <c r="AA37" s="353"/>
      <c r="AB37" s="399">
        <f>SUM('额度报销明细-传统'!L37:N37)</f>
        <v>0</v>
      </c>
      <c r="AC37" s="397">
        <f>SUMIFS('机动团建明细-传统'!$E:$E,'机动团建明细-传统'!$C:$C,'T&amp;E统计-传统'!$C37,'机动团建明细-传统'!$I:$I,$AD$5)</f>
        <v>0</v>
      </c>
      <c r="AD37" s="129">
        <f t="shared" si="18"/>
        <v>0</v>
      </c>
      <c r="AE37" s="129">
        <f>INDEX('[13]2016 确认版 vs 财务版'!$1:$1048576,20,MATCH($C37,'[13]2016 确认版 vs 财务版'!$3:$3,0)+3)</f>
        <v>64500</v>
      </c>
      <c r="AF37" s="129">
        <f>INDEX('[13]2016 确认版 vs 财务版'!$1:$1048576,21,MATCH($C37,'[13]2016 确认版 vs 财务版'!$3:$3,0)+3)</f>
        <v>20000</v>
      </c>
      <c r="AG37" s="397">
        <f t="shared" si="187"/>
        <v>84500</v>
      </c>
      <c r="AH37" s="354">
        <f t="shared" si="188"/>
        <v>-84500</v>
      </c>
      <c r="AI37" s="353"/>
      <c r="AJ37" s="399">
        <f t="shared" si="189"/>
        <v>31710</v>
      </c>
      <c r="AK37" s="397">
        <f t="shared" si="189"/>
        <v>30200</v>
      </c>
      <c r="AL37" s="129">
        <f t="shared" si="189"/>
        <v>61910</v>
      </c>
      <c r="AM37" s="129">
        <f t="shared" si="189"/>
        <v>244500</v>
      </c>
      <c r="AN37" s="129">
        <f t="shared" si="189"/>
        <v>80000</v>
      </c>
      <c r="AO37" s="397">
        <f t="shared" si="189"/>
        <v>324500</v>
      </c>
      <c r="AP37" s="354">
        <f t="shared" si="190"/>
        <v>-262590</v>
      </c>
    </row>
    <row r="38" spans="2:42" s="355" customFormat="1" outlineLevel="1">
      <c r="B38" s="194" t="str">
        <f>VLOOKUP($C38,大区会计表!$A:$B,2,0)</f>
        <v>岳颖</v>
      </c>
      <c r="C38" s="305" t="s">
        <v>21</v>
      </c>
      <c r="D38" s="358">
        <f>SUM('额度报销明细-传统'!C38:E38)</f>
        <v>36700</v>
      </c>
      <c r="E38" s="359">
        <f>SUMIFS('机动团建明细-传统'!$E:$E,'机动团建明细-传统'!$C:$C,'T&amp;E统计-传统'!$C38,'机动团建明细-传统'!$I:$I,$F$5)</f>
        <v>10000</v>
      </c>
      <c r="F38" s="128">
        <f t="shared" si="13"/>
        <v>46700</v>
      </c>
      <c r="G38" s="128">
        <f>INDEX('[13]2016 确认版 vs 财务版'!$1:$1048576,20,MATCH($C38,'[13]2016 确认版 vs 财务版'!$3:$3,0))</f>
        <v>46700</v>
      </c>
      <c r="H38" s="128">
        <f>INDEX('[13]2016 确认版 vs 财务版'!$1:$1048576,21,MATCH($C38,'[13]2016 确认版 vs 财务版'!$3:$3,0))</f>
        <v>14250</v>
      </c>
      <c r="I38" s="359">
        <f t="shared" si="181"/>
        <v>60950</v>
      </c>
      <c r="J38" s="360">
        <f t="shared" si="182"/>
        <v>-14250</v>
      </c>
      <c r="K38" s="361"/>
      <c r="L38" s="358">
        <f>SUM('额度报销明细-传统'!F38:H38)</f>
        <v>0</v>
      </c>
      <c r="M38" s="359">
        <f>SUMIFS('机动团建明细-传统'!$E:$E,'机动团建明细-传统'!$C:$C,'T&amp;E统计-传统'!$C38,'机动团建明细-传统'!$I:$I,$N$5)</f>
        <v>4037.5</v>
      </c>
      <c r="N38" s="128">
        <f t="shared" si="16"/>
        <v>4037.5</v>
      </c>
      <c r="O38" s="128">
        <f>INDEX('[13]2016 确认版 vs 财务版'!$1:$1048576,20,MATCH($C38,'[13]2016 确认版 vs 财务版'!$3:$3,0)+1)</f>
        <v>52800</v>
      </c>
      <c r="P38" s="128">
        <f>INDEX('[13]2016 确认版 vs 财务版'!$1:$1048576,21,MATCH($C38,'[13]2016 确认版 vs 财务版'!$3:$3,0)+1)</f>
        <v>14250</v>
      </c>
      <c r="Q38" s="359">
        <f t="shared" si="183"/>
        <v>67050</v>
      </c>
      <c r="R38" s="360">
        <f t="shared" si="184"/>
        <v>-63012.5</v>
      </c>
      <c r="S38" s="361"/>
      <c r="T38" s="358">
        <f>SUM('额度报销明细-传统'!I38:K38)</f>
        <v>0</v>
      </c>
      <c r="U38" s="359">
        <f>SUMIFS('机动团建明细-传统'!$E:$E,'机动团建明细-传统'!$C:$C,'T&amp;E统计-传统'!$C38,'机动团建明细-传统'!$I:$I,$V$5)</f>
        <v>0</v>
      </c>
      <c r="V38" s="128">
        <f t="shared" si="17"/>
        <v>0</v>
      </c>
      <c r="W38" s="128">
        <f>INDEX('[13]2016 确认版 vs 财务版'!$1:$1048576,20,MATCH($C38,'[13]2016 确认版 vs 财务版'!$3:$3,0)+2)</f>
        <v>52800</v>
      </c>
      <c r="X38" s="128">
        <f>INDEX('[13]2016 确认版 vs 财务版'!$1:$1048576,21,MATCH($C38,'[13]2016 确认版 vs 财务版'!$3:$3,0)+2)</f>
        <v>14250</v>
      </c>
      <c r="Y38" s="359">
        <f t="shared" si="185"/>
        <v>67050</v>
      </c>
      <c r="Z38" s="360">
        <f t="shared" si="186"/>
        <v>-67050</v>
      </c>
      <c r="AA38" s="361"/>
      <c r="AB38" s="358">
        <f>SUM('额度报销明细-传统'!L38:N38)</f>
        <v>0</v>
      </c>
      <c r="AC38" s="359">
        <f>SUMIFS('机动团建明细-传统'!$E:$E,'机动团建明细-传统'!$C:$C,'T&amp;E统计-传统'!$C38,'机动团建明细-传统'!$I:$I,$AD$5)</f>
        <v>0</v>
      </c>
      <c r="AD38" s="128">
        <f t="shared" si="18"/>
        <v>0</v>
      </c>
      <c r="AE38" s="128">
        <f>INDEX('[13]2016 确认版 vs 财务版'!$1:$1048576,20,MATCH($C38,'[13]2016 确认版 vs 财务版'!$3:$3,0)+3)</f>
        <v>52800</v>
      </c>
      <c r="AF38" s="128">
        <f>INDEX('[13]2016 确认版 vs 财务版'!$1:$1048576,21,MATCH($C38,'[13]2016 确认版 vs 财务版'!$3:$3,0)+3)</f>
        <v>14250</v>
      </c>
      <c r="AG38" s="359">
        <f t="shared" si="187"/>
        <v>67050</v>
      </c>
      <c r="AH38" s="360">
        <f t="shared" si="188"/>
        <v>-67050</v>
      </c>
      <c r="AI38" s="361"/>
      <c r="AJ38" s="358">
        <f t="shared" si="189"/>
        <v>36700</v>
      </c>
      <c r="AK38" s="359">
        <f t="shared" si="189"/>
        <v>14037.5</v>
      </c>
      <c r="AL38" s="128">
        <f t="shared" si="189"/>
        <v>50737.5</v>
      </c>
      <c r="AM38" s="128">
        <f t="shared" si="189"/>
        <v>205100</v>
      </c>
      <c r="AN38" s="128">
        <f t="shared" si="189"/>
        <v>57000</v>
      </c>
      <c r="AO38" s="359">
        <f t="shared" si="189"/>
        <v>262100</v>
      </c>
      <c r="AP38" s="360">
        <f t="shared" si="190"/>
        <v>-211362.5</v>
      </c>
    </row>
    <row r="39" spans="2:42" s="355" customFormat="1" outlineLevel="1">
      <c r="B39" s="193" t="str">
        <f>VLOOKUP($C39,大区会计表!$A:$B,2,0)</f>
        <v>岳颖</v>
      </c>
      <c r="C39" s="304" t="s">
        <v>23</v>
      </c>
      <c r="D39" s="399">
        <f>SUM('额度报销明细-传统'!C39:E39)</f>
        <v>32240</v>
      </c>
      <c r="E39" s="397">
        <f>SUMIFS('机动团建明细-传统'!$E:$E,'机动团建明细-传统'!$C:$C,'T&amp;E统计-传统'!$C39,'机动团建明细-传统'!$I:$I,$F$5)</f>
        <v>17225</v>
      </c>
      <c r="F39" s="129">
        <f t="shared" ref="F39:F40" si="212">D39+E39</f>
        <v>49465</v>
      </c>
      <c r="G39" s="129">
        <f>INDEX('[13]2016 确认版 vs 财务版'!$1:$1048576,20,MATCH($C39,'[13]2016 确认版 vs 财务版'!$3:$3,0))</f>
        <v>92800</v>
      </c>
      <c r="H39" s="129">
        <f>INDEX('[13]2016 确认版 vs 财务版'!$1:$1048576,21,MATCH($C39,'[13]2016 确认版 vs 财务版'!$3:$3,0))</f>
        <v>23500</v>
      </c>
      <c r="I39" s="397">
        <f t="shared" ref="I39:I40" si="213">SUM(G39:H39)</f>
        <v>116300</v>
      </c>
      <c r="J39" s="354">
        <f t="shared" ref="J39:J40" si="214">F39-I39</f>
        <v>-66835</v>
      </c>
      <c r="K39" s="353"/>
      <c r="L39" s="399">
        <f>SUM('额度报销明细-传统'!F39:H39)</f>
        <v>0</v>
      </c>
      <c r="M39" s="397">
        <f>SUMIFS('机动团建明细-传统'!$E:$E,'机动团建明细-传统'!$C:$C,'T&amp;E统计-传统'!$C39,'机动团建明细-传统'!$I:$I,$N$5)</f>
        <v>0</v>
      </c>
      <c r="N39" s="129">
        <f t="shared" ref="N39:N40" si="215">L39+M39</f>
        <v>0</v>
      </c>
      <c r="O39" s="129">
        <f>INDEX('[13]2016 确认版 vs 财务版'!$1:$1048576,20,MATCH($C39,'[13]2016 确认版 vs 财务版'!$3:$3,0)+1)</f>
        <v>87500</v>
      </c>
      <c r="P39" s="129">
        <f>INDEX('[13]2016 确认版 vs 财务版'!$1:$1048576,21,MATCH($C39,'[13]2016 确认版 vs 财务版'!$3:$3,0)+1)</f>
        <v>23500</v>
      </c>
      <c r="Q39" s="397">
        <f t="shared" ref="Q39:Q40" si="216">SUM(O39:P39)</f>
        <v>111000</v>
      </c>
      <c r="R39" s="354">
        <f t="shared" ref="R39:R40" si="217">N39-Q39</f>
        <v>-111000</v>
      </c>
      <c r="S39" s="353"/>
      <c r="T39" s="399">
        <f>SUM('额度报销明细-传统'!I39:K39)</f>
        <v>0</v>
      </c>
      <c r="U39" s="397">
        <f>SUMIFS('机动团建明细-传统'!$E:$E,'机动团建明细-传统'!$C:$C,'T&amp;E统计-传统'!$C39,'机动团建明细-传统'!$I:$I,$V$5)</f>
        <v>0</v>
      </c>
      <c r="V39" s="129">
        <f t="shared" ref="V39:V40" si="218">T39+U39</f>
        <v>0</v>
      </c>
      <c r="W39" s="129">
        <f>INDEX('[13]2016 确认版 vs 财务版'!$1:$1048576,20,MATCH($C39,'[13]2016 确认版 vs 财务版'!$3:$3,0)+2)</f>
        <v>87500</v>
      </c>
      <c r="X39" s="129">
        <f>INDEX('[13]2016 确认版 vs 财务版'!$1:$1048576,21,MATCH($C39,'[13]2016 确认版 vs 财务版'!$3:$3,0)+2)</f>
        <v>23500</v>
      </c>
      <c r="Y39" s="397">
        <f t="shared" ref="Y39:Y40" si="219">SUM(W39:X39)</f>
        <v>111000</v>
      </c>
      <c r="Z39" s="354">
        <f t="shared" ref="Z39:Z40" si="220">V39-Y39</f>
        <v>-111000</v>
      </c>
      <c r="AA39" s="353"/>
      <c r="AB39" s="399">
        <f>SUM('额度报销明细-传统'!L39:N39)</f>
        <v>0</v>
      </c>
      <c r="AC39" s="397">
        <f>SUMIFS('机动团建明细-传统'!$E:$E,'机动团建明细-传统'!$C:$C,'T&amp;E统计-传统'!$C39,'机动团建明细-传统'!$I:$I,$AD$5)</f>
        <v>0</v>
      </c>
      <c r="AD39" s="129">
        <f t="shared" ref="AD39:AD40" si="221">AB39+AC39</f>
        <v>0</v>
      </c>
      <c r="AE39" s="129">
        <f>INDEX('[13]2016 确认版 vs 财务版'!$1:$1048576,20,MATCH($C39,'[13]2016 确认版 vs 财务版'!$3:$3,0)+3)</f>
        <v>87500</v>
      </c>
      <c r="AF39" s="129">
        <f>INDEX('[13]2016 确认版 vs 财务版'!$1:$1048576,21,MATCH($C39,'[13]2016 确认版 vs 财务版'!$3:$3,0)+3)</f>
        <v>23300</v>
      </c>
      <c r="AG39" s="397">
        <f t="shared" ref="AG39:AG40" si="222">SUM(AE39:AF39)</f>
        <v>110800</v>
      </c>
      <c r="AH39" s="354">
        <f t="shared" ref="AH39:AH40" si="223">AD39-AG39</f>
        <v>-110800</v>
      </c>
      <c r="AI39" s="353"/>
      <c r="AJ39" s="399">
        <f t="shared" ref="AJ39:AJ40" si="224">D39+L39+T39+AB39</f>
        <v>32240</v>
      </c>
      <c r="AK39" s="397">
        <f t="shared" ref="AK39:AK40" si="225">E39+M39+U39+AC39</f>
        <v>17225</v>
      </c>
      <c r="AL39" s="129">
        <f t="shared" ref="AL39:AL40" si="226">F39+N39+V39+AD39</f>
        <v>49465</v>
      </c>
      <c r="AM39" s="129">
        <f t="shared" ref="AM39:AM40" si="227">G39+O39+W39+AE39</f>
        <v>355300</v>
      </c>
      <c r="AN39" s="129">
        <f t="shared" ref="AN39:AN40" si="228">H39+P39+X39+AF39</f>
        <v>93800</v>
      </c>
      <c r="AO39" s="397">
        <f t="shared" ref="AO39:AO40" si="229">I39+Q39+Y39+AG39</f>
        <v>449100</v>
      </c>
      <c r="AP39" s="354">
        <f t="shared" ref="AP39:AP40" si="230">AL39-AO39</f>
        <v>-399635</v>
      </c>
    </row>
    <row r="40" spans="2:42" s="355" customFormat="1" outlineLevel="1">
      <c r="B40" s="194" t="str">
        <f>VLOOKUP($C40,大区会计表!$A:$B,2,0)</f>
        <v>岳颖</v>
      </c>
      <c r="C40" s="305" t="s">
        <v>19</v>
      </c>
      <c r="D40" s="358">
        <f>SUM('额度报销明细-传统'!C40:E40)</f>
        <v>38599</v>
      </c>
      <c r="E40" s="359">
        <f>SUMIFS('机动团建明细-传统'!$E:$E,'机动团建明细-传统'!$C:$C,'T&amp;E统计-传统'!$C40,'机动团建明细-传统'!$I:$I,$F$5)</f>
        <v>20062.5</v>
      </c>
      <c r="F40" s="128">
        <f t="shared" si="212"/>
        <v>58661.5</v>
      </c>
      <c r="G40" s="128">
        <f>INDEX('[13]2016 确认版 vs 财务版'!$1:$1048576,20,MATCH($C40,'[13]2016 确认版 vs 财务版'!$3:$3,0))</f>
        <v>60000</v>
      </c>
      <c r="H40" s="128">
        <f>INDEX('[13]2016 确认版 vs 财务版'!$1:$1048576,21,MATCH($C40,'[13]2016 确认版 vs 财务版'!$3:$3,0))</f>
        <v>20675</v>
      </c>
      <c r="I40" s="359">
        <f t="shared" si="213"/>
        <v>80675</v>
      </c>
      <c r="J40" s="360">
        <f t="shared" si="214"/>
        <v>-22013.5</v>
      </c>
      <c r="K40" s="361"/>
      <c r="L40" s="358">
        <f>SUM('额度报销明细-传统'!F40:H40)</f>
        <v>0</v>
      </c>
      <c r="M40" s="359">
        <f>SUMIFS('机动团建明细-传统'!$E:$E,'机动团建明细-传统'!$C:$C,'T&amp;E统计-传统'!$C40,'机动团建明细-传统'!$I:$I,$N$5)</f>
        <v>0</v>
      </c>
      <c r="N40" s="128">
        <f t="shared" si="215"/>
        <v>0</v>
      </c>
      <c r="O40" s="128">
        <f>INDEX('[13]2016 确认版 vs 财务版'!$1:$1048576,20,MATCH($C40,'[13]2016 确认版 vs 财务版'!$3:$3,0)+1)</f>
        <v>60000</v>
      </c>
      <c r="P40" s="128">
        <f>INDEX('[13]2016 确认版 vs 财务版'!$1:$1048576,21,MATCH($C40,'[13]2016 确认版 vs 财务版'!$3:$3,0)+1)</f>
        <v>23675</v>
      </c>
      <c r="Q40" s="359">
        <f t="shared" si="216"/>
        <v>83675</v>
      </c>
      <c r="R40" s="360">
        <f t="shared" si="217"/>
        <v>-83675</v>
      </c>
      <c r="S40" s="361"/>
      <c r="T40" s="358">
        <f>SUM('额度报销明细-传统'!I40:K40)</f>
        <v>0</v>
      </c>
      <c r="U40" s="359">
        <f>SUMIFS('机动团建明细-传统'!$E:$E,'机动团建明细-传统'!$C:$C,'T&amp;E统计-传统'!$C40,'机动团建明细-传统'!$I:$I,$V$5)</f>
        <v>0</v>
      </c>
      <c r="V40" s="128">
        <f t="shared" si="218"/>
        <v>0</v>
      </c>
      <c r="W40" s="128">
        <f>INDEX('[13]2016 确认版 vs 财务版'!$1:$1048576,20,MATCH($C40,'[13]2016 确认版 vs 财务版'!$3:$3,0)+2)</f>
        <v>60000</v>
      </c>
      <c r="X40" s="128">
        <f>INDEX('[13]2016 确认版 vs 财务版'!$1:$1048576,21,MATCH($C40,'[13]2016 确认版 vs 财务版'!$3:$3,0)+2)</f>
        <v>20675</v>
      </c>
      <c r="Y40" s="359">
        <f t="shared" si="219"/>
        <v>80675</v>
      </c>
      <c r="Z40" s="360">
        <f t="shared" si="220"/>
        <v>-80675</v>
      </c>
      <c r="AA40" s="361"/>
      <c r="AB40" s="358">
        <f>SUM('额度报销明细-传统'!L40:N40)</f>
        <v>0</v>
      </c>
      <c r="AC40" s="359">
        <f>SUMIFS('机动团建明细-传统'!$E:$E,'机动团建明细-传统'!$C:$C,'T&amp;E统计-传统'!$C40,'机动团建明细-传统'!$I:$I,$AD$5)</f>
        <v>0</v>
      </c>
      <c r="AD40" s="128">
        <f t="shared" si="221"/>
        <v>0</v>
      </c>
      <c r="AE40" s="128">
        <f>INDEX('[13]2016 确认版 vs 财务版'!$1:$1048576,20,MATCH($C40,'[13]2016 确认版 vs 财务版'!$3:$3,0)+3)</f>
        <v>60000</v>
      </c>
      <c r="AF40" s="128">
        <f>INDEX('[13]2016 确认版 vs 财务版'!$1:$1048576,21,MATCH($C40,'[13]2016 确认版 vs 财务版'!$3:$3,0)+3)</f>
        <v>25625</v>
      </c>
      <c r="AG40" s="359">
        <f t="shared" si="222"/>
        <v>85625</v>
      </c>
      <c r="AH40" s="360">
        <f t="shared" si="223"/>
        <v>-85625</v>
      </c>
      <c r="AI40" s="361"/>
      <c r="AJ40" s="358">
        <f t="shared" si="224"/>
        <v>38599</v>
      </c>
      <c r="AK40" s="359">
        <f t="shared" si="225"/>
        <v>20062.5</v>
      </c>
      <c r="AL40" s="128">
        <f t="shared" si="226"/>
        <v>58661.5</v>
      </c>
      <c r="AM40" s="128">
        <f t="shared" si="227"/>
        <v>240000</v>
      </c>
      <c r="AN40" s="128">
        <f t="shared" si="228"/>
        <v>90650</v>
      </c>
      <c r="AO40" s="359">
        <f t="shared" si="229"/>
        <v>330650</v>
      </c>
      <c r="AP40" s="360">
        <f t="shared" si="230"/>
        <v>-271988.5</v>
      </c>
    </row>
    <row r="41" spans="2:42" s="93" customFormat="1" outlineLevel="1">
      <c r="B41" s="193"/>
      <c r="C41" s="299" t="s">
        <v>391</v>
      </c>
      <c r="D41" s="335">
        <f>SUM(D36:D40)</f>
        <v>248449</v>
      </c>
      <c r="E41" s="332">
        <f t="shared" ref="E41" si="231">SUM(E36:E40)</f>
        <v>57287.5</v>
      </c>
      <c r="F41" s="336">
        <f t="shared" ref="F41" si="232">SUM(F36:F40)</f>
        <v>305736.5</v>
      </c>
      <c r="G41" s="336">
        <f t="shared" ref="G41" si="233">SUM(G36:G40)</f>
        <v>369500</v>
      </c>
      <c r="H41" s="336">
        <f t="shared" ref="H41" si="234">SUM(H36:H40)</f>
        <v>94375</v>
      </c>
      <c r="I41" s="332">
        <f t="shared" ref="I41" si="235">SUM(I36:I40)</f>
        <v>463875</v>
      </c>
      <c r="J41" s="334">
        <f>F41-I41</f>
        <v>-158138.5</v>
      </c>
      <c r="K41" s="110"/>
      <c r="L41" s="335">
        <f>SUM(L36:L40)</f>
        <v>0</v>
      </c>
      <c r="M41" s="332">
        <f t="shared" ref="M41" si="236">SUM(M36:M40)</f>
        <v>39975</v>
      </c>
      <c r="N41" s="336">
        <f t="shared" ref="N41" si="237">SUM(N36:N40)</f>
        <v>39975</v>
      </c>
      <c r="O41" s="336">
        <f t="shared" ref="O41" si="238">SUM(O36:O40)</f>
        <v>370300</v>
      </c>
      <c r="P41" s="336">
        <f t="shared" ref="P41" si="239">SUM(P36:P40)</f>
        <v>97375</v>
      </c>
      <c r="Q41" s="332">
        <f t="shared" ref="Q41" si="240">SUM(Q36:Q40)</f>
        <v>467675</v>
      </c>
      <c r="R41" s="334">
        <f>N41-Q41</f>
        <v>-427700</v>
      </c>
      <c r="S41" s="110"/>
      <c r="T41" s="335">
        <f>SUM(T36:T40)</f>
        <v>0</v>
      </c>
      <c r="U41" s="332">
        <f t="shared" ref="U41" si="241">SUM(U36:U40)</f>
        <v>0</v>
      </c>
      <c r="V41" s="336">
        <f t="shared" ref="V41" si="242">SUM(V36:V40)</f>
        <v>0</v>
      </c>
      <c r="W41" s="336">
        <f t="shared" ref="W41" si="243">SUM(W36:W40)</f>
        <v>370300</v>
      </c>
      <c r="X41" s="336">
        <f t="shared" ref="X41" si="244">SUM(X36:X40)</f>
        <v>94375</v>
      </c>
      <c r="Y41" s="332">
        <f t="shared" ref="Y41" si="245">SUM(Y36:Y40)</f>
        <v>464675</v>
      </c>
      <c r="Z41" s="334">
        <f>V41-Y41</f>
        <v>-464675</v>
      </c>
      <c r="AA41" s="110"/>
      <c r="AB41" s="335">
        <f>SUM(AB36:AB40)</f>
        <v>0</v>
      </c>
      <c r="AC41" s="332">
        <f t="shared" ref="AC41" si="246">SUM(AC36:AC40)</f>
        <v>0</v>
      </c>
      <c r="AD41" s="336">
        <f t="shared" ref="AD41" si="247">SUM(AD36:AD40)</f>
        <v>0</v>
      </c>
      <c r="AE41" s="336">
        <f t="shared" ref="AE41" si="248">SUM(AE36:AE40)</f>
        <v>374800</v>
      </c>
      <c r="AF41" s="336">
        <f t="shared" ref="AF41" si="249">SUM(AF36:AF40)</f>
        <v>99125</v>
      </c>
      <c r="AG41" s="332">
        <f t="shared" ref="AG41" si="250">SUM(AG36:AG40)</f>
        <v>473925</v>
      </c>
      <c r="AH41" s="334">
        <f>AD41-AG41</f>
        <v>-473925</v>
      </c>
      <c r="AI41" s="110"/>
      <c r="AJ41" s="335">
        <f>SUM(AJ36:AJ40)</f>
        <v>248449</v>
      </c>
      <c r="AK41" s="332">
        <f t="shared" ref="AK41" si="251">SUM(AK36:AK40)</f>
        <v>97262.5</v>
      </c>
      <c r="AL41" s="336">
        <f t="shared" ref="AL41" si="252">SUM(AL36:AL40)</f>
        <v>345711.5</v>
      </c>
      <c r="AM41" s="336">
        <f t="shared" ref="AM41" si="253">SUM(AM36:AM40)</f>
        <v>1484900</v>
      </c>
      <c r="AN41" s="336">
        <f t="shared" ref="AN41" si="254">SUM(AN36:AN40)</f>
        <v>385250</v>
      </c>
      <c r="AO41" s="332">
        <f t="shared" ref="AO41" si="255">SUM(AO36:AO40)</f>
        <v>1870150</v>
      </c>
      <c r="AP41" s="334">
        <f>AL41-AO41</f>
        <v>-1524438.5</v>
      </c>
    </row>
    <row r="42" spans="2:42" outlineLevel="1">
      <c r="B42" s="194"/>
      <c r="C42" s="305"/>
      <c r="D42" s="220"/>
      <c r="E42" s="127"/>
      <c r="F42" s="128"/>
      <c r="G42" s="128"/>
      <c r="H42" s="128"/>
      <c r="I42" s="127"/>
      <c r="J42" s="165"/>
      <c r="K42" s="102"/>
      <c r="L42" s="220"/>
      <c r="M42" s="127"/>
      <c r="N42" s="128"/>
      <c r="O42" s="128"/>
      <c r="P42" s="128"/>
      <c r="Q42" s="127"/>
      <c r="R42" s="165"/>
      <c r="S42" s="102"/>
      <c r="T42" s="220"/>
      <c r="U42" s="127"/>
      <c r="V42" s="128"/>
      <c r="W42" s="128"/>
      <c r="X42" s="128"/>
      <c r="Y42" s="127"/>
      <c r="Z42" s="165"/>
      <c r="AA42" s="102"/>
      <c r="AB42" s="220"/>
      <c r="AC42" s="127"/>
      <c r="AD42" s="128"/>
      <c r="AE42" s="128"/>
      <c r="AF42" s="128"/>
      <c r="AG42" s="127"/>
      <c r="AH42" s="165"/>
      <c r="AI42" s="102"/>
      <c r="AJ42" s="220"/>
      <c r="AK42" s="127"/>
      <c r="AL42" s="128"/>
      <c r="AM42" s="128"/>
      <c r="AN42" s="128"/>
      <c r="AO42" s="127"/>
      <c r="AP42" s="165"/>
    </row>
    <row r="43" spans="2:42" s="355" customFormat="1" outlineLevel="1">
      <c r="B43" s="193" t="str">
        <f>VLOOKUP($C43,大区会计表!$A:$B,2,0)</f>
        <v>白鹭</v>
      </c>
      <c r="C43" s="107" t="s">
        <v>1</v>
      </c>
      <c r="D43" s="399">
        <f>SUM('额度报销明细-传统'!C43:E43)</f>
        <v>133300</v>
      </c>
      <c r="E43" s="397">
        <f>SUMIFS('机动团建明细-传统'!$E:$E,'机动团建明细-传统'!$C:$C,'T&amp;E统计-传统'!$C43,'机动团建明细-传统'!$I:$I,$F$5)</f>
        <v>81850</v>
      </c>
      <c r="F43" s="129">
        <f t="shared" si="13"/>
        <v>215150</v>
      </c>
      <c r="G43" s="129">
        <f>INDEX('[13]2016 确认版 vs 财务版'!$1:$1048576,20,MATCH($C43,'[13]2016 确认版 vs 财务版'!$3:$3,0))</f>
        <v>179500</v>
      </c>
      <c r="H43" s="129">
        <f>INDEX('[13]2016 确认版 vs 财务版'!$1:$1048576,21,MATCH($C43,'[13]2016 确认版 vs 财务版'!$3:$3,0))</f>
        <v>40200</v>
      </c>
      <c r="I43" s="397">
        <f t="shared" ref="I43:I46" si="256">SUM(G43:H43)</f>
        <v>219700</v>
      </c>
      <c r="J43" s="354">
        <f t="shared" ref="J43:J46" si="257">F43-I43</f>
        <v>-4550</v>
      </c>
      <c r="K43" s="353"/>
      <c r="L43" s="399">
        <f>SUM('额度报销明细-传统'!F43:H43)</f>
        <v>0</v>
      </c>
      <c r="M43" s="397">
        <f>SUMIFS('机动团建明细-传统'!$E:$E,'机动团建明细-传统'!$C:$C,'T&amp;E统计-传统'!$C43,'机动团建明细-传统'!$I:$I,$N$5)</f>
        <v>30000</v>
      </c>
      <c r="N43" s="129">
        <f t="shared" si="16"/>
        <v>30000</v>
      </c>
      <c r="O43" s="129">
        <f>INDEX('[13]2016 确认版 vs 财务版'!$1:$1048576,20,MATCH($C43,'[13]2016 确认版 vs 财务版'!$3:$3,0)+1)</f>
        <v>183100</v>
      </c>
      <c r="P43" s="129">
        <f>INDEX('[13]2016 确认版 vs 财务版'!$1:$1048576,21,MATCH($C43,'[13]2016 确认版 vs 财务版'!$3:$3,0)+1)</f>
        <v>40200</v>
      </c>
      <c r="Q43" s="397">
        <f t="shared" ref="Q43:Q46" si="258">SUM(O43:P43)</f>
        <v>223300</v>
      </c>
      <c r="R43" s="354">
        <f t="shared" ref="R43:R46" si="259">N43-Q43</f>
        <v>-193300</v>
      </c>
      <c r="S43" s="353"/>
      <c r="T43" s="399">
        <f>SUM('额度报销明细-传统'!I43:K43)</f>
        <v>0</v>
      </c>
      <c r="U43" s="397">
        <f>SUMIFS('机动团建明细-传统'!$E:$E,'机动团建明细-传统'!$C:$C,'T&amp;E统计-传统'!$C43,'机动团建明细-传统'!$I:$I,$V$5)</f>
        <v>0</v>
      </c>
      <c r="V43" s="129">
        <f t="shared" si="17"/>
        <v>0</v>
      </c>
      <c r="W43" s="129">
        <f>INDEX('[13]2016 确认版 vs 财务版'!$1:$1048576,20,MATCH($C43,'[13]2016 确认版 vs 财务版'!$3:$3,0)+2)</f>
        <v>183100</v>
      </c>
      <c r="X43" s="129">
        <f>INDEX('[13]2016 确认版 vs 财务版'!$1:$1048576,21,MATCH($C43,'[13]2016 确认版 vs 财务版'!$3:$3,0)+2)</f>
        <v>40200</v>
      </c>
      <c r="Y43" s="397">
        <f t="shared" ref="Y43:Y46" si="260">SUM(W43:X43)</f>
        <v>223300</v>
      </c>
      <c r="Z43" s="354">
        <f t="shared" ref="Z43:Z46" si="261">V43-Y43</f>
        <v>-223300</v>
      </c>
      <c r="AA43" s="353"/>
      <c r="AB43" s="399">
        <f>SUM('额度报销明细-传统'!L43:N43)</f>
        <v>0</v>
      </c>
      <c r="AC43" s="397">
        <f>SUMIFS('机动团建明细-传统'!$E:$E,'机动团建明细-传统'!$C:$C,'T&amp;E统计-传统'!$C43,'机动团建明细-传统'!$I:$I,$AD$5)</f>
        <v>0</v>
      </c>
      <c r="AD43" s="129">
        <f t="shared" si="18"/>
        <v>0</v>
      </c>
      <c r="AE43" s="129">
        <f>INDEX('[13]2016 确认版 vs 财务版'!$1:$1048576,20,MATCH($C43,'[13]2016 确认版 vs 财务版'!$3:$3,0)+3)</f>
        <v>183100</v>
      </c>
      <c r="AF43" s="129">
        <f>INDEX('[13]2016 确认版 vs 财务版'!$1:$1048576,21,MATCH($C43,'[13]2016 确认版 vs 财务版'!$3:$3,0)+3)</f>
        <v>40200</v>
      </c>
      <c r="AG43" s="397">
        <f t="shared" ref="AG43:AG46" si="262">SUM(AE43:AF43)</f>
        <v>223300</v>
      </c>
      <c r="AH43" s="354">
        <f t="shared" ref="AH43:AH46" si="263">AD43-AG43</f>
        <v>-223300</v>
      </c>
      <c r="AI43" s="353"/>
      <c r="AJ43" s="399">
        <f t="shared" ref="AJ43:AO46" si="264">D43+L43+T43+AB43</f>
        <v>133300</v>
      </c>
      <c r="AK43" s="397">
        <f t="shared" si="264"/>
        <v>111850</v>
      </c>
      <c r="AL43" s="129">
        <f t="shared" si="264"/>
        <v>245150</v>
      </c>
      <c r="AM43" s="129">
        <f t="shared" si="264"/>
        <v>728800</v>
      </c>
      <c r="AN43" s="129">
        <f t="shared" si="264"/>
        <v>160800</v>
      </c>
      <c r="AO43" s="397">
        <f t="shared" si="264"/>
        <v>889600</v>
      </c>
      <c r="AP43" s="354">
        <f t="shared" ref="AP43:AP46" si="265">AL43-AO43</f>
        <v>-644450</v>
      </c>
    </row>
    <row r="44" spans="2:42" s="355" customFormat="1" outlineLevel="1">
      <c r="B44" s="193" t="str">
        <f>VLOOKUP($C44,大区会计表!$A:$B,2,0)</f>
        <v>祝雪</v>
      </c>
      <c r="C44" s="107" t="s">
        <v>27</v>
      </c>
      <c r="D44" s="399">
        <f>SUM('额度报销明细-传统'!C44:E44)</f>
        <v>53700</v>
      </c>
      <c r="E44" s="397">
        <f>SUMIFS('机动团建明细-传统'!$E:$E,'机动团建明细-传统'!$C:$C,'T&amp;E统计-传统'!$C44,'机动团建明细-传统'!$I:$I,$F$5)</f>
        <v>14038</v>
      </c>
      <c r="F44" s="129">
        <f t="shared" si="13"/>
        <v>67738</v>
      </c>
      <c r="G44" s="129">
        <f>INDEX('[13]2016 确认版 vs 财务版'!$1:$1048576,20,MATCH($C44,'[13]2016 确认版 vs 财务版'!$3:$3,0))</f>
        <v>60300</v>
      </c>
      <c r="H44" s="129">
        <f>INDEX('[13]2016 确认版 vs 财务版'!$1:$1048576,21,MATCH($C44,'[13]2016 确认版 vs 财务版'!$3:$3,0))</f>
        <v>14037.5</v>
      </c>
      <c r="I44" s="397">
        <f t="shared" si="256"/>
        <v>74337.5</v>
      </c>
      <c r="J44" s="354">
        <f t="shared" si="257"/>
        <v>-6599.5</v>
      </c>
      <c r="K44" s="353"/>
      <c r="L44" s="399">
        <f>SUM('额度报销明细-传统'!F44:H44)</f>
        <v>0</v>
      </c>
      <c r="M44" s="397">
        <f>SUMIFS('机动团建明细-传统'!$E:$E,'机动团建明细-传统'!$C:$C,'T&amp;E统计-传统'!$C44,'机动团建明细-传统'!$I:$I,$N$5)</f>
        <v>0</v>
      </c>
      <c r="N44" s="129">
        <f t="shared" si="16"/>
        <v>0</v>
      </c>
      <c r="O44" s="129">
        <f>INDEX('[13]2016 确认版 vs 财务版'!$1:$1048576,20,MATCH($C44,'[13]2016 确认版 vs 财务版'!$3:$3,0)+1)</f>
        <v>65600</v>
      </c>
      <c r="P44" s="129">
        <f>INDEX('[13]2016 确认版 vs 财务版'!$1:$1048576,21,MATCH($C44,'[13]2016 确认版 vs 财务版'!$3:$3,0)+1)</f>
        <v>14037.5</v>
      </c>
      <c r="Q44" s="397">
        <f t="shared" si="258"/>
        <v>79637.5</v>
      </c>
      <c r="R44" s="354">
        <f t="shared" si="259"/>
        <v>-79637.5</v>
      </c>
      <c r="S44" s="353"/>
      <c r="T44" s="399">
        <f>SUM('额度报销明细-传统'!I44:K44)</f>
        <v>0</v>
      </c>
      <c r="U44" s="397">
        <f>SUMIFS('机动团建明细-传统'!$E:$E,'机动团建明细-传统'!$C:$C,'T&amp;E统计-传统'!$C44,'机动团建明细-传统'!$I:$I,$V$5)</f>
        <v>0</v>
      </c>
      <c r="V44" s="129">
        <f t="shared" si="17"/>
        <v>0</v>
      </c>
      <c r="W44" s="129">
        <f>INDEX('[13]2016 确认版 vs 财务版'!$1:$1048576,20,MATCH($C44,'[13]2016 确认版 vs 财务版'!$3:$3,0)+2)</f>
        <v>65600</v>
      </c>
      <c r="X44" s="129">
        <f>INDEX('[13]2016 确认版 vs 财务版'!$1:$1048576,21,MATCH($C44,'[13]2016 确认版 vs 财务版'!$3:$3,0)+2)</f>
        <v>14037.5</v>
      </c>
      <c r="Y44" s="397">
        <f t="shared" si="260"/>
        <v>79637.5</v>
      </c>
      <c r="Z44" s="354">
        <f t="shared" si="261"/>
        <v>-79637.5</v>
      </c>
      <c r="AA44" s="353"/>
      <c r="AB44" s="399">
        <f>SUM('额度报销明细-传统'!L44:N44)</f>
        <v>0</v>
      </c>
      <c r="AC44" s="397">
        <f>SUMIFS('机动团建明细-传统'!$E:$E,'机动团建明细-传统'!$C:$C,'T&amp;E统计-传统'!$C44,'机动团建明细-传统'!$I:$I,$AD$5)</f>
        <v>0</v>
      </c>
      <c r="AD44" s="129">
        <f t="shared" si="18"/>
        <v>0</v>
      </c>
      <c r="AE44" s="129">
        <f>INDEX('[13]2016 确认版 vs 财务版'!$1:$1048576,20,MATCH($C44,'[13]2016 确认版 vs 财务版'!$3:$3,0)+3)</f>
        <v>65600</v>
      </c>
      <c r="AF44" s="129">
        <f>INDEX('[13]2016 确认版 vs 财务版'!$1:$1048576,21,MATCH($C44,'[13]2016 确认版 vs 财务版'!$3:$3,0)+3)</f>
        <v>14037.5</v>
      </c>
      <c r="AG44" s="397">
        <f t="shared" si="262"/>
        <v>79637.5</v>
      </c>
      <c r="AH44" s="354">
        <f t="shared" si="263"/>
        <v>-79637.5</v>
      </c>
      <c r="AI44" s="353"/>
      <c r="AJ44" s="399">
        <f t="shared" si="264"/>
        <v>53700</v>
      </c>
      <c r="AK44" s="397">
        <f t="shared" si="264"/>
        <v>14038</v>
      </c>
      <c r="AL44" s="129">
        <f t="shared" si="264"/>
        <v>67738</v>
      </c>
      <c r="AM44" s="129">
        <f t="shared" si="264"/>
        <v>257100</v>
      </c>
      <c r="AN44" s="129">
        <f t="shared" si="264"/>
        <v>56150</v>
      </c>
      <c r="AO44" s="397">
        <f t="shared" si="264"/>
        <v>313250</v>
      </c>
      <c r="AP44" s="354">
        <f t="shared" si="265"/>
        <v>-245512</v>
      </c>
    </row>
    <row r="45" spans="2:42" s="355" customFormat="1" outlineLevel="1">
      <c r="B45" s="194" t="str">
        <f>VLOOKUP($C45,大区会计表!$A:$B,2,0)</f>
        <v>李研</v>
      </c>
      <c r="C45" s="305" t="s">
        <v>48</v>
      </c>
      <c r="D45" s="358">
        <f>SUM('额度报销明细-传统'!C45:E45)</f>
        <v>109700</v>
      </c>
      <c r="E45" s="359">
        <f>SUMIFS('机动团建明细-传统'!$E:$E,'机动团建明细-传统'!$C:$C,'T&amp;E统计-传统'!$C45,'机动团建明细-传统'!$I:$I,$F$5)</f>
        <v>83350</v>
      </c>
      <c r="F45" s="128">
        <f t="shared" si="13"/>
        <v>193050</v>
      </c>
      <c r="G45" s="128">
        <f>INDEX('[13]2016 确认版 vs 财务版'!$1:$1048576,20,MATCH($C45,'[13]2016 确认版 vs 财务版'!$3:$3,0))</f>
        <v>156000</v>
      </c>
      <c r="H45" s="128">
        <f>INDEX('[13]2016 确认版 vs 财务版'!$1:$1048576,21,MATCH($C45,'[13]2016 确认版 vs 财务版'!$3:$3,0))</f>
        <v>48287.5</v>
      </c>
      <c r="I45" s="359">
        <f t="shared" si="256"/>
        <v>204287.5</v>
      </c>
      <c r="J45" s="360">
        <f t="shared" si="257"/>
        <v>-11237.5</v>
      </c>
      <c r="K45" s="361"/>
      <c r="L45" s="358">
        <f>SUM('额度报销明细-传统'!F45:H45)</f>
        <v>0</v>
      </c>
      <c r="M45" s="359">
        <f>SUMIFS('机动团建明细-传统'!$E:$E,'机动团建明细-传统'!$C:$C,'T&amp;E统计-传统'!$C45,'机动团建明细-传统'!$I:$I,$N$5)</f>
        <v>0</v>
      </c>
      <c r="N45" s="128">
        <f t="shared" si="16"/>
        <v>0</v>
      </c>
      <c r="O45" s="128">
        <f>INDEX('[13]2016 确认版 vs 财务版'!$1:$1048576,20,MATCH($C45,'[13]2016 确认版 vs 财务版'!$3:$3,0)+1)</f>
        <v>154200</v>
      </c>
      <c r="P45" s="128">
        <f>INDEX('[13]2016 确认版 vs 财务版'!$1:$1048576,21,MATCH($C45,'[13]2016 确认版 vs 财务版'!$3:$3,0)+1)</f>
        <v>48287.5</v>
      </c>
      <c r="Q45" s="359">
        <f t="shared" si="258"/>
        <v>202487.5</v>
      </c>
      <c r="R45" s="360">
        <f t="shared" si="259"/>
        <v>-202487.5</v>
      </c>
      <c r="S45" s="361"/>
      <c r="T45" s="358">
        <f>SUM('额度报销明细-传统'!I45:K45)</f>
        <v>0</v>
      </c>
      <c r="U45" s="359">
        <f>SUMIFS('机动团建明细-传统'!$E:$E,'机动团建明细-传统'!$C:$C,'T&amp;E统计-传统'!$C45,'机动团建明细-传统'!$I:$I,$V$5)</f>
        <v>0</v>
      </c>
      <c r="V45" s="128">
        <f t="shared" si="17"/>
        <v>0</v>
      </c>
      <c r="W45" s="128">
        <f>INDEX('[13]2016 确认版 vs 财务版'!$1:$1048576,20,MATCH($C45,'[13]2016 确认版 vs 财务版'!$3:$3,0)+2)</f>
        <v>154200</v>
      </c>
      <c r="X45" s="128">
        <f>INDEX('[13]2016 确认版 vs 财务版'!$1:$1048576,21,MATCH($C45,'[13]2016 确认版 vs 财务版'!$3:$3,0)+2)</f>
        <v>48287.5</v>
      </c>
      <c r="Y45" s="359">
        <f t="shared" si="260"/>
        <v>202487.5</v>
      </c>
      <c r="Z45" s="360">
        <f t="shared" si="261"/>
        <v>-202487.5</v>
      </c>
      <c r="AA45" s="361"/>
      <c r="AB45" s="358">
        <f>SUM('额度报销明细-传统'!L45:N45)</f>
        <v>0</v>
      </c>
      <c r="AC45" s="359">
        <f>SUMIFS('机动团建明细-传统'!$E:$E,'机动团建明细-传统'!$C:$C,'T&amp;E统计-传统'!$C45,'机动团建明细-传统'!$I:$I,$AD$5)</f>
        <v>0</v>
      </c>
      <c r="AD45" s="128">
        <f t="shared" si="18"/>
        <v>0</v>
      </c>
      <c r="AE45" s="128">
        <f>INDEX('[13]2016 确认版 vs 财务版'!$1:$1048576,20,MATCH($C45,'[13]2016 确认版 vs 财务版'!$3:$3,0)+3)</f>
        <v>154200</v>
      </c>
      <c r="AF45" s="128">
        <f>INDEX('[13]2016 确认版 vs 财务版'!$1:$1048576,21,MATCH($C45,'[13]2016 确认版 vs 财务版'!$3:$3,0)+3)</f>
        <v>48287.5</v>
      </c>
      <c r="AG45" s="359">
        <f t="shared" si="262"/>
        <v>202487.5</v>
      </c>
      <c r="AH45" s="360">
        <f t="shared" si="263"/>
        <v>-202487.5</v>
      </c>
      <c r="AI45" s="361"/>
      <c r="AJ45" s="358">
        <f t="shared" si="264"/>
        <v>109700</v>
      </c>
      <c r="AK45" s="359">
        <f t="shared" si="264"/>
        <v>83350</v>
      </c>
      <c r="AL45" s="128">
        <f t="shared" si="264"/>
        <v>193050</v>
      </c>
      <c r="AM45" s="128">
        <f t="shared" si="264"/>
        <v>618600</v>
      </c>
      <c r="AN45" s="128">
        <f t="shared" si="264"/>
        <v>193150</v>
      </c>
      <c r="AO45" s="359">
        <f t="shared" si="264"/>
        <v>811750</v>
      </c>
      <c r="AP45" s="360">
        <f t="shared" si="265"/>
        <v>-618700</v>
      </c>
    </row>
    <row r="46" spans="2:42" s="355" customFormat="1" outlineLevel="1">
      <c r="B46" s="193" t="str">
        <f>VLOOKUP($C46,大区会计表!$A:$B,2,0)</f>
        <v>李研</v>
      </c>
      <c r="C46" s="304" t="s">
        <v>49</v>
      </c>
      <c r="D46" s="399">
        <f>SUM('额度报销明细-传统'!C46:E46)</f>
        <v>109300</v>
      </c>
      <c r="E46" s="397">
        <f>SUMIFS('机动团建明细-传统'!$E:$E,'机动团建明细-传统'!$C:$C,'T&amp;E统计-传统'!$C46,'机动团建明细-传统'!$I:$I,$F$5)</f>
        <v>20000</v>
      </c>
      <c r="F46" s="129">
        <f t="shared" si="13"/>
        <v>129300</v>
      </c>
      <c r="G46" s="129">
        <f>INDEX('[13]2016 确认版 vs 财务版'!$1:$1048576,20,MATCH($C46,'[13]2016 确认版 vs 财务版'!$3:$3,0))</f>
        <v>101000</v>
      </c>
      <c r="H46" s="129">
        <f>INDEX('[13]2016 确认版 vs 财务版'!$1:$1048576,21,MATCH($C46,'[13]2016 确认版 vs 财务版'!$3:$3,0))</f>
        <v>16587.5</v>
      </c>
      <c r="I46" s="397">
        <f t="shared" si="256"/>
        <v>117587.5</v>
      </c>
      <c r="J46" s="354">
        <f t="shared" si="257"/>
        <v>11712.5</v>
      </c>
      <c r="K46" s="353"/>
      <c r="L46" s="399">
        <f>SUM('额度报销明细-传统'!F46:H46)</f>
        <v>0</v>
      </c>
      <c r="M46" s="397">
        <f>SUMIFS('机动团建明细-传统'!$E:$E,'机动团建明细-传统'!$C:$C,'T&amp;E统计-传统'!$C46,'机动团建明细-传统'!$I:$I,$N$5)</f>
        <v>0</v>
      </c>
      <c r="N46" s="129">
        <f t="shared" si="16"/>
        <v>0</v>
      </c>
      <c r="O46" s="129">
        <f>INDEX('[13]2016 确认版 vs 财务版'!$1:$1048576,20,MATCH($C46,'[13]2016 确认版 vs 财务版'!$3:$3,0)+1)</f>
        <v>95700</v>
      </c>
      <c r="P46" s="129">
        <f>INDEX('[13]2016 确认版 vs 财务版'!$1:$1048576,21,MATCH($C46,'[13]2016 确认版 vs 财务版'!$3:$3,0)+1)</f>
        <v>16587.5</v>
      </c>
      <c r="Q46" s="397">
        <f t="shared" si="258"/>
        <v>112287.5</v>
      </c>
      <c r="R46" s="354">
        <f t="shared" si="259"/>
        <v>-112287.5</v>
      </c>
      <c r="S46" s="353"/>
      <c r="T46" s="399">
        <f>SUM('额度报销明细-传统'!I46:K46)</f>
        <v>0</v>
      </c>
      <c r="U46" s="397">
        <f>SUMIFS('机动团建明细-传统'!$E:$E,'机动团建明细-传统'!$C:$C,'T&amp;E统计-传统'!$C46,'机动团建明细-传统'!$I:$I,$V$5)</f>
        <v>0</v>
      </c>
      <c r="V46" s="129">
        <f t="shared" si="17"/>
        <v>0</v>
      </c>
      <c r="W46" s="129">
        <f>INDEX('[13]2016 确认版 vs 财务版'!$1:$1048576,20,MATCH($C46,'[13]2016 确认版 vs 财务版'!$3:$3,0)+2)</f>
        <v>95700</v>
      </c>
      <c r="X46" s="129">
        <f>INDEX('[13]2016 确认版 vs 财务版'!$1:$1048576,21,MATCH($C46,'[13]2016 确认版 vs 财务版'!$3:$3,0)+2)</f>
        <v>16587.5</v>
      </c>
      <c r="Y46" s="397">
        <f t="shared" si="260"/>
        <v>112287.5</v>
      </c>
      <c r="Z46" s="354">
        <f t="shared" si="261"/>
        <v>-112287.5</v>
      </c>
      <c r="AA46" s="353"/>
      <c r="AB46" s="399">
        <f>SUM('额度报销明细-传统'!L46:N46)</f>
        <v>0</v>
      </c>
      <c r="AC46" s="397">
        <f>SUMIFS('机动团建明细-传统'!$E:$E,'机动团建明细-传统'!$C:$C,'T&amp;E统计-传统'!$C46,'机动团建明细-传统'!$I:$I,$AD$5)</f>
        <v>0</v>
      </c>
      <c r="AD46" s="129">
        <f t="shared" si="18"/>
        <v>0</v>
      </c>
      <c r="AE46" s="129">
        <f>INDEX('[13]2016 确认版 vs 财务版'!$1:$1048576,20,MATCH($C46,'[13]2016 确认版 vs 财务版'!$3:$3,0)+3)</f>
        <v>95700</v>
      </c>
      <c r="AF46" s="129">
        <f>INDEX('[13]2016 确认版 vs 财务版'!$1:$1048576,21,MATCH($C46,'[13]2016 确认版 vs 财务版'!$3:$3,0)+3)</f>
        <v>16587.5</v>
      </c>
      <c r="AG46" s="397">
        <f t="shared" si="262"/>
        <v>112287.5</v>
      </c>
      <c r="AH46" s="354">
        <f t="shared" si="263"/>
        <v>-112287.5</v>
      </c>
      <c r="AI46" s="353"/>
      <c r="AJ46" s="399">
        <f t="shared" si="264"/>
        <v>109300</v>
      </c>
      <c r="AK46" s="397">
        <f t="shared" si="264"/>
        <v>20000</v>
      </c>
      <c r="AL46" s="129">
        <f t="shared" si="264"/>
        <v>129300</v>
      </c>
      <c r="AM46" s="129">
        <f t="shared" si="264"/>
        <v>388100</v>
      </c>
      <c r="AN46" s="129">
        <f t="shared" si="264"/>
        <v>66350</v>
      </c>
      <c r="AO46" s="397">
        <f t="shared" si="264"/>
        <v>454450</v>
      </c>
      <c r="AP46" s="354">
        <f t="shared" si="265"/>
        <v>-325150</v>
      </c>
    </row>
    <row r="47" spans="2:42" s="93" customFormat="1" outlineLevel="1">
      <c r="B47" s="194"/>
      <c r="C47" s="298" t="s">
        <v>392</v>
      </c>
      <c r="D47" s="348">
        <f>SUM(D43:D46)</f>
        <v>406000</v>
      </c>
      <c r="E47" s="340">
        <f t="shared" ref="E47:I47" si="266">SUM(E43:E46)</f>
        <v>199238</v>
      </c>
      <c r="F47" s="349">
        <f t="shared" si="266"/>
        <v>605238</v>
      </c>
      <c r="G47" s="349">
        <f t="shared" si="266"/>
        <v>496800</v>
      </c>
      <c r="H47" s="349">
        <f t="shared" si="266"/>
        <v>119112.5</v>
      </c>
      <c r="I47" s="340">
        <f t="shared" si="266"/>
        <v>615912.5</v>
      </c>
      <c r="J47" s="342">
        <f>F47-I47</f>
        <v>-10674.5</v>
      </c>
      <c r="K47" s="343"/>
      <c r="L47" s="348">
        <f>SUM(L43:L46)</f>
        <v>0</v>
      </c>
      <c r="M47" s="340">
        <f t="shared" ref="M47" si="267">SUM(M43:M46)</f>
        <v>30000</v>
      </c>
      <c r="N47" s="349">
        <f t="shared" ref="N47" si="268">SUM(N43:N46)</f>
        <v>30000</v>
      </c>
      <c r="O47" s="349">
        <f t="shared" ref="O47" si="269">SUM(O43:O46)</f>
        <v>498600</v>
      </c>
      <c r="P47" s="349">
        <f t="shared" ref="P47" si="270">SUM(P43:P46)</f>
        <v>119112.5</v>
      </c>
      <c r="Q47" s="340">
        <f t="shared" ref="Q47" si="271">SUM(Q43:Q46)</f>
        <v>617712.5</v>
      </c>
      <c r="R47" s="342">
        <f>N47-Q47</f>
        <v>-587712.5</v>
      </c>
      <c r="S47" s="343"/>
      <c r="T47" s="348">
        <f>SUM(T43:T46)</f>
        <v>0</v>
      </c>
      <c r="U47" s="340">
        <f t="shared" ref="U47" si="272">SUM(U43:U46)</f>
        <v>0</v>
      </c>
      <c r="V47" s="349">
        <f t="shared" ref="V47" si="273">SUM(V43:V46)</f>
        <v>0</v>
      </c>
      <c r="W47" s="349">
        <f t="shared" ref="W47" si="274">SUM(W43:W46)</f>
        <v>498600</v>
      </c>
      <c r="X47" s="349">
        <f t="shared" ref="X47" si="275">SUM(X43:X46)</f>
        <v>119112.5</v>
      </c>
      <c r="Y47" s="340">
        <f t="shared" ref="Y47" si="276">SUM(Y43:Y46)</f>
        <v>617712.5</v>
      </c>
      <c r="Z47" s="342">
        <f>V47-Y47</f>
        <v>-617712.5</v>
      </c>
      <c r="AA47" s="343"/>
      <c r="AB47" s="348">
        <f>SUM(AB43:AB46)</f>
        <v>0</v>
      </c>
      <c r="AC47" s="340">
        <f t="shared" ref="AC47" si="277">SUM(AC43:AC46)</f>
        <v>0</v>
      </c>
      <c r="AD47" s="349">
        <f t="shared" ref="AD47" si="278">SUM(AD43:AD46)</f>
        <v>0</v>
      </c>
      <c r="AE47" s="349">
        <f t="shared" ref="AE47" si="279">SUM(AE43:AE46)</f>
        <v>498600</v>
      </c>
      <c r="AF47" s="349">
        <f t="shared" ref="AF47" si="280">SUM(AF43:AF46)</f>
        <v>119112.5</v>
      </c>
      <c r="AG47" s="340">
        <f t="shared" ref="AG47" si="281">SUM(AG43:AG46)</f>
        <v>617712.5</v>
      </c>
      <c r="AH47" s="342">
        <f>AD47-AG47</f>
        <v>-617712.5</v>
      </c>
      <c r="AI47" s="343"/>
      <c r="AJ47" s="348">
        <f>SUM(AJ43:AJ46)</f>
        <v>406000</v>
      </c>
      <c r="AK47" s="340">
        <f t="shared" ref="AK47" si="282">SUM(AK43:AK46)</f>
        <v>229238</v>
      </c>
      <c r="AL47" s="349">
        <f t="shared" ref="AL47" si="283">SUM(AL43:AL46)</f>
        <v>635238</v>
      </c>
      <c r="AM47" s="349">
        <f t="shared" ref="AM47" si="284">SUM(AM43:AM46)</f>
        <v>1992600</v>
      </c>
      <c r="AN47" s="349">
        <f t="shared" ref="AN47" si="285">SUM(AN43:AN46)</f>
        <v>476450</v>
      </c>
      <c r="AO47" s="340">
        <f t="shared" ref="AO47" si="286">SUM(AO43:AO46)</f>
        <v>2469050</v>
      </c>
      <c r="AP47" s="342">
        <f>AL47-AO47</f>
        <v>-1833812</v>
      </c>
    </row>
    <row r="48" spans="2:42" outlineLevel="1">
      <c r="B48" s="193"/>
      <c r="C48" s="304"/>
      <c r="D48" s="219"/>
      <c r="E48" s="118"/>
      <c r="F48" s="129"/>
      <c r="G48" s="129"/>
      <c r="H48" s="129"/>
      <c r="I48" s="118"/>
      <c r="J48" s="164"/>
      <c r="K48" s="104"/>
      <c r="L48" s="219"/>
      <c r="M48" s="118"/>
      <c r="N48" s="129"/>
      <c r="O48" s="129"/>
      <c r="P48" s="129"/>
      <c r="Q48" s="118"/>
      <c r="R48" s="164"/>
      <c r="S48" s="104"/>
      <c r="T48" s="219"/>
      <c r="U48" s="118"/>
      <c r="V48" s="129"/>
      <c r="W48" s="129"/>
      <c r="X48" s="129"/>
      <c r="Y48" s="118"/>
      <c r="Z48" s="164"/>
      <c r="AA48" s="104"/>
      <c r="AB48" s="219"/>
      <c r="AC48" s="118"/>
      <c r="AD48" s="129"/>
      <c r="AE48" s="129"/>
      <c r="AF48" s="129"/>
      <c r="AG48" s="118"/>
      <c r="AH48" s="164"/>
      <c r="AI48" s="104"/>
      <c r="AJ48" s="219"/>
      <c r="AK48" s="118"/>
      <c r="AL48" s="129"/>
      <c r="AM48" s="129"/>
      <c r="AN48" s="129"/>
      <c r="AO48" s="118"/>
      <c r="AP48" s="164"/>
    </row>
    <row r="49" spans="2:42" s="355" customFormat="1" outlineLevel="1">
      <c r="B49" s="194" t="str">
        <f>VLOOKUP($C49,大区会计表!$A:$B,2,0)</f>
        <v>金银</v>
      </c>
      <c r="C49" s="305" t="s">
        <v>8</v>
      </c>
      <c r="D49" s="358">
        <f>SUM('额度报销明细-传统'!C49:E49)</f>
        <v>197716</v>
      </c>
      <c r="E49" s="359">
        <f>SUMIFS('机动团建明细-传统'!$E:$E,'机动团建明细-传统'!$C:$C,'T&amp;E统计-传统'!$C49,'机动团建明细-传统'!$I:$I,$F$5)</f>
        <v>20000</v>
      </c>
      <c r="F49" s="128">
        <f t="shared" ref="F49:F52" si="287">D49+E49</f>
        <v>217716</v>
      </c>
      <c r="G49" s="128">
        <f>INDEX('[13]2016 确认版 vs 财务版'!$1:$1048576,20,MATCH($C49,'[13]2016 确认版 vs 财务版'!$3:$3,0))</f>
        <v>186600</v>
      </c>
      <c r="H49" s="128">
        <f>INDEX('[13]2016 确认版 vs 财务版'!$1:$1048576,21,MATCH($C49,'[13]2016 确认版 vs 财务版'!$3:$3,0))</f>
        <v>29562.5</v>
      </c>
      <c r="I49" s="359">
        <f t="shared" ref="I49:I52" si="288">SUM(G49:H49)</f>
        <v>216162.5</v>
      </c>
      <c r="J49" s="360">
        <f t="shared" ref="J49:J52" si="289">F49-I49</f>
        <v>1553.5</v>
      </c>
      <c r="K49" s="361"/>
      <c r="L49" s="358">
        <f>SUM('额度报销明细-传统'!F49:H49)</f>
        <v>0</v>
      </c>
      <c r="M49" s="359">
        <f>SUMIFS('机动团建明细-传统'!$E:$E,'机动团建明细-传统'!$C:$C,'T&amp;E统计-传统'!$C49,'机动团建明细-传统'!$I:$I,$N$5)</f>
        <v>20000</v>
      </c>
      <c r="N49" s="128">
        <f t="shared" ref="N49:N52" si="290">L49+M49</f>
        <v>20000</v>
      </c>
      <c r="O49" s="128">
        <f>INDEX('[13]2016 确认版 vs 财务版'!$1:$1048576,20,MATCH($C49,'[13]2016 确认版 vs 财务版'!$3:$3,0)+1)</f>
        <v>175600</v>
      </c>
      <c r="P49" s="128">
        <f>INDEX('[13]2016 确认版 vs 财务版'!$1:$1048576,21,MATCH($C49,'[13]2016 确认版 vs 财务版'!$3:$3,0)+1)</f>
        <v>29562.5</v>
      </c>
      <c r="Q49" s="359">
        <f t="shared" ref="Q49:Q52" si="291">SUM(O49:P49)</f>
        <v>205162.5</v>
      </c>
      <c r="R49" s="360">
        <f t="shared" ref="R49:R52" si="292">N49-Q49</f>
        <v>-185162.5</v>
      </c>
      <c r="S49" s="361"/>
      <c r="T49" s="358">
        <f>SUM('额度报销明细-传统'!I49:K49)</f>
        <v>0</v>
      </c>
      <c r="U49" s="359">
        <f>SUMIFS('机动团建明细-传统'!$E:$E,'机动团建明细-传统'!$C:$C,'T&amp;E统计-传统'!$C49,'机动团建明细-传统'!$I:$I,$V$5)</f>
        <v>0</v>
      </c>
      <c r="V49" s="128">
        <f t="shared" ref="V49:V52" si="293">T49+U49</f>
        <v>0</v>
      </c>
      <c r="W49" s="128">
        <f>INDEX('[13]2016 确认版 vs 财务版'!$1:$1048576,20,MATCH($C49,'[13]2016 确认版 vs 财务版'!$3:$3,0)+2)</f>
        <v>175600</v>
      </c>
      <c r="X49" s="128">
        <f>INDEX('[13]2016 确认版 vs 财务版'!$1:$1048576,21,MATCH($C49,'[13]2016 确认版 vs 财务版'!$3:$3,0)+2)</f>
        <v>29562.5</v>
      </c>
      <c r="Y49" s="359">
        <f t="shared" ref="Y49:Y52" si="294">SUM(W49:X49)</f>
        <v>205162.5</v>
      </c>
      <c r="Z49" s="360">
        <f t="shared" ref="Z49:Z52" si="295">V49-Y49</f>
        <v>-205162.5</v>
      </c>
      <c r="AA49" s="361"/>
      <c r="AB49" s="358">
        <f>SUM('额度报销明细-传统'!L49:N49)</f>
        <v>0</v>
      </c>
      <c r="AC49" s="359">
        <f>SUMIFS('机动团建明细-传统'!$E:$E,'机动团建明细-传统'!$C:$C,'T&amp;E统计-传统'!$C49,'机动团建明细-传统'!$I:$I,$AD$5)</f>
        <v>0</v>
      </c>
      <c r="AD49" s="128">
        <f t="shared" ref="AD49:AD52" si="296">AB49+AC49</f>
        <v>0</v>
      </c>
      <c r="AE49" s="128">
        <f>INDEX('[13]2016 确认版 vs 财务版'!$1:$1048576,20,MATCH($C49,'[13]2016 确认版 vs 财务版'!$3:$3,0)+3)</f>
        <v>175600</v>
      </c>
      <c r="AF49" s="128">
        <f>INDEX('[13]2016 确认版 vs 财务版'!$1:$1048576,21,MATCH($C49,'[13]2016 确认版 vs 财务版'!$3:$3,0)+3)</f>
        <v>29562.5</v>
      </c>
      <c r="AG49" s="359">
        <f t="shared" ref="AG49:AG52" si="297">SUM(AE49:AF49)</f>
        <v>205162.5</v>
      </c>
      <c r="AH49" s="360">
        <f t="shared" ref="AH49:AH52" si="298">AD49-AG49</f>
        <v>-205162.5</v>
      </c>
      <c r="AI49" s="361"/>
      <c r="AJ49" s="358">
        <f t="shared" ref="AJ49:AJ52" si="299">D49+L49+T49+AB49</f>
        <v>197716</v>
      </c>
      <c r="AK49" s="359">
        <f t="shared" ref="AK49:AK52" si="300">E49+M49+U49+AC49</f>
        <v>40000</v>
      </c>
      <c r="AL49" s="128">
        <f t="shared" ref="AL49:AL51" si="301">F49+N49+V49+AD49</f>
        <v>237716</v>
      </c>
      <c r="AM49" s="128">
        <f t="shared" ref="AM49:AM52" si="302">G49+O49+W49+AE49</f>
        <v>713400</v>
      </c>
      <c r="AN49" s="128">
        <f t="shared" ref="AN49:AN52" si="303">H49+P49+X49+AF49</f>
        <v>118250</v>
      </c>
      <c r="AO49" s="359">
        <f t="shared" ref="AO49:AO52" si="304">I49+Q49+Y49+AG49</f>
        <v>831650</v>
      </c>
      <c r="AP49" s="360">
        <f t="shared" ref="AP49:AP52" si="305">AL49-AO49</f>
        <v>-593934</v>
      </c>
    </row>
    <row r="50" spans="2:42" s="355" customFormat="1" outlineLevel="1">
      <c r="B50" s="193" t="str">
        <f>VLOOKUP($C50,大区会计表!$A:$B,2,0)</f>
        <v>李研</v>
      </c>
      <c r="C50" s="304" t="s">
        <v>20</v>
      </c>
      <c r="D50" s="399">
        <f>SUM('额度报销明细-传统'!C50:E50)</f>
        <v>65450</v>
      </c>
      <c r="E50" s="397">
        <f>SUMIFS('机动团建明细-传统'!$E:$E,'机动团建明细-传统'!$C:$C,'T&amp;E统计-传统'!$C50,'机动团建明细-传统'!$I:$I,$F$5)</f>
        <v>14250</v>
      </c>
      <c r="F50" s="129">
        <f t="shared" si="287"/>
        <v>79700</v>
      </c>
      <c r="G50" s="129">
        <f>INDEX('[13]2016 确认版 vs 财务版'!$1:$1048576,20,MATCH($C50,'[13]2016 确认版 vs 财务版'!$3:$3,0))</f>
        <v>67200</v>
      </c>
      <c r="H50" s="129">
        <f>INDEX('[13]2016 确认版 vs 财务版'!$1:$1048576,21,MATCH($C50,'[13]2016 确认版 vs 财务版'!$3:$3,0))</f>
        <v>14675</v>
      </c>
      <c r="I50" s="397">
        <f t="shared" si="288"/>
        <v>81875</v>
      </c>
      <c r="J50" s="354">
        <f t="shared" si="289"/>
        <v>-2175</v>
      </c>
      <c r="K50" s="353"/>
      <c r="L50" s="399">
        <f>SUM('额度报销明细-传统'!F50:H50)</f>
        <v>0</v>
      </c>
      <c r="M50" s="397">
        <f>SUMIFS('机动团建明细-传统'!$E:$E,'机动团建明细-传统'!$C:$C,'T&amp;E统计-传统'!$C50,'机动团建明细-传统'!$I:$I,$N$5)</f>
        <v>0</v>
      </c>
      <c r="N50" s="129">
        <f t="shared" si="290"/>
        <v>0</v>
      </c>
      <c r="O50" s="129">
        <f>INDEX('[13]2016 确认版 vs 财务版'!$1:$1048576,20,MATCH($C50,'[13]2016 确认版 vs 财务版'!$3:$3,0)+1)</f>
        <v>73800</v>
      </c>
      <c r="P50" s="129">
        <f>INDEX('[13]2016 确认版 vs 财务版'!$1:$1048576,21,MATCH($C50,'[13]2016 确认版 vs 财务版'!$3:$3,0)+1)</f>
        <v>14675</v>
      </c>
      <c r="Q50" s="397">
        <f t="shared" si="291"/>
        <v>88475</v>
      </c>
      <c r="R50" s="354">
        <f t="shared" si="292"/>
        <v>-88475</v>
      </c>
      <c r="S50" s="353"/>
      <c r="T50" s="399">
        <f>SUM('额度报销明细-传统'!I50:K50)</f>
        <v>0</v>
      </c>
      <c r="U50" s="397">
        <f>SUMIFS('机动团建明细-传统'!$E:$E,'机动团建明细-传统'!$C:$C,'T&amp;E统计-传统'!$C50,'机动团建明细-传统'!$I:$I,$V$5)</f>
        <v>0</v>
      </c>
      <c r="V50" s="129">
        <f t="shared" si="293"/>
        <v>0</v>
      </c>
      <c r="W50" s="129">
        <f>INDEX('[13]2016 确认版 vs 财务版'!$1:$1048576,20,MATCH($C50,'[13]2016 确认版 vs 财务版'!$3:$3,0)+2)</f>
        <v>73800</v>
      </c>
      <c r="X50" s="129">
        <f>INDEX('[13]2016 确认版 vs 财务版'!$1:$1048576,21,MATCH($C50,'[13]2016 确认版 vs 财务版'!$3:$3,0)+2)</f>
        <v>14675</v>
      </c>
      <c r="Y50" s="397">
        <f t="shared" si="294"/>
        <v>88475</v>
      </c>
      <c r="Z50" s="354">
        <f t="shared" si="295"/>
        <v>-88475</v>
      </c>
      <c r="AA50" s="353"/>
      <c r="AB50" s="399">
        <f>SUM('额度报销明细-传统'!L50:N50)</f>
        <v>0</v>
      </c>
      <c r="AC50" s="397">
        <f>SUMIFS('机动团建明细-传统'!$E:$E,'机动团建明细-传统'!$C:$C,'T&amp;E统计-传统'!$C50,'机动团建明细-传统'!$I:$I,$AD$5)</f>
        <v>0</v>
      </c>
      <c r="AD50" s="129">
        <f t="shared" si="296"/>
        <v>0</v>
      </c>
      <c r="AE50" s="129">
        <f>INDEX('[13]2016 确认版 vs 财务版'!$1:$1048576,20,MATCH($C50,'[13]2016 确认版 vs 财务版'!$3:$3,0)+3)</f>
        <v>73800</v>
      </c>
      <c r="AF50" s="129">
        <f>INDEX('[13]2016 确认版 vs 财务版'!$1:$1048576,21,MATCH($C50,'[13]2016 确认版 vs 财务版'!$3:$3,0)+3)</f>
        <v>14675</v>
      </c>
      <c r="AG50" s="397">
        <f t="shared" si="297"/>
        <v>88475</v>
      </c>
      <c r="AH50" s="354">
        <f t="shared" si="298"/>
        <v>-88475</v>
      </c>
      <c r="AI50" s="353"/>
      <c r="AJ50" s="399">
        <f t="shared" si="299"/>
        <v>65450</v>
      </c>
      <c r="AK50" s="397">
        <f t="shared" si="300"/>
        <v>14250</v>
      </c>
      <c r="AL50" s="129">
        <f t="shared" si="301"/>
        <v>79700</v>
      </c>
      <c r="AM50" s="129">
        <f t="shared" si="302"/>
        <v>288600</v>
      </c>
      <c r="AN50" s="129">
        <f t="shared" si="303"/>
        <v>58700</v>
      </c>
      <c r="AO50" s="397">
        <f t="shared" si="304"/>
        <v>347300</v>
      </c>
      <c r="AP50" s="354">
        <f t="shared" si="305"/>
        <v>-267600</v>
      </c>
    </row>
    <row r="51" spans="2:42" s="355" customFormat="1" outlineLevel="1">
      <c r="B51" s="194" t="str">
        <f>VLOOKUP($C51,大区会计表!$A:$B,2,0)</f>
        <v>姚建红</v>
      </c>
      <c r="C51" s="305" t="s">
        <v>51</v>
      </c>
      <c r="D51" s="358">
        <f>SUM('额度报销明细-传统'!C51:E51)</f>
        <v>44200</v>
      </c>
      <c r="E51" s="359">
        <f>SUMIFS('机动团建明细-传统'!$E:$E,'机动团建明细-传统'!$C:$C,'T&amp;E统计-传统'!$C51,'机动团建明细-传统'!$I:$I,$F$5)</f>
        <v>22912.5</v>
      </c>
      <c r="F51" s="128">
        <f t="shared" si="287"/>
        <v>67112.5</v>
      </c>
      <c r="G51" s="128">
        <f>INDEX('[13]2016 确认版 vs 财务版'!$1:$1048576,20,MATCH($C51,'[13]2016 确认版 vs 财务版'!$3:$3,0))</f>
        <v>43100</v>
      </c>
      <c r="H51" s="128">
        <f>INDEX('[13]2016 确认版 vs 财务版'!$1:$1048576,21,MATCH($C51,'[13]2016 确认版 vs 财务版'!$3:$3,0))</f>
        <v>24038</v>
      </c>
      <c r="I51" s="359">
        <f t="shared" si="288"/>
        <v>67138</v>
      </c>
      <c r="J51" s="360">
        <f t="shared" si="289"/>
        <v>-25.5</v>
      </c>
      <c r="K51" s="361"/>
      <c r="L51" s="358">
        <f>SUM('额度报销明细-传统'!F51:H51)</f>
        <v>0</v>
      </c>
      <c r="M51" s="359">
        <f>SUMIFS('机动团建明细-传统'!$E:$E,'机动团建明细-传统'!$C:$C,'T&amp;E统计-传统'!$C51,'机动团建明细-传统'!$I:$I,$N$5)</f>
        <v>3612.5</v>
      </c>
      <c r="N51" s="128">
        <f t="shared" si="290"/>
        <v>3612.5</v>
      </c>
      <c r="O51" s="128">
        <f>INDEX('[13]2016 确认版 vs 财务版'!$1:$1048576,20,MATCH($C51,'[13]2016 确认版 vs 财务版'!$3:$3,0)+1)</f>
        <v>51400</v>
      </c>
      <c r="P51" s="128">
        <f>INDEX('[13]2016 确认版 vs 财务版'!$1:$1048576,21,MATCH($C51,'[13]2016 确认版 vs 财务版'!$3:$3,0)+1)</f>
        <v>24038</v>
      </c>
      <c r="Q51" s="359">
        <f t="shared" si="291"/>
        <v>75438</v>
      </c>
      <c r="R51" s="360">
        <f t="shared" si="292"/>
        <v>-71825.5</v>
      </c>
      <c r="S51" s="361"/>
      <c r="T51" s="358">
        <f>SUM('额度报销明细-传统'!I51:K51)</f>
        <v>0</v>
      </c>
      <c r="U51" s="359">
        <f>SUMIFS('机动团建明细-传统'!$E:$E,'机动团建明细-传统'!$C:$C,'T&amp;E统计-传统'!$C51,'机动团建明细-传统'!$I:$I,$V$5)</f>
        <v>0</v>
      </c>
      <c r="V51" s="128">
        <f t="shared" si="293"/>
        <v>0</v>
      </c>
      <c r="W51" s="128">
        <f>INDEX('[13]2016 确认版 vs 财务版'!$1:$1048576,20,MATCH($C51,'[13]2016 确认版 vs 财务版'!$3:$3,0)+2)</f>
        <v>51400</v>
      </c>
      <c r="X51" s="128">
        <f>INDEX('[13]2016 确认版 vs 财务版'!$1:$1048576,21,MATCH($C51,'[13]2016 确认版 vs 财务版'!$3:$3,0)+2)</f>
        <v>24038</v>
      </c>
      <c r="Y51" s="359">
        <f t="shared" si="294"/>
        <v>75438</v>
      </c>
      <c r="Z51" s="360">
        <f t="shared" si="295"/>
        <v>-75438</v>
      </c>
      <c r="AA51" s="361"/>
      <c r="AB51" s="358">
        <f>SUM('额度报销明细-传统'!L51:N51)</f>
        <v>0</v>
      </c>
      <c r="AC51" s="359">
        <f>SUMIFS('机动团建明细-传统'!$E:$E,'机动团建明细-传统'!$C:$C,'T&amp;E统计-传统'!$C51,'机动团建明细-传统'!$I:$I,$AD$5)</f>
        <v>0</v>
      </c>
      <c r="AD51" s="128">
        <f t="shared" si="296"/>
        <v>0</v>
      </c>
      <c r="AE51" s="128">
        <f>INDEX('[13]2016 确认版 vs 财务版'!$1:$1048576,20,MATCH($C51,'[13]2016 确认版 vs 财务版'!$3:$3,0)+3)</f>
        <v>51400</v>
      </c>
      <c r="AF51" s="128">
        <f>INDEX('[13]2016 确认版 vs 财务版'!$1:$1048576,21,MATCH($C51,'[13]2016 确认版 vs 财务版'!$3:$3,0)+3)</f>
        <v>24036</v>
      </c>
      <c r="AG51" s="359">
        <f t="shared" si="297"/>
        <v>75436</v>
      </c>
      <c r="AH51" s="360">
        <f t="shared" si="298"/>
        <v>-75436</v>
      </c>
      <c r="AI51" s="361"/>
      <c r="AJ51" s="358">
        <f t="shared" si="299"/>
        <v>44200</v>
      </c>
      <c r="AK51" s="359">
        <f t="shared" si="300"/>
        <v>26525</v>
      </c>
      <c r="AL51" s="128">
        <f t="shared" si="301"/>
        <v>70725</v>
      </c>
      <c r="AM51" s="128">
        <f t="shared" si="302"/>
        <v>197300</v>
      </c>
      <c r="AN51" s="128">
        <f t="shared" si="303"/>
        <v>96150</v>
      </c>
      <c r="AO51" s="359">
        <f t="shared" si="304"/>
        <v>293450</v>
      </c>
      <c r="AP51" s="360">
        <f t="shared" si="305"/>
        <v>-222725</v>
      </c>
    </row>
    <row r="52" spans="2:42" s="355" customFormat="1" outlineLevel="1">
      <c r="B52" s="193" t="str">
        <f>VLOOKUP($C52,大区会计表!$A:$B,2,0)</f>
        <v>姚建红</v>
      </c>
      <c r="C52" s="304" t="s">
        <v>29</v>
      </c>
      <c r="D52" s="399">
        <f>SUM('额度报销明细-传统'!C52:E52)</f>
        <v>43100</v>
      </c>
      <c r="E52" s="397">
        <f>SUMIFS('机动团建明细-传统'!$E:$E,'机动团建明细-传统'!$C:$C,'T&amp;E统计-传统'!$C52,'机动团建明细-传统'!$I:$I,$F$5)</f>
        <v>13612.5</v>
      </c>
      <c r="F52" s="129">
        <f t="shared" si="287"/>
        <v>56712.5</v>
      </c>
      <c r="G52" s="129">
        <f>INDEX('[13]2016 确认版 vs 财务版'!$1:$1048576,20,MATCH($C52,'[13]2016 确认版 vs 财务版'!$3:$3,0))</f>
        <v>45000</v>
      </c>
      <c r="H52" s="129">
        <f>INDEX('[13]2016 确认版 vs 财务版'!$1:$1048576,21,MATCH($C52,'[13]2016 确认版 vs 财务版'!$3:$3,0))</f>
        <v>14000</v>
      </c>
      <c r="I52" s="397">
        <f t="shared" si="288"/>
        <v>59000</v>
      </c>
      <c r="J52" s="354">
        <f t="shared" si="289"/>
        <v>-2287.5</v>
      </c>
      <c r="K52" s="353"/>
      <c r="L52" s="399">
        <f>SUM('额度报销明细-传统'!F52:H52)</f>
        <v>0</v>
      </c>
      <c r="M52" s="397">
        <f>SUMIFS('机动团建明细-传统'!$E:$E,'机动团建明细-传统'!$C:$C,'T&amp;E统计-传统'!$C52,'机动团建明细-传统'!$I:$I,$N$5)</f>
        <v>13612.5</v>
      </c>
      <c r="N52" s="129">
        <f t="shared" si="290"/>
        <v>13612.5</v>
      </c>
      <c r="O52" s="129">
        <f>INDEX('[13]2016 确认版 vs 财务版'!$1:$1048576,20,MATCH($C52,'[13]2016 确认版 vs 财务版'!$3:$3,0)+1)</f>
        <v>48000</v>
      </c>
      <c r="P52" s="129">
        <f>INDEX('[13]2016 确认版 vs 财务版'!$1:$1048576,21,MATCH($C52,'[13]2016 确认版 vs 财务版'!$3:$3,0)+1)</f>
        <v>14000</v>
      </c>
      <c r="Q52" s="397">
        <f t="shared" si="291"/>
        <v>62000</v>
      </c>
      <c r="R52" s="354">
        <f t="shared" si="292"/>
        <v>-48387.5</v>
      </c>
      <c r="S52" s="353"/>
      <c r="T52" s="399">
        <f>SUM('额度报销明细-传统'!I52:K52)</f>
        <v>0</v>
      </c>
      <c r="U52" s="397">
        <f>SUMIFS('机动团建明细-传统'!$E:$E,'机动团建明细-传统'!$C:$C,'T&amp;E统计-传统'!$C52,'机动团建明细-传统'!$I:$I,$V$5)</f>
        <v>0</v>
      </c>
      <c r="V52" s="129">
        <f t="shared" si="293"/>
        <v>0</v>
      </c>
      <c r="W52" s="129">
        <f>INDEX('[13]2016 确认版 vs 财务版'!$1:$1048576,20,MATCH($C52,'[13]2016 确认版 vs 财务版'!$3:$3,0)+2)</f>
        <v>48000</v>
      </c>
      <c r="X52" s="129">
        <f>INDEX('[13]2016 确认版 vs 财务版'!$1:$1048576,21,MATCH($C52,'[13]2016 确认版 vs 财务版'!$3:$3,0)+2)</f>
        <v>14000</v>
      </c>
      <c r="Y52" s="397">
        <f t="shared" si="294"/>
        <v>62000</v>
      </c>
      <c r="Z52" s="354">
        <f t="shared" si="295"/>
        <v>-62000</v>
      </c>
      <c r="AA52" s="353"/>
      <c r="AB52" s="399">
        <f>SUM('额度报销明细-传统'!L52:N52)</f>
        <v>0</v>
      </c>
      <c r="AC52" s="397">
        <f>SUMIFS('机动团建明细-传统'!$E:$E,'机动团建明细-传统'!$C:$C,'T&amp;E统计-传统'!$C52,'机动团建明细-传统'!$I:$I,$AD$5)</f>
        <v>0</v>
      </c>
      <c r="AD52" s="129">
        <f t="shared" si="296"/>
        <v>0</v>
      </c>
      <c r="AE52" s="129">
        <f>INDEX('[13]2016 确认版 vs 财务版'!$1:$1048576,20,MATCH($C52,'[13]2016 确认版 vs 财务版'!$3:$3,0)+3)</f>
        <v>48000</v>
      </c>
      <c r="AF52" s="129">
        <f>INDEX('[13]2016 确认版 vs 财务版'!$1:$1048576,21,MATCH($C52,'[13]2016 确认版 vs 财务版'!$3:$3,0)+3)</f>
        <v>14000</v>
      </c>
      <c r="AG52" s="397">
        <f t="shared" si="297"/>
        <v>62000</v>
      </c>
      <c r="AH52" s="354">
        <f t="shared" si="298"/>
        <v>-62000</v>
      </c>
      <c r="AI52" s="353"/>
      <c r="AJ52" s="399">
        <f t="shared" si="299"/>
        <v>43100</v>
      </c>
      <c r="AK52" s="397">
        <f t="shared" si="300"/>
        <v>27225</v>
      </c>
      <c r="AL52" s="129">
        <f>F52+N52+V52+AD52</f>
        <v>70325</v>
      </c>
      <c r="AM52" s="129">
        <f t="shared" si="302"/>
        <v>189000</v>
      </c>
      <c r="AN52" s="129">
        <f t="shared" si="303"/>
        <v>56000</v>
      </c>
      <c r="AO52" s="397">
        <f t="shared" si="304"/>
        <v>245000</v>
      </c>
      <c r="AP52" s="354">
        <f t="shared" si="305"/>
        <v>-174675</v>
      </c>
    </row>
    <row r="53" spans="2:42" s="93" customFormat="1" outlineLevel="1">
      <c r="B53" s="194"/>
      <c r="C53" s="308" t="s">
        <v>393</v>
      </c>
      <c r="D53" s="348">
        <f>SUM(D49:D52)</f>
        <v>350466</v>
      </c>
      <c r="E53" s="340">
        <f t="shared" ref="E53" si="306">SUM(E49:E52)</f>
        <v>70775</v>
      </c>
      <c r="F53" s="349">
        <f t="shared" ref="F53" si="307">SUM(F49:F52)</f>
        <v>421241</v>
      </c>
      <c r="G53" s="349">
        <f t="shared" ref="G53" si="308">SUM(G49:G52)</f>
        <v>341900</v>
      </c>
      <c r="H53" s="349">
        <f t="shared" ref="H53" si="309">SUM(H49:H52)</f>
        <v>82275.5</v>
      </c>
      <c r="I53" s="340">
        <f t="shared" ref="I53" si="310">SUM(I49:I52)</f>
        <v>424175.5</v>
      </c>
      <c r="J53" s="342">
        <f>F53-I53</f>
        <v>-2934.5</v>
      </c>
      <c r="K53" s="343"/>
      <c r="L53" s="348">
        <f>SUM(L49:L52)</f>
        <v>0</v>
      </c>
      <c r="M53" s="340">
        <f t="shared" ref="M53" si="311">SUM(M49:M52)</f>
        <v>37225</v>
      </c>
      <c r="N53" s="349">
        <f t="shared" ref="N53" si="312">SUM(N49:N52)</f>
        <v>37225</v>
      </c>
      <c r="O53" s="349">
        <f t="shared" ref="O53" si="313">SUM(O49:O52)</f>
        <v>348800</v>
      </c>
      <c r="P53" s="349">
        <f t="shared" ref="P53" si="314">SUM(P49:P52)</f>
        <v>82275.5</v>
      </c>
      <c r="Q53" s="340">
        <f t="shared" ref="Q53" si="315">SUM(Q49:Q52)</f>
        <v>431075.5</v>
      </c>
      <c r="R53" s="342">
        <f>N53-Q53</f>
        <v>-393850.5</v>
      </c>
      <c r="S53" s="343"/>
      <c r="T53" s="348">
        <f>SUM(T49:T52)</f>
        <v>0</v>
      </c>
      <c r="U53" s="340">
        <f t="shared" ref="U53" si="316">SUM(U49:U52)</f>
        <v>0</v>
      </c>
      <c r="V53" s="349">
        <f t="shared" ref="V53" si="317">SUM(V49:V52)</f>
        <v>0</v>
      </c>
      <c r="W53" s="349">
        <f t="shared" ref="W53" si="318">SUM(W49:W52)</f>
        <v>348800</v>
      </c>
      <c r="X53" s="349">
        <f t="shared" ref="X53" si="319">SUM(X49:X52)</f>
        <v>82275.5</v>
      </c>
      <c r="Y53" s="340">
        <f t="shared" ref="Y53" si="320">SUM(Y49:Y52)</f>
        <v>431075.5</v>
      </c>
      <c r="Z53" s="342">
        <f>V53-Y53</f>
        <v>-431075.5</v>
      </c>
      <c r="AA53" s="343"/>
      <c r="AB53" s="348">
        <f>SUM(AB49:AB52)</f>
        <v>0</v>
      </c>
      <c r="AC53" s="340">
        <f t="shared" ref="AC53" si="321">SUM(AC49:AC52)</f>
        <v>0</v>
      </c>
      <c r="AD53" s="349">
        <f t="shared" ref="AD53" si="322">SUM(AD49:AD52)</f>
        <v>0</v>
      </c>
      <c r="AE53" s="349">
        <f t="shared" ref="AE53" si="323">SUM(AE49:AE52)</f>
        <v>348800</v>
      </c>
      <c r="AF53" s="349">
        <f t="shared" ref="AF53" si="324">SUM(AF49:AF52)</f>
        <v>82273.5</v>
      </c>
      <c r="AG53" s="340">
        <f t="shared" ref="AG53" si="325">SUM(AG49:AG52)</f>
        <v>431073.5</v>
      </c>
      <c r="AH53" s="342">
        <f>AD53-AG53</f>
        <v>-431073.5</v>
      </c>
      <c r="AI53" s="343"/>
      <c r="AJ53" s="348">
        <f>SUM(AJ49:AJ52)</f>
        <v>350466</v>
      </c>
      <c r="AK53" s="340">
        <f t="shared" ref="AK53" si="326">SUM(AK49:AK52)</f>
        <v>108000</v>
      </c>
      <c r="AL53" s="349">
        <f t="shared" ref="AL53" si="327">SUM(AL49:AL52)</f>
        <v>458466</v>
      </c>
      <c r="AM53" s="349">
        <f t="shared" ref="AM53" si="328">SUM(AM49:AM52)</f>
        <v>1388300</v>
      </c>
      <c r="AN53" s="349">
        <f t="shared" ref="AN53" si="329">SUM(AN49:AN52)</f>
        <v>329100</v>
      </c>
      <c r="AO53" s="340">
        <f t="shared" ref="AO53" si="330">SUM(AO49:AO52)</f>
        <v>1717400</v>
      </c>
      <c r="AP53" s="342">
        <f>AL53-AO53</f>
        <v>-1258934</v>
      </c>
    </row>
    <row r="54" spans="2:42" outlineLevel="1">
      <c r="B54" s="193"/>
      <c r="C54" s="107"/>
      <c r="D54" s="219"/>
      <c r="E54" s="118"/>
      <c r="F54" s="129"/>
      <c r="G54" s="129"/>
      <c r="H54" s="129"/>
      <c r="I54" s="118"/>
      <c r="J54" s="164"/>
      <c r="K54" s="104"/>
      <c r="L54" s="219"/>
      <c r="M54" s="118"/>
      <c r="N54" s="129"/>
      <c r="O54" s="129"/>
      <c r="P54" s="129"/>
      <c r="Q54" s="118"/>
      <c r="R54" s="164"/>
      <c r="S54" s="104"/>
      <c r="T54" s="219"/>
      <c r="U54" s="118"/>
      <c r="V54" s="129"/>
      <c r="W54" s="129"/>
      <c r="X54" s="129"/>
      <c r="Y54" s="118"/>
      <c r="Z54" s="164"/>
      <c r="AA54" s="104"/>
      <c r="AB54" s="219"/>
      <c r="AC54" s="118"/>
      <c r="AD54" s="129"/>
      <c r="AE54" s="129"/>
      <c r="AF54" s="129"/>
      <c r="AG54" s="118"/>
      <c r="AH54" s="164"/>
      <c r="AI54" s="104"/>
      <c r="AJ54" s="219"/>
      <c r="AK54" s="118"/>
      <c r="AL54" s="129"/>
      <c r="AM54" s="129"/>
      <c r="AN54" s="129"/>
      <c r="AO54" s="118"/>
      <c r="AP54" s="164"/>
    </row>
    <row r="55" spans="2:42" s="93" customFormat="1" outlineLevel="1">
      <c r="B55" s="195"/>
      <c r="C55" s="309" t="s">
        <v>163</v>
      </c>
      <c r="D55" s="367">
        <f>D53+D47+D41+D34+D27+D22+D17+D13</f>
        <v>4475073</v>
      </c>
      <c r="E55" s="368">
        <f t="shared" ref="E55:J55" si="331">E53+E47+E41+E34+E27+E22+E17+E13</f>
        <v>1956304</v>
      </c>
      <c r="F55" s="369">
        <f t="shared" si="331"/>
        <v>6431377</v>
      </c>
      <c r="G55" s="369">
        <f t="shared" si="331"/>
        <v>6462100</v>
      </c>
      <c r="H55" s="369">
        <f t="shared" si="331"/>
        <v>2028926.5</v>
      </c>
      <c r="I55" s="368">
        <f t="shared" si="331"/>
        <v>8491026.5</v>
      </c>
      <c r="J55" s="370">
        <f t="shared" si="331"/>
        <v>-2059649.5</v>
      </c>
      <c r="K55" s="343"/>
      <c r="L55" s="367">
        <f>L53+L47+L41+L34+L27+L22+L17+L13</f>
        <v>0</v>
      </c>
      <c r="M55" s="368">
        <f t="shared" ref="M55:R55" si="332">M53+M47+M41+M34+M27+M22+M17+M13</f>
        <v>823137.5</v>
      </c>
      <c r="N55" s="369">
        <f t="shared" si="332"/>
        <v>823137.5</v>
      </c>
      <c r="O55" s="369">
        <f t="shared" si="332"/>
        <v>6672900</v>
      </c>
      <c r="P55" s="369">
        <f t="shared" si="332"/>
        <v>2077451.5</v>
      </c>
      <c r="Q55" s="368">
        <f t="shared" si="332"/>
        <v>8750351.5</v>
      </c>
      <c r="R55" s="370">
        <f t="shared" si="332"/>
        <v>-7927214</v>
      </c>
      <c r="S55" s="343"/>
      <c r="T55" s="367">
        <f>T53+T47+T41+T34+T27+T22+T17+T13</f>
        <v>0</v>
      </c>
      <c r="U55" s="368">
        <f t="shared" ref="U55:Z55" si="333">U53+U47+U41+U34+U27+U22+U17+U13</f>
        <v>0</v>
      </c>
      <c r="V55" s="369">
        <f t="shared" si="333"/>
        <v>0</v>
      </c>
      <c r="W55" s="369">
        <f t="shared" si="333"/>
        <v>6720998</v>
      </c>
      <c r="X55" s="369">
        <f t="shared" si="333"/>
        <v>2076151.5</v>
      </c>
      <c r="Y55" s="368">
        <f t="shared" si="333"/>
        <v>8797149.5</v>
      </c>
      <c r="Z55" s="370">
        <f t="shared" si="333"/>
        <v>-8797149.5</v>
      </c>
      <c r="AA55" s="343"/>
      <c r="AB55" s="367">
        <f>AB53+AB47+AB41+AB34+AB27+AB22+AB17+AB13</f>
        <v>0</v>
      </c>
      <c r="AC55" s="368">
        <f t="shared" ref="AC55:AH55" si="334">AC53+AC47+AC41+AC34+AC27+AC22+AC17+AC13</f>
        <v>0</v>
      </c>
      <c r="AD55" s="369">
        <f t="shared" si="334"/>
        <v>0</v>
      </c>
      <c r="AE55" s="369">
        <f t="shared" si="334"/>
        <v>6740800</v>
      </c>
      <c r="AF55" s="369">
        <f t="shared" si="334"/>
        <v>2110323.5</v>
      </c>
      <c r="AG55" s="368">
        <f t="shared" si="334"/>
        <v>8851123.5</v>
      </c>
      <c r="AH55" s="370">
        <f t="shared" si="334"/>
        <v>-8851123.5</v>
      </c>
      <c r="AI55" s="343"/>
      <c r="AJ55" s="367">
        <f>AJ53+AJ47+AJ41+AJ34+AJ27+AJ22+AJ17+AJ13</f>
        <v>4475073</v>
      </c>
      <c r="AK55" s="368">
        <f t="shared" ref="AK55:AP55" si="335">AK53+AK47+AK41+AK34+AK27+AK22+AK17+AK13</f>
        <v>2779441.5</v>
      </c>
      <c r="AL55" s="369">
        <f t="shared" si="335"/>
        <v>7254514.5</v>
      </c>
      <c r="AM55" s="369">
        <f t="shared" si="335"/>
        <v>26596798</v>
      </c>
      <c r="AN55" s="369">
        <f t="shared" si="335"/>
        <v>8292853</v>
      </c>
      <c r="AO55" s="368">
        <f t="shared" si="335"/>
        <v>34889651</v>
      </c>
      <c r="AP55" s="370">
        <f t="shared" si="335"/>
        <v>-27635136.5</v>
      </c>
    </row>
    <row r="56" spans="2:42" outlineLevel="1">
      <c r="B56" s="192"/>
      <c r="C56" s="109"/>
      <c r="W56" s="158"/>
      <c r="X56" s="158"/>
      <c r="AE56" s="158"/>
      <c r="AF56" s="158"/>
      <c r="AM56" s="158"/>
      <c r="AN56" s="158"/>
    </row>
    <row r="57" spans="2:42" s="355" customFormat="1" outlineLevel="1">
      <c r="B57" s="196" t="str">
        <f>VLOOKUP($C57,大区会计表!$A:$B,2,0)</f>
        <v>刘丽</v>
      </c>
      <c r="C57" s="400" t="s">
        <v>2258</v>
      </c>
      <c r="D57" s="401">
        <f>SUM('额度报销明细-传统'!C57:E57)</f>
        <v>3600</v>
      </c>
      <c r="E57" s="402">
        <f>SUMIFS('机动团建明细-传统'!$E:$E,'机动团建明细-传统'!$C:$C,'T&amp;E统计-传统'!$C57,'机动团建明细-传统'!$I:$I,$F$5)</f>
        <v>47850</v>
      </c>
      <c r="F57" s="160">
        <f t="shared" si="13"/>
        <v>51450</v>
      </c>
      <c r="G57" s="160"/>
      <c r="H57" s="160"/>
      <c r="I57" s="402">
        <f t="shared" ref="I57:I62" si="336">SUM(G57:H57)</f>
        <v>0</v>
      </c>
      <c r="J57" s="403">
        <f t="shared" ref="J57:J62" si="337">F57-I57</f>
        <v>51450</v>
      </c>
      <c r="K57" s="404"/>
      <c r="L57" s="401">
        <f>SUM('额度报销明细-传统'!F57:H57)</f>
        <v>0</v>
      </c>
      <c r="M57" s="402">
        <f>SUMIFS('机动团建明细-传统'!$E:$E,'机动团建明细-传统'!$C:$C,'T&amp;E统计-传统'!$C57,'机动团建明细-传统'!$I:$I,$N$5)</f>
        <v>0</v>
      </c>
      <c r="N57" s="160">
        <f t="shared" si="16"/>
        <v>0</v>
      </c>
      <c r="O57" s="160"/>
      <c r="P57" s="160"/>
      <c r="Q57" s="402">
        <f t="shared" ref="Q57:Q62" si="338">SUM(O57:P57)</f>
        <v>0</v>
      </c>
      <c r="R57" s="403">
        <f t="shared" ref="R57:R62" si="339">N57-Q57</f>
        <v>0</v>
      </c>
      <c r="S57" s="405"/>
      <c r="T57" s="401">
        <f>SUM('额度报销明细-传统'!I57:K57)</f>
        <v>0</v>
      </c>
      <c r="U57" s="402">
        <f>SUMIFS('机动团建明细-传统'!$E:$E,'机动团建明细-传统'!$C:$C,'T&amp;E统计-传统'!$C57,'机动团建明细-传统'!$I:$I,$V$5)</f>
        <v>0</v>
      </c>
      <c r="V57" s="160">
        <f t="shared" si="17"/>
        <v>0</v>
      </c>
      <c r="W57" s="160"/>
      <c r="X57" s="160"/>
      <c r="Y57" s="402">
        <f t="shared" ref="Y57:Y62" si="340">SUM(W57:X57)</f>
        <v>0</v>
      </c>
      <c r="Z57" s="403">
        <f t="shared" ref="Z57:Z62" si="341">V57-Y57</f>
        <v>0</v>
      </c>
      <c r="AA57" s="405"/>
      <c r="AB57" s="401">
        <f>SUM('额度报销明细-传统'!L57:N57)</f>
        <v>0</v>
      </c>
      <c r="AC57" s="402">
        <f>SUMIFS('机动团建明细-传统'!$E:$E,'机动团建明细-传统'!$C:$C,'T&amp;E统计-传统'!$C57,'机动团建明细-传统'!$I:$I,$AD$5)</f>
        <v>0</v>
      </c>
      <c r="AD57" s="160">
        <f t="shared" si="18"/>
        <v>0</v>
      </c>
      <c r="AE57" s="160"/>
      <c r="AF57" s="160"/>
      <c r="AG57" s="402">
        <f t="shared" ref="AG57:AG62" si="342">SUM(AE57:AF57)</f>
        <v>0</v>
      </c>
      <c r="AH57" s="403">
        <f t="shared" ref="AH57:AH62" si="343">AD57-AG57</f>
        <v>0</v>
      </c>
      <c r="AI57" s="405"/>
      <c r="AJ57" s="401">
        <f t="shared" ref="AJ57:AO62" si="344">D57+L57+T57+AB57</f>
        <v>3600</v>
      </c>
      <c r="AK57" s="402">
        <f t="shared" si="344"/>
        <v>47850</v>
      </c>
      <c r="AL57" s="160">
        <f t="shared" si="344"/>
        <v>51450</v>
      </c>
      <c r="AM57" s="160">
        <f t="shared" si="344"/>
        <v>0</v>
      </c>
      <c r="AN57" s="160">
        <f t="shared" si="344"/>
        <v>0</v>
      </c>
      <c r="AO57" s="402">
        <f t="shared" si="344"/>
        <v>0</v>
      </c>
      <c r="AP57" s="403">
        <f t="shared" ref="AP57:AP62" si="345">AL57-AO57</f>
        <v>51450</v>
      </c>
    </row>
    <row r="58" spans="2:42" s="355" customFormat="1" outlineLevel="1">
      <c r="B58" s="199" t="str">
        <f>VLOOKUP($C58,大区会计表!$A:$B,2,0)</f>
        <v>刘丽</v>
      </c>
      <c r="C58" s="406" t="s">
        <v>2259</v>
      </c>
      <c r="D58" s="407">
        <f>SUM('额度报销明细-传统'!C58:E58)</f>
        <v>27300</v>
      </c>
      <c r="E58" s="408">
        <f>SUMIFS('机动团建明细-传统'!$E:$E,'机动团建明细-传统'!$C:$C,'T&amp;E统计-传统'!$C58,'机动团建明细-传统'!$I:$I,$F$5)</f>
        <v>25000</v>
      </c>
      <c r="F58" s="188">
        <f t="shared" si="13"/>
        <v>52300</v>
      </c>
      <c r="G58" s="188"/>
      <c r="H58" s="188"/>
      <c r="I58" s="408">
        <f t="shared" si="336"/>
        <v>0</v>
      </c>
      <c r="J58" s="325">
        <f t="shared" si="337"/>
        <v>52300</v>
      </c>
      <c r="K58" s="322"/>
      <c r="L58" s="407">
        <f>SUM('额度报销明细-传统'!F58:H58)</f>
        <v>0</v>
      </c>
      <c r="M58" s="408">
        <f>SUMIFS('机动团建明细-传统'!$E:$E,'机动团建明细-传统'!$C:$C,'T&amp;E统计-传统'!$C58,'机动团建明细-传统'!$I:$I,$N$5)</f>
        <v>0</v>
      </c>
      <c r="N58" s="188">
        <f t="shared" si="16"/>
        <v>0</v>
      </c>
      <c r="O58" s="188"/>
      <c r="P58" s="188"/>
      <c r="Q58" s="408">
        <f t="shared" si="338"/>
        <v>0</v>
      </c>
      <c r="R58" s="325">
        <f t="shared" si="339"/>
        <v>0</v>
      </c>
      <c r="S58" s="322"/>
      <c r="T58" s="407">
        <f>SUM('额度报销明细-传统'!I58:K58)</f>
        <v>0</v>
      </c>
      <c r="U58" s="408">
        <f>SUMIFS('机动团建明细-传统'!$E:$E,'机动团建明细-传统'!$C:$C,'T&amp;E统计-传统'!$C58,'机动团建明细-传统'!$I:$I,$V$5)</f>
        <v>0</v>
      </c>
      <c r="V58" s="188">
        <f t="shared" si="17"/>
        <v>0</v>
      </c>
      <c r="W58" s="188"/>
      <c r="X58" s="188"/>
      <c r="Y58" s="408">
        <f t="shared" si="340"/>
        <v>0</v>
      </c>
      <c r="Z58" s="325">
        <f t="shared" si="341"/>
        <v>0</v>
      </c>
      <c r="AA58" s="322"/>
      <c r="AB58" s="407">
        <f>SUM('额度报销明细-传统'!L58:N58)</f>
        <v>0</v>
      </c>
      <c r="AC58" s="408">
        <f>SUMIFS('机动团建明细-传统'!$E:$E,'机动团建明细-传统'!$C:$C,'T&amp;E统计-传统'!$C58,'机动团建明细-传统'!$I:$I,$AD$5)</f>
        <v>0</v>
      </c>
      <c r="AD58" s="188">
        <f t="shared" si="18"/>
        <v>0</v>
      </c>
      <c r="AE58" s="188"/>
      <c r="AF58" s="188"/>
      <c r="AG58" s="408">
        <f t="shared" si="342"/>
        <v>0</v>
      </c>
      <c r="AH58" s="325">
        <f t="shared" si="343"/>
        <v>0</v>
      </c>
      <c r="AI58" s="322"/>
      <c r="AJ58" s="407">
        <f t="shared" si="344"/>
        <v>27300</v>
      </c>
      <c r="AK58" s="408">
        <f t="shared" si="344"/>
        <v>25000</v>
      </c>
      <c r="AL58" s="188">
        <f t="shared" si="344"/>
        <v>52300</v>
      </c>
      <c r="AM58" s="188">
        <f t="shared" si="344"/>
        <v>0</v>
      </c>
      <c r="AN58" s="188">
        <f t="shared" si="344"/>
        <v>0</v>
      </c>
      <c r="AO58" s="408">
        <f t="shared" si="344"/>
        <v>0</v>
      </c>
      <c r="AP58" s="325">
        <f t="shared" si="345"/>
        <v>52300</v>
      </c>
    </row>
    <row r="59" spans="2:42" s="355" customFormat="1" outlineLevel="1">
      <c r="B59" s="200" t="str">
        <f>VLOOKUP($C59,大区会计表!$A:$B,2,0)</f>
        <v>刘丽</v>
      </c>
      <c r="C59" s="409" t="s">
        <v>2260</v>
      </c>
      <c r="D59" s="410">
        <f>SUM('额度报销明细-传统'!C59:E59)</f>
        <v>74800</v>
      </c>
      <c r="E59" s="411">
        <f>SUMIFS('机动团建明细-传统'!$E:$E,'机动团建明细-传统'!$C:$C,'T&amp;E统计-传统'!$C59,'机动团建明细-传统'!$I:$I,$F$5)</f>
        <v>47200</v>
      </c>
      <c r="F59" s="201">
        <f t="shared" si="13"/>
        <v>122000</v>
      </c>
      <c r="G59" s="201"/>
      <c r="H59" s="201"/>
      <c r="I59" s="411">
        <f t="shared" si="336"/>
        <v>0</v>
      </c>
      <c r="J59" s="412">
        <f t="shared" si="337"/>
        <v>122000</v>
      </c>
      <c r="K59" s="413"/>
      <c r="L59" s="410">
        <f>SUM('额度报销明细-传统'!F59:H59)</f>
        <v>0</v>
      </c>
      <c r="M59" s="411">
        <f>SUMIFS('机动团建明细-传统'!$E:$E,'机动团建明细-传统'!$C:$C,'T&amp;E统计-传统'!$C59,'机动团建明细-传统'!$I:$I,$N$5)</f>
        <v>0</v>
      </c>
      <c r="N59" s="201">
        <f t="shared" si="16"/>
        <v>0</v>
      </c>
      <c r="O59" s="201"/>
      <c r="P59" s="201"/>
      <c r="Q59" s="411">
        <f t="shared" si="338"/>
        <v>0</v>
      </c>
      <c r="R59" s="412">
        <f t="shared" si="339"/>
        <v>0</v>
      </c>
      <c r="S59" s="413"/>
      <c r="T59" s="410">
        <f>SUM('额度报销明细-传统'!I59:K59)</f>
        <v>0</v>
      </c>
      <c r="U59" s="411">
        <f>SUMIFS('机动团建明细-传统'!$E:$E,'机动团建明细-传统'!$C:$C,'T&amp;E统计-传统'!$C59,'机动团建明细-传统'!$I:$I,$V$5)</f>
        <v>0</v>
      </c>
      <c r="V59" s="201">
        <f t="shared" si="17"/>
        <v>0</v>
      </c>
      <c r="W59" s="201"/>
      <c r="X59" s="201"/>
      <c r="Y59" s="411">
        <f t="shared" si="340"/>
        <v>0</v>
      </c>
      <c r="Z59" s="412">
        <f t="shared" si="341"/>
        <v>0</v>
      </c>
      <c r="AA59" s="413"/>
      <c r="AB59" s="410">
        <f>SUM('额度报销明细-传统'!L59:N59)</f>
        <v>0</v>
      </c>
      <c r="AC59" s="411">
        <f>SUMIFS('机动团建明细-传统'!$E:$E,'机动团建明细-传统'!$C:$C,'T&amp;E统计-传统'!$C59,'机动团建明细-传统'!$I:$I,$AD$5)</f>
        <v>0</v>
      </c>
      <c r="AD59" s="201">
        <f t="shared" si="18"/>
        <v>0</v>
      </c>
      <c r="AE59" s="201"/>
      <c r="AF59" s="201"/>
      <c r="AG59" s="411">
        <f t="shared" si="342"/>
        <v>0</v>
      </c>
      <c r="AH59" s="412">
        <f t="shared" si="343"/>
        <v>0</v>
      </c>
      <c r="AI59" s="413"/>
      <c r="AJ59" s="410">
        <f t="shared" si="344"/>
        <v>74800</v>
      </c>
      <c r="AK59" s="411">
        <f t="shared" si="344"/>
        <v>47200</v>
      </c>
      <c r="AL59" s="201">
        <f t="shared" si="344"/>
        <v>122000</v>
      </c>
      <c r="AM59" s="201">
        <f t="shared" si="344"/>
        <v>0</v>
      </c>
      <c r="AN59" s="201">
        <f t="shared" si="344"/>
        <v>0</v>
      </c>
      <c r="AO59" s="411">
        <f t="shared" si="344"/>
        <v>0</v>
      </c>
      <c r="AP59" s="412">
        <f t="shared" si="345"/>
        <v>122000</v>
      </c>
    </row>
    <row r="60" spans="2:42" s="355" customFormat="1" outlineLevel="1">
      <c r="B60" s="199" t="str">
        <f>VLOOKUP($C60,大区会计表!$A:$B,2,0)</f>
        <v>刘丽</v>
      </c>
      <c r="C60" s="406" t="s">
        <v>2261</v>
      </c>
      <c r="D60" s="407">
        <f>SUM('额度报销明细-传统'!C60:E60)</f>
        <v>85200</v>
      </c>
      <c r="E60" s="408">
        <f>SUMIFS('机动团建明细-传统'!$E:$E,'机动团建明细-传统'!$C:$C,'T&amp;E统计-传统'!$C60,'机动团建明细-传统'!$I:$I,$F$5)</f>
        <v>80000</v>
      </c>
      <c r="F60" s="188">
        <f t="shared" si="13"/>
        <v>165200</v>
      </c>
      <c r="G60" s="188"/>
      <c r="H60" s="188"/>
      <c r="I60" s="408">
        <f t="shared" si="336"/>
        <v>0</v>
      </c>
      <c r="J60" s="325">
        <f t="shared" si="337"/>
        <v>165200</v>
      </c>
      <c r="K60" s="322"/>
      <c r="L60" s="407">
        <f>SUM('额度报销明细-传统'!F60:H60)</f>
        <v>0</v>
      </c>
      <c r="M60" s="408">
        <f>SUMIFS('机动团建明细-传统'!$E:$E,'机动团建明细-传统'!$C:$C,'T&amp;E统计-传统'!$C60,'机动团建明细-传统'!$I:$I,$N$5)</f>
        <v>0</v>
      </c>
      <c r="N60" s="188">
        <f t="shared" si="16"/>
        <v>0</v>
      </c>
      <c r="O60" s="188"/>
      <c r="P60" s="188"/>
      <c r="Q60" s="408">
        <f t="shared" si="338"/>
        <v>0</v>
      </c>
      <c r="R60" s="325">
        <f t="shared" si="339"/>
        <v>0</v>
      </c>
      <c r="S60" s="322"/>
      <c r="T60" s="407">
        <f>SUM('额度报销明细-传统'!I60:K60)</f>
        <v>0</v>
      </c>
      <c r="U60" s="408">
        <f>SUMIFS('机动团建明细-传统'!$E:$E,'机动团建明细-传统'!$C:$C,'T&amp;E统计-传统'!$C60,'机动团建明细-传统'!$I:$I,$V$5)</f>
        <v>0</v>
      </c>
      <c r="V60" s="188">
        <f t="shared" si="17"/>
        <v>0</v>
      </c>
      <c r="W60" s="188"/>
      <c r="X60" s="188"/>
      <c r="Y60" s="408">
        <f t="shared" si="340"/>
        <v>0</v>
      </c>
      <c r="Z60" s="325">
        <f t="shared" si="341"/>
        <v>0</v>
      </c>
      <c r="AA60" s="322"/>
      <c r="AB60" s="407">
        <f>SUM('额度报销明细-传统'!L60:N60)</f>
        <v>0</v>
      </c>
      <c r="AC60" s="408">
        <f>SUMIFS('机动团建明细-传统'!$E:$E,'机动团建明细-传统'!$C:$C,'T&amp;E统计-传统'!$C60,'机动团建明细-传统'!$I:$I,$AD$5)</f>
        <v>0</v>
      </c>
      <c r="AD60" s="188">
        <f t="shared" si="18"/>
        <v>0</v>
      </c>
      <c r="AE60" s="188"/>
      <c r="AF60" s="188"/>
      <c r="AG60" s="408">
        <f t="shared" si="342"/>
        <v>0</v>
      </c>
      <c r="AH60" s="325">
        <f t="shared" si="343"/>
        <v>0</v>
      </c>
      <c r="AI60" s="322"/>
      <c r="AJ60" s="407">
        <f t="shared" si="344"/>
        <v>85200</v>
      </c>
      <c r="AK60" s="408">
        <f t="shared" si="344"/>
        <v>80000</v>
      </c>
      <c r="AL60" s="188">
        <f t="shared" si="344"/>
        <v>165200</v>
      </c>
      <c r="AM60" s="188">
        <f t="shared" si="344"/>
        <v>0</v>
      </c>
      <c r="AN60" s="188">
        <f t="shared" si="344"/>
        <v>0</v>
      </c>
      <c r="AO60" s="408">
        <f t="shared" si="344"/>
        <v>0</v>
      </c>
      <c r="AP60" s="325">
        <f t="shared" si="345"/>
        <v>165200</v>
      </c>
    </row>
    <row r="61" spans="2:42" s="355" customFormat="1" outlineLevel="1">
      <c r="B61" s="199" t="str">
        <f>VLOOKUP($C61,大区会计表!$A:$B,2,0)</f>
        <v>刘丽</v>
      </c>
      <c r="C61" s="406" t="s">
        <v>2264</v>
      </c>
      <c r="D61" s="407">
        <f>SUM('额度报销明细-传统'!C61:E61)</f>
        <v>6800</v>
      </c>
      <c r="E61" s="408">
        <f>SUMIFS('机动团建明细-传统'!$E:$E,'机动团建明细-传统'!$C:$C,'T&amp;E统计-传统'!$C61,'机动团建明细-传统'!$I:$I,$F$5)</f>
        <v>20000</v>
      </c>
      <c r="F61" s="188">
        <f t="shared" ref="F61" si="346">D61+E61</f>
        <v>26800</v>
      </c>
      <c r="G61" s="188"/>
      <c r="H61" s="188"/>
      <c r="I61" s="408">
        <f t="shared" si="336"/>
        <v>0</v>
      </c>
      <c r="J61" s="325">
        <f t="shared" si="337"/>
        <v>26800</v>
      </c>
      <c r="K61" s="322"/>
      <c r="L61" s="407">
        <f>SUM('额度报销明细-传统'!F61:H61)</f>
        <v>0</v>
      </c>
      <c r="M61" s="408">
        <f>SUMIFS('机动团建明细-传统'!$E:$E,'机动团建明细-传统'!$C:$C,'T&amp;E统计-传统'!$C61,'机动团建明细-传统'!$I:$I,$N$5)</f>
        <v>0</v>
      </c>
      <c r="N61" s="188">
        <f t="shared" ref="N61" si="347">L61+M61</f>
        <v>0</v>
      </c>
      <c r="O61" s="188"/>
      <c r="P61" s="188"/>
      <c r="Q61" s="408">
        <f t="shared" si="338"/>
        <v>0</v>
      </c>
      <c r="R61" s="325">
        <f t="shared" si="339"/>
        <v>0</v>
      </c>
      <c r="S61" s="322"/>
      <c r="T61" s="407">
        <f>SUM('额度报销明细-传统'!I61:K61)</f>
        <v>0</v>
      </c>
      <c r="U61" s="408">
        <f>SUMIFS('机动团建明细-传统'!$E:$E,'机动团建明细-传统'!$C:$C,'T&amp;E统计-传统'!$C61,'机动团建明细-传统'!$I:$I,$V$5)</f>
        <v>0</v>
      </c>
      <c r="V61" s="188">
        <f t="shared" ref="V61" si="348">T61+U61</f>
        <v>0</v>
      </c>
      <c r="W61" s="188"/>
      <c r="X61" s="188"/>
      <c r="Y61" s="408">
        <f t="shared" si="340"/>
        <v>0</v>
      </c>
      <c r="Z61" s="325">
        <f t="shared" si="341"/>
        <v>0</v>
      </c>
      <c r="AA61" s="322"/>
      <c r="AB61" s="407">
        <f>SUM('额度报销明细-传统'!L61:N61)</f>
        <v>0</v>
      </c>
      <c r="AC61" s="408">
        <f>SUMIFS('机动团建明细-传统'!$E:$E,'机动团建明细-传统'!$C:$C,'T&amp;E统计-传统'!$C61,'机动团建明细-传统'!$I:$I,$AD$5)</f>
        <v>0</v>
      </c>
      <c r="AD61" s="188">
        <f t="shared" ref="AD61" si="349">AB61+AC61</f>
        <v>0</v>
      </c>
      <c r="AE61" s="188"/>
      <c r="AF61" s="188"/>
      <c r="AG61" s="408">
        <f t="shared" si="342"/>
        <v>0</v>
      </c>
      <c r="AH61" s="325">
        <f t="shared" si="343"/>
        <v>0</v>
      </c>
      <c r="AI61" s="322"/>
      <c r="AJ61" s="407">
        <f t="shared" ref="AJ61" si="350">D61+L61+T61+AB61</f>
        <v>6800</v>
      </c>
      <c r="AK61" s="408">
        <f t="shared" ref="AK61" si="351">E61+M61+U61+AC61</f>
        <v>20000</v>
      </c>
      <c r="AL61" s="188">
        <f t="shared" ref="AL61" si="352">F61+N61+V61+AD61</f>
        <v>26800</v>
      </c>
      <c r="AM61" s="188">
        <f t="shared" ref="AM61" si="353">G61+O61+W61+AE61</f>
        <v>0</v>
      </c>
      <c r="AN61" s="188">
        <f t="shared" ref="AN61" si="354">H61+P61+X61+AF61</f>
        <v>0</v>
      </c>
      <c r="AO61" s="408">
        <f t="shared" ref="AO61" si="355">I61+Q61+Y61+AG61</f>
        <v>0</v>
      </c>
      <c r="AP61" s="325">
        <f t="shared" si="345"/>
        <v>26800</v>
      </c>
    </row>
    <row r="62" spans="2:42" s="355" customFormat="1" outlineLevel="1">
      <c r="B62" s="200" t="str">
        <f>VLOOKUP($C62,大区会计表!$A:$B,2,0)</f>
        <v>刘丽</v>
      </c>
      <c r="C62" s="409" t="s">
        <v>2263</v>
      </c>
      <c r="D62" s="410">
        <f>SUM('额度报销明细-传统'!C62:E62)</f>
        <v>35600</v>
      </c>
      <c r="E62" s="411">
        <f>SUMIFS('机动团建明细-传统'!$E:$E,'机动团建明细-传统'!$C:$C,'T&amp;E统计-传统'!$C62,'机动团建明细-传统'!$I:$I,$F$5)</f>
        <v>0</v>
      </c>
      <c r="F62" s="201">
        <f t="shared" si="13"/>
        <v>35600</v>
      </c>
      <c r="G62" s="201"/>
      <c r="H62" s="201"/>
      <c r="I62" s="411">
        <f t="shared" si="336"/>
        <v>0</v>
      </c>
      <c r="J62" s="412">
        <f t="shared" si="337"/>
        <v>35600</v>
      </c>
      <c r="K62" s="413"/>
      <c r="L62" s="410">
        <f>SUM('额度报销明细-传统'!F62:H62)</f>
        <v>0</v>
      </c>
      <c r="M62" s="411">
        <f>SUMIFS('机动团建明细-传统'!$E:$E,'机动团建明细-传统'!$C:$C,'T&amp;E统计-传统'!$C62,'机动团建明细-传统'!$I:$I,$N$5)</f>
        <v>0</v>
      </c>
      <c r="N62" s="201">
        <f t="shared" si="16"/>
        <v>0</v>
      </c>
      <c r="O62" s="201"/>
      <c r="P62" s="201"/>
      <c r="Q62" s="411">
        <f t="shared" si="338"/>
        <v>0</v>
      </c>
      <c r="R62" s="412">
        <f t="shared" si="339"/>
        <v>0</v>
      </c>
      <c r="S62" s="413"/>
      <c r="T62" s="410">
        <f>SUM('额度报销明细-传统'!I62:K62)</f>
        <v>0</v>
      </c>
      <c r="U62" s="411">
        <f>SUMIFS('机动团建明细-传统'!$E:$E,'机动团建明细-传统'!$C:$C,'T&amp;E统计-传统'!$C62,'机动团建明细-传统'!$I:$I,$V$5)</f>
        <v>0</v>
      </c>
      <c r="V62" s="201">
        <f t="shared" si="17"/>
        <v>0</v>
      </c>
      <c r="W62" s="201"/>
      <c r="X62" s="201"/>
      <c r="Y62" s="411">
        <f t="shared" si="340"/>
        <v>0</v>
      </c>
      <c r="Z62" s="412">
        <f t="shared" si="341"/>
        <v>0</v>
      </c>
      <c r="AA62" s="413"/>
      <c r="AB62" s="410">
        <f>SUM('额度报销明细-传统'!L62:N62)</f>
        <v>0</v>
      </c>
      <c r="AC62" s="411">
        <f>SUMIFS('机动团建明细-传统'!$E:$E,'机动团建明细-传统'!$C:$C,'T&amp;E统计-传统'!$C62,'机动团建明细-传统'!$I:$I,$AD$5)</f>
        <v>0</v>
      </c>
      <c r="AD62" s="201">
        <f t="shared" si="18"/>
        <v>0</v>
      </c>
      <c r="AE62" s="201"/>
      <c r="AF62" s="201"/>
      <c r="AG62" s="411">
        <f t="shared" si="342"/>
        <v>0</v>
      </c>
      <c r="AH62" s="412">
        <f t="shared" si="343"/>
        <v>0</v>
      </c>
      <c r="AI62" s="413"/>
      <c r="AJ62" s="410">
        <f t="shared" si="344"/>
        <v>35600</v>
      </c>
      <c r="AK62" s="411">
        <f t="shared" si="344"/>
        <v>0</v>
      </c>
      <c r="AL62" s="201">
        <f t="shared" si="344"/>
        <v>35600</v>
      </c>
      <c r="AM62" s="201">
        <f t="shared" si="344"/>
        <v>0</v>
      </c>
      <c r="AN62" s="201">
        <f t="shared" si="344"/>
        <v>0</v>
      </c>
      <c r="AO62" s="411">
        <f t="shared" si="344"/>
        <v>0</v>
      </c>
      <c r="AP62" s="412">
        <f t="shared" si="345"/>
        <v>35600</v>
      </c>
    </row>
    <row r="63" spans="2:42" s="93" customFormat="1" outlineLevel="1">
      <c r="B63" s="197"/>
      <c r="C63" s="198" t="s">
        <v>75</v>
      </c>
      <c r="D63" s="324">
        <f>SUM(D57:D62)</f>
        <v>233300</v>
      </c>
      <c r="E63" s="130">
        <f t="shared" ref="E63:J63" si="356">SUM(E57:E62)</f>
        <v>220050</v>
      </c>
      <c r="F63" s="131">
        <f>SUM(F57:F62)</f>
        <v>453350</v>
      </c>
      <c r="G63" s="131">
        <f t="shared" si="356"/>
        <v>0</v>
      </c>
      <c r="H63" s="131">
        <f>SUM(H57:H62)</f>
        <v>0</v>
      </c>
      <c r="I63" s="130">
        <f t="shared" si="356"/>
        <v>0</v>
      </c>
      <c r="J63" s="166">
        <f t="shared" si="356"/>
        <v>453350</v>
      </c>
      <c r="K63" s="110"/>
      <c r="L63" s="324">
        <f t="shared" ref="L63:R63" si="357">SUM(L57:L62)</f>
        <v>0</v>
      </c>
      <c r="M63" s="130">
        <f t="shared" si="357"/>
        <v>0</v>
      </c>
      <c r="N63" s="131">
        <f t="shared" si="357"/>
        <v>0</v>
      </c>
      <c r="O63" s="131">
        <f t="shared" si="357"/>
        <v>0</v>
      </c>
      <c r="P63" s="131">
        <f t="shared" si="357"/>
        <v>0</v>
      </c>
      <c r="Q63" s="130">
        <f t="shared" si="357"/>
        <v>0</v>
      </c>
      <c r="R63" s="166">
        <f t="shared" si="357"/>
        <v>0</v>
      </c>
      <c r="S63" s="111"/>
      <c r="T63" s="324">
        <f>SUM('额度报销明细-传统'!I63:K63)</f>
        <v>0</v>
      </c>
      <c r="U63" s="130">
        <f t="shared" ref="U63:Z63" si="358">SUM(U57:U62)</f>
        <v>0</v>
      </c>
      <c r="V63" s="131">
        <f t="shared" si="358"/>
        <v>0</v>
      </c>
      <c r="W63" s="131">
        <f t="shared" si="358"/>
        <v>0</v>
      </c>
      <c r="X63" s="131">
        <f t="shared" si="358"/>
        <v>0</v>
      </c>
      <c r="Y63" s="130">
        <f t="shared" si="358"/>
        <v>0</v>
      </c>
      <c r="Z63" s="166">
        <f t="shared" si="358"/>
        <v>0</v>
      </c>
      <c r="AA63" s="111"/>
      <c r="AB63" s="324">
        <f t="shared" ref="AB63:AH63" si="359">SUM(AB57:AB62)</f>
        <v>0</v>
      </c>
      <c r="AC63" s="130">
        <f t="shared" si="359"/>
        <v>0</v>
      </c>
      <c r="AD63" s="131">
        <f t="shared" si="359"/>
        <v>0</v>
      </c>
      <c r="AE63" s="131">
        <f t="shared" si="359"/>
        <v>0</v>
      </c>
      <c r="AF63" s="131">
        <f t="shared" si="359"/>
        <v>0</v>
      </c>
      <c r="AG63" s="130">
        <f t="shared" si="359"/>
        <v>0</v>
      </c>
      <c r="AH63" s="166">
        <f t="shared" si="359"/>
        <v>0</v>
      </c>
      <c r="AI63" s="111"/>
      <c r="AJ63" s="324">
        <f t="shared" ref="AJ63:AP63" si="360">SUM(AJ57:AJ62)</f>
        <v>233300</v>
      </c>
      <c r="AK63" s="130">
        <f t="shared" si="360"/>
        <v>220050</v>
      </c>
      <c r="AL63" s="131">
        <f t="shared" si="360"/>
        <v>453350</v>
      </c>
      <c r="AM63" s="131">
        <f t="shared" si="360"/>
        <v>0</v>
      </c>
      <c r="AN63" s="131">
        <f t="shared" si="360"/>
        <v>0</v>
      </c>
      <c r="AO63" s="130">
        <f t="shared" si="360"/>
        <v>0</v>
      </c>
      <c r="AP63" s="166">
        <f t="shared" si="360"/>
        <v>453350</v>
      </c>
    </row>
    <row r="64" spans="2:42" outlineLevel="1"/>
    <row r="65" spans="2:42" s="93" customFormat="1" outlineLevel="1">
      <c r="B65" s="315" t="s">
        <v>164</v>
      </c>
      <c r="C65" s="314"/>
      <c r="D65" s="371">
        <f>D63+D55</f>
        <v>4708373</v>
      </c>
      <c r="E65" s="372">
        <f t="shared" ref="E65:I65" si="361">E63+E55</f>
        <v>2176354</v>
      </c>
      <c r="F65" s="373">
        <f>F63+F55</f>
        <v>6884727</v>
      </c>
      <c r="G65" s="373">
        <f t="shared" si="361"/>
        <v>6462100</v>
      </c>
      <c r="H65" s="373">
        <f t="shared" si="361"/>
        <v>2028926.5</v>
      </c>
      <c r="I65" s="372">
        <f t="shared" si="361"/>
        <v>8491026.5</v>
      </c>
      <c r="J65" s="374">
        <f>J63+J55</f>
        <v>-1606299.5</v>
      </c>
      <c r="K65" s="343"/>
      <c r="L65" s="371">
        <f>L63+L55</f>
        <v>0</v>
      </c>
      <c r="M65" s="372">
        <f t="shared" ref="M65:Q65" si="362">M63+M55</f>
        <v>823137.5</v>
      </c>
      <c r="N65" s="373">
        <f t="shared" si="362"/>
        <v>823137.5</v>
      </c>
      <c r="O65" s="373">
        <f t="shared" si="362"/>
        <v>6672900</v>
      </c>
      <c r="P65" s="373">
        <f t="shared" si="362"/>
        <v>2077451.5</v>
      </c>
      <c r="Q65" s="372">
        <f t="shared" si="362"/>
        <v>8750351.5</v>
      </c>
      <c r="R65" s="374">
        <f>R63+R55</f>
        <v>-7927214</v>
      </c>
      <c r="S65" s="343"/>
      <c r="T65" s="371">
        <f>T63+T55</f>
        <v>0</v>
      </c>
      <c r="U65" s="372">
        <f t="shared" ref="U65:Y65" si="363">U63+U55</f>
        <v>0</v>
      </c>
      <c r="V65" s="373">
        <f t="shared" si="363"/>
        <v>0</v>
      </c>
      <c r="W65" s="373">
        <f t="shared" si="363"/>
        <v>6720998</v>
      </c>
      <c r="X65" s="373">
        <f t="shared" si="363"/>
        <v>2076151.5</v>
      </c>
      <c r="Y65" s="372">
        <f t="shared" si="363"/>
        <v>8797149.5</v>
      </c>
      <c r="Z65" s="374">
        <f>Z63+Z55</f>
        <v>-8797149.5</v>
      </c>
      <c r="AA65" s="343"/>
      <c r="AB65" s="371">
        <f>AB63+AB55</f>
        <v>0</v>
      </c>
      <c r="AC65" s="372">
        <f t="shared" ref="AC65:AG65" si="364">AC63+AC55</f>
        <v>0</v>
      </c>
      <c r="AD65" s="373">
        <f t="shared" si="364"/>
        <v>0</v>
      </c>
      <c r="AE65" s="373">
        <f t="shared" si="364"/>
        <v>6740800</v>
      </c>
      <c r="AF65" s="373">
        <f t="shared" si="364"/>
        <v>2110323.5</v>
      </c>
      <c r="AG65" s="372">
        <f t="shared" si="364"/>
        <v>8851123.5</v>
      </c>
      <c r="AH65" s="374">
        <f>AH63+AH55</f>
        <v>-8851123.5</v>
      </c>
      <c r="AI65" s="343"/>
      <c r="AJ65" s="371">
        <f>AJ63+AJ55</f>
        <v>4708373</v>
      </c>
      <c r="AK65" s="372">
        <f t="shared" ref="AK65:AO65" si="365">AK63+AK55</f>
        <v>2999491.5</v>
      </c>
      <c r="AL65" s="373">
        <f t="shared" si="365"/>
        <v>7707864.5</v>
      </c>
      <c r="AM65" s="373">
        <f t="shared" si="365"/>
        <v>26596798</v>
      </c>
      <c r="AN65" s="373">
        <f t="shared" si="365"/>
        <v>8292853</v>
      </c>
      <c r="AO65" s="372">
        <f t="shared" si="365"/>
        <v>34889651</v>
      </c>
      <c r="AP65" s="374">
        <f>AP63+AP55</f>
        <v>-27181786.5</v>
      </c>
    </row>
    <row r="67" spans="2:42">
      <c r="G67" s="158">
        <f>G65-'[13]2016 确认版 vs 财务版'!$AXW$20</f>
        <v>-48000</v>
      </c>
      <c r="H67" s="158">
        <f>H65-'[13]2016 确认版 vs 财务版'!$AXW$21</f>
        <v>0</v>
      </c>
      <c r="O67" s="158">
        <f>O65-'[13]2016 确认版 vs 财务版'!$AXX$20</f>
        <v>-48000</v>
      </c>
      <c r="P67" s="158">
        <f>P65-'[13]2016 确认版 vs 财务版'!$AXX$21</f>
        <v>40000</v>
      </c>
      <c r="W67" s="5">
        <f>W65-'[13]2016 确认版 vs 财务版'!$AXY$20</f>
        <v>-48000</v>
      </c>
      <c r="X67" s="5">
        <f>X65-'[13]2016 确认版 vs 财务版'!$AXY$21</f>
        <v>40000</v>
      </c>
      <c r="AE67" s="5">
        <f>AE65-'[13]2016 确认版 vs 财务版'!$AXZ$20</f>
        <v>-50000</v>
      </c>
      <c r="AF67" s="5">
        <f>AF65-'[13]2016 确认版 vs 财务版'!$AXZ$21</f>
        <v>40000</v>
      </c>
    </row>
  </sheetData>
  <sheetProtection password="CC27" sheet="1" objects="1" scenarios="1"/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C000"/>
  </sheetPr>
  <dimension ref="A1:J305"/>
  <sheetViews>
    <sheetView showGridLines="0" workbookViewId="0">
      <pane xSplit="3" ySplit="6" topLeftCell="D94" activePane="bottomRight" state="frozen"/>
      <selection activeCell="Y13" sqref="Y13"/>
      <selection pane="topRight" activeCell="Y13" sqref="Y13"/>
      <selection pane="bottomLeft" activeCell="Y13" sqref="Y13"/>
      <selection pane="bottomRight" activeCell="H107" sqref="H107"/>
    </sheetView>
  </sheetViews>
  <sheetFormatPr defaultRowHeight="14.25"/>
  <cols>
    <col min="1" max="1" width="1.625" style="2" customWidth="1"/>
    <col min="2" max="2" width="7.625" style="62" customWidth="1"/>
    <col min="3" max="3" width="14.5" style="3" customWidth="1"/>
    <col min="4" max="4" width="15.125" style="3" customWidth="1"/>
    <col min="5" max="5" width="15.125" style="65" customWidth="1"/>
    <col min="6" max="6" width="27.5" style="3" customWidth="1"/>
    <col min="7" max="7" width="11.5" style="32" customWidth="1"/>
    <col min="8" max="8" width="9.5" style="32" customWidth="1"/>
    <col min="9" max="9" width="15.125" style="3" customWidth="1"/>
    <col min="10" max="16384" width="9" style="2"/>
  </cols>
  <sheetData>
    <row r="1" spans="1:9">
      <c r="A1" s="1" t="s">
        <v>90</v>
      </c>
      <c r="B1" s="61"/>
    </row>
    <row r="2" spans="1:9">
      <c r="A2" s="1" t="s">
        <v>45</v>
      </c>
      <c r="B2" s="61"/>
    </row>
    <row r="3" spans="1:9">
      <c r="A3" s="1" t="s">
        <v>30</v>
      </c>
      <c r="B3" s="61"/>
    </row>
    <row r="4" spans="1:9">
      <c r="C4" s="50" t="s">
        <v>96</v>
      </c>
    </row>
    <row r="5" spans="1:9" ht="15.75" customHeight="1"/>
    <row r="6" spans="1:9">
      <c r="B6" s="63" t="s">
        <v>38</v>
      </c>
      <c r="C6" s="16" t="s">
        <v>36</v>
      </c>
      <c r="D6" s="16" t="s">
        <v>76</v>
      </c>
      <c r="E6" s="66" t="s">
        <v>31</v>
      </c>
      <c r="F6" s="16" t="s">
        <v>32</v>
      </c>
      <c r="G6" s="17" t="s">
        <v>33</v>
      </c>
      <c r="H6" s="17" t="s">
        <v>34</v>
      </c>
      <c r="I6" s="16" t="s">
        <v>37</v>
      </c>
    </row>
    <row r="7" spans="1:9">
      <c r="B7" s="64">
        <v>1</v>
      </c>
      <c r="C7" s="424" t="s">
        <v>157</v>
      </c>
      <c r="D7" s="425" t="s">
        <v>156</v>
      </c>
      <c r="E7" s="67">
        <v>1500</v>
      </c>
      <c r="F7" s="424" t="s">
        <v>158</v>
      </c>
      <c r="G7" s="90">
        <v>42370</v>
      </c>
      <c r="H7" s="90">
        <v>42460</v>
      </c>
      <c r="I7" s="60" t="s">
        <v>105</v>
      </c>
    </row>
    <row r="8" spans="1:9">
      <c r="B8" s="64">
        <v>2</v>
      </c>
      <c r="C8" s="442" t="s">
        <v>248</v>
      </c>
      <c r="D8" s="425" t="s">
        <v>249</v>
      </c>
      <c r="E8" s="67">
        <v>7225</v>
      </c>
      <c r="F8" s="442" t="s">
        <v>250</v>
      </c>
      <c r="G8" s="90">
        <v>42370</v>
      </c>
      <c r="H8" s="90">
        <v>42460</v>
      </c>
      <c r="I8" s="60" t="s">
        <v>105</v>
      </c>
    </row>
    <row r="9" spans="1:9">
      <c r="B9" s="64">
        <v>3</v>
      </c>
      <c r="C9" s="442" t="s">
        <v>275</v>
      </c>
      <c r="D9" s="444" t="s">
        <v>276</v>
      </c>
      <c r="E9" s="67">
        <v>8500</v>
      </c>
      <c r="F9" s="442" t="s">
        <v>277</v>
      </c>
      <c r="G9" s="90">
        <v>42370</v>
      </c>
      <c r="H9" s="90">
        <v>42460</v>
      </c>
      <c r="I9" s="60" t="s">
        <v>105</v>
      </c>
    </row>
    <row r="10" spans="1:9">
      <c r="B10" s="64">
        <v>4</v>
      </c>
      <c r="C10" s="442" t="s">
        <v>278</v>
      </c>
      <c r="D10" s="541" t="s">
        <v>1000</v>
      </c>
      <c r="E10" s="67">
        <v>7437.5</v>
      </c>
      <c r="F10" s="442" t="s">
        <v>279</v>
      </c>
      <c r="G10" s="90">
        <v>42370</v>
      </c>
      <c r="H10" s="90">
        <v>42460</v>
      </c>
      <c r="I10" s="60" t="s">
        <v>105</v>
      </c>
    </row>
    <row r="11" spans="1:9">
      <c r="B11" s="64">
        <v>5</v>
      </c>
      <c r="C11" s="442" t="s">
        <v>362</v>
      </c>
      <c r="D11" s="444" t="s">
        <v>363</v>
      </c>
      <c r="E11" s="67">
        <v>20000</v>
      </c>
      <c r="F11" s="442" t="s">
        <v>364</v>
      </c>
      <c r="G11" s="90">
        <v>42370</v>
      </c>
      <c r="H11" s="90">
        <v>42460</v>
      </c>
      <c r="I11" s="60" t="s">
        <v>105</v>
      </c>
    </row>
    <row r="12" spans="1:9">
      <c r="B12" s="64">
        <v>6</v>
      </c>
      <c r="C12" s="459" t="s">
        <v>410</v>
      </c>
      <c r="D12" s="444" t="s">
        <v>411</v>
      </c>
      <c r="E12" s="67">
        <v>10000</v>
      </c>
      <c r="F12" s="459" t="s">
        <v>412</v>
      </c>
      <c r="G12" s="90">
        <v>42370</v>
      </c>
      <c r="H12" s="90">
        <v>42460</v>
      </c>
      <c r="I12" s="60" t="s">
        <v>105</v>
      </c>
    </row>
    <row r="13" spans="1:9">
      <c r="B13" s="64">
        <v>7</v>
      </c>
      <c r="C13" s="459" t="s">
        <v>413</v>
      </c>
      <c r="D13" s="459" t="s">
        <v>414</v>
      </c>
      <c r="E13" s="67">
        <v>10000</v>
      </c>
      <c r="F13" s="459" t="s">
        <v>415</v>
      </c>
      <c r="G13" s="90">
        <v>42370</v>
      </c>
      <c r="H13" s="90">
        <v>42460</v>
      </c>
      <c r="I13" s="60" t="s">
        <v>105</v>
      </c>
    </row>
    <row r="14" spans="1:9">
      <c r="B14" s="64">
        <v>8</v>
      </c>
      <c r="C14" s="650" t="s">
        <v>2261</v>
      </c>
      <c r="D14" s="41" t="s">
        <v>430</v>
      </c>
      <c r="E14" s="67">
        <v>14000</v>
      </c>
      <c r="F14" s="41" t="s">
        <v>437</v>
      </c>
      <c r="G14" s="90">
        <v>42370</v>
      </c>
      <c r="H14" s="90">
        <v>42460</v>
      </c>
      <c r="I14" s="60" t="s">
        <v>105</v>
      </c>
    </row>
    <row r="15" spans="1:9">
      <c r="B15" s="64">
        <v>9</v>
      </c>
      <c r="C15" s="650" t="s">
        <v>2261</v>
      </c>
      <c r="D15" s="41" t="s">
        <v>431</v>
      </c>
      <c r="E15" s="67">
        <v>30000</v>
      </c>
      <c r="F15" s="41" t="s">
        <v>438</v>
      </c>
      <c r="G15" s="90">
        <v>42370</v>
      </c>
      <c r="H15" s="90">
        <v>42460</v>
      </c>
      <c r="I15" s="60" t="s">
        <v>105</v>
      </c>
    </row>
    <row r="16" spans="1:9">
      <c r="B16" s="64">
        <v>10</v>
      </c>
      <c r="C16" s="650" t="s">
        <v>2261</v>
      </c>
      <c r="D16" s="41" t="s">
        <v>432</v>
      </c>
      <c r="E16" s="67">
        <v>21000</v>
      </c>
      <c r="F16" s="41" t="s">
        <v>439</v>
      </c>
      <c r="G16" s="90">
        <v>42370</v>
      </c>
      <c r="H16" s="90">
        <v>42460</v>
      </c>
      <c r="I16" s="60" t="s">
        <v>105</v>
      </c>
    </row>
    <row r="17" spans="2:9">
      <c r="B17" s="64">
        <v>11</v>
      </c>
      <c r="C17" s="650" t="s">
        <v>2261</v>
      </c>
      <c r="D17" s="41" t="s">
        <v>433</v>
      </c>
      <c r="E17" s="67">
        <v>15000</v>
      </c>
      <c r="F17" s="41" t="s">
        <v>440</v>
      </c>
      <c r="G17" s="90">
        <v>42370</v>
      </c>
      <c r="H17" s="90">
        <v>42460</v>
      </c>
      <c r="I17" s="60" t="s">
        <v>105</v>
      </c>
    </row>
    <row r="18" spans="2:9">
      <c r="B18" s="64">
        <v>12</v>
      </c>
      <c r="C18" s="650" t="s">
        <v>2258</v>
      </c>
      <c r="D18" s="41" t="s">
        <v>434</v>
      </c>
      <c r="E18" s="67">
        <v>30000</v>
      </c>
      <c r="F18" s="41" t="s">
        <v>441</v>
      </c>
      <c r="G18" s="90">
        <v>42370</v>
      </c>
      <c r="H18" s="90">
        <v>42460</v>
      </c>
      <c r="I18" s="60" t="s">
        <v>105</v>
      </c>
    </row>
    <row r="19" spans="2:9">
      <c r="B19" s="64">
        <v>13</v>
      </c>
      <c r="C19" s="650" t="s">
        <v>2264</v>
      </c>
      <c r="D19" s="41" t="s">
        <v>435</v>
      </c>
      <c r="E19" s="67">
        <v>20000</v>
      </c>
      <c r="F19" s="41" t="s">
        <v>442</v>
      </c>
      <c r="G19" s="90">
        <v>42370</v>
      </c>
      <c r="H19" s="90">
        <v>42460</v>
      </c>
      <c r="I19" s="60" t="s">
        <v>105</v>
      </c>
    </row>
    <row r="20" spans="2:9">
      <c r="B20" s="64">
        <v>14</v>
      </c>
      <c r="C20" s="650" t="s">
        <v>2260</v>
      </c>
      <c r="D20" s="41" t="s">
        <v>436</v>
      </c>
      <c r="E20" s="67">
        <v>40000</v>
      </c>
      <c r="F20" s="41" t="s">
        <v>443</v>
      </c>
      <c r="G20" s="90">
        <v>42370</v>
      </c>
      <c r="H20" s="90">
        <v>42460</v>
      </c>
      <c r="I20" s="60" t="s">
        <v>105</v>
      </c>
    </row>
    <row r="21" spans="2:9">
      <c r="B21" s="64">
        <v>15</v>
      </c>
      <c r="C21" s="650" t="s">
        <v>2259</v>
      </c>
      <c r="D21" s="650" t="s">
        <v>3216</v>
      </c>
      <c r="E21" s="67">
        <v>25000</v>
      </c>
      <c r="F21" s="459" t="s">
        <v>444</v>
      </c>
      <c r="G21" s="90">
        <v>42370</v>
      </c>
      <c r="H21" s="90">
        <v>42460</v>
      </c>
      <c r="I21" s="60" t="s">
        <v>105</v>
      </c>
    </row>
    <row r="22" spans="2:9">
      <c r="B22" s="64">
        <v>16</v>
      </c>
      <c r="C22" s="482" t="s">
        <v>470</v>
      </c>
      <c r="D22" s="482" t="s">
        <v>471</v>
      </c>
      <c r="E22" s="67">
        <v>10000</v>
      </c>
      <c r="F22" s="482" t="s">
        <v>472</v>
      </c>
      <c r="G22" s="90">
        <v>42370</v>
      </c>
      <c r="H22" s="90">
        <v>42460</v>
      </c>
      <c r="I22" s="60" t="s">
        <v>105</v>
      </c>
    </row>
    <row r="23" spans="2:9">
      <c r="B23" s="64">
        <v>17</v>
      </c>
      <c r="C23" s="482" t="s">
        <v>470</v>
      </c>
      <c r="D23" s="482" t="s">
        <v>482</v>
      </c>
      <c r="E23" s="67">
        <v>4250</v>
      </c>
      <c r="F23" s="482" t="s">
        <v>483</v>
      </c>
      <c r="G23" s="90">
        <v>42370</v>
      </c>
      <c r="H23" s="90">
        <v>42460</v>
      </c>
      <c r="I23" s="60" t="s">
        <v>105</v>
      </c>
    </row>
    <row r="24" spans="2:9">
      <c r="B24" s="64">
        <v>18</v>
      </c>
      <c r="C24" s="41" t="s">
        <v>1</v>
      </c>
      <c r="D24" s="41" t="s">
        <v>497</v>
      </c>
      <c r="E24" s="67">
        <v>51850</v>
      </c>
      <c r="F24" s="41" t="s">
        <v>498</v>
      </c>
      <c r="G24" s="42">
        <v>42389</v>
      </c>
      <c r="H24" s="42">
        <v>42735</v>
      </c>
      <c r="I24" s="60" t="s">
        <v>105</v>
      </c>
    </row>
    <row r="25" spans="2:9">
      <c r="B25" s="64">
        <v>19</v>
      </c>
      <c r="C25" s="41" t="s">
        <v>1</v>
      </c>
      <c r="D25" s="41" t="s">
        <v>499</v>
      </c>
      <c r="E25" s="67">
        <v>30000</v>
      </c>
      <c r="F25" s="41" t="s">
        <v>500</v>
      </c>
      <c r="G25" s="42">
        <v>42370</v>
      </c>
      <c r="H25" s="42">
        <v>42460</v>
      </c>
      <c r="I25" s="60" t="s">
        <v>105</v>
      </c>
    </row>
    <row r="26" spans="2:9">
      <c r="B26" s="64">
        <v>20</v>
      </c>
      <c r="C26" s="482" t="s">
        <v>592</v>
      </c>
      <c r="D26" s="482" t="s">
        <v>593</v>
      </c>
      <c r="E26" s="67">
        <v>20000</v>
      </c>
      <c r="F26" s="482" t="s">
        <v>594</v>
      </c>
      <c r="G26" s="42">
        <v>42370</v>
      </c>
      <c r="H26" s="42">
        <v>42460</v>
      </c>
      <c r="I26" s="60" t="s">
        <v>105</v>
      </c>
    </row>
    <row r="27" spans="2:9">
      <c r="B27" s="64">
        <v>21</v>
      </c>
      <c r="C27" s="482" t="s">
        <v>647</v>
      </c>
      <c r="D27" s="482" t="s">
        <v>648</v>
      </c>
      <c r="E27" s="67">
        <v>3612.5</v>
      </c>
      <c r="F27" s="482" t="s">
        <v>649</v>
      </c>
      <c r="G27" s="90">
        <v>42370</v>
      </c>
      <c r="H27" s="90">
        <v>42460</v>
      </c>
      <c r="I27" s="60" t="s">
        <v>105</v>
      </c>
    </row>
    <row r="28" spans="2:9">
      <c r="B28" s="64">
        <v>22</v>
      </c>
      <c r="C28" s="494" t="s">
        <v>663</v>
      </c>
      <c r="D28" s="494" t="s">
        <v>664</v>
      </c>
      <c r="E28" s="67">
        <v>20000</v>
      </c>
      <c r="F28" s="494" t="s">
        <v>665</v>
      </c>
      <c r="G28" s="90">
        <v>42370</v>
      </c>
      <c r="H28" s="90">
        <v>42460</v>
      </c>
      <c r="I28" s="60" t="s">
        <v>105</v>
      </c>
    </row>
    <row r="29" spans="2:9">
      <c r="B29" s="64">
        <v>23</v>
      </c>
      <c r="C29" s="494" t="s">
        <v>719</v>
      </c>
      <c r="D29" s="41" t="s">
        <v>718</v>
      </c>
      <c r="E29" s="67">
        <v>11000</v>
      </c>
      <c r="F29" s="494" t="s">
        <v>720</v>
      </c>
      <c r="G29" s="90">
        <v>42370</v>
      </c>
      <c r="H29" s="90">
        <v>42460</v>
      </c>
      <c r="I29" s="60" t="s">
        <v>105</v>
      </c>
    </row>
    <row r="30" spans="2:9">
      <c r="B30" s="64">
        <v>24</v>
      </c>
      <c r="C30" s="494" t="s">
        <v>724</v>
      </c>
      <c r="D30" s="41" t="s">
        <v>723</v>
      </c>
      <c r="E30" s="67">
        <v>10000</v>
      </c>
      <c r="F30" s="494" t="s">
        <v>870</v>
      </c>
      <c r="G30" s="90">
        <v>42370</v>
      </c>
      <c r="H30" s="90">
        <v>42460</v>
      </c>
      <c r="I30" s="60" t="s">
        <v>105</v>
      </c>
    </row>
    <row r="31" spans="2:9">
      <c r="B31" s="64">
        <v>25</v>
      </c>
      <c r="C31" s="494" t="s">
        <v>731</v>
      </c>
      <c r="D31" s="41" t="s">
        <v>728</v>
      </c>
      <c r="E31" s="67">
        <v>20000</v>
      </c>
      <c r="F31" s="494" t="s">
        <v>730</v>
      </c>
      <c r="G31" s="90">
        <v>42370</v>
      </c>
      <c r="H31" s="90">
        <v>42460</v>
      </c>
      <c r="I31" s="60" t="s">
        <v>105</v>
      </c>
    </row>
    <row r="32" spans="2:9">
      <c r="B32" s="64">
        <v>26</v>
      </c>
      <c r="C32" s="494" t="s">
        <v>868</v>
      </c>
      <c r="D32" s="494" t="s">
        <v>869</v>
      </c>
      <c r="E32" s="67">
        <v>10000</v>
      </c>
      <c r="F32" s="650" t="s">
        <v>3646</v>
      </c>
      <c r="G32" s="90">
        <v>42370</v>
      </c>
      <c r="H32" s="90">
        <v>42460</v>
      </c>
      <c r="I32" s="60" t="s">
        <v>105</v>
      </c>
    </row>
    <row r="33" spans="2:10">
      <c r="B33" s="64">
        <v>27</v>
      </c>
      <c r="C33" s="530" t="s">
        <v>898</v>
      </c>
      <c r="D33" s="530" t="s">
        <v>979</v>
      </c>
      <c r="E33" s="531">
        <v>35216</v>
      </c>
      <c r="F33" s="530" t="s">
        <v>980</v>
      </c>
      <c r="G33" s="532">
        <v>42424</v>
      </c>
      <c r="H33" s="521">
        <v>42460</v>
      </c>
      <c r="I33" s="519" t="s">
        <v>105</v>
      </c>
      <c r="J33" s="533"/>
    </row>
    <row r="34" spans="2:10">
      <c r="B34" s="64">
        <v>28</v>
      </c>
      <c r="C34" s="530" t="s">
        <v>898</v>
      </c>
      <c r="D34" s="530" t="s">
        <v>981</v>
      </c>
      <c r="E34" s="531">
        <v>50000</v>
      </c>
      <c r="F34" s="530" t="s">
        <v>980</v>
      </c>
      <c r="G34" s="532">
        <v>42363</v>
      </c>
      <c r="H34" s="532">
        <v>42369</v>
      </c>
      <c r="I34" s="519" t="s">
        <v>105</v>
      </c>
      <c r="J34" s="533" t="s">
        <v>982</v>
      </c>
    </row>
    <row r="35" spans="2:10">
      <c r="B35" s="64">
        <v>29</v>
      </c>
      <c r="C35" s="515" t="s">
        <v>997</v>
      </c>
      <c r="D35" s="515" t="s">
        <v>998</v>
      </c>
      <c r="E35" s="67">
        <v>7437.5</v>
      </c>
      <c r="F35" s="540" t="s">
        <v>999</v>
      </c>
      <c r="G35" s="42">
        <v>42461</v>
      </c>
      <c r="H35" s="42">
        <v>42551</v>
      </c>
      <c r="I35" s="60" t="s">
        <v>106</v>
      </c>
    </row>
    <row r="36" spans="2:10">
      <c r="B36" s="64">
        <v>30</v>
      </c>
      <c r="C36" s="545" t="s">
        <v>1029</v>
      </c>
      <c r="D36" s="545" t="s">
        <v>1030</v>
      </c>
      <c r="E36" s="546">
        <v>3612.5</v>
      </c>
      <c r="F36" s="604" t="s">
        <v>1031</v>
      </c>
      <c r="G36" s="548">
        <v>42370</v>
      </c>
      <c r="H36" s="548">
        <v>42460</v>
      </c>
      <c r="I36" s="549" t="s">
        <v>105</v>
      </c>
    </row>
    <row r="37" spans="2:10">
      <c r="B37" s="64">
        <v>31</v>
      </c>
      <c r="C37" s="545" t="s">
        <v>1029</v>
      </c>
      <c r="D37" s="545" t="s">
        <v>1032</v>
      </c>
      <c r="E37" s="546">
        <v>10000</v>
      </c>
      <c r="F37" s="547" t="s">
        <v>1033</v>
      </c>
      <c r="G37" s="548">
        <v>42370</v>
      </c>
      <c r="H37" s="548">
        <v>42460</v>
      </c>
      <c r="I37" s="549" t="s">
        <v>105</v>
      </c>
    </row>
    <row r="38" spans="2:10">
      <c r="B38" s="64">
        <v>32</v>
      </c>
      <c r="C38" s="570" t="s">
        <v>1055</v>
      </c>
      <c r="D38" s="570" t="s">
        <v>1056</v>
      </c>
      <c r="E38" s="571">
        <v>290000</v>
      </c>
      <c r="F38" s="570" t="s">
        <v>1057</v>
      </c>
      <c r="G38" s="552">
        <v>42370.010104166664</v>
      </c>
      <c r="H38" s="552">
        <v>42460.010104166664</v>
      </c>
      <c r="I38" s="550" t="s">
        <v>105</v>
      </c>
    </row>
    <row r="39" spans="2:10">
      <c r="B39" s="64">
        <v>33</v>
      </c>
      <c r="C39" s="570" t="s">
        <v>1055</v>
      </c>
      <c r="D39" s="570" t="s">
        <v>1058</v>
      </c>
      <c r="E39" s="571">
        <v>290000</v>
      </c>
      <c r="F39" s="570" t="s">
        <v>1057</v>
      </c>
      <c r="G39" s="552">
        <v>42461.010104166664</v>
      </c>
      <c r="H39" s="552">
        <v>42551.010104166664</v>
      </c>
      <c r="I39" s="550" t="s">
        <v>1059</v>
      </c>
    </row>
    <row r="40" spans="2:10">
      <c r="B40" s="64">
        <v>35</v>
      </c>
      <c r="C40" s="515" t="s">
        <v>898</v>
      </c>
      <c r="D40" s="41" t="s">
        <v>1154</v>
      </c>
      <c r="E40" s="67">
        <v>70000</v>
      </c>
      <c r="F40" s="41" t="s">
        <v>1155</v>
      </c>
      <c r="G40" s="90">
        <v>42437</v>
      </c>
      <c r="H40" s="90">
        <v>42460</v>
      </c>
      <c r="I40" s="550" t="s">
        <v>105</v>
      </c>
    </row>
    <row r="41" spans="2:10">
      <c r="B41" s="64">
        <v>36</v>
      </c>
      <c r="C41" s="570" t="s">
        <v>1055</v>
      </c>
      <c r="D41" s="612" t="s">
        <v>1306</v>
      </c>
      <c r="E41" s="67">
        <v>290000</v>
      </c>
      <c r="F41" s="570" t="s">
        <v>1057</v>
      </c>
      <c r="G41" s="552">
        <v>42370.010104166664</v>
      </c>
      <c r="H41" s="552">
        <v>42460.010104166664</v>
      </c>
      <c r="I41" s="550" t="s">
        <v>105</v>
      </c>
    </row>
    <row r="42" spans="2:10">
      <c r="B42" s="64">
        <v>37</v>
      </c>
      <c r="C42" s="515" t="s">
        <v>1422</v>
      </c>
      <c r="D42" s="515" t="s">
        <v>1424</v>
      </c>
      <c r="E42" s="67">
        <v>20000</v>
      </c>
      <c r="F42" s="515" t="s">
        <v>1425</v>
      </c>
      <c r="G42" s="42">
        <v>42461</v>
      </c>
      <c r="H42" s="42">
        <v>42551</v>
      </c>
      <c r="I42" s="60" t="s">
        <v>106</v>
      </c>
    </row>
    <row r="43" spans="2:10">
      <c r="B43" s="64">
        <v>38</v>
      </c>
      <c r="C43" s="599" t="s">
        <v>1437</v>
      </c>
      <c r="D43" s="599" t="s">
        <v>1438</v>
      </c>
      <c r="E43" s="67">
        <v>14038</v>
      </c>
      <c r="F43" s="599" t="s">
        <v>1439</v>
      </c>
      <c r="G43" s="552">
        <v>42370.010104166664</v>
      </c>
      <c r="H43" s="552">
        <v>42460.010104166664</v>
      </c>
      <c r="I43" s="60" t="s">
        <v>105</v>
      </c>
    </row>
    <row r="44" spans="2:10">
      <c r="B44" s="64">
        <v>39</v>
      </c>
      <c r="C44" s="41" t="s">
        <v>5</v>
      </c>
      <c r="D44" s="41" t="s">
        <v>1458</v>
      </c>
      <c r="E44" s="67">
        <v>20000</v>
      </c>
      <c r="F44" s="599" t="s">
        <v>1475</v>
      </c>
      <c r="G44" s="42">
        <v>42370.010104166664</v>
      </c>
      <c r="H44" s="42">
        <v>42460.010104166664</v>
      </c>
      <c r="I44" s="60" t="s">
        <v>105</v>
      </c>
    </row>
    <row r="45" spans="2:10">
      <c r="B45" s="64">
        <v>40</v>
      </c>
      <c r="C45" s="41" t="s">
        <v>5</v>
      </c>
      <c r="D45" s="41" t="s">
        <v>1459</v>
      </c>
      <c r="E45" s="67">
        <v>30000</v>
      </c>
      <c r="F45" s="41" t="s">
        <v>1460</v>
      </c>
      <c r="G45" s="42">
        <v>42370.010104166664</v>
      </c>
      <c r="H45" s="42">
        <v>42460.010104166664</v>
      </c>
      <c r="I45" s="60" t="s">
        <v>105</v>
      </c>
    </row>
    <row r="46" spans="2:10">
      <c r="B46" s="64">
        <v>41</v>
      </c>
      <c r="C46" s="599" t="s">
        <v>1470</v>
      </c>
      <c r="D46" s="599" t="s">
        <v>1471</v>
      </c>
      <c r="E46" s="67">
        <v>40000</v>
      </c>
      <c r="F46" s="599" t="s">
        <v>1472</v>
      </c>
      <c r="G46" s="42">
        <v>42370</v>
      </c>
      <c r="H46" s="42">
        <v>42460</v>
      </c>
      <c r="I46" s="294" t="s">
        <v>105</v>
      </c>
    </row>
    <row r="47" spans="2:10">
      <c r="B47" s="64">
        <v>42</v>
      </c>
      <c r="C47" s="599" t="s">
        <v>1473</v>
      </c>
      <c r="D47" s="599" t="s">
        <v>1474</v>
      </c>
      <c r="E47" s="67">
        <v>4037.5</v>
      </c>
      <c r="F47" s="650" t="s">
        <v>3648</v>
      </c>
      <c r="G47" s="42">
        <v>42370</v>
      </c>
      <c r="H47" s="42">
        <v>42460</v>
      </c>
      <c r="I47" s="294" t="s">
        <v>105</v>
      </c>
    </row>
    <row r="48" spans="2:10">
      <c r="B48" s="64">
        <v>43</v>
      </c>
      <c r="C48" s="570" t="s">
        <v>1055</v>
      </c>
      <c r="D48" s="612" t="s">
        <v>1511</v>
      </c>
      <c r="E48" s="67">
        <v>290000</v>
      </c>
      <c r="F48" s="570" t="s">
        <v>1057</v>
      </c>
      <c r="G48" s="552">
        <v>42370.010104166664</v>
      </c>
      <c r="H48" s="552">
        <v>42460.010104166664</v>
      </c>
      <c r="I48" s="550" t="s">
        <v>105</v>
      </c>
    </row>
    <row r="49" spans="2:9">
      <c r="B49" s="64">
        <v>44</v>
      </c>
      <c r="C49" s="570" t="s">
        <v>1055</v>
      </c>
      <c r="D49" s="612" t="s">
        <v>1510</v>
      </c>
      <c r="E49" s="67">
        <v>290000</v>
      </c>
      <c r="F49" s="570" t="s">
        <v>1057</v>
      </c>
      <c r="G49" s="552">
        <v>42461.010104166664</v>
      </c>
      <c r="H49" s="552">
        <v>42551.010104166664</v>
      </c>
      <c r="I49" s="294" t="s">
        <v>106</v>
      </c>
    </row>
    <row r="50" spans="2:9">
      <c r="B50" s="64">
        <v>45</v>
      </c>
      <c r="C50" s="570" t="s">
        <v>1055</v>
      </c>
      <c r="D50" s="612" t="s">
        <v>1512</v>
      </c>
      <c r="E50" s="67">
        <v>80000</v>
      </c>
      <c r="F50" s="570" t="s">
        <v>1057</v>
      </c>
      <c r="G50" s="42">
        <v>42370</v>
      </c>
      <c r="H50" s="42">
        <v>42460</v>
      </c>
      <c r="I50" s="294" t="s">
        <v>105</v>
      </c>
    </row>
    <row r="51" spans="2:9">
      <c r="B51" s="64">
        <v>46</v>
      </c>
      <c r="C51" s="570" t="s">
        <v>1055</v>
      </c>
      <c r="D51" s="612" t="s">
        <v>1512</v>
      </c>
      <c r="E51" s="67">
        <v>210000</v>
      </c>
      <c r="F51" s="570" t="s">
        <v>1057</v>
      </c>
      <c r="G51" s="552">
        <v>42461.010104166664</v>
      </c>
      <c r="H51" s="552">
        <v>42551.010104166664</v>
      </c>
      <c r="I51" s="294" t="s">
        <v>106</v>
      </c>
    </row>
    <row r="52" spans="2:9">
      <c r="B52" s="64">
        <v>47</v>
      </c>
      <c r="C52" s="599" t="s">
        <v>1533</v>
      </c>
      <c r="D52" s="599" t="s">
        <v>1534</v>
      </c>
      <c r="E52" s="67">
        <v>4250</v>
      </c>
      <c r="F52" s="599" t="s">
        <v>1535</v>
      </c>
      <c r="G52" s="42">
        <v>42370</v>
      </c>
      <c r="H52" s="42">
        <v>42460</v>
      </c>
      <c r="I52" s="294" t="s">
        <v>105</v>
      </c>
    </row>
    <row r="53" spans="2:9">
      <c r="B53" s="64">
        <v>48</v>
      </c>
      <c r="C53" s="599" t="s">
        <v>237</v>
      </c>
      <c r="D53" s="599" t="s">
        <v>1613</v>
      </c>
      <c r="E53" s="67">
        <v>19337.5</v>
      </c>
      <c r="F53" s="599" t="s">
        <v>1614</v>
      </c>
      <c r="G53" s="42">
        <v>42370</v>
      </c>
      <c r="H53" s="42">
        <v>42460</v>
      </c>
      <c r="I53" s="294" t="s">
        <v>105</v>
      </c>
    </row>
    <row r="54" spans="2:9">
      <c r="B54" s="64">
        <v>49</v>
      </c>
      <c r="C54" s="599" t="s">
        <v>237</v>
      </c>
      <c r="D54" s="599" t="s">
        <v>1615</v>
      </c>
      <c r="E54" s="67">
        <v>50000</v>
      </c>
      <c r="F54" s="599" t="s">
        <v>1616</v>
      </c>
      <c r="G54" s="42">
        <v>42370</v>
      </c>
      <c r="H54" s="42">
        <v>42735</v>
      </c>
      <c r="I54" s="294" t="s">
        <v>105</v>
      </c>
    </row>
    <row r="55" spans="2:9">
      <c r="B55" s="64">
        <v>50</v>
      </c>
      <c r="C55" s="599" t="s">
        <v>1632</v>
      </c>
      <c r="D55" s="599" t="s">
        <v>1633</v>
      </c>
      <c r="E55" s="67">
        <v>16787.5</v>
      </c>
      <c r="F55" s="599" t="s">
        <v>1634</v>
      </c>
      <c r="G55" s="42">
        <v>42370</v>
      </c>
      <c r="H55" s="42">
        <v>42460</v>
      </c>
      <c r="I55" s="294" t="s">
        <v>105</v>
      </c>
    </row>
    <row r="56" spans="2:9">
      <c r="B56" s="64">
        <v>51</v>
      </c>
      <c r="C56" s="624" t="s">
        <v>1800</v>
      </c>
      <c r="D56" s="625" t="s">
        <v>1801</v>
      </c>
      <c r="E56" s="625">
        <v>71000</v>
      </c>
      <c r="F56" s="625" t="s">
        <v>1802</v>
      </c>
      <c r="G56" s="626">
        <v>42370</v>
      </c>
      <c r="H56" s="626">
        <v>42794</v>
      </c>
      <c r="I56" s="618" t="s">
        <v>105</v>
      </c>
    </row>
    <row r="57" spans="2:9">
      <c r="B57" s="64">
        <v>52</v>
      </c>
      <c r="C57" s="624" t="s">
        <v>1915</v>
      </c>
      <c r="D57" s="625" t="s">
        <v>1911</v>
      </c>
      <c r="E57" s="625">
        <v>15175</v>
      </c>
      <c r="F57" s="625" t="s">
        <v>1913</v>
      </c>
      <c r="G57" s="626">
        <v>42370</v>
      </c>
      <c r="H57" s="626">
        <v>42460</v>
      </c>
      <c r="I57" s="618" t="s">
        <v>105</v>
      </c>
    </row>
    <row r="58" spans="2:9">
      <c r="B58" s="64">
        <v>53</v>
      </c>
      <c r="C58" s="624" t="s">
        <v>1915</v>
      </c>
      <c r="D58" s="625" t="s">
        <v>1912</v>
      </c>
      <c r="E58" s="625">
        <v>4887.5</v>
      </c>
      <c r="F58" s="625" t="s">
        <v>1914</v>
      </c>
      <c r="G58" s="626">
        <v>42370</v>
      </c>
      <c r="H58" s="626">
        <v>42460</v>
      </c>
      <c r="I58" s="618" t="s">
        <v>105</v>
      </c>
    </row>
    <row r="59" spans="2:9">
      <c r="B59" s="64">
        <v>54</v>
      </c>
      <c r="C59" s="599" t="s">
        <v>2042</v>
      </c>
      <c r="D59" s="41" t="s">
        <v>2043</v>
      </c>
      <c r="E59" s="67">
        <v>22100</v>
      </c>
      <c r="F59" s="41" t="s">
        <v>2045</v>
      </c>
      <c r="G59" s="626">
        <v>42370</v>
      </c>
      <c r="H59" s="626">
        <v>42460</v>
      </c>
      <c r="I59" s="618" t="s">
        <v>105</v>
      </c>
    </row>
    <row r="60" spans="2:9">
      <c r="B60" s="64">
        <v>55</v>
      </c>
      <c r="C60" s="599" t="s">
        <v>2042</v>
      </c>
      <c r="D60" s="41" t="s">
        <v>2044</v>
      </c>
      <c r="E60" s="67">
        <v>20000</v>
      </c>
      <c r="F60" s="41" t="s">
        <v>2046</v>
      </c>
      <c r="G60" s="626">
        <v>42370</v>
      </c>
      <c r="H60" s="626">
        <v>42460</v>
      </c>
      <c r="I60" s="618" t="s">
        <v>105</v>
      </c>
    </row>
    <row r="61" spans="2:9">
      <c r="B61" s="64">
        <v>56</v>
      </c>
      <c r="C61" s="650" t="s">
        <v>2258</v>
      </c>
      <c r="D61" s="599" t="s">
        <v>2067</v>
      </c>
      <c r="E61" s="67">
        <v>6300</v>
      </c>
      <c r="F61" s="599" t="s">
        <v>2069</v>
      </c>
      <c r="G61" s="626">
        <v>42370</v>
      </c>
      <c r="H61" s="626">
        <v>42551</v>
      </c>
      <c r="I61" s="618" t="s">
        <v>105</v>
      </c>
    </row>
    <row r="62" spans="2:9">
      <c r="B62" s="64">
        <v>57</v>
      </c>
      <c r="C62" s="650" t="s">
        <v>2258</v>
      </c>
      <c r="D62" s="599" t="s">
        <v>2068</v>
      </c>
      <c r="E62" s="67">
        <v>11550</v>
      </c>
      <c r="F62" s="599" t="s">
        <v>2070</v>
      </c>
      <c r="G62" s="626">
        <v>42370</v>
      </c>
      <c r="H62" s="626">
        <v>42551</v>
      </c>
      <c r="I62" s="618" t="s">
        <v>105</v>
      </c>
    </row>
    <row r="63" spans="2:9">
      <c r="B63" s="64">
        <v>58</v>
      </c>
      <c r="C63" s="599" t="s">
        <v>2091</v>
      </c>
      <c r="D63" s="41" t="s">
        <v>2102</v>
      </c>
      <c r="E63" s="67">
        <v>30000</v>
      </c>
      <c r="F63" s="41" t="s">
        <v>2103</v>
      </c>
      <c r="G63" s="626">
        <v>42370</v>
      </c>
      <c r="H63" s="626">
        <v>42460</v>
      </c>
      <c r="I63" s="618" t="s">
        <v>105</v>
      </c>
    </row>
    <row r="64" spans="2:9">
      <c r="B64" s="64">
        <v>59</v>
      </c>
      <c r="C64" s="599" t="s">
        <v>2112</v>
      </c>
      <c r="D64" s="41" t="s">
        <v>2122</v>
      </c>
      <c r="E64" s="67">
        <v>20000</v>
      </c>
      <c r="F64" s="41" t="s">
        <v>2123</v>
      </c>
      <c r="G64" s="626">
        <v>42370</v>
      </c>
      <c r="H64" s="626">
        <v>42460</v>
      </c>
      <c r="I64" s="618" t="s">
        <v>105</v>
      </c>
    </row>
    <row r="65" spans="2:9">
      <c r="B65" s="64">
        <v>60</v>
      </c>
      <c r="C65" s="599" t="s">
        <v>635</v>
      </c>
      <c r="D65" s="41" t="s">
        <v>2167</v>
      </c>
      <c r="E65" s="67">
        <v>20000</v>
      </c>
      <c r="F65" s="41" t="s">
        <v>2166</v>
      </c>
      <c r="G65" s="626">
        <v>42370</v>
      </c>
      <c r="H65" s="626">
        <v>42460</v>
      </c>
      <c r="I65" s="618" t="s">
        <v>105</v>
      </c>
    </row>
    <row r="66" spans="2:9">
      <c r="B66" s="64">
        <v>61</v>
      </c>
      <c r="C66" s="599" t="s">
        <v>635</v>
      </c>
      <c r="D66" s="41" t="s">
        <v>2168</v>
      </c>
      <c r="E66" s="67">
        <v>10000</v>
      </c>
      <c r="F66" s="41" t="s">
        <v>2166</v>
      </c>
      <c r="G66" s="626">
        <v>42370</v>
      </c>
      <c r="H66" s="626">
        <v>42460</v>
      </c>
      <c r="I66" s="618" t="s">
        <v>105</v>
      </c>
    </row>
    <row r="67" spans="2:9">
      <c r="B67" s="64">
        <v>62</v>
      </c>
      <c r="C67" s="599" t="s">
        <v>2203</v>
      </c>
      <c r="D67" s="41" t="s">
        <v>2201</v>
      </c>
      <c r="E67" s="67">
        <v>20000</v>
      </c>
      <c r="F67" s="41" t="s">
        <v>2202</v>
      </c>
      <c r="G67" s="626">
        <v>42370</v>
      </c>
      <c r="H67" s="626">
        <v>42460</v>
      </c>
      <c r="I67" s="618" t="s">
        <v>105</v>
      </c>
    </row>
    <row r="68" spans="2:9">
      <c r="B68" s="64">
        <v>63</v>
      </c>
      <c r="C68" s="641" t="s">
        <v>28</v>
      </c>
      <c r="D68" s="641" t="s">
        <v>2225</v>
      </c>
      <c r="E68" s="644">
        <v>4462.5</v>
      </c>
      <c r="F68" s="641" t="s">
        <v>2226</v>
      </c>
      <c r="G68" s="642">
        <v>42370</v>
      </c>
      <c r="H68" s="642">
        <v>42460</v>
      </c>
      <c r="I68" s="643" t="s">
        <v>105</v>
      </c>
    </row>
    <row r="69" spans="2:9">
      <c r="B69" s="64">
        <v>64</v>
      </c>
      <c r="C69" s="641" t="s">
        <v>28</v>
      </c>
      <c r="D69" s="641" t="s">
        <v>2227</v>
      </c>
      <c r="E69" s="644">
        <v>10000</v>
      </c>
      <c r="F69" s="641" t="s">
        <v>2228</v>
      </c>
      <c r="G69" s="642">
        <v>42370</v>
      </c>
      <c r="H69" s="642">
        <v>42460</v>
      </c>
      <c r="I69" s="643" t="s">
        <v>105</v>
      </c>
    </row>
    <row r="70" spans="2:9">
      <c r="B70" s="64">
        <v>65</v>
      </c>
      <c r="C70" s="641" t="s">
        <v>2238</v>
      </c>
      <c r="D70" s="641" t="s">
        <v>2232</v>
      </c>
      <c r="E70" s="644">
        <v>43350</v>
      </c>
      <c r="F70" s="644" t="s">
        <v>2233</v>
      </c>
      <c r="G70" s="642">
        <v>42370</v>
      </c>
      <c r="H70" s="642">
        <v>42460</v>
      </c>
      <c r="I70" s="643" t="s">
        <v>105</v>
      </c>
    </row>
    <row r="71" spans="2:9">
      <c r="B71" s="64">
        <v>66</v>
      </c>
      <c r="C71" s="641" t="s">
        <v>2238</v>
      </c>
      <c r="D71" s="641" t="s">
        <v>2234</v>
      </c>
      <c r="E71" s="644">
        <v>10000</v>
      </c>
      <c r="F71" s="644" t="s">
        <v>2235</v>
      </c>
      <c r="G71" s="642">
        <v>42370</v>
      </c>
      <c r="H71" s="642">
        <v>42460</v>
      </c>
      <c r="I71" s="643" t="s">
        <v>105</v>
      </c>
    </row>
    <row r="72" spans="2:9">
      <c r="B72" s="64">
        <v>67</v>
      </c>
      <c r="C72" s="641" t="s">
        <v>2238</v>
      </c>
      <c r="D72" s="641" t="s">
        <v>2236</v>
      </c>
      <c r="E72" s="644">
        <v>10000</v>
      </c>
      <c r="F72" s="644" t="s">
        <v>2237</v>
      </c>
      <c r="G72" s="642">
        <v>42370</v>
      </c>
      <c r="H72" s="642">
        <v>42460</v>
      </c>
      <c r="I72" s="643" t="s">
        <v>105</v>
      </c>
    </row>
    <row r="73" spans="2:9">
      <c r="B73" s="64">
        <v>68</v>
      </c>
      <c r="C73" s="650" t="s">
        <v>2260</v>
      </c>
      <c r="D73" s="641" t="s">
        <v>2256</v>
      </c>
      <c r="E73" s="67">
        <v>7200</v>
      </c>
      <c r="F73" s="41" t="s">
        <v>2257</v>
      </c>
      <c r="G73" s="642">
        <v>42370</v>
      </c>
      <c r="H73" s="642">
        <v>42460</v>
      </c>
      <c r="I73" s="643" t="s">
        <v>105</v>
      </c>
    </row>
    <row r="74" spans="2:9">
      <c r="B74" s="64">
        <v>69</v>
      </c>
      <c r="C74" s="650" t="s">
        <v>3116</v>
      </c>
      <c r="D74" s="41"/>
      <c r="E74" s="67">
        <v>1100</v>
      </c>
      <c r="F74" s="681" t="s">
        <v>3117</v>
      </c>
      <c r="G74" s="642"/>
      <c r="H74" s="642"/>
      <c r="I74" s="643"/>
    </row>
    <row r="75" spans="2:9">
      <c r="B75" s="64">
        <v>70</v>
      </c>
      <c r="C75" s="650" t="s">
        <v>3180</v>
      </c>
      <c r="D75" s="650" t="s">
        <v>3181</v>
      </c>
      <c r="E75" s="67">
        <v>10000</v>
      </c>
      <c r="F75" s="650" t="s">
        <v>3183</v>
      </c>
      <c r="G75" s="42">
        <v>42461</v>
      </c>
      <c r="H75" s="42">
        <v>42551</v>
      </c>
      <c r="I75" s="294" t="s">
        <v>106</v>
      </c>
    </row>
    <row r="76" spans="2:9">
      <c r="B76" s="64">
        <v>71</v>
      </c>
      <c r="C76" s="650" t="s">
        <v>3180</v>
      </c>
      <c r="D76" s="650" t="s">
        <v>3182</v>
      </c>
      <c r="E76" s="67">
        <v>5737.5</v>
      </c>
      <c r="F76" s="650" t="s">
        <v>3184</v>
      </c>
      <c r="G76" s="42">
        <v>42461</v>
      </c>
      <c r="H76" s="42">
        <v>42551</v>
      </c>
      <c r="I76" s="294" t="s">
        <v>106</v>
      </c>
    </row>
    <row r="77" spans="2:9">
      <c r="B77" s="64">
        <v>72</v>
      </c>
      <c r="C77" s="650" t="s">
        <v>3212</v>
      </c>
      <c r="D77" s="650" t="s">
        <v>3213</v>
      </c>
      <c r="E77" s="67">
        <v>30000</v>
      </c>
      <c r="F77" s="650" t="s">
        <v>3214</v>
      </c>
      <c r="G77" s="42">
        <v>42465</v>
      </c>
      <c r="H77" s="42">
        <v>42551</v>
      </c>
      <c r="I77" s="294" t="s">
        <v>106</v>
      </c>
    </row>
    <row r="78" spans="2:9">
      <c r="B78" s="64">
        <v>73</v>
      </c>
      <c r="C78" s="650" t="s">
        <v>729</v>
      </c>
      <c r="D78" s="650" t="s">
        <v>3253</v>
      </c>
      <c r="E78" s="67">
        <v>20000</v>
      </c>
      <c r="F78" s="650" t="s">
        <v>3252</v>
      </c>
      <c r="G78" s="42">
        <v>42465</v>
      </c>
      <c r="H78" s="42">
        <v>42551</v>
      </c>
      <c r="I78" s="294" t="s">
        <v>106</v>
      </c>
    </row>
    <row r="79" spans="2:9">
      <c r="B79" s="64">
        <v>74</v>
      </c>
      <c r="C79" s="650" t="s">
        <v>3254</v>
      </c>
      <c r="D79" s="650" t="s">
        <v>3255</v>
      </c>
      <c r="E79" s="67">
        <v>4037.5</v>
      </c>
      <c r="F79" s="650" t="s">
        <v>3256</v>
      </c>
      <c r="G79" s="42">
        <v>42465</v>
      </c>
      <c r="H79" s="42">
        <v>42551</v>
      </c>
      <c r="I79" s="294" t="s">
        <v>106</v>
      </c>
    </row>
    <row r="80" spans="2:9">
      <c r="B80" s="64">
        <v>75</v>
      </c>
      <c r="C80" s="650" t="s">
        <v>3331</v>
      </c>
      <c r="D80" s="650" t="s">
        <v>3614</v>
      </c>
      <c r="E80" s="67">
        <v>50000</v>
      </c>
      <c r="F80" s="650" t="s">
        <v>3332</v>
      </c>
      <c r="G80" s="42">
        <v>42461</v>
      </c>
      <c r="H80" s="42">
        <v>42551</v>
      </c>
      <c r="I80" s="294" t="s">
        <v>106</v>
      </c>
    </row>
    <row r="81" spans="2:10">
      <c r="B81" s="64">
        <v>76</v>
      </c>
      <c r="C81" s="650" t="s">
        <v>3353</v>
      </c>
      <c r="D81" s="650" t="s">
        <v>3356</v>
      </c>
      <c r="E81" s="67">
        <v>10200</v>
      </c>
      <c r="F81" s="650" t="s">
        <v>3354</v>
      </c>
      <c r="G81" s="42">
        <v>42461</v>
      </c>
      <c r="H81" s="42">
        <v>42551</v>
      </c>
      <c r="I81" s="294" t="s">
        <v>106</v>
      </c>
    </row>
    <row r="82" spans="2:10">
      <c r="B82" s="64">
        <v>77</v>
      </c>
      <c r="C82" s="650" t="s">
        <v>3353</v>
      </c>
      <c r="D82" s="650" t="s">
        <v>3357</v>
      </c>
      <c r="E82" s="67">
        <v>10000</v>
      </c>
      <c r="F82" s="650" t="s">
        <v>3355</v>
      </c>
      <c r="G82" s="42">
        <v>42461</v>
      </c>
      <c r="H82" s="42">
        <v>42551</v>
      </c>
      <c r="I82" s="294" t="s">
        <v>106</v>
      </c>
    </row>
    <row r="83" spans="2:10">
      <c r="B83" s="64">
        <v>78</v>
      </c>
      <c r="C83" s="650" t="s">
        <v>3403</v>
      </c>
      <c r="D83" s="650" t="s">
        <v>3404</v>
      </c>
      <c r="E83" s="67">
        <v>4462.5</v>
      </c>
      <c r="F83" s="650" t="s">
        <v>3405</v>
      </c>
      <c r="G83" s="42">
        <v>42461</v>
      </c>
      <c r="H83" s="42">
        <v>42551</v>
      </c>
      <c r="I83" s="294" t="s">
        <v>106</v>
      </c>
    </row>
    <row r="84" spans="2:10">
      <c r="B84" s="64">
        <v>79</v>
      </c>
      <c r="C84" s="650" t="s">
        <v>3406</v>
      </c>
      <c r="D84" s="650" t="s">
        <v>3407</v>
      </c>
      <c r="E84" s="67">
        <v>3612.5</v>
      </c>
      <c r="F84" s="650" t="s">
        <v>3408</v>
      </c>
      <c r="G84" s="42">
        <v>42461</v>
      </c>
      <c r="H84" s="42">
        <v>42551</v>
      </c>
      <c r="I84" s="294" t="s">
        <v>106</v>
      </c>
    </row>
    <row r="85" spans="2:10">
      <c r="B85" s="64">
        <v>80</v>
      </c>
      <c r="C85" s="650" t="s">
        <v>3406</v>
      </c>
      <c r="D85" s="650" t="s">
        <v>3409</v>
      </c>
      <c r="E85" s="67">
        <v>19300</v>
      </c>
      <c r="F85" s="650" t="s">
        <v>3410</v>
      </c>
      <c r="G85" s="642">
        <v>42370</v>
      </c>
      <c r="H85" s="642">
        <v>42460</v>
      </c>
      <c r="I85" s="643" t="s">
        <v>105</v>
      </c>
    </row>
    <row r="86" spans="2:10">
      <c r="B86" s="64">
        <v>81</v>
      </c>
      <c r="C86" s="650" t="s">
        <v>3452</v>
      </c>
      <c r="D86" s="650" t="s">
        <v>3453</v>
      </c>
      <c r="E86" s="67">
        <v>3612.5</v>
      </c>
      <c r="F86" s="650" t="s">
        <v>3454</v>
      </c>
      <c r="G86" s="42">
        <v>42461</v>
      </c>
      <c r="H86" s="42">
        <v>42551</v>
      </c>
      <c r="I86" s="294" t="s">
        <v>106</v>
      </c>
    </row>
    <row r="87" spans="2:10">
      <c r="B87" s="64">
        <v>82</v>
      </c>
      <c r="C87" s="650" t="s">
        <v>3452</v>
      </c>
      <c r="D87" s="650" t="s">
        <v>3455</v>
      </c>
      <c r="E87" s="67">
        <v>10000</v>
      </c>
      <c r="F87" s="650" t="s">
        <v>3456</v>
      </c>
      <c r="G87" s="42">
        <v>42461</v>
      </c>
      <c r="H87" s="42">
        <v>42551</v>
      </c>
      <c r="I87" s="294" t="s">
        <v>106</v>
      </c>
    </row>
    <row r="88" spans="2:10">
      <c r="B88" s="64">
        <v>83</v>
      </c>
      <c r="C88" s="650" t="s">
        <v>3592</v>
      </c>
      <c r="D88" s="650" t="s">
        <v>3593</v>
      </c>
      <c r="E88" s="67">
        <v>30000</v>
      </c>
      <c r="F88" s="650" t="s">
        <v>3594</v>
      </c>
      <c r="G88" s="42">
        <v>42461</v>
      </c>
      <c r="H88" s="42">
        <v>42551</v>
      </c>
      <c r="I88" s="60" t="s">
        <v>106</v>
      </c>
    </row>
    <row r="89" spans="2:10">
      <c r="B89" s="64">
        <v>84</v>
      </c>
      <c r="C89" s="650" t="s">
        <v>3644</v>
      </c>
      <c r="D89" s="650" t="s">
        <v>3645</v>
      </c>
      <c r="E89" s="67">
        <v>10000</v>
      </c>
      <c r="F89" s="650" t="s">
        <v>3647</v>
      </c>
      <c r="G89" s="725">
        <v>42461</v>
      </c>
      <c r="H89" s="42">
        <v>42551</v>
      </c>
      <c r="I89" s="60" t="s">
        <v>106</v>
      </c>
    </row>
    <row r="90" spans="2:10">
      <c r="B90" s="64">
        <v>85</v>
      </c>
      <c r="C90" s="650" t="s">
        <v>3670</v>
      </c>
      <c r="D90" s="727" t="s">
        <v>3673</v>
      </c>
      <c r="E90" s="728">
        <v>10000</v>
      </c>
      <c r="F90" s="727" t="s">
        <v>3214</v>
      </c>
      <c r="G90" s="725">
        <v>42461</v>
      </c>
      <c r="H90" s="42">
        <v>42551</v>
      </c>
      <c r="I90" s="60" t="s">
        <v>106</v>
      </c>
      <c r="J90" s="729" t="s">
        <v>3674</v>
      </c>
    </row>
    <row r="91" spans="2:10">
      <c r="B91" s="64">
        <v>86</v>
      </c>
      <c r="C91" s="650" t="s">
        <v>116</v>
      </c>
      <c r="D91" s="650" t="s">
        <v>3682</v>
      </c>
      <c r="E91" s="67">
        <v>4037.5</v>
      </c>
      <c r="F91" s="650" t="s">
        <v>3683</v>
      </c>
      <c r="G91" s="725">
        <v>42461</v>
      </c>
      <c r="H91" s="42">
        <v>42551</v>
      </c>
      <c r="I91" s="60" t="s">
        <v>106</v>
      </c>
    </row>
    <row r="92" spans="2:10">
      <c r="B92" s="64">
        <v>87</v>
      </c>
      <c r="C92" s="650" t="s">
        <v>2052</v>
      </c>
      <c r="D92" s="650" t="s">
        <v>3689</v>
      </c>
      <c r="E92" s="67">
        <v>30000</v>
      </c>
      <c r="F92" s="650" t="s">
        <v>3691</v>
      </c>
      <c r="G92" s="642">
        <v>42370</v>
      </c>
      <c r="H92" s="642">
        <v>42460</v>
      </c>
      <c r="I92" s="643" t="s">
        <v>105</v>
      </c>
    </row>
    <row r="93" spans="2:10">
      <c r="B93" s="64">
        <v>88</v>
      </c>
      <c r="C93" s="650" t="s">
        <v>2052</v>
      </c>
      <c r="D93" s="650" t="s">
        <v>3690</v>
      </c>
      <c r="E93" s="67">
        <v>30000</v>
      </c>
      <c r="F93" s="650" t="s">
        <v>3851</v>
      </c>
      <c r="G93" s="42">
        <v>42461</v>
      </c>
      <c r="H93" s="42">
        <v>42551</v>
      </c>
      <c r="I93" s="294" t="s">
        <v>106</v>
      </c>
    </row>
    <row r="94" spans="2:10">
      <c r="B94" s="64">
        <v>89</v>
      </c>
      <c r="C94" s="650" t="s">
        <v>635</v>
      </c>
      <c r="D94" s="650" t="s">
        <v>3846</v>
      </c>
      <c r="E94" s="67">
        <v>23375</v>
      </c>
      <c r="F94" s="650" t="s">
        <v>3849</v>
      </c>
      <c r="G94" s="642">
        <v>42370</v>
      </c>
      <c r="H94" s="642">
        <v>42460</v>
      </c>
      <c r="I94" s="684" t="s">
        <v>3848</v>
      </c>
    </row>
    <row r="95" spans="2:10">
      <c r="B95" s="64">
        <v>90</v>
      </c>
      <c r="C95" s="650" t="s">
        <v>635</v>
      </c>
      <c r="D95" s="650" t="s">
        <v>3850</v>
      </c>
      <c r="E95" s="67">
        <v>30000</v>
      </c>
      <c r="F95" s="650" t="s">
        <v>3847</v>
      </c>
      <c r="G95" s="725">
        <v>42461</v>
      </c>
      <c r="H95" s="42">
        <v>42551</v>
      </c>
      <c r="I95" s="60" t="s">
        <v>106</v>
      </c>
    </row>
    <row r="96" spans="2:10">
      <c r="B96" s="64">
        <v>91</v>
      </c>
      <c r="C96" s="650" t="s">
        <v>3923</v>
      </c>
      <c r="D96" s="41" t="s">
        <v>3922</v>
      </c>
      <c r="E96" s="67">
        <v>20000</v>
      </c>
      <c r="F96" s="650" t="s">
        <v>3924</v>
      </c>
      <c r="G96" s="725">
        <v>42461</v>
      </c>
      <c r="H96" s="42">
        <v>42551</v>
      </c>
      <c r="I96" s="60" t="s">
        <v>106</v>
      </c>
    </row>
    <row r="97" spans="2:9">
      <c r="B97" s="64">
        <v>92</v>
      </c>
      <c r="C97" s="41"/>
      <c r="D97" s="41"/>
      <c r="E97" s="67"/>
      <c r="F97" s="41"/>
      <c r="G97" s="42"/>
      <c r="H97" s="42"/>
      <c r="I97" s="60"/>
    </row>
    <row r="98" spans="2:9">
      <c r="B98" s="64">
        <v>93</v>
      </c>
      <c r="C98" s="41"/>
      <c r="D98" s="41"/>
      <c r="E98" s="67"/>
      <c r="F98" s="41"/>
      <c r="G98" s="42"/>
      <c r="H98" s="42"/>
      <c r="I98" s="60"/>
    </row>
    <row r="99" spans="2:9">
      <c r="B99" s="64">
        <v>94</v>
      </c>
      <c r="C99" s="41"/>
      <c r="D99" s="41"/>
      <c r="E99" s="67"/>
      <c r="F99" s="41"/>
      <c r="G99" s="42"/>
      <c r="H99" s="42"/>
      <c r="I99" s="60"/>
    </row>
    <row r="100" spans="2:9">
      <c r="B100" s="64">
        <v>95</v>
      </c>
      <c r="C100" s="41"/>
      <c r="D100" s="41"/>
      <c r="E100" s="67"/>
      <c r="F100" s="41"/>
      <c r="G100" s="42"/>
      <c r="H100" s="42"/>
      <c r="I100" s="60"/>
    </row>
    <row r="101" spans="2:9">
      <c r="B101" s="64">
        <v>96</v>
      </c>
      <c r="C101" s="41"/>
      <c r="D101" s="41"/>
      <c r="E101" s="67"/>
      <c r="F101" s="41"/>
      <c r="G101" s="42"/>
      <c r="H101" s="42"/>
      <c r="I101" s="60"/>
    </row>
    <row r="102" spans="2:9">
      <c r="B102" s="64">
        <v>97</v>
      </c>
      <c r="C102" s="41"/>
      <c r="D102" s="41"/>
      <c r="E102" s="67"/>
      <c r="F102" s="41"/>
      <c r="G102" s="42"/>
      <c r="H102" s="42"/>
      <c r="I102" s="60"/>
    </row>
    <row r="103" spans="2:9">
      <c r="B103" s="64">
        <v>98</v>
      </c>
      <c r="C103" s="41"/>
      <c r="D103" s="41"/>
      <c r="E103" s="67"/>
      <c r="F103" s="41"/>
      <c r="G103" s="42"/>
      <c r="H103" s="42"/>
      <c r="I103" s="60"/>
    </row>
    <row r="104" spans="2:9">
      <c r="B104" s="64">
        <v>99</v>
      </c>
      <c r="C104" s="41"/>
      <c r="D104" s="41"/>
      <c r="E104" s="67"/>
      <c r="F104" s="41"/>
      <c r="G104" s="42"/>
      <c r="H104" s="42"/>
      <c r="I104" s="60"/>
    </row>
    <row r="105" spans="2:9">
      <c r="B105" s="64">
        <v>100</v>
      </c>
      <c r="C105" s="41"/>
      <c r="D105" s="41"/>
      <c r="E105" s="67"/>
      <c r="F105" s="41"/>
      <c r="G105" s="42"/>
      <c r="H105" s="42"/>
      <c r="I105" s="60"/>
    </row>
    <row r="106" spans="2:9">
      <c r="B106" s="64">
        <v>101</v>
      </c>
      <c r="C106" s="41"/>
      <c r="D106" s="41"/>
      <c r="E106" s="67"/>
      <c r="F106" s="41"/>
      <c r="G106" s="42"/>
      <c r="H106" s="42"/>
      <c r="I106" s="60"/>
    </row>
    <row r="107" spans="2:9">
      <c r="B107" s="64">
        <v>102</v>
      </c>
      <c r="C107" s="41"/>
      <c r="D107" s="41"/>
      <c r="E107" s="67"/>
      <c r="F107" s="41"/>
      <c r="G107" s="42"/>
      <c r="H107" s="42"/>
      <c r="I107" s="60"/>
    </row>
    <row r="108" spans="2:9">
      <c r="B108" s="64">
        <v>103</v>
      </c>
      <c r="C108" s="41"/>
      <c r="D108" s="41"/>
      <c r="E108" s="67"/>
      <c r="F108" s="41"/>
      <c r="G108" s="42"/>
      <c r="H108" s="42"/>
      <c r="I108" s="60"/>
    </row>
    <row r="109" spans="2:9">
      <c r="B109" s="64">
        <v>104</v>
      </c>
      <c r="C109" s="41"/>
      <c r="D109" s="41"/>
      <c r="E109" s="67"/>
      <c r="F109" s="41"/>
      <c r="G109" s="42"/>
      <c r="H109" s="42"/>
      <c r="I109" s="60"/>
    </row>
    <row r="110" spans="2:9">
      <c r="B110" s="64">
        <v>105</v>
      </c>
      <c r="C110" s="41"/>
      <c r="D110" s="41"/>
      <c r="E110" s="67"/>
      <c r="F110" s="41"/>
      <c r="G110" s="42"/>
      <c r="H110" s="42"/>
      <c r="I110" s="60"/>
    </row>
    <row r="111" spans="2:9">
      <c r="B111" s="64">
        <v>106</v>
      </c>
      <c r="C111" s="41"/>
      <c r="D111" s="41"/>
      <c r="E111" s="67"/>
      <c r="F111" s="41"/>
      <c r="G111" s="42"/>
      <c r="H111" s="42"/>
      <c r="I111" s="60"/>
    </row>
    <row r="112" spans="2:9">
      <c r="B112" s="64">
        <v>107</v>
      </c>
      <c r="C112" s="41"/>
      <c r="D112" s="41"/>
      <c r="E112" s="67"/>
      <c r="F112" s="41"/>
      <c r="G112" s="42"/>
      <c r="H112" s="42"/>
      <c r="I112" s="60"/>
    </row>
    <row r="113" spans="2:9">
      <c r="B113" s="64">
        <v>108</v>
      </c>
      <c r="C113" s="41"/>
      <c r="D113" s="41"/>
      <c r="E113" s="67"/>
      <c r="F113" s="41"/>
      <c r="G113" s="42"/>
      <c r="H113" s="42"/>
      <c r="I113" s="60"/>
    </row>
    <row r="114" spans="2:9">
      <c r="B114" s="64">
        <v>109</v>
      </c>
      <c r="C114" s="41"/>
      <c r="D114" s="41"/>
      <c r="E114" s="67"/>
      <c r="F114" s="41"/>
      <c r="G114" s="42"/>
      <c r="H114" s="42"/>
      <c r="I114" s="60"/>
    </row>
    <row r="115" spans="2:9">
      <c r="B115" s="64">
        <v>110</v>
      </c>
      <c r="C115" s="41"/>
      <c r="D115" s="41"/>
      <c r="E115" s="67"/>
      <c r="F115" s="41"/>
      <c r="G115" s="42"/>
      <c r="H115" s="42"/>
      <c r="I115" s="60"/>
    </row>
    <row r="116" spans="2:9">
      <c r="B116" s="64">
        <v>111</v>
      </c>
      <c r="C116" s="41"/>
      <c r="D116" s="41"/>
      <c r="E116" s="67"/>
      <c r="F116" s="41"/>
      <c r="G116" s="42"/>
      <c r="H116" s="42"/>
      <c r="I116" s="60"/>
    </row>
    <row r="117" spans="2:9">
      <c r="B117" s="64">
        <v>112</v>
      </c>
      <c r="C117" s="41"/>
      <c r="D117" s="41"/>
      <c r="E117" s="67"/>
      <c r="F117" s="41"/>
      <c r="G117" s="42"/>
      <c r="H117" s="42"/>
      <c r="I117" s="60"/>
    </row>
    <row r="118" spans="2:9">
      <c r="B118" s="64">
        <v>113</v>
      </c>
      <c r="C118" s="41"/>
      <c r="D118" s="41"/>
      <c r="E118" s="67"/>
      <c r="F118" s="41"/>
      <c r="G118" s="42"/>
      <c r="H118" s="42"/>
      <c r="I118" s="60"/>
    </row>
    <row r="119" spans="2:9">
      <c r="B119" s="64">
        <v>114</v>
      </c>
      <c r="C119" s="41"/>
      <c r="D119" s="41"/>
      <c r="E119" s="67"/>
      <c r="F119" s="41"/>
      <c r="G119" s="42"/>
      <c r="H119" s="42"/>
      <c r="I119" s="60"/>
    </row>
    <row r="120" spans="2:9">
      <c r="B120" s="64">
        <v>115</v>
      </c>
      <c r="C120" s="41"/>
      <c r="D120" s="41"/>
      <c r="E120" s="67"/>
      <c r="F120" s="41"/>
      <c r="G120" s="42"/>
      <c r="H120" s="42"/>
      <c r="I120" s="60"/>
    </row>
    <row r="121" spans="2:9">
      <c r="B121" s="64">
        <v>116</v>
      </c>
      <c r="C121" s="41"/>
      <c r="D121" s="41"/>
      <c r="E121" s="67"/>
      <c r="F121" s="41"/>
      <c r="G121" s="42"/>
      <c r="H121" s="42"/>
      <c r="I121" s="60"/>
    </row>
    <row r="122" spans="2:9">
      <c r="B122" s="64">
        <v>117</v>
      </c>
      <c r="C122" s="41"/>
      <c r="D122" s="41"/>
      <c r="E122" s="67"/>
      <c r="F122" s="41"/>
      <c r="G122" s="42"/>
      <c r="H122" s="42"/>
      <c r="I122" s="60"/>
    </row>
    <row r="123" spans="2:9">
      <c r="B123" s="64">
        <v>118</v>
      </c>
      <c r="C123" s="41"/>
      <c r="D123" s="41"/>
      <c r="E123" s="67"/>
      <c r="F123" s="41"/>
      <c r="G123" s="42"/>
      <c r="H123" s="42"/>
      <c r="I123" s="60"/>
    </row>
    <row r="124" spans="2:9">
      <c r="B124" s="64">
        <v>119</v>
      </c>
      <c r="C124" s="41"/>
      <c r="D124" s="41"/>
      <c r="E124" s="67"/>
      <c r="F124" s="41"/>
      <c r="G124" s="42"/>
      <c r="H124" s="42"/>
      <c r="I124" s="60"/>
    </row>
    <row r="125" spans="2:9">
      <c r="B125" s="64">
        <v>120</v>
      </c>
      <c r="C125" s="41"/>
      <c r="D125" s="41"/>
      <c r="E125" s="67"/>
      <c r="F125" s="41"/>
      <c r="G125" s="42"/>
      <c r="H125" s="42"/>
      <c r="I125" s="60"/>
    </row>
    <row r="126" spans="2:9">
      <c r="B126" s="64">
        <v>121</v>
      </c>
      <c r="C126" s="41"/>
      <c r="D126" s="41"/>
      <c r="E126" s="67"/>
      <c r="F126" s="41"/>
      <c r="G126" s="42"/>
      <c r="H126" s="42"/>
      <c r="I126" s="60"/>
    </row>
    <row r="127" spans="2:9">
      <c r="B127" s="64">
        <v>122</v>
      </c>
      <c r="C127" s="41"/>
      <c r="D127" s="41"/>
      <c r="E127" s="67"/>
      <c r="F127" s="41"/>
      <c r="G127" s="42"/>
      <c r="H127" s="42"/>
      <c r="I127" s="60"/>
    </row>
    <row r="128" spans="2:9">
      <c r="B128" s="64">
        <v>123</v>
      </c>
      <c r="C128" s="41"/>
      <c r="D128" s="41"/>
      <c r="E128" s="67"/>
      <c r="F128" s="41"/>
      <c r="G128" s="42"/>
      <c r="H128" s="42"/>
      <c r="I128" s="60"/>
    </row>
    <row r="129" spans="2:9">
      <c r="B129" s="64">
        <v>124</v>
      </c>
      <c r="C129" s="41"/>
      <c r="D129" s="41"/>
      <c r="E129" s="67"/>
      <c r="F129" s="41"/>
      <c r="G129" s="42"/>
      <c r="H129" s="42"/>
      <c r="I129" s="60"/>
    </row>
    <row r="130" spans="2:9">
      <c r="B130" s="64">
        <v>125</v>
      </c>
      <c r="C130" s="41"/>
      <c r="D130" s="41"/>
      <c r="E130" s="67"/>
      <c r="F130" s="41"/>
      <c r="G130" s="42"/>
      <c r="H130" s="42"/>
      <c r="I130" s="60"/>
    </row>
    <row r="131" spans="2:9">
      <c r="B131" s="64">
        <v>126</v>
      </c>
      <c r="C131" s="41"/>
      <c r="D131" s="41"/>
      <c r="E131" s="67"/>
      <c r="F131" s="41"/>
      <c r="G131" s="42"/>
      <c r="H131" s="42"/>
      <c r="I131" s="60"/>
    </row>
    <row r="132" spans="2:9">
      <c r="B132" s="64">
        <v>127</v>
      </c>
      <c r="C132" s="41"/>
      <c r="D132" s="41"/>
      <c r="E132" s="67"/>
      <c r="F132" s="41"/>
      <c r="G132" s="42"/>
      <c r="H132" s="42"/>
      <c r="I132" s="60"/>
    </row>
    <row r="133" spans="2:9">
      <c r="B133" s="64">
        <v>128</v>
      </c>
      <c r="C133" s="41"/>
      <c r="D133" s="41"/>
      <c r="E133" s="67"/>
      <c r="F133" s="41"/>
      <c r="G133" s="42"/>
      <c r="H133" s="42"/>
      <c r="I133" s="60"/>
    </row>
    <row r="134" spans="2:9">
      <c r="B134" s="64">
        <v>129</v>
      </c>
      <c r="C134" s="41"/>
      <c r="D134" s="41"/>
      <c r="E134" s="67"/>
      <c r="F134" s="41"/>
      <c r="G134" s="42"/>
      <c r="H134" s="42"/>
      <c r="I134" s="60"/>
    </row>
    <row r="135" spans="2:9">
      <c r="B135" s="64">
        <v>130</v>
      </c>
      <c r="C135" s="41"/>
      <c r="D135" s="41"/>
      <c r="E135" s="67"/>
      <c r="F135" s="41"/>
      <c r="G135" s="42"/>
      <c r="H135" s="42"/>
      <c r="I135" s="60"/>
    </row>
    <row r="136" spans="2:9">
      <c r="B136" s="64">
        <v>131</v>
      </c>
      <c r="C136" s="41"/>
      <c r="D136" s="41"/>
      <c r="E136" s="67"/>
      <c r="F136" s="41"/>
      <c r="G136" s="42"/>
      <c r="H136" s="42"/>
      <c r="I136" s="60"/>
    </row>
    <row r="137" spans="2:9">
      <c r="B137" s="64">
        <v>132</v>
      </c>
      <c r="C137" s="41"/>
      <c r="D137" s="41"/>
      <c r="E137" s="67"/>
      <c r="F137" s="41"/>
      <c r="G137" s="42"/>
      <c r="H137" s="42"/>
      <c r="I137" s="60"/>
    </row>
    <row r="138" spans="2:9">
      <c r="B138" s="64">
        <v>133</v>
      </c>
      <c r="C138" s="41"/>
      <c r="D138" s="41"/>
      <c r="E138" s="67"/>
      <c r="F138" s="41"/>
      <c r="G138" s="42"/>
      <c r="H138" s="42"/>
      <c r="I138" s="60"/>
    </row>
    <row r="139" spans="2:9">
      <c r="B139" s="64">
        <v>134</v>
      </c>
      <c r="C139" s="41"/>
      <c r="D139" s="41"/>
      <c r="E139" s="67"/>
      <c r="F139" s="41"/>
      <c r="G139" s="42"/>
      <c r="H139" s="42"/>
      <c r="I139" s="60"/>
    </row>
    <row r="140" spans="2:9">
      <c r="B140" s="64">
        <v>135</v>
      </c>
      <c r="C140" s="41"/>
      <c r="D140" s="41"/>
      <c r="E140" s="67"/>
      <c r="F140" s="41"/>
      <c r="G140" s="42"/>
      <c r="H140" s="42"/>
      <c r="I140" s="60"/>
    </row>
    <row r="141" spans="2:9">
      <c r="B141" s="64">
        <v>136</v>
      </c>
      <c r="C141" s="41"/>
      <c r="D141" s="41"/>
      <c r="E141" s="67"/>
      <c r="F141" s="41"/>
      <c r="G141" s="42"/>
      <c r="H141" s="42"/>
      <c r="I141" s="60"/>
    </row>
    <row r="142" spans="2:9">
      <c r="B142" s="64">
        <v>137</v>
      </c>
      <c r="C142" s="41"/>
      <c r="D142" s="41"/>
      <c r="E142" s="67"/>
      <c r="F142" s="41"/>
      <c r="G142" s="42"/>
      <c r="H142" s="42"/>
      <c r="I142" s="60"/>
    </row>
    <row r="143" spans="2:9">
      <c r="B143" s="64">
        <v>138</v>
      </c>
      <c r="C143" s="41"/>
      <c r="D143" s="41"/>
      <c r="E143" s="67"/>
      <c r="F143" s="41"/>
      <c r="G143" s="42"/>
      <c r="H143" s="42"/>
      <c r="I143" s="60"/>
    </row>
    <row r="144" spans="2:9">
      <c r="B144" s="64">
        <v>139</v>
      </c>
      <c r="C144" s="41"/>
      <c r="D144" s="41"/>
      <c r="E144" s="67"/>
      <c r="F144" s="41"/>
      <c r="G144" s="42"/>
      <c r="H144" s="42"/>
      <c r="I144" s="60"/>
    </row>
    <row r="145" spans="2:9">
      <c r="B145" s="64">
        <v>140</v>
      </c>
      <c r="C145" s="41"/>
      <c r="D145" s="41"/>
      <c r="E145" s="67"/>
      <c r="F145" s="41"/>
      <c r="G145" s="42"/>
      <c r="H145" s="42"/>
      <c r="I145" s="60"/>
    </row>
    <row r="146" spans="2:9">
      <c r="B146" s="64">
        <v>141</v>
      </c>
      <c r="C146" s="41"/>
      <c r="D146" s="41"/>
      <c r="E146" s="67"/>
      <c r="F146" s="41"/>
      <c r="G146" s="42"/>
      <c r="H146" s="42"/>
      <c r="I146" s="60"/>
    </row>
    <row r="147" spans="2:9">
      <c r="B147" s="64">
        <v>142</v>
      </c>
      <c r="C147" s="41"/>
      <c r="D147" s="41"/>
      <c r="E147" s="67"/>
      <c r="F147" s="41"/>
      <c r="G147" s="42"/>
      <c r="H147" s="42"/>
      <c r="I147" s="60"/>
    </row>
    <row r="148" spans="2:9">
      <c r="B148" s="64">
        <v>143</v>
      </c>
      <c r="C148" s="41"/>
      <c r="D148" s="41"/>
      <c r="E148" s="67"/>
      <c r="F148" s="41"/>
      <c r="G148" s="42"/>
      <c r="H148" s="42"/>
      <c r="I148" s="60"/>
    </row>
    <row r="149" spans="2:9">
      <c r="B149" s="64">
        <v>144</v>
      </c>
      <c r="C149" s="41"/>
      <c r="D149" s="41"/>
      <c r="E149" s="67"/>
      <c r="F149" s="41"/>
      <c r="G149" s="42"/>
      <c r="H149" s="42"/>
      <c r="I149" s="60"/>
    </row>
    <row r="150" spans="2:9">
      <c r="B150" s="64">
        <v>145</v>
      </c>
      <c r="C150" s="41"/>
      <c r="D150" s="41"/>
      <c r="E150" s="67"/>
      <c r="F150" s="41"/>
      <c r="G150" s="42"/>
      <c r="H150" s="42"/>
      <c r="I150" s="60"/>
    </row>
    <row r="151" spans="2:9">
      <c r="B151" s="64">
        <v>146</v>
      </c>
      <c r="C151" s="41"/>
      <c r="D151" s="41"/>
      <c r="E151" s="67"/>
      <c r="F151" s="41"/>
      <c r="G151" s="42"/>
      <c r="H151" s="42"/>
      <c r="I151" s="60"/>
    </row>
    <row r="152" spans="2:9">
      <c r="B152" s="64">
        <v>147</v>
      </c>
      <c r="C152" s="41"/>
      <c r="D152" s="41"/>
      <c r="E152" s="67"/>
      <c r="F152" s="41"/>
      <c r="G152" s="42"/>
      <c r="H152" s="42"/>
      <c r="I152" s="60"/>
    </row>
    <row r="153" spans="2:9">
      <c r="B153" s="64">
        <v>148</v>
      </c>
      <c r="C153" s="41"/>
      <c r="D153" s="41"/>
      <c r="E153" s="67"/>
      <c r="F153" s="41"/>
      <c r="G153" s="42"/>
      <c r="H153" s="42"/>
      <c r="I153" s="60"/>
    </row>
    <row r="154" spans="2:9">
      <c r="B154" s="64">
        <v>149</v>
      </c>
      <c r="C154" s="41"/>
      <c r="D154" s="41"/>
      <c r="E154" s="67"/>
      <c r="F154" s="41"/>
      <c r="G154" s="42"/>
      <c r="H154" s="42"/>
      <c r="I154" s="60"/>
    </row>
    <row r="155" spans="2:9">
      <c r="B155" s="64">
        <v>150</v>
      </c>
      <c r="C155" s="41"/>
      <c r="D155" s="41"/>
      <c r="E155" s="67"/>
      <c r="F155" s="41"/>
      <c r="G155" s="42"/>
      <c r="H155" s="42"/>
      <c r="I155" s="60"/>
    </row>
    <row r="156" spans="2:9">
      <c r="B156" s="64">
        <v>151</v>
      </c>
      <c r="C156" s="41"/>
      <c r="D156" s="41"/>
      <c r="E156" s="67"/>
      <c r="F156" s="41"/>
      <c r="G156" s="42"/>
      <c r="H156" s="42"/>
      <c r="I156" s="60"/>
    </row>
    <row r="157" spans="2:9">
      <c r="B157" s="64">
        <v>152</v>
      </c>
      <c r="C157" s="41"/>
      <c r="D157" s="41"/>
      <c r="E157" s="67"/>
      <c r="F157" s="41"/>
      <c r="G157" s="42"/>
      <c r="H157" s="42"/>
      <c r="I157" s="60"/>
    </row>
    <row r="158" spans="2:9">
      <c r="B158" s="64">
        <v>153</v>
      </c>
      <c r="C158" s="41"/>
      <c r="D158" s="41"/>
      <c r="E158" s="67"/>
      <c r="F158" s="41"/>
      <c r="G158" s="42"/>
      <c r="H158" s="42"/>
      <c r="I158" s="60"/>
    </row>
    <row r="159" spans="2:9">
      <c r="B159" s="64">
        <v>154</v>
      </c>
      <c r="C159" s="41"/>
      <c r="D159" s="41"/>
      <c r="E159" s="67"/>
      <c r="F159" s="41"/>
      <c r="G159" s="42"/>
      <c r="H159" s="42"/>
      <c r="I159" s="60"/>
    </row>
    <row r="160" spans="2:9">
      <c r="B160" s="64">
        <v>155</v>
      </c>
      <c r="C160" s="41"/>
      <c r="D160" s="41"/>
      <c r="E160" s="67"/>
      <c r="F160" s="41"/>
      <c r="G160" s="42"/>
      <c r="H160" s="42"/>
      <c r="I160" s="60"/>
    </row>
    <row r="161" spans="2:9">
      <c r="B161" s="64">
        <v>156</v>
      </c>
      <c r="C161" s="41"/>
      <c r="D161" s="41"/>
      <c r="E161" s="67"/>
      <c r="F161" s="41"/>
      <c r="G161" s="42"/>
      <c r="H161" s="42"/>
      <c r="I161" s="60"/>
    </row>
    <row r="162" spans="2:9">
      <c r="B162" s="64">
        <v>157</v>
      </c>
      <c r="C162" s="41"/>
      <c r="D162" s="41"/>
      <c r="E162" s="67"/>
      <c r="F162" s="41"/>
      <c r="G162" s="42"/>
      <c r="H162" s="42"/>
      <c r="I162" s="60"/>
    </row>
    <row r="163" spans="2:9">
      <c r="B163" s="64">
        <v>158</v>
      </c>
      <c r="C163" s="41"/>
      <c r="D163" s="41"/>
      <c r="E163" s="67"/>
      <c r="F163" s="41"/>
      <c r="G163" s="42"/>
      <c r="H163" s="42"/>
      <c r="I163" s="60"/>
    </row>
    <row r="164" spans="2:9">
      <c r="B164" s="64">
        <v>159</v>
      </c>
      <c r="C164" s="41"/>
      <c r="D164" s="41"/>
      <c r="E164" s="67"/>
      <c r="F164" s="41"/>
      <c r="G164" s="42"/>
      <c r="H164" s="42"/>
      <c r="I164" s="60"/>
    </row>
    <row r="165" spans="2:9">
      <c r="B165" s="64">
        <v>160</v>
      </c>
      <c r="C165" s="41"/>
      <c r="D165" s="41"/>
      <c r="E165" s="67"/>
      <c r="F165" s="41"/>
      <c r="G165" s="42"/>
      <c r="H165" s="42"/>
      <c r="I165" s="60"/>
    </row>
    <row r="166" spans="2:9">
      <c r="B166" s="64">
        <v>161</v>
      </c>
      <c r="C166" s="41"/>
      <c r="D166" s="41"/>
      <c r="E166" s="67"/>
      <c r="F166" s="41"/>
      <c r="G166" s="42"/>
      <c r="H166" s="42"/>
      <c r="I166" s="60"/>
    </row>
    <row r="167" spans="2:9">
      <c r="B167" s="64">
        <v>162</v>
      </c>
      <c r="C167" s="41"/>
      <c r="D167" s="41"/>
      <c r="E167" s="67"/>
      <c r="F167" s="41"/>
      <c r="G167" s="42"/>
      <c r="H167" s="42"/>
      <c r="I167" s="60"/>
    </row>
    <row r="168" spans="2:9">
      <c r="B168" s="64">
        <v>163</v>
      </c>
      <c r="C168" s="41"/>
      <c r="D168" s="41"/>
      <c r="E168" s="67"/>
      <c r="F168" s="41"/>
      <c r="G168" s="42"/>
      <c r="H168" s="42"/>
      <c r="I168" s="60"/>
    </row>
    <row r="169" spans="2:9">
      <c r="B169" s="64">
        <v>164</v>
      </c>
      <c r="C169" s="41"/>
      <c r="D169" s="41"/>
      <c r="E169" s="67"/>
      <c r="F169" s="41"/>
      <c r="G169" s="42"/>
      <c r="H169" s="42"/>
      <c r="I169" s="60"/>
    </row>
    <row r="170" spans="2:9">
      <c r="B170" s="64">
        <v>165</v>
      </c>
      <c r="C170" s="41"/>
      <c r="D170" s="41"/>
      <c r="E170" s="67"/>
      <c r="F170" s="41"/>
      <c r="G170" s="42"/>
      <c r="H170" s="42"/>
      <c r="I170" s="60"/>
    </row>
    <row r="171" spans="2:9">
      <c r="B171" s="64">
        <v>166</v>
      </c>
      <c r="C171" s="41"/>
      <c r="D171" s="41"/>
      <c r="E171" s="67"/>
      <c r="F171" s="41"/>
      <c r="G171" s="42"/>
      <c r="H171" s="42"/>
      <c r="I171" s="60"/>
    </row>
    <row r="172" spans="2:9">
      <c r="B172" s="64">
        <v>167</v>
      </c>
      <c r="C172" s="41"/>
      <c r="D172" s="41"/>
      <c r="E172" s="67"/>
      <c r="F172" s="41"/>
      <c r="G172" s="42"/>
      <c r="H172" s="42"/>
      <c r="I172" s="60"/>
    </row>
    <row r="173" spans="2:9">
      <c r="B173" s="64">
        <v>168</v>
      </c>
      <c r="C173" s="41"/>
      <c r="D173" s="41"/>
      <c r="E173" s="67"/>
      <c r="F173" s="41"/>
      <c r="G173" s="42"/>
      <c r="H173" s="42"/>
      <c r="I173" s="60"/>
    </row>
    <row r="174" spans="2:9">
      <c r="B174" s="64">
        <v>169</v>
      </c>
      <c r="C174" s="41"/>
      <c r="D174" s="41"/>
      <c r="E174" s="67"/>
      <c r="F174" s="41"/>
      <c r="G174" s="42"/>
      <c r="H174" s="42"/>
      <c r="I174" s="60"/>
    </row>
    <row r="175" spans="2:9">
      <c r="B175" s="64">
        <v>170</v>
      </c>
      <c r="C175" s="41"/>
      <c r="D175" s="41"/>
      <c r="E175" s="67"/>
      <c r="F175" s="41"/>
      <c r="G175" s="42"/>
      <c r="H175" s="42"/>
      <c r="I175" s="60"/>
    </row>
    <row r="176" spans="2:9">
      <c r="B176" s="64">
        <v>171</v>
      </c>
      <c r="C176" s="41"/>
      <c r="D176" s="41"/>
      <c r="E176" s="67"/>
      <c r="F176" s="41"/>
      <c r="G176" s="42"/>
      <c r="H176" s="42"/>
      <c r="I176" s="60"/>
    </row>
    <row r="177" spans="2:9">
      <c r="B177" s="64">
        <v>172</v>
      </c>
      <c r="C177" s="41"/>
      <c r="D177" s="41"/>
      <c r="E177" s="67"/>
      <c r="F177" s="41"/>
      <c r="G177" s="42"/>
      <c r="H177" s="42"/>
      <c r="I177" s="60"/>
    </row>
    <row r="178" spans="2:9">
      <c r="B178" s="64">
        <v>173</v>
      </c>
      <c r="C178" s="41"/>
      <c r="D178" s="41"/>
      <c r="E178" s="67"/>
      <c r="F178" s="41"/>
      <c r="G178" s="42"/>
      <c r="H178" s="42"/>
      <c r="I178" s="60"/>
    </row>
    <row r="179" spans="2:9">
      <c r="B179" s="64">
        <v>174</v>
      </c>
      <c r="C179" s="41"/>
      <c r="D179" s="41"/>
      <c r="E179" s="67"/>
      <c r="F179" s="41"/>
      <c r="G179" s="42"/>
      <c r="H179" s="42"/>
      <c r="I179" s="60"/>
    </row>
    <row r="180" spans="2:9">
      <c r="B180" s="64">
        <v>175</v>
      </c>
      <c r="C180" s="41"/>
      <c r="D180" s="41"/>
      <c r="E180" s="67"/>
      <c r="F180" s="41"/>
      <c r="G180" s="42"/>
      <c r="H180" s="42"/>
      <c r="I180" s="60"/>
    </row>
    <row r="181" spans="2:9">
      <c r="B181" s="64">
        <v>176</v>
      </c>
      <c r="C181" s="41"/>
      <c r="D181" s="41"/>
      <c r="E181" s="67"/>
      <c r="F181" s="41"/>
      <c r="G181" s="42"/>
      <c r="H181" s="42"/>
      <c r="I181" s="60"/>
    </row>
    <row r="182" spans="2:9">
      <c r="B182" s="64">
        <v>177</v>
      </c>
      <c r="C182" s="41"/>
      <c r="D182" s="41"/>
      <c r="E182" s="67"/>
      <c r="F182" s="41"/>
      <c r="G182" s="42"/>
      <c r="H182" s="42"/>
      <c r="I182" s="60"/>
    </row>
    <row r="183" spans="2:9">
      <c r="B183" s="64">
        <v>178</v>
      </c>
      <c r="C183" s="41"/>
      <c r="D183" s="41"/>
      <c r="E183" s="67"/>
      <c r="F183" s="41"/>
      <c r="G183" s="42"/>
      <c r="H183" s="42"/>
      <c r="I183" s="60"/>
    </row>
    <row r="184" spans="2:9">
      <c r="B184" s="64">
        <v>179</v>
      </c>
      <c r="C184" s="41"/>
      <c r="D184" s="41"/>
      <c r="E184" s="67"/>
      <c r="F184" s="41"/>
      <c r="G184" s="42"/>
      <c r="H184" s="42"/>
      <c r="I184" s="60"/>
    </row>
    <row r="185" spans="2:9">
      <c r="B185" s="64">
        <v>180</v>
      </c>
      <c r="C185" s="41"/>
      <c r="D185" s="41"/>
      <c r="E185" s="67"/>
      <c r="F185" s="41"/>
      <c r="G185" s="42"/>
      <c r="H185" s="42"/>
      <c r="I185" s="60"/>
    </row>
    <row r="186" spans="2:9">
      <c r="B186" s="64">
        <v>181</v>
      </c>
      <c r="C186" s="41"/>
      <c r="D186" s="41"/>
      <c r="E186" s="67"/>
      <c r="F186" s="41"/>
      <c r="G186" s="42"/>
      <c r="H186" s="42"/>
      <c r="I186" s="60"/>
    </row>
    <row r="187" spans="2:9">
      <c r="B187" s="64">
        <v>182</v>
      </c>
      <c r="C187" s="41"/>
      <c r="D187" s="41"/>
      <c r="E187" s="67"/>
      <c r="F187" s="41"/>
      <c r="G187" s="42"/>
      <c r="H187" s="42"/>
      <c r="I187" s="60"/>
    </row>
    <row r="188" spans="2:9">
      <c r="B188" s="64">
        <v>183</v>
      </c>
      <c r="C188" s="41"/>
      <c r="D188" s="41"/>
      <c r="E188" s="67"/>
      <c r="F188" s="41"/>
      <c r="G188" s="42"/>
      <c r="H188" s="42"/>
      <c r="I188" s="60"/>
    </row>
    <row r="189" spans="2:9">
      <c r="B189" s="64">
        <v>184</v>
      </c>
      <c r="C189" s="41"/>
      <c r="D189" s="41"/>
      <c r="E189" s="67"/>
      <c r="F189" s="41"/>
      <c r="G189" s="42"/>
      <c r="H189" s="42"/>
      <c r="I189" s="60"/>
    </row>
    <row r="190" spans="2:9">
      <c r="B190" s="64">
        <v>185</v>
      </c>
      <c r="C190" s="41"/>
      <c r="D190" s="41"/>
      <c r="E190" s="67"/>
      <c r="F190" s="41"/>
      <c r="G190" s="42"/>
      <c r="H190" s="42"/>
      <c r="I190" s="60"/>
    </row>
    <row r="191" spans="2:9">
      <c r="B191" s="64">
        <v>186</v>
      </c>
      <c r="C191" s="41"/>
      <c r="D191" s="41"/>
      <c r="E191" s="67"/>
      <c r="F191" s="41"/>
      <c r="G191" s="42"/>
      <c r="H191" s="42"/>
      <c r="I191" s="60"/>
    </row>
    <row r="192" spans="2:9">
      <c r="B192" s="64">
        <v>187</v>
      </c>
      <c r="C192" s="41"/>
      <c r="D192" s="41"/>
      <c r="E192" s="67"/>
      <c r="F192" s="41"/>
      <c r="G192" s="42"/>
      <c r="H192" s="42"/>
      <c r="I192" s="60"/>
    </row>
    <row r="193" spans="2:9">
      <c r="B193" s="64">
        <v>188</v>
      </c>
      <c r="C193" s="41"/>
      <c r="D193" s="41"/>
      <c r="E193" s="67"/>
      <c r="F193" s="41"/>
      <c r="G193" s="42"/>
      <c r="H193" s="42"/>
      <c r="I193" s="60"/>
    </row>
    <row r="194" spans="2:9">
      <c r="B194" s="64">
        <v>189</v>
      </c>
      <c r="C194" s="41"/>
      <c r="D194" s="41"/>
      <c r="E194" s="67"/>
      <c r="F194" s="41"/>
      <c r="G194" s="42"/>
      <c r="H194" s="42"/>
      <c r="I194" s="60"/>
    </row>
    <row r="195" spans="2:9">
      <c r="B195" s="64">
        <v>190</v>
      </c>
      <c r="C195" s="41"/>
      <c r="D195" s="41"/>
      <c r="E195" s="67"/>
      <c r="F195" s="41"/>
      <c r="G195" s="42"/>
      <c r="H195" s="42"/>
      <c r="I195" s="60"/>
    </row>
    <row r="196" spans="2:9">
      <c r="B196" s="64">
        <v>191</v>
      </c>
      <c r="C196" s="41"/>
      <c r="D196" s="41"/>
      <c r="E196" s="67"/>
      <c r="F196" s="41"/>
      <c r="G196" s="42"/>
      <c r="H196" s="42"/>
      <c r="I196" s="60"/>
    </row>
    <row r="197" spans="2:9">
      <c r="B197" s="64">
        <v>192</v>
      </c>
      <c r="C197" s="41"/>
      <c r="D197" s="41"/>
      <c r="E197" s="67"/>
      <c r="F197" s="41"/>
      <c r="G197" s="42"/>
      <c r="H197" s="42"/>
      <c r="I197" s="60"/>
    </row>
    <row r="198" spans="2:9">
      <c r="B198" s="64">
        <v>193</v>
      </c>
      <c r="C198" s="41"/>
      <c r="D198" s="41"/>
      <c r="E198" s="67"/>
      <c r="F198" s="41"/>
      <c r="G198" s="42"/>
      <c r="H198" s="42"/>
      <c r="I198" s="60"/>
    </row>
    <row r="199" spans="2:9">
      <c r="B199" s="64">
        <v>194</v>
      </c>
      <c r="C199" s="41"/>
      <c r="D199" s="41"/>
      <c r="E199" s="67"/>
      <c r="F199" s="41"/>
      <c r="G199" s="42"/>
      <c r="H199" s="42"/>
      <c r="I199" s="60"/>
    </row>
    <row r="200" spans="2:9">
      <c r="B200" s="64">
        <v>195</v>
      </c>
      <c r="C200" s="41"/>
      <c r="D200" s="41"/>
      <c r="E200" s="67"/>
      <c r="F200" s="41"/>
      <c r="G200" s="42"/>
      <c r="H200" s="42"/>
      <c r="I200" s="60"/>
    </row>
    <row r="201" spans="2:9">
      <c r="B201" s="64">
        <v>196</v>
      </c>
      <c r="C201" s="41"/>
      <c r="D201" s="41"/>
      <c r="E201" s="67"/>
      <c r="F201" s="41"/>
      <c r="G201" s="42"/>
      <c r="H201" s="42"/>
      <c r="I201" s="60"/>
    </row>
    <row r="202" spans="2:9">
      <c r="B202" s="64">
        <v>197</v>
      </c>
      <c r="C202" s="41"/>
      <c r="D202" s="41"/>
      <c r="E202" s="67"/>
      <c r="F202" s="41"/>
      <c r="G202" s="42"/>
      <c r="H202" s="42"/>
      <c r="I202" s="60"/>
    </row>
    <row r="203" spans="2:9">
      <c r="B203" s="64">
        <v>198</v>
      </c>
      <c r="C203" s="41"/>
      <c r="D203" s="41"/>
      <c r="E203" s="67"/>
      <c r="F203" s="41"/>
      <c r="G203" s="42"/>
      <c r="H203" s="42"/>
      <c r="I203" s="60"/>
    </row>
    <row r="204" spans="2:9">
      <c r="B204" s="64">
        <v>199</v>
      </c>
      <c r="C204" s="41"/>
      <c r="D204" s="41"/>
      <c r="E204" s="67"/>
      <c r="F204" s="41"/>
      <c r="G204" s="42"/>
      <c r="H204" s="42"/>
      <c r="I204" s="60"/>
    </row>
    <row r="205" spans="2:9">
      <c r="B205" s="64">
        <v>200</v>
      </c>
      <c r="C205" s="41"/>
      <c r="D205" s="41"/>
      <c r="E205" s="67"/>
      <c r="F205" s="41"/>
      <c r="G205" s="42"/>
      <c r="H205" s="42"/>
      <c r="I205" s="60"/>
    </row>
    <row r="206" spans="2:9">
      <c r="B206" s="64">
        <v>201</v>
      </c>
      <c r="C206" s="41"/>
      <c r="D206" s="41"/>
      <c r="E206" s="67"/>
      <c r="F206" s="41"/>
      <c r="G206" s="42"/>
      <c r="H206" s="42"/>
      <c r="I206" s="60"/>
    </row>
    <row r="207" spans="2:9">
      <c r="B207" s="64">
        <v>202</v>
      </c>
      <c r="C207" s="41"/>
      <c r="D207" s="41"/>
      <c r="E207" s="67"/>
      <c r="F207" s="41"/>
      <c r="G207" s="42"/>
      <c r="H207" s="42"/>
      <c r="I207" s="60"/>
    </row>
    <row r="208" spans="2:9">
      <c r="B208" s="64">
        <v>203</v>
      </c>
      <c r="C208" s="41"/>
      <c r="D208" s="41"/>
      <c r="E208" s="67"/>
      <c r="F208" s="41"/>
      <c r="G208" s="42"/>
      <c r="H208" s="42"/>
      <c r="I208" s="60"/>
    </row>
    <row r="209" spans="2:9">
      <c r="B209" s="64">
        <v>204</v>
      </c>
      <c r="C209" s="41"/>
      <c r="D209" s="41"/>
      <c r="E209" s="67"/>
      <c r="F209" s="41"/>
      <c r="G209" s="42"/>
      <c r="H209" s="42"/>
      <c r="I209" s="60"/>
    </row>
    <row r="210" spans="2:9">
      <c r="B210" s="64">
        <v>205</v>
      </c>
      <c r="C210" s="41"/>
      <c r="D210" s="41"/>
      <c r="E210" s="67"/>
      <c r="F210" s="41"/>
      <c r="G210" s="42"/>
      <c r="H210" s="42"/>
      <c r="I210" s="60"/>
    </row>
    <row r="211" spans="2:9">
      <c r="B211" s="64">
        <v>206</v>
      </c>
      <c r="C211" s="41"/>
      <c r="D211" s="41"/>
      <c r="E211" s="67"/>
      <c r="F211" s="41"/>
      <c r="G211" s="42"/>
      <c r="H211" s="42"/>
      <c r="I211" s="60"/>
    </row>
    <row r="212" spans="2:9">
      <c r="B212" s="64">
        <v>207</v>
      </c>
      <c r="C212" s="41"/>
      <c r="D212" s="41"/>
      <c r="E212" s="67"/>
      <c r="F212" s="41"/>
      <c r="G212" s="42"/>
      <c r="H212" s="42"/>
      <c r="I212" s="60"/>
    </row>
    <row r="213" spans="2:9">
      <c r="B213" s="64">
        <v>208</v>
      </c>
      <c r="C213" s="41"/>
      <c r="D213" s="41"/>
      <c r="E213" s="67"/>
      <c r="F213" s="41"/>
      <c r="G213" s="42"/>
      <c r="H213" s="42"/>
      <c r="I213" s="60"/>
    </row>
    <row r="214" spans="2:9">
      <c r="B214" s="64">
        <v>209</v>
      </c>
      <c r="C214" s="41"/>
      <c r="D214" s="41"/>
      <c r="E214" s="67"/>
      <c r="F214" s="41"/>
      <c r="G214" s="42"/>
      <c r="H214" s="42"/>
      <c r="I214" s="60"/>
    </row>
    <row r="215" spans="2:9">
      <c r="B215" s="64">
        <v>210</v>
      </c>
      <c r="C215" s="41"/>
      <c r="D215" s="41"/>
      <c r="E215" s="67"/>
      <c r="F215" s="41"/>
      <c r="G215" s="42"/>
      <c r="H215" s="42"/>
      <c r="I215" s="60"/>
    </row>
    <row r="216" spans="2:9">
      <c r="B216" s="64">
        <v>211</v>
      </c>
      <c r="C216" s="41"/>
      <c r="D216" s="41"/>
      <c r="E216" s="67"/>
      <c r="F216" s="41"/>
      <c r="G216" s="42"/>
      <c r="H216" s="42"/>
      <c r="I216" s="60"/>
    </row>
    <row r="217" spans="2:9">
      <c r="B217" s="64">
        <v>212</v>
      </c>
      <c r="C217" s="41"/>
      <c r="D217" s="41"/>
      <c r="E217" s="67"/>
      <c r="F217" s="41"/>
      <c r="G217" s="42"/>
      <c r="H217" s="42"/>
      <c r="I217" s="60"/>
    </row>
    <row r="218" spans="2:9">
      <c r="B218" s="64">
        <v>213</v>
      </c>
      <c r="C218" s="41"/>
      <c r="D218" s="41"/>
      <c r="E218" s="67"/>
      <c r="F218" s="41"/>
      <c r="G218" s="42"/>
      <c r="H218" s="42"/>
      <c r="I218" s="60"/>
    </row>
    <row r="219" spans="2:9">
      <c r="B219" s="64">
        <v>214</v>
      </c>
      <c r="C219" s="41"/>
      <c r="D219" s="41"/>
      <c r="E219" s="67"/>
      <c r="F219" s="41"/>
      <c r="G219" s="42"/>
      <c r="H219" s="42"/>
      <c r="I219" s="60"/>
    </row>
    <row r="220" spans="2:9">
      <c r="B220" s="64">
        <v>215</v>
      </c>
      <c r="C220" s="41"/>
      <c r="D220" s="41"/>
      <c r="E220" s="67"/>
      <c r="F220" s="41"/>
      <c r="G220" s="42"/>
      <c r="H220" s="42"/>
      <c r="I220" s="60"/>
    </row>
    <row r="221" spans="2:9">
      <c r="B221" s="64">
        <v>216</v>
      </c>
      <c r="C221" s="41"/>
      <c r="D221" s="41"/>
      <c r="E221" s="67"/>
      <c r="F221" s="41"/>
      <c r="G221" s="42"/>
      <c r="H221" s="42"/>
      <c r="I221" s="60"/>
    </row>
    <row r="222" spans="2:9">
      <c r="B222" s="64">
        <v>217</v>
      </c>
      <c r="C222" s="41"/>
      <c r="D222" s="41"/>
      <c r="E222" s="67"/>
      <c r="F222" s="41"/>
      <c r="G222" s="42"/>
      <c r="H222" s="42"/>
      <c r="I222" s="60"/>
    </row>
    <row r="223" spans="2:9">
      <c r="B223" s="64">
        <v>218</v>
      </c>
      <c r="C223" s="41"/>
      <c r="D223" s="41"/>
      <c r="E223" s="67"/>
      <c r="F223" s="41"/>
      <c r="G223" s="42"/>
      <c r="H223" s="42"/>
      <c r="I223" s="60"/>
    </row>
    <row r="224" spans="2:9">
      <c r="B224" s="64">
        <v>219</v>
      </c>
      <c r="C224" s="41"/>
      <c r="D224" s="41"/>
      <c r="E224" s="67"/>
      <c r="F224" s="41"/>
      <c r="G224" s="42"/>
      <c r="H224" s="42"/>
      <c r="I224" s="60"/>
    </row>
    <row r="225" spans="2:9">
      <c r="B225" s="64">
        <v>220</v>
      </c>
      <c r="C225" s="41"/>
      <c r="D225" s="41"/>
      <c r="E225" s="67"/>
      <c r="F225" s="41"/>
      <c r="G225" s="42"/>
      <c r="H225" s="42"/>
      <c r="I225" s="60"/>
    </row>
    <row r="226" spans="2:9">
      <c r="B226" s="64">
        <v>221</v>
      </c>
      <c r="C226" s="41"/>
      <c r="D226" s="41"/>
      <c r="E226" s="67"/>
      <c r="F226" s="41"/>
      <c r="G226" s="42"/>
      <c r="H226" s="42"/>
      <c r="I226" s="60"/>
    </row>
    <row r="227" spans="2:9">
      <c r="B227" s="64">
        <v>222</v>
      </c>
      <c r="C227" s="41"/>
      <c r="D227" s="41"/>
      <c r="E227" s="67"/>
      <c r="F227" s="41"/>
      <c r="G227" s="42"/>
      <c r="H227" s="42"/>
      <c r="I227" s="60"/>
    </row>
    <row r="228" spans="2:9">
      <c r="B228" s="64">
        <v>223</v>
      </c>
      <c r="C228" s="41"/>
      <c r="D228" s="41"/>
      <c r="E228" s="67"/>
      <c r="F228" s="41"/>
      <c r="G228" s="42"/>
      <c r="H228" s="42"/>
      <c r="I228" s="60"/>
    </row>
    <row r="229" spans="2:9">
      <c r="B229" s="64">
        <v>224</v>
      </c>
      <c r="C229" s="41"/>
      <c r="D229" s="41"/>
      <c r="E229" s="67"/>
      <c r="F229" s="41"/>
      <c r="G229" s="42"/>
      <c r="H229" s="42"/>
      <c r="I229" s="60"/>
    </row>
    <row r="230" spans="2:9">
      <c r="B230" s="64">
        <v>225</v>
      </c>
      <c r="C230" s="41"/>
      <c r="D230" s="41"/>
      <c r="E230" s="67"/>
      <c r="F230" s="41"/>
      <c r="G230" s="42"/>
      <c r="H230" s="42"/>
      <c r="I230" s="60"/>
    </row>
    <row r="231" spans="2:9">
      <c r="B231" s="64">
        <v>226</v>
      </c>
      <c r="C231" s="41"/>
      <c r="D231" s="41"/>
      <c r="E231" s="67"/>
      <c r="F231" s="41"/>
      <c r="G231" s="42"/>
      <c r="H231" s="42"/>
      <c r="I231" s="60"/>
    </row>
    <row r="232" spans="2:9">
      <c r="B232" s="64">
        <v>227</v>
      </c>
      <c r="C232" s="41"/>
      <c r="D232" s="41"/>
      <c r="E232" s="67"/>
      <c r="F232" s="41"/>
      <c r="G232" s="42"/>
      <c r="H232" s="42"/>
      <c r="I232" s="60"/>
    </row>
    <row r="233" spans="2:9">
      <c r="B233" s="64">
        <v>228</v>
      </c>
      <c r="C233" s="41"/>
      <c r="D233" s="41"/>
      <c r="E233" s="67"/>
      <c r="F233" s="41"/>
      <c r="G233" s="42"/>
      <c r="H233" s="42"/>
      <c r="I233" s="60"/>
    </row>
    <row r="234" spans="2:9">
      <c r="B234" s="64">
        <v>229</v>
      </c>
      <c r="C234" s="41"/>
      <c r="D234" s="41"/>
      <c r="E234" s="67"/>
      <c r="F234" s="41"/>
      <c r="G234" s="42"/>
      <c r="H234" s="42"/>
      <c r="I234" s="60"/>
    </row>
    <row r="235" spans="2:9">
      <c r="B235" s="64">
        <v>230</v>
      </c>
      <c r="C235" s="41"/>
      <c r="D235" s="41"/>
      <c r="E235" s="67"/>
      <c r="F235" s="41"/>
      <c r="G235" s="42"/>
      <c r="H235" s="42"/>
      <c r="I235" s="60"/>
    </row>
    <row r="236" spans="2:9">
      <c r="B236" s="64">
        <v>231</v>
      </c>
      <c r="C236" s="41"/>
      <c r="D236" s="41"/>
      <c r="E236" s="67"/>
      <c r="F236" s="41"/>
      <c r="G236" s="42"/>
      <c r="H236" s="42"/>
      <c r="I236" s="60"/>
    </row>
    <row r="237" spans="2:9">
      <c r="B237" s="64">
        <v>232</v>
      </c>
      <c r="C237" s="41"/>
      <c r="D237" s="41"/>
      <c r="E237" s="67"/>
      <c r="F237" s="41"/>
      <c r="G237" s="42"/>
      <c r="H237" s="42"/>
      <c r="I237" s="60"/>
    </row>
    <row r="238" spans="2:9">
      <c r="B238" s="64">
        <v>233</v>
      </c>
      <c r="C238" s="41"/>
      <c r="D238" s="41"/>
      <c r="E238" s="67"/>
      <c r="F238" s="41"/>
      <c r="G238" s="42"/>
      <c r="H238" s="42"/>
      <c r="I238" s="60"/>
    </row>
    <row r="239" spans="2:9">
      <c r="B239" s="64">
        <v>234</v>
      </c>
      <c r="C239" s="41"/>
      <c r="D239" s="41"/>
      <c r="E239" s="67"/>
      <c r="F239" s="41"/>
      <c r="G239" s="42"/>
      <c r="H239" s="42"/>
      <c r="I239" s="60"/>
    </row>
    <row r="240" spans="2:9">
      <c r="B240" s="64">
        <v>235</v>
      </c>
      <c r="C240" s="41"/>
      <c r="D240" s="41"/>
      <c r="E240" s="67"/>
      <c r="F240" s="41"/>
      <c r="G240" s="42"/>
      <c r="H240" s="42"/>
      <c r="I240" s="60"/>
    </row>
    <row r="241" spans="2:9">
      <c r="B241" s="64">
        <v>236</v>
      </c>
      <c r="C241" s="41"/>
      <c r="D241" s="41"/>
      <c r="E241" s="67"/>
      <c r="F241" s="41"/>
      <c r="G241" s="42"/>
      <c r="H241" s="42"/>
      <c r="I241" s="60"/>
    </row>
    <row r="242" spans="2:9">
      <c r="B242" s="64">
        <v>237</v>
      </c>
      <c r="C242" s="41"/>
      <c r="D242" s="41"/>
      <c r="E242" s="67"/>
      <c r="F242" s="41"/>
      <c r="G242" s="42"/>
      <c r="H242" s="42"/>
      <c r="I242" s="60"/>
    </row>
    <row r="243" spans="2:9">
      <c r="B243" s="64">
        <v>238</v>
      </c>
      <c r="C243" s="41"/>
      <c r="D243" s="41"/>
      <c r="E243" s="67"/>
      <c r="F243" s="41"/>
      <c r="G243" s="42"/>
      <c r="H243" s="42"/>
      <c r="I243" s="60"/>
    </row>
    <row r="244" spans="2:9">
      <c r="B244" s="64">
        <v>239</v>
      </c>
      <c r="C244" s="41"/>
      <c r="D244" s="41"/>
      <c r="E244" s="67"/>
      <c r="F244" s="41"/>
      <c r="G244" s="42"/>
      <c r="H244" s="42"/>
      <c r="I244" s="60"/>
    </row>
    <row r="245" spans="2:9">
      <c r="B245" s="64">
        <v>240</v>
      </c>
      <c r="C245" s="41"/>
      <c r="D245" s="41"/>
      <c r="E245" s="67"/>
      <c r="F245" s="41"/>
      <c r="G245" s="42"/>
      <c r="H245" s="42"/>
      <c r="I245" s="60"/>
    </row>
    <row r="246" spans="2:9">
      <c r="B246" s="64">
        <v>241</v>
      </c>
      <c r="C246" s="41"/>
      <c r="D246" s="41"/>
      <c r="E246" s="67"/>
      <c r="F246" s="41"/>
      <c r="G246" s="42"/>
      <c r="H246" s="42"/>
      <c r="I246" s="60"/>
    </row>
    <row r="247" spans="2:9">
      <c r="B247" s="64">
        <v>242</v>
      </c>
      <c r="C247" s="41"/>
      <c r="D247" s="41"/>
      <c r="E247" s="67"/>
      <c r="F247" s="41"/>
      <c r="G247" s="42"/>
      <c r="H247" s="42"/>
      <c r="I247" s="60"/>
    </row>
    <row r="248" spans="2:9">
      <c r="B248" s="64">
        <v>243</v>
      </c>
      <c r="C248" s="41"/>
      <c r="D248" s="41"/>
      <c r="E248" s="67"/>
      <c r="F248" s="41"/>
      <c r="G248" s="42"/>
      <c r="H248" s="42"/>
      <c r="I248" s="60"/>
    </row>
    <row r="249" spans="2:9">
      <c r="B249" s="64">
        <v>244</v>
      </c>
      <c r="C249" s="41"/>
      <c r="D249" s="41"/>
      <c r="E249" s="67"/>
      <c r="F249" s="41"/>
      <c r="G249" s="42"/>
      <c r="H249" s="42"/>
      <c r="I249" s="60"/>
    </row>
    <row r="250" spans="2:9">
      <c r="B250" s="64">
        <v>245</v>
      </c>
      <c r="C250" s="41"/>
      <c r="D250" s="41"/>
      <c r="E250" s="67"/>
      <c r="F250" s="41"/>
      <c r="G250" s="42"/>
      <c r="H250" s="42"/>
      <c r="I250" s="60"/>
    </row>
    <row r="251" spans="2:9">
      <c r="B251" s="64">
        <v>246</v>
      </c>
      <c r="C251" s="41"/>
      <c r="D251" s="41"/>
      <c r="E251" s="67"/>
      <c r="F251" s="41"/>
      <c r="G251" s="42"/>
      <c r="H251" s="42"/>
      <c r="I251" s="60"/>
    </row>
    <row r="252" spans="2:9">
      <c r="B252" s="64">
        <v>247</v>
      </c>
      <c r="C252" s="41"/>
      <c r="D252" s="41"/>
      <c r="E252" s="67"/>
      <c r="F252" s="41"/>
      <c r="G252" s="42"/>
      <c r="H252" s="42"/>
      <c r="I252" s="60"/>
    </row>
    <row r="253" spans="2:9">
      <c r="B253" s="64">
        <v>248</v>
      </c>
      <c r="C253" s="41"/>
      <c r="D253" s="41"/>
      <c r="E253" s="67"/>
      <c r="F253" s="41"/>
      <c r="G253" s="42"/>
      <c r="H253" s="42"/>
      <c r="I253" s="60"/>
    </row>
    <row r="254" spans="2:9">
      <c r="B254" s="64">
        <v>249</v>
      </c>
      <c r="C254" s="41"/>
      <c r="D254" s="41"/>
      <c r="E254" s="67"/>
      <c r="F254" s="41"/>
      <c r="G254" s="42"/>
      <c r="H254" s="42"/>
      <c r="I254" s="60"/>
    </row>
    <row r="255" spans="2:9">
      <c r="B255" s="64">
        <v>250</v>
      </c>
      <c r="C255" s="41"/>
      <c r="D255" s="41"/>
      <c r="E255" s="67"/>
      <c r="F255" s="41"/>
      <c r="G255" s="42"/>
      <c r="H255" s="42"/>
      <c r="I255" s="60"/>
    </row>
    <row r="256" spans="2:9">
      <c r="B256" s="64">
        <v>251</v>
      </c>
      <c r="C256" s="41"/>
      <c r="D256" s="41"/>
      <c r="E256" s="67"/>
      <c r="F256" s="41"/>
      <c r="G256" s="42"/>
      <c r="H256" s="42"/>
      <c r="I256" s="60"/>
    </row>
    <row r="257" spans="2:9">
      <c r="B257" s="64">
        <v>252</v>
      </c>
      <c r="C257" s="41"/>
      <c r="D257" s="41"/>
      <c r="E257" s="67"/>
      <c r="F257" s="41"/>
      <c r="G257" s="42"/>
      <c r="H257" s="42"/>
      <c r="I257" s="60"/>
    </row>
    <row r="258" spans="2:9">
      <c r="B258" s="64">
        <v>253</v>
      </c>
      <c r="C258" s="41"/>
      <c r="D258" s="41"/>
      <c r="E258" s="67"/>
      <c r="F258" s="41"/>
      <c r="G258" s="42"/>
      <c r="H258" s="42"/>
      <c r="I258" s="60"/>
    </row>
    <row r="259" spans="2:9">
      <c r="B259" s="64">
        <v>254</v>
      </c>
      <c r="C259" s="41"/>
      <c r="D259" s="41"/>
      <c r="E259" s="67"/>
      <c r="F259" s="41"/>
      <c r="G259" s="42"/>
      <c r="H259" s="42"/>
      <c r="I259" s="60"/>
    </row>
    <row r="260" spans="2:9">
      <c r="B260" s="64">
        <v>255</v>
      </c>
      <c r="C260" s="41"/>
      <c r="D260" s="41"/>
      <c r="E260" s="67"/>
      <c r="F260" s="41"/>
      <c r="G260" s="42"/>
      <c r="H260" s="42"/>
      <c r="I260" s="60"/>
    </row>
    <row r="261" spans="2:9">
      <c r="B261" s="64">
        <v>256</v>
      </c>
      <c r="C261" s="41"/>
      <c r="D261" s="41"/>
      <c r="E261" s="67"/>
      <c r="F261" s="41"/>
      <c r="G261" s="42"/>
      <c r="H261" s="42"/>
      <c r="I261" s="60"/>
    </row>
    <row r="262" spans="2:9">
      <c r="B262" s="64">
        <v>257</v>
      </c>
      <c r="C262" s="41"/>
      <c r="D262" s="41"/>
      <c r="E262" s="67"/>
      <c r="F262" s="41"/>
      <c r="G262" s="42"/>
      <c r="H262" s="42"/>
      <c r="I262" s="60"/>
    </row>
    <row r="263" spans="2:9">
      <c r="B263" s="64">
        <v>258</v>
      </c>
      <c r="C263" s="41"/>
      <c r="D263" s="41"/>
      <c r="E263" s="67"/>
      <c r="F263" s="41"/>
      <c r="G263" s="42"/>
      <c r="H263" s="42"/>
      <c r="I263" s="60"/>
    </row>
    <row r="264" spans="2:9">
      <c r="B264" s="64">
        <v>259</v>
      </c>
      <c r="C264" s="41"/>
      <c r="D264" s="41"/>
      <c r="E264" s="67"/>
      <c r="F264" s="41"/>
      <c r="G264" s="42"/>
      <c r="H264" s="42"/>
      <c r="I264" s="60"/>
    </row>
    <row r="265" spans="2:9">
      <c r="B265" s="64">
        <v>260</v>
      </c>
      <c r="C265" s="41"/>
      <c r="D265" s="41"/>
      <c r="E265" s="67"/>
      <c r="F265" s="41"/>
      <c r="G265" s="42"/>
      <c r="H265" s="42"/>
      <c r="I265" s="60"/>
    </row>
    <row r="266" spans="2:9">
      <c r="B266" s="64">
        <v>261</v>
      </c>
      <c r="C266" s="41"/>
      <c r="D266" s="41"/>
      <c r="E266" s="67"/>
      <c r="F266" s="41"/>
      <c r="G266" s="42"/>
      <c r="H266" s="42"/>
      <c r="I266" s="60"/>
    </row>
    <row r="267" spans="2:9">
      <c r="B267" s="64">
        <v>262</v>
      </c>
      <c r="C267" s="41"/>
      <c r="D267" s="41"/>
      <c r="E267" s="67"/>
      <c r="F267" s="41"/>
      <c r="G267" s="42"/>
      <c r="H267" s="42"/>
      <c r="I267" s="60"/>
    </row>
    <row r="268" spans="2:9">
      <c r="B268" s="64">
        <v>263</v>
      </c>
      <c r="C268" s="41"/>
      <c r="D268" s="41"/>
      <c r="E268" s="67"/>
      <c r="F268" s="41"/>
      <c r="G268" s="42"/>
      <c r="H268" s="42"/>
      <c r="I268" s="60"/>
    </row>
    <row r="269" spans="2:9">
      <c r="B269" s="64">
        <v>264</v>
      </c>
      <c r="C269" s="41"/>
      <c r="D269" s="41"/>
      <c r="E269" s="67"/>
      <c r="F269" s="41"/>
      <c r="G269" s="42"/>
      <c r="H269" s="42"/>
      <c r="I269" s="60"/>
    </row>
    <row r="270" spans="2:9">
      <c r="B270" s="64">
        <v>265</v>
      </c>
      <c r="C270" s="41"/>
      <c r="D270" s="41"/>
      <c r="E270" s="67"/>
      <c r="F270" s="41"/>
      <c r="G270" s="42"/>
      <c r="H270" s="42"/>
      <c r="I270" s="60"/>
    </row>
    <row r="271" spans="2:9">
      <c r="B271" s="64">
        <v>266</v>
      </c>
      <c r="C271" s="41"/>
      <c r="D271" s="41"/>
      <c r="E271" s="67"/>
      <c r="F271" s="41"/>
      <c r="G271" s="42"/>
      <c r="H271" s="42"/>
      <c r="I271" s="60"/>
    </row>
    <row r="272" spans="2:9">
      <c r="B272" s="64">
        <v>267</v>
      </c>
      <c r="C272" s="41"/>
      <c r="D272" s="41"/>
      <c r="E272" s="67"/>
      <c r="F272" s="41"/>
      <c r="G272" s="42"/>
      <c r="H272" s="42"/>
      <c r="I272" s="60"/>
    </row>
    <row r="273" spans="2:9">
      <c r="B273" s="64">
        <v>268</v>
      </c>
      <c r="C273" s="41"/>
      <c r="D273" s="41"/>
      <c r="E273" s="67"/>
      <c r="F273" s="41"/>
      <c r="G273" s="42"/>
      <c r="H273" s="42"/>
      <c r="I273" s="60"/>
    </row>
    <row r="274" spans="2:9">
      <c r="B274" s="64">
        <v>269</v>
      </c>
      <c r="C274" s="41"/>
      <c r="D274" s="41"/>
      <c r="E274" s="67"/>
      <c r="F274" s="41"/>
      <c r="G274" s="42"/>
      <c r="H274" s="42"/>
      <c r="I274" s="60"/>
    </row>
    <row r="275" spans="2:9">
      <c r="B275" s="64">
        <v>270</v>
      </c>
      <c r="C275" s="41"/>
      <c r="D275" s="41"/>
      <c r="E275" s="67"/>
      <c r="F275" s="41"/>
      <c r="G275" s="42"/>
      <c r="H275" s="42"/>
      <c r="I275" s="60"/>
    </row>
    <row r="276" spans="2:9">
      <c r="B276" s="64">
        <v>271</v>
      </c>
      <c r="C276" s="41"/>
      <c r="D276" s="41"/>
      <c r="E276" s="67"/>
      <c r="F276" s="41"/>
      <c r="G276" s="42"/>
      <c r="H276" s="42"/>
      <c r="I276" s="60"/>
    </row>
    <row r="277" spans="2:9">
      <c r="B277" s="64">
        <v>272</v>
      </c>
      <c r="C277" s="41"/>
      <c r="D277" s="41"/>
      <c r="E277" s="67"/>
      <c r="F277" s="41"/>
      <c r="G277" s="42"/>
      <c r="H277" s="42"/>
      <c r="I277" s="60"/>
    </row>
    <row r="278" spans="2:9">
      <c r="B278" s="64">
        <v>273</v>
      </c>
      <c r="C278" s="41"/>
      <c r="D278" s="41"/>
      <c r="E278" s="67"/>
      <c r="F278" s="41"/>
      <c r="G278" s="42"/>
      <c r="H278" s="42"/>
      <c r="I278" s="60"/>
    </row>
    <row r="279" spans="2:9">
      <c r="B279" s="64">
        <v>274</v>
      </c>
      <c r="C279" s="41"/>
      <c r="D279" s="41"/>
      <c r="E279" s="67"/>
      <c r="F279" s="41"/>
      <c r="G279" s="42"/>
      <c r="H279" s="42"/>
      <c r="I279" s="60"/>
    </row>
    <row r="280" spans="2:9">
      <c r="B280" s="64">
        <v>275</v>
      </c>
      <c r="C280" s="41"/>
      <c r="D280" s="41"/>
      <c r="E280" s="67"/>
      <c r="F280" s="41"/>
      <c r="G280" s="42"/>
      <c r="H280" s="42"/>
      <c r="I280" s="60"/>
    </row>
    <row r="281" spans="2:9">
      <c r="B281" s="64">
        <v>276</v>
      </c>
      <c r="C281" s="41"/>
      <c r="D281" s="41"/>
      <c r="E281" s="67"/>
      <c r="F281" s="41"/>
      <c r="G281" s="42"/>
      <c r="H281" s="42"/>
      <c r="I281" s="60"/>
    </row>
    <row r="282" spans="2:9">
      <c r="B282" s="64">
        <v>277</v>
      </c>
      <c r="C282" s="41"/>
      <c r="D282" s="41"/>
      <c r="E282" s="67"/>
      <c r="F282" s="41"/>
      <c r="G282" s="42"/>
      <c r="H282" s="42"/>
      <c r="I282" s="60"/>
    </row>
    <row r="283" spans="2:9">
      <c r="B283" s="64">
        <v>278</v>
      </c>
      <c r="C283" s="41"/>
      <c r="D283" s="41"/>
      <c r="E283" s="67"/>
      <c r="F283" s="41"/>
      <c r="G283" s="42"/>
      <c r="H283" s="42"/>
      <c r="I283" s="60"/>
    </row>
    <row r="284" spans="2:9">
      <c r="B284" s="64">
        <v>279</v>
      </c>
      <c r="C284" s="41"/>
      <c r="D284" s="41"/>
      <c r="E284" s="67"/>
      <c r="F284" s="41"/>
      <c r="G284" s="42"/>
      <c r="H284" s="42"/>
      <c r="I284" s="60"/>
    </row>
    <row r="285" spans="2:9">
      <c r="B285" s="64">
        <v>280</v>
      </c>
      <c r="C285" s="41"/>
      <c r="D285" s="41"/>
      <c r="E285" s="67"/>
      <c r="F285" s="41"/>
      <c r="G285" s="42"/>
      <c r="H285" s="42"/>
      <c r="I285" s="60"/>
    </row>
    <row r="286" spans="2:9">
      <c r="B286" s="64">
        <v>281</v>
      </c>
      <c r="C286" s="41"/>
      <c r="D286" s="41"/>
      <c r="E286" s="67"/>
      <c r="F286" s="41"/>
      <c r="G286" s="42"/>
      <c r="H286" s="42"/>
      <c r="I286" s="60"/>
    </row>
    <row r="287" spans="2:9">
      <c r="B287" s="64">
        <v>282</v>
      </c>
      <c r="C287" s="41"/>
      <c r="D287" s="41"/>
      <c r="E287" s="67"/>
      <c r="F287" s="41"/>
      <c r="G287" s="42"/>
      <c r="H287" s="42"/>
      <c r="I287" s="60"/>
    </row>
    <row r="288" spans="2:9">
      <c r="B288" s="64">
        <v>283</v>
      </c>
      <c r="C288" s="41"/>
      <c r="D288" s="41"/>
      <c r="E288" s="67"/>
      <c r="F288" s="41"/>
      <c r="G288" s="42"/>
      <c r="H288" s="42"/>
      <c r="I288" s="60"/>
    </row>
    <row r="289" spans="2:9">
      <c r="B289" s="64">
        <v>284</v>
      </c>
      <c r="C289" s="41"/>
      <c r="D289" s="41"/>
      <c r="E289" s="67"/>
      <c r="F289" s="41"/>
      <c r="G289" s="42"/>
      <c r="H289" s="42"/>
      <c r="I289" s="60"/>
    </row>
    <row r="290" spans="2:9">
      <c r="B290" s="64">
        <v>285</v>
      </c>
      <c r="C290" s="41"/>
      <c r="D290" s="41"/>
      <c r="E290" s="67"/>
      <c r="F290" s="41"/>
      <c r="G290" s="42"/>
      <c r="H290" s="42"/>
      <c r="I290" s="60"/>
    </row>
    <row r="291" spans="2:9">
      <c r="B291" s="64">
        <v>286</v>
      </c>
      <c r="C291" s="41"/>
      <c r="D291" s="41"/>
      <c r="E291" s="67"/>
      <c r="F291" s="41"/>
      <c r="G291" s="42"/>
      <c r="H291" s="42"/>
      <c r="I291" s="60"/>
    </row>
    <row r="292" spans="2:9">
      <c r="B292" s="64">
        <v>287</v>
      </c>
      <c r="C292" s="41"/>
      <c r="D292" s="41"/>
      <c r="E292" s="67"/>
      <c r="F292" s="41"/>
      <c r="G292" s="42"/>
      <c r="H292" s="42"/>
      <c r="I292" s="60"/>
    </row>
    <row r="293" spans="2:9">
      <c r="B293" s="64">
        <v>288</v>
      </c>
      <c r="C293" s="41"/>
      <c r="D293" s="41"/>
      <c r="E293" s="67"/>
      <c r="F293" s="41"/>
      <c r="G293" s="42"/>
      <c r="H293" s="42"/>
      <c r="I293" s="60"/>
    </row>
    <row r="294" spans="2:9">
      <c r="B294" s="64">
        <v>289</v>
      </c>
      <c r="C294" s="41"/>
      <c r="D294" s="41"/>
      <c r="E294" s="67"/>
      <c r="F294" s="41"/>
      <c r="G294" s="42"/>
      <c r="H294" s="42"/>
      <c r="I294" s="60"/>
    </row>
    <row r="295" spans="2:9">
      <c r="B295" s="64">
        <v>290</v>
      </c>
      <c r="C295" s="41"/>
      <c r="D295" s="41"/>
      <c r="E295" s="67"/>
      <c r="F295" s="41"/>
      <c r="G295" s="42"/>
      <c r="H295" s="42"/>
      <c r="I295" s="60"/>
    </row>
    <row r="296" spans="2:9">
      <c r="B296" s="64">
        <v>291</v>
      </c>
      <c r="C296" s="41"/>
      <c r="D296" s="41"/>
      <c r="E296" s="67"/>
      <c r="F296" s="41"/>
      <c r="G296" s="42"/>
      <c r="H296" s="42"/>
      <c r="I296" s="60"/>
    </row>
    <row r="297" spans="2:9">
      <c r="B297" s="64">
        <v>292</v>
      </c>
      <c r="C297" s="41"/>
      <c r="D297" s="41"/>
      <c r="E297" s="67"/>
      <c r="F297" s="41"/>
      <c r="G297" s="42"/>
      <c r="H297" s="42"/>
      <c r="I297" s="60"/>
    </row>
    <row r="298" spans="2:9">
      <c r="B298" s="64">
        <v>293</v>
      </c>
      <c r="C298" s="41"/>
      <c r="D298" s="41"/>
      <c r="E298" s="67"/>
      <c r="F298" s="41"/>
      <c r="G298" s="42"/>
      <c r="H298" s="42"/>
      <c r="I298" s="60"/>
    </row>
    <row r="299" spans="2:9">
      <c r="B299" s="64">
        <v>294</v>
      </c>
      <c r="C299" s="41"/>
      <c r="D299" s="41"/>
      <c r="E299" s="67"/>
      <c r="F299" s="41"/>
      <c r="G299" s="42"/>
      <c r="H299" s="42"/>
      <c r="I299" s="60"/>
    </row>
    <row r="300" spans="2:9">
      <c r="B300" s="64">
        <v>295</v>
      </c>
      <c r="C300" s="41"/>
      <c r="D300" s="41"/>
      <c r="E300" s="67"/>
      <c r="F300" s="41"/>
      <c r="G300" s="42"/>
      <c r="H300" s="42"/>
      <c r="I300" s="60"/>
    </row>
    <row r="301" spans="2:9">
      <c r="B301" s="64">
        <v>296</v>
      </c>
      <c r="C301" s="41"/>
      <c r="D301" s="41"/>
      <c r="E301" s="67"/>
      <c r="F301" s="41"/>
      <c r="G301" s="42"/>
      <c r="H301" s="42"/>
      <c r="I301" s="60"/>
    </row>
    <row r="302" spans="2:9">
      <c r="B302" s="64">
        <v>297</v>
      </c>
      <c r="C302" s="41"/>
      <c r="D302" s="41"/>
      <c r="E302" s="67"/>
      <c r="F302" s="41"/>
      <c r="G302" s="42"/>
      <c r="H302" s="42"/>
      <c r="I302" s="60"/>
    </row>
    <row r="303" spans="2:9">
      <c r="B303" s="64">
        <v>298</v>
      </c>
      <c r="C303" s="41"/>
      <c r="D303" s="41"/>
      <c r="E303" s="67"/>
      <c r="F303" s="41"/>
      <c r="G303" s="42"/>
      <c r="H303" s="42"/>
      <c r="I303" s="60"/>
    </row>
    <row r="304" spans="2:9">
      <c r="B304" s="64">
        <v>299</v>
      </c>
      <c r="C304" s="41"/>
      <c r="D304" s="41"/>
      <c r="E304" s="67"/>
      <c r="F304" s="41"/>
      <c r="G304" s="42"/>
      <c r="H304" s="42"/>
      <c r="I304" s="60"/>
    </row>
    <row r="305" spans="2:9">
      <c r="B305" s="64">
        <v>300</v>
      </c>
      <c r="C305" s="41"/>
      <c r="D305" s="41"/>
      <c r="E305" s="67"/>
      <c r="F305" s="41"/>
      <c r="G305" s="42"/>
      <c r="H305" s="42"/>
      <c r="I305" s="60"/>
    </row>
  </sheetData>
  <autoFilter ref="A6:J305"/>
  <phoneticPr fontId="13" type="noConversion"/>
  <conditionalFormatting sqref="F70:F72 F11 D1:D10 D13:D55 D59:D69 D74:D1048576">
    <cfRule type="duplicateValues" dxfId="87" priority="26"/>
    <cfRule type="duplicateValues" dxfId="86" priority="129"/>
  </conditionalFormatting>
  <conditionalFormatting sqref="D11">
    <cfRule type="duplicateValues" dxfId="85" priority="24"/>
    <cfRule type="duplicateValues" dxfId="84" priority="25"/>
  </conditionalFormatting>
  <conditionalFormatting sqref="D12">
    <cfRule type="duplicateValues" dxfId="83" priority="22"/>
    <cfRule type="duplicateValues" dxfId="82" priority="23"/>
  </conditionalFormatting>
  <conditionalFormatting sqref="D33:D34">
    <cfRule type="duplicateValues" dxfId="81" priority="20"/>
    <cfRule type="duplicateValues" dxfId="80" priority="21"/>
  </conditionalFormatting>
  <conditionalFormatting sqref="D36:D37">
    <cfRule type="duplicateValues" dxfId="79" priority="18"/>
    <cfRule type="duplicateValues" dxfId="78" priority="19"/>
  </conditionalFormatting>
  <conditionalFormatting sqref="D38:D39">
    <cfRule type="duplicateValues" dxfId="77" priority="17"/>
  </conditionalFormatting>
  <conditionalFormatting sqref="D40">
    <cfRule type="duplicateValues" dxfId="76" priority="16"/>
  </conditionalFormatting>
  <conditionalFormatting sqref="D40">
    <cfRule type="duplicateValues" dxfId="75" priority="14"/>
    <cfRule type="duplicateValues" dxfId="74" priority="15"/>
  </conditionalFormatting>
  <conditionalFormatting sqref="D41">
    <cfRule type="duplicateValues" dxfId="73" priority="13"/>
  </conditionalFormatting>
  <conditionalFormatting sqref="D48">
    <cfRule type="duplicateValues" dxfId="72" priority="12"/>
  </conditionalFormatting>
  <conditionalFormatting sqref="D49">
    <cfRule type="duplicateValues" dxfId="71" priority="11"/>
  </conditionalFormatting>
  <conditionalFormatting sqref="D50">
    <cfRule type="duplicateValues" dxfId="70" priority="10"/>
  </conditionalFormatting>
  <conditionalFormatting sqref="D51">
    <cfRule type="duplicateValues" dxfId="69" priority="9"/>
  </conditionalFormatting>
  <conditionalFormatting sqref="D70:D72">
    <cfRule type="duplicateValues" dxfId="68" priority="7"/>
    <cfRule type="duplicateValues" dxfId="67" priority="8"/>
  </conditionalFormatting>
  <conditionalFormatting sqref="D73">
    <cfRule type="duplicateValues" dxfId="66" priority="5"/>
    <cfRule type="duplicateValues" dxfId="65" priority="6"/>
  </conditionalFormatting>
  <conditionalFormatting sqref="D90">
    <cfRule type="duplicateValues" dxfId="64" priority="3"/>
    <cfRule type="duplicateValues" dxfId="63" priority="4"/>
  </conditionalFormatting>
  <conditionalFormatting sqref="D90">
    <cfRule type="duplicateValues" dxfId="62" priority="1"/>
    <cfRule type="duplicateValues" dxfId="61" priority="2"/>
  </conditionalFormatting>
  <dataValidations count="2">
    <dataValidation type="list" allowBlank="1" showInputMessage="1" showErrorMessage="1" sqref="I40 I42:I47 I7:I37 I49:I305">
      <formula1>"2016 Q1,2016 Q2,2016 Q3,2016 Q4"</formula1>
    </dataValidation>
    <dataValidation type="list" allowBlank="1" showInputMessage="1" showErrorMessage="1" sqref="I41 I38:I39 I48">
      <formula1>"2015 Q1,2015 Q2,2015 Q3,2015 Q4"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2529" r:id="rId4" name="Control 1">
          <controlPr defaultSize="0" autoPict="0" r:id="rId5">
            <anchor moveWithCells="1">
              <from>
                <xdr:col>3</xdr:col>
                <xdr:colOff>0</xdr:colOff>
                <xdr:row>305</xdr:row>
                <xdr:rowOff>0</xdr:rowOff>
              </from>
              <to>
                <xdr:col>3</xdr:col>
                <xdr:colOff>914400</xdr:colOff>
                <xdr:row>306</xdr:row>
                <xdr:rowOff>47625</xdr:rowOff>
              </to>
            </anchor>
          </controlPr>
        </control>
      </mc:Choice>
      <mc:Fallback>
        <control shapeId="22529" r:id="rId4" name="Control 1"/>
      </mc:Fallback>
    </mc:AlternateContent>
    <mc:AlternateContent xmlns:mc="http://schemas.openxmlformats.org/markup-compatibility/2006">
      <mc:Choice Requires="x14">
        <control shapeId="22530" r:id="rId6" name="Control 2">
          <controlPr defaultSize="0" autoPict="0" r:id="rId7">
            <anchor moveWithCells="1">
              <from>
                <xdr:col>4</xdr:col>
                <xdr:colOff>0</xdr:colOff>
                <xdr:row>305</xdr:row>
                <xdr:rowOff>0</xdr:rowOff>
              </from>
              <to>
                <xdr:col>4</xdr:col>
                <xdr:colOff>914400</xdr:colOff>
                <xdr:row>306</xdr:row>
                <xdr:rowOff>47625</xdr:rowOff>
              </to>
            </anchor>
          </controlPr>
        </control>
      </mc:Choice>
      <mc:Fallback>
        <control shapeId="22530" r:id="rId6" name="Control 2"/>
      </mc:Fallback>
    </mc:AlternateContent>
    <mc:AlternateContent xmlns:mc="http://schemas.openxmlformats.org/markup-compatibility/2006">
      <mc:Choice Requires="x14">
        <control shapeId="22531" r:id="rId8" name="Control 3">
          <controlPr defaultSize="0" autoPict="0" r:id="rId9">
            <anchor moveWithCells="1">
              <from>
                <xdr:col>3</xdr:col>
                <xdr:colOff>0</xdr:colOff>
                <xdr:row>305</xdr:row>
                <xdr:rowOff>0</xdr:rowOff>
              </from>
              <to>
                <xdr:col>3</xdr:col>
                <xdr:colOff>914400</xdr:colOff>
                <xdr:row>306</xdr:row>
                <xdr:rowOff>47625</xdr:rowOff>
              </to>
            </anchor>
          </controlPr>
        </control>
      </mc:Choice>
      <mc:Fallback>
        <control shapeId="22531" r:id="rId8" name="Control 3"/>
      </mc:Fallback>
    </mc:AlternateContent>
    <mc:AlternateContent xmlns:mc="http://schemas.openxmlformats.org/markup-compatibility/2006">
      <mc:Choice Requires="x14">
        <control shapeId="22532" r:id="rId10" name="Control 4">
          <controlPr defaultSize="0" autoPict="0" r:id="rId11">
            <anchor moveWithCells="1">
              <from>
                <xdr:col>4</xdr:col>
                <xdr:colOff>0</xdr:colOff>
                <xdr:row>305</xdr:row>
                <xdr:rowOff>0</xdr:rowOff>
              </from>
              <to>
                <xdr:col>4</xdr:col>
                <xdr:colOff>914400</xdr:colOff>
                <xdr:row>306</xdr:row>
                <xdr:rowOff>47625</xdr:rowOff>
              </to>
            </anchor>
          </controlPr>
        </control>
      </mc:Choice>
      <mc:Fallback>
        <control shapeId="22532" r:id="rId10" name="Control 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O65"/>
  <sheetViews>
    <sheetView showGridLines="0" workbookViewId="0">
      <pane xSplit="2" ySplit="5" topLeftCell="C11" activePane="bottomRight" state="frozen"/>
      <selection activeCell="M67" sqref="M67"/>
      <selection pane="topRight" activeCell="M67" sqref="M67"/>
      <selection pane="bottomLeft" activeCell="M67" sqref="M67"/>
      <selection pane="bottomRight" activeCell="E23" sqref="E23"/>
    </sheetView>
  </sheetViews>
  <sheetFormatPr defaultRowHeight="14.25"/>
  <cols>
    <col min="1" max="1" width="1.125" customWidth="1"/>
    <col min="2" max="2" width="14" style="5" customWidth="1"/>
    <col min="3" max="3" width="10.375" style="120" bestFit="1" customWidth="1"/>
    <col min="4" max="11" width="9.375" style="120" bestFit="1" customWidth="1"/>
    <col min="12" max="14" width="9.875" style="120" bestFit="1" customWidth="1"/>
    <col min="15" max="15" width="14.875" bestFit="1" customWidth="1"/>
  </cols>
  <sheetData>
    <row r="1" spans="1:14">
      <c r="A1" s="4" t="s">
        <v>98</v>
      </c>
    </row>
    <row r="2" spans="1:14">
      <c r="A2" s="4" t="s">
        <v>30</v>
      </c>
    </row>
    <row r="3" spans="1:14">
      <c r="A3" s="4"/>
    </row>
    <row r="4" spans="1:14" s="2" customFormat="1" ht="16.5">
      <c r="B4" s="740" t="s">
        <v>55</v>
      </c>
      <c r="C4" s="416"/>
      <c r="D4" s="417"/>
      <c r="E4" s="417"/>
      <c r="F4" s="417"/>
      <c r="G4" s="417"/>
      <c r="H4" s="417"/>
      <c r="I4" s="418" t="s">
        <v>68</v>
      </c>
      <c r="J4" s="417"/>
      <c r="K4" s="417"/>
      <c r="L4" s="417"/>
      <c r="M4" s="417"/>
      <c r="N4" s="295"/>
    </row>
    <row r="5" spans="1:14" s="3" customFormat="1">
      <c r="B5" s="740"/>
      <c r="C5" s="420">
        <v>42370</v>
      </c>
      <c r="D5" s="420">
        <v>42401</v>
      </c>
      <c r="E5" s="420">
        <v>42430</v>
      </c>
      <c r="F5" s="420">
        <v>42461</v>
      </c>
      <c r="G5" s="420">
        <v>42491</v>
      </c>
      <c r="H5" s="420">
        <v>42522</v>
      </c>
      <c r="I5" s="420">
        <v>42552</v>
      </c>
      <c r="J5" s="420">
        <v>42583</v>
      </c>
      <c r="K5" s="420">
        <v>42614</v>
      </c>
      <c r="L5" s="420">
        <v>42644</v>
      </c>
      <c r="M5" s="420">
        <v>42675</v>
      </c>
      <c r="N5" s="420">
        <v>42705</v>
      </c>
    </row>
    <row r="6" spans="1:14">
      <c r="B6" s="317" t="s">
        <v>47</v>
      </c>
      <c r="C6" s="296">
        <f>280400-34200</f>
        <v>246200</v>
      </c>
      <c r="D6" s="296">
        <f>283193-34200</f>
        <v>248993</v>
      </c>
      <c r="E6" s="296">
        <f>276048-32700</f>
        <v>243348</v>
      </c>
      <c r="F6" s="296"/>
      <c r="G6" s="296"/>
      <c r="H6" s="296"/>
      <c r="I6" s="296"/>
      <c r="J6" s="296"/>
      <c r="K6" s="296"/>
      <c r="L6" s="296"/>
      <c r="M6" s="296"/>
      <c r="N6" s="296"/>
    </row>
    <row r="7" spans="1:14">
      <c r="B7" s="318" t="s">
        <v>0</v>
      </c>
      <c r="C7" s="296">
        <f>79700-300</f>
        <v>79400</v>
      </c>
      <c r="D7" s="296">
        <f>68100-2000+1500</f>
        <v>67600</v>
      </c>
      <c r="E7" s="296">
        <v>77150</v>
      </c>
      <c r="F7" s="296"/>
      <c r="G7" s="296"/>
      <c r="H7" s="296"/>
      <c r="I7" s="296"/>
      <c r="J7" s="296"/>
      <c r="K7" s="296"/>
      <c r="L7" s="296"/>
      <c r="M7" s="296"/>
      <c r="N7" s="296"/>
    </row>
    <row r="8" spans="1:14">
      <c r="B8" s="318" t="s">
        <v>2</v>
      </c>
      <c r="C8" s="296">
        <f>105930-9900</f>
        <v>96030</v>
      </c>
      <c r="D8" s="296">
        <f>83900-6000</f>
        <v>77900</v>
      </c>
      <c r="E8" s="296">
        <v>71750</v>
      </c>
      <c r="F8" s="296"/>
      <c r="G8" s="296"/>
      <c r="H8" s="296"/>
      <c r="I8" s="296"/>
      <c r="J8" s="296"/>
      <c r="K8" s="296"/>
      <c r="L8" s="296"/>
      <c r="M8" s="296"/>
      <c r="N8" s="296"/>
    </row>
    <row r="9" spans="1:14">
      <c r="B9" s="318" t="s">
        <v>4</v>
      </c>
      <c r="C9" s="296">
        <v>87005</v>
      </c>
      <c r="D9" s="296">
        <v>80822</v>
      </c>
      <c r="E9" s="296">
        <v>82455</v>
      </c>
      <c r="F9" s="296"/>
      <c r="G9" s="296"/>
      <c r="H9" s="419"/>
      <c r="I9" s="296"/>
      <c r="J9" s="296"/>
      <c r="K9" s="296"/>
      <c r="L9" s="296"/>
      <c r="M9" s="296"/>
      <c r="N9" s="296"/>
    </row>
    <row r="10" spans="1:14">
      <c r="B10" s="318" t="s">
        <v>50</v>
      </c>
      <c r="C10" s="296">
        <v>36400</v>
      </c>
      <c r="D10" s="296">
        <v>36400</v>
      </c>
      <c r="E10" s="296">
        <v>34500</v>
      </c>
      <c r="F10" s="296"/>
      <c r="G10" s="296"/>
      <c r="H10" s="419"/>
      <c r="I10" s="296"/>
      <c r="J10" s="296"/>
      <c r="K10" s="296"/>
      <c r="L10" s="296"/>
      <c r="M10" s="296"/>
      <c r="N10" s="296"/>
    </row>
    <row r="11" spans="1:14">
      <c r="B11" s="318" t="s">
        <v>22</v>
      </c>
      <c r="C11" s="296">
        <f>30900-2800</f>
        <v>28100</v>
      </c>
      <c r="D11" s="296">
        <f>30600-2800</f>
        <v>27800</v>
      </c>
      <c r="E11" s="296"/>
      <c r="F11" s="296"/>
      <c r="G11" s="296"/>
      <c r="H11" s="296"/>
      <c r="I11" s="296"/>
      <c r="J11" s="296"/>
      <c r="K11" s="296"/>
      <c r="L11" s="296"/>
      <c r="M11" s="296"/>
      <c r="N11" s="296"/>
    </row>
    <row r="12" spans="1:14" s="39" customFormat="1">
      <c r="B12" s="318" t="s">
        <v>17</v>
      </c>
      <c r="C12" s="296">
        <v>30200</v>
      </c>
      <c r="D12" s="296">
        <v>28200</v>
      </c>
      <c r="E12" s="296">
        <v>27500</v>
      </c>
      <c r="F12" s="296"/>
      <c r="G12" s="296"/>
      <c r="H12" s="296"/>
      <c r="I12" s="296"/>
      <c r="J12" s="296"/>
      <c r="K12" s="296"/>
      <c r="L12" s="296"/>
      <c r="M12" s="296"/>
      <c r="N12" s="296"/>
    </row>
    <row r="13" spans="1:14">
      <c r="B13" s="316" t="s">
        <v>386</v>
      </c>
      <c r="C13" s="296">
        <f>SUM(C6:C12)</f>
        <v>603335</v>
      </c>
      <c r="D13" s="296">
        <f t="shared" ref="D13:N13" si="0">SUM(D6:D12)</f>
        <v>567715</v>
      </c>
      <c r="E13" s="296">
        <f t="shared" si="0"/>
        <v>536703</v>
      </c>
      <c r="F13" s="296">
        <f t="shared" si="0"/>
        <v>0</v>
      </c>
      <c r="G13" s="296">
        <f t="shared" si="0"/>
        <v>0</v>
      </c>
      <c r="H13" s="296">
        <f t="shared" si="0"/>
        <v>0</v>
      </c>
      <c r="I13" s="296">
        <f t="shared" si="0"/>
        <v>0</v>
      </c>
      <c r="J13" s="296">
        <f t="shared" si="0"/>
        <v>0</v>
      </c>
      <c r="K13" s="296">
        <f t="shared" si="0"/>
        <v>0</v>
      </c>
      <c r="L13" s="296">
        <f t="shared" si="0"/>
        <v>0</v>
      </c>
      <c r="M13" s="296">
        <f t="shared" si="0"/>
        <v>0</v>
      </c>
      <c r="N13" s="296">
        <f t="shared" si="0"/>
        <v>0</v>
      </c>
    </row>
    <row r="14" spans="1:14">
      <c r="B14" s="318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B15" s="318" t="s">
        <v>6</v>
      </c>
      <c r="C15" s="296">
        <v>90660</v>
      </c>
      <c r="D15" s="296">
        <v>92760</v>
      </c>
      <c r="E15" s="296"/>
      <c r="F15" s="296"/>
      <c r="G15" s="297"/>
      <c r="H15" s="297"/>
      <c r="I15" s="296"/>
      <c r="J15" s="296"/>
      <c r="K15" s="296"/>
      <c r="L15" s="296"/>
      <c r="M15" s="296"/>
      <c r="N15" s="296"/>
    </row>
    <row r="16" spans="1:14">
      <c r="B16" s="318" t="s">
        <v>7</v>
      </c>
      <c r="C16" s="627">
        <v>59366</v>
      </c>
      <c r="D16" s="627">
        <v>50743</v>
      </c>
      <c r="E16" s="296"/>
      <c r="F16" s="296"/>
      <c r="G16" s="296"/>
      <c r="H16" s="296"/>
      <c r="I16" s="296"/>
      <c r="J16" s="296"/>
      <c r="K16" s="296"/>
      <c r="L16" s="296"/>
      <c r="M16" s="296"/>
      <c r="N16" s="296"/>
    </row>
    <row r="17" spans="2:14">
      <c r="B17" s="316" t="s">
        <v>387</v>
      </c>
      <c r="C17" s="296">
        <f>SUM(C15:C16)</f>
        <v>150026</v>
      </c>
      <c r="D17" s="296">
        <f t="shared" ref="D17:N17" si="1">SUM(D15:D16)</f>
        <v>143503</v>
      </c>
      <c r="E17" s="296">
        <f t="shared" si="1"/>
        <v>0</v>
      </c>
      <c r="F17" s="296">
        <f t="shared" si="1"/>
        <v>0</v>
      </c>
      <c r="G17" s="296">
        <f t="shared" si="1"/>
        <v>0</v>
      </c>
      <c r="H17" s="296">
        <f t="shared" si="1"/>
        <v>0</v>
      </c>
      <c r="I17" s="296">
        <f t="shared" si="1"/>
        <v>0</v>
      </c>
      <c r="J17" s="296">
        <f t="shared" si="1"/>
        <v>0</v>
      </c>
      <c r="K17" s="296">
        <f t="shared" si="1"/>
        <v>0</v>
      </c>
      <c r="L17" s="296">
        <f t="shared" si="1"/>
        <v>0</v>
      </c>
      <c r="M17" s="296">
        <f t="shared" si="1"/>
        <v>0</v>
      </c>
      <c r="N17" s="296">
        <f t="shared" si="1"/>
        <v>0</v>
      </c>
    </row>
    <row r="18" spans="2:14">
      <c r="B18" s="318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</row>
    <row r="19" spans="2:14">
      <c r="B19" s="318" t="s">
        <v>3</v>
      </c>
      <c r="C19" s="296">
        <v>78000</v>
      </c>
      <c r="D19" s="296">
        <v>79900</v>
      </c>
      <c r="E19" s="296"/>
      <c r="F19" s="296"/>
      <c r="G19" s="296"/>
      <c r="H19" s="296"/>
      <c r="I19" s="296"/>
      <c r="J19" s="296"/>
      <c r="K19" s="296"/>
      <c r="L19" s="296"/>
      <c r="M19" s="296"/>
      <c r="N19" s="296"/>
    </row>
    <row r="20" spans="2:14">
      <c r="B20" s="318" t="s">
        <v>15</v>
      </c>
      <c r="C20" s="296">
        <v>25300</v>
      </c>
      <c r="D20" s="296">
        <v>23300</v>
      </c>
      <c r="E20" s="296">
        <v>24000</v>
      </c>
      <c r="F20" s="296"/>
      <c r="G20" s="296"/>
      <c r="H20" s="296"/>
      <c r="I20" s="296"/>
      <c r="J20" s="296"/>
      <c r="K20" s="296"/>
      <c r="L20" s="296"/>
      <c r="M20" s="296"/>
      <c r="N20" s="296"/>
    </row>
    <row r="21" spans="2:14">
      <c r="B21" s="318" t="s">
        <v>14</v>
      </c>
      <c r="C21" s="296">
        <v>21700</v>
      </c>
      <c r="D21" s="296">
        <v>19200</v>
      </c>
      <c r="E21" s="296">
        <v>19400</v>
      </c>
      <c r="F21" s="296"/>
      <c r="G21" s="296"/>
      <c r="H21" s="296"/>
      <c r="I21" s="296"/>
      <c r="J21" s="296"/>
      <c r="K21" s="296"/>
      <c r="L21" s="296"/>
      <c r="M21" s="296"/>
      <c r="N21" s="296"/>
    </row>
    <row r="22" spans="2:14">
      <c r="B22" s="316" t="s">
        <v>388</v>
      </c>
      <c r="C22" s="296">
        <f>SUM(C19:C21)</f>
        <v>125000</v>
      </c>
      <c r="D22" s="296">
        <f t="shared" ref="D22:N22" si="2">SUM(D19:D21)</f>
        <v>122400</v>
      </c>
      <c r="E22" s="296">
        <f t="shared" si="2"/>
        <v>43400</v>
      </c>
      <c r="F22" s="296">
        <f t="shared" si="2"/>
        <v>0</v>
      </c>
      <c r="G22" s="296">
        <f t="shared" si="2"/>
        <v>0</v>
      </c>
      <c r="H22" s="296">
        <f t="shared" si="2"/>
        <v>0</v>
      </c>
      <c r="I22" s="296">
        <f t="shared" si="2"/>
        <v>0</v>
      </c>
      <c r="J22" s="296">
        <f t="shared" si="2"/>
        <v>0</v>
      </c>
      <c r="K22" s="296">
        <f t="shared" si="2"/>
        <v>0</v>
      </c>
      <c r="L22" s="296">
        <f t="shared" si="2"/>
        <v>0</v>
      </c>
      <c r="M22" s="296">
        <f t="shared" si="2"/>
        <v>0</v>
      </c>
      <c r="N22" s="296">
        <f t="shared" si="2"/>
        <v>0</v>
      </c>
    </row>
    <row r="23" spans="2:14">
      <c r="B23" s="318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</row>
    <row r="24" spans="2:14">
      <c r="B24" s="318" t="s">
        <v>5</v>
      </c>
      <c r="C24" s="296">
        <f>120750-2250</f>
        <v>118500</v>
      </c>
      <c r="D24" s="296">
        <f>116100-4500</f>
        <v>111600</v>
      </c>
      <c r="E24" s="296">
        <f>114200-9500</f>
        <v>104700</v>
      </c>
      <c r="F24" s="296"/>
      <c r="G24" s="297"/>
      <c r="H24" s="297"/>
      <c r="I24" s="296"/>
      <c r="J24" s="296"/>
      <c r="K24" s="296"/>
      <c r="L24" s="296"/>
      <c r="M24" s="296"/>
      <c r="N24" s="296"/>
    </row>
    <row r="25" spans="2:14">
      <c r="B25" s="318" t="s">
        <v>13</v>
      </c>
      <c r="C25" s="296">
        <v>74800</v>
      </c>
      <c r="D25" s="296">
        <v>73500</v>
      </c>
      <c r="E25" s="296">
        <v>62640</v>
      </c>
      <c r="F25" s="296"/>
      <c r="G25" s="296"/>
      <c r="H25" s="296"/>
      <c r="I25" s="296"/>
      <c r="J25" s="296"/>
      <c r="K25" s="296"/>
      <c r="L25" s="296"/>
      <c r="M25" s="296"/>
      <c r="N25" s="296"/>
    </row>
    <row r="26" spans="2:14">
      <c r="B26" s="318" t="s">
        <v>9</v>
      </c>
      <c r="C26" s="296">
        <v>94400</v>
      </c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</row>
    <row r="27" spans="2:14">
      <c r="B27" s="316" t="s">
        <v>389</v>
      </c>
      <c r="C27" s="296">
        <f>SUM(C24:C26)</f>
        <v>287700</v>
      </c>
      <c r="D27" s="296">
        <f t="shared" ref="D27:N27" si="3">SUM(D24:D26)</f>
        <v>185100</v>
      </c>
      <c r="E27" s="296">
        <f t="shared" si="3"/>
        <v>167340</v>
      </c>
      <c r="F27" s="296">
        <f t="shared" si="3"/>
        <v>0</v>
      </c>
      <c r="G27" s="296">
        <f t="shared" si="3"/>
        <v>0</v>
      </c>
      <c r="H27" s="296">
        <f t="shared" si="3"/>
        <v>0</v>
      </c>
      <c r="I27" s="296">
        <f t="shared" si="3"/>
        <v>0</v>
      </c>
      <c r="J27" s="296">
        <f t="shared" si="3"/>
        <v>0</v>
      </c>
      <c r="K27" s="296">
        <f t="shared" si="3"/>
        <v>0</v>
      </c>
      <c r="L27" s="296">
        <f t="shared" si="3"/>
        <v>0</v>
      </c>
      <c r="M27" s="296">
        <f t="shared" si="3"/>
        <v>0</v>
      </c>
      <c r="N27" s="296">
        <f t="shared" si="3"/>
        <v>0</v>
      </c>
    </row>
    <row r="28" spans="2:14">
      <c r="B28" s="318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</row>
    <row r="29" spans="2:14">
      <c r="B29" s="318" t="s">
        <v>11</v>
      </c>
      <c r="C29" s="296">
        <v>45800</v>
      </c>
      <c r="D29" s="296">
        <v>46400</v>
      </c>
      <c r="E29" s="296">
        <v>46800</v>
      </c>
      <c r="F29" s="296"/>
      <c r="G29" s="296"/>
      <c r="H29" s="296"/>
      <c r="I29" s="296"/>
      <c r="J29" s="296"/>
      <c r="K29" s="296"/>
      <c r="L29" s="296"/>
      <c r="M29" s="296"/>
      <c r="N29" s="296"/>
    </row>
    <row r="30" spans="2:14">
      <c r="B30" s="318" t="s">
        <v>12</v>
      </c>
      <c r="C30" s="296">
        <v>46650</v>
      </c>
      <c r="D30" s="489">
        <v>46050</v>
      </c>
      <c r="E30" s="489">
        <v>42400</v>
      </c>
      <c r="F30" s="296"/>
      <c r="G30" s="296"/>
      <c r="H30" s="296"/>
      <c r="I30" s="296"/>
      <c r="J30" s="296"/>
      <c r="K30" s="296"/>
      <c r="L30" s="296"/>
      <c r="M30" s="296"/>
      <c r="N30" s="296"/>
    </row>
    <row r="31" spans="2:14">
      <c r="B31" s="318" t="s">
        <v>10</v>
      </c>
      <c r="C31" s="296">
        <v>49320</v>
      </c>
      <c r="D31" s="296">
        <v>49320</v>
      </c>
      <c r="E31" s="489">
        <v>57790</v>
      </c>
      <c r="F31" s="296"/>
      <c r="G31" s="296"/>
      <c r="H31" s="296"/>
      <c r="I31" s="296"/>
      <c r="J31" s="296"/>
      <c r="K31" s="296"/>
      <c r="L31" s="296"/>
      <c r="M31" s="296"/>
      <c r="N31" s="296"/>
    </row>
    <row r="32" spans="2:14" s="40" customFormat="1">
      <c r="B32" s="318" t="s">
        <v>26</v>
      </c>
      <c r="C32" s="297">
        <v>18900</v>
      </c>
      <c r="D32" s="297">
        <v>18900</v>
      </c>
      <c r="E32" s="490">
        <v>21900</v>
      </c>
      <c r="F32" s="297"/>
      <c r="G32" s="297"/>
      <c r="H32" s="297"/>
      <c r="I32" s="297"/>
      <c r="J32" s="297"/>
      <c r="K32" s="297"/>
      <c r="L32" s="297"/>
      <c r="M32" s="297"/>
      <c r="N32" s="297"/>
    </row>
    <row r="33" spans="2:14">
      <c r="B33" s="15" t="s">
        <v>28</v>
      </c>
      <c r="C33" s="296">
        <v>16555</v>
      </c>
      <c r="D33" s="296">
        <v>12251</v>
      </c>
      <c r="E33" s="296">
        <v>18900</v>
      </c>
      <c r="F33" s="296"/>
      <c r="G33" s="296"/>
      <c r="H33" s="296"/>
      <c r="I33" s="296"/>
      <c r="J33" s="296"/>
      <c r="K33" s="296"/>
      <c r="L33" s="296"/>
      <c r="M33" s="296"/>
      <c r="N33" s="296"/>
    </row>
    <row r="34" spans="2:14" s="39" customFormat="1">
      <c r="B34" s="92" t="s">
        <v>390</v>
      </c>
      <c r="C34" s="296">
        <f>SUM(C29:C33)</f>
        <v>177225</v>
      </c>
      <c r="D34" s="296">
        <f t="shared" ref="D34:N34" si="4">SUM(D29:D33)</f>
        <v>172921</v>
      </c>
      <c r="E34" s="296">
        <f t="shared" si="4"/>
        <v>187790</v>
      </c>
      <c r="F34" s="296">
        <f t="shared" si="4"/>
        <v>0</v>
      </c>
      <c r="G34" s="296">
        <f t="shared" si="4"/>
        <v>0</v>
      </c>
      <c r="H34" s="296">
        <f t="shared" si="4"/>
        <v>0</v>
      </c>
      <c r="I34" s="296">
        <f t="shared" si="4"/>
        <v>0</v>
      </c>
      <c r="J34" s="296">
        <f t="shared" si="4"/>
        <v>0</v>
      </c>
      <c r="K34" s="296">
        <f t="shared" si="4"/>
        <v>0</v>
      </c>
      <c r="L34" s="296">
        <f t="shared" si="4"/>
        <v>0</v>
      </c>
      <c r="M34" s="296">
        <f t="shared" si="4"/>
        <v>0</v>
      </c>
      <c r="N34" s="296">
        <f t="shared" si="4"/>
        <v>0</v>
      </c>
    </row>
    <row r="35" spans="2:14">
      <c r="B35" s="318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</row>
    <row r="36" spans="2:14">
      <c r="B36" s="318" t="s">
        <v>18</v>
      </c>
      <c r="C36" s="296">
        <v>36000</v>
      </c>
      <c r="D36" s="296">
        <v>36700</v>
      </c>
      <c r="E36" s="296">
        <v>36500</v>
      </c>
      <c r="F36" s="296"/>
      <c r="G36" s="296"/>
      <c r="H36" s="296"/>
      <c r="I36" s="296"/>
      <c r="J36" s="296"/>
      <c r="K36" s="296"/>
      <c r="L36" s="296"/>
      <c r="M36" s="296"/>
      <c r="N36" s="296"/>
    </row>
    <row r="37" spans="2:14">
      <c r="B37" s="15" t="s">
        <v>24</v>
      </c>
      <c r="C37" s="296">
        <v>16720</v>
      </c>
      <c r="D37" s="296">
        <v>4790</v>
      </c>
      <c r="E37" s="296">
        <v>10200</v>
      </c>
      <c r="F37" s="296"/>
      <c r="G37" s="296"/>
      <c r="H37" s="296"/>
      <c r="I37" s="296"/>
      <c r="J37" s="296"/>
      <c r="K37" s="296"/>
      <c r="L37" s="296"/>
      <c r="M37" s="296"/>
      <c r="N37" s="296"/>
    </row>
    <row r="38" spans="2:14">
      <c r="B38" s="318" t="s">
        <v>21</v>
      </c>
      <c r="C38" s="296">
        <f>20600-2400</f>
        <v>18200</v>
      </c>
      <c r="D38" s="296">
        <f>20900-2400</f>
        <v>18500</v>
      </c>
      <c r="E38" s="296"/>
      <c r="F38" s="296"/>
      <c r="G38" s="296"/>
      <c r="H38" s="296"/>
      <c r="I38" s="296"/>
      <c r="J38" s="296"/>
      <c r="K38" s="296"/>
      <c r="L38" s="296"/>
      <c r="M38" s="296"/>
      <c r="N38" s="296"/>
    </row>
    <row r="39" spans="2:14">
      <c r="B39" s="318" t="s">
        <v>23</v>
      </c>
      <c r="C39" s="296">
        <v>32240</v>
      </c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</row>
    <row r="40" spans="2:14">
      <c r="B40" s="318" t="s">
        <v>19</v>
      </c>
      <c r="C40" s="296">
        <f>21671-1272</f>
        <v>20399</v>
      </c>
      <c r="D40" s="296">
        <f>19973-1773</f>
        <v>18200</v>
      </c>
      <c r="E40" s="296"/>
      <c r="F40" s="296"/>
      <c r="G40" s="296"/>
      <c r="H40" s="296"/>
      <c r="I40" s="296"/>
      <c r="J40" s="296"/>
      <c r="K40" s="296"/>
      <c r="L40" s="296"/>
      <c r="M40" s="296"/>
      <c r="N40" s="296"/>
    </row>
    <row r="41" spans="2:14">
      <c r="B41" s="316" t="s">
        <v>391</v>
      </c>
      <c r="C41" s="296">
        <f>SUM(C36:C40)</f>
        <v>123559</v>
      </c>
      <c r="D41" s="296">
        <f t="shared" ref="D41:M41" si="5">SUM(D36:D40)</f>
        <v>78190</v>
      </c>
      <c r="E41" s="296">
        <f t="shared" si="5"/>
        <v>46700</v>
      </c>
      <c r="F41" s="296">
        <f t="shared" si="5"/>
        <v>0</v>
      </c>
      <c r="G41" s="296">
        <f t="shared" si="5"/>
        <v>0</v>
      </c>
      <c r="H41" s="296">
        <f t="shared" si="5"/>
        <v>0</v>
      </c>
      <c r="I41" s="296">
        <f t="shared" si="5"/>
        <v>0</v>
      </c>
      <c r="J41" s="296">
        <f t="shared" si="5"/>
        <v>0</v>
      </c>
      <c r="K41" s="296">
        <f t="shared" si="5"/>
        <v>0</v>
      </c>
      <c r="L41" s="296">
        <f t="shared" si="5"/>
        <v>0</v>
      </c>
      <c r="M41" s="296">
        <f t="shared" si="5"/>
        <v>0</v>
      </c>
      <c r="N41" s="296">
        <f>SUM(N36:N40)</f>
        <v>0</v>
      </c>
    </row>
    <row r="42" spans="2:14">
      <c r="B42" s="318"/>
      <c r="C42" s="296"/>
      <c r="D42" s="296"/>
      <c r="E42" s="296"/>
      <c r="F42" s="296"/>
      <c r="G42" s="296"/>
      <c r="H42" s="296"/>
      <c r="I42" s="296"/>
      <c r="J42" s="296"/>
      <c r="K42" s="296"/>
      <c r="L42" s="296"/>
      <c r="M42" s="296"/>
      <c r="N42" s="296"/>
    </row>
    <row r="43" spans="2:14">
      <c r="B43" s="318" t="s">
        <v>1</v>
      </c>
      <c r="C43" s="296">
        <v>46100</v>
      </c>
      <c r="D43" s="296">
        <v>44900</v>
      </c>
      <c r="E43" s="296">
        <v>42300</v>
      </c>
      <c r="F43" s="296"/>
      <c r="G43" s="296"/>
      <c r="H43" s="296"/>
      <c r="I43" s="296"/>
      <c r="J43" s="296"/>
      <c r="K43" s="296"/>
      <c r="L43" s="296"/>
      <c r="M43" s="296"/>
      <c r="N43" s="296"/>
    </row>
    <row r="44" spans="2:14">
      <c r="B44" s="15" t="s">
        <v>27</v>
      </c>
      <c r="C44" s="296">
        <v>17300</v>
      </c>
      <c r="D44" s="296">
        <v>17800</v>
      </c>
      <c r="E44" s="296">
        <v>18600</v>
      </c>
      <c r="F44" s="296"/>
      <c r="G44" s="296"/>
      <c r="H44" s="296"/>
      <c r="I44" s="296"/>
      <c r="J44" s="296"/>
      <c r="K44" s="296"/>
      <c r="L44" s="296"/>
      <c r="M44" s="296"/>
      <c r="N44" s="296"/>
    </row>
    <row r="45" spans="2:14" s="39" customFormat="1">
      <c r="B45" s="15" t="s">
        <v>48</v>
      </c>
      <c r="C45" s="296">
        <f>67500-11000</f>
        <v>56500</v>
      </c>
      <c r="D45" s="296">
        <f>64700-11500</f>
        <v>53200</v>
      </c>
      <c r="E45" s="296"/>
      <c r="F45" s="296"/>
      <c r="G45" s="296"/>
      <c r="H45" s="296"/>
      <c r="I45" s="296"/>
      <c r="J45" s="296"/>
      <c r="K45" s="296"/>
      <c r="L45" s="296"/>
      <c r="M45" s="296"/>
      <c r="N45" s="296"/>
    </row>
    <row r="46" spans="2:14">
      <c r="B46" s="318" t="s">
        <v>49</v>
      </c>
      <c r="C46" s="296">
        <v>42100</v>
      </c>
      <c r="D46" s="296">
        <v>34600</v>
      </c>
      <c r="E46" s="296">
        <v>32600</v>
      </c>
      <c r="F46" s="296"/>
      <c r="G46" s="296"/>
      <c r="H46" s="296"/>
      <c r="I46" s="296"/>
      <c r="J46" s="296"/>
      <c r="K46" s="296"/>
      <c r="L46" s="296"/>
      <c r="M46" s="296"/>
      <c r="N46" s="296"/>
    </row>
    <row r="47" spans="2:14">
      <c r="B47" s="316" t="s">
        <v>392</v>
      </c>
      <c r="C47" s="296">
        <f>SUM(C43:C46)</f>
        <v>162000</v>
      </c>
      <c r="D47" s="296">
        <f t="shared" ref="D47:N47" si="6">SUM(D43:D46)</f>
        <v>150500</v>
      </c>
      <c r="E47" s="296">
        <f t="shared" si="6"/>
        <v>93500</v>
      </c>
      <c r="F47" s="296">
        <f t="shared" si="6"/>
        <v>0</v>
      </c>
      <c r="G47" s="296">
        <f t="shared" si="6"/>
        <v>0</v>
      </c>
      <c r="H47" s="296">
        <f t="shared" si="6"/>
        <v>0</v>
      </c>
      <c r="I47" s="296">
        <f t="shared" si="6"/>
        <v>0</v>
      </c>
      <c r="J47" s="296">
        <f t="shared" si="6"/>
        <v>0</v>
      </c>
      <c r="K47" s="296">
        <f t="shared" si="6"/>
        <v>0</v>
      </c>
      <c r="L47" s="296">
        <f t="shared" si="6"/>
        <v>0</v>
      </c>
      <c r="M47" s="296">
        <f t="shared" si="6"/>
        <v>0</v>
      </c>
      <c r="N47" s="296">
        <f t="shared" si="6"/>
        <v>0</v>
      </c>
    </row>
    <row r="48" spans="2:14">
      <c r="B48" s="318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</row>
    <row r="49" spans="2:15">
      <c r="B49" s="318" t="s">
        <v>8</v>
      </c>
      <c r="C49" s="296">
        <v>62800</v>
      </c>
      <c r="D49" s="296">
        <v>73916</v>
      </c>
      <c r="E49" s="296">
        <v>61000</v>
      </c>
      <c r="F49" s="296"/>
      <c r="G49" s="296"/>
      <c r="H49" s="296"/>
      <c r="I49" s="296"/>
      <c r="J49" s="296"/>
      <c r="K49" s="296"/>
      <c r="L49" s="296"/>
      <c r="M49" s="296"/>
      <c r="N49" s="296"/>
      <c r="O49" s="39"/>
    </row>
    <row r="50" spans="2:15">
      <c r="B50" s="318" t="s">
        <v>20</v>
      </c>
      <c r="C50" s="296">
        <v>20950</v>
      </c>
      <c r="D50" s="296">
        <v>18800</v>
      </c>
      <c r="E50" s="296">
        <v>25700</v>
      </c>
      <c r="F50" s="296"/>
      <c r="G50" s="296"/>
      <c r="H50" s="296"/>
      <c r="I50" s="296"/>
      <c r="J50" s="296"/>
      <c r="K50" s="296"/>
      <c r="L50" s="296"/>
      <c r="M50" s="296"/>
      <c r="N50" s="296"/>
      <c r="O50" s="39"/>
    </row>
    <row r="51" spans="2:15" s="91" customFormat="1">
      <c r="B51" s="15" t="s">
        <v>51</v>
      </c>
      <c r="C51" s="296">
        <v>13300</v>
      </c>
      <c r="D51" s="296">
        <v>14000</v>
      </c>
      <c r="E51" s="296">
        <v>16900</v>
      </c>
      <c r="F51" s="293"/>
      <c r="G51" s="293"/>
      <c r="H51" s="293"/>
      <c r="I51" s="293"/>
      <c r="J51" s="293"/>
      <c r="K51" s="293"/>
      <c r="L51" s="293"/>
      <c r="M51" s="293"/>
      <c r="N51" s="293"/>
    </row>
    <row r="52" spans="2:15">
      <c r="B52" s="319" t="s">
        <v>29</v>
      </c>
      <c r="C52" s="296">
        <v>13600</v>
      </c>
      <c r="D52" s="296">
        <v>14500</v>
      </c>
      <c r="E52" s="296">
        <v>15000</v>
      </c>
      <c r="F52" s="296"/>
      <c r="G52" s="296"/>
      <c r="H52" s="296"/>
      <c r="I52" s="296"/>
      <c r="J52" s="296"/>
      <c r="K52" s="296"/>
      <c r="L52" s="296"/>
      <c r="M52" s="296"/>
      <c r="N52" s="296"/>
    </row>
    <row r="53" spans="2:15" s="39" customFormat="1">
      <c r="B53" s="92" t="s">
        <v>393</v>
      </c>
      <c r="C53" s="296">
        <f>SUM(C49:C52)</f>
        <v>110650</v>
      </c>
      <c r="D53" s="296">
        <f t="shared" ref="D53:N53" si="7">SUM(D49:D52)</f>
        <v>121216</v>
      </c>
      <c r="E53" s="296">
        <f t="shared" si="7"/>
        <v>118600</v>
      </c>
      <c r="F53" s="296">
        <f t="shared" si="7"/>
        <v>0</v>
      </c>
      <c r="G53" s="296">
        <f t="shared" si="7"/>
        <v>0</v>
      </c>
      <c r="H53" s="296">
        <f t="shared" si="7"/>
        <v>0</v>
      </c>
      <c r="I53" s="296">
        <f t="shared" si="7"/>
        <v>0</v>
      </c>
      <c r="J53" s="296">
        <f t="shared" si="7"/>
        <v>0</v>
      </c>
      <c r="K53" s="296">
        <f t="shared" si="7"/>
        <v>0</v>
      </c>
      <c r="L53" s="296">
        <f t="shared" si="7"/>
        <v>0</v>
      </c>
      <c r="M53" s="296">
        <f t="shared" si="7"/>
        <v>0</v>
      </c>
      <c r="N53" s="296">
        <f t="shared" si="7"/>
        <v>0</v>
      </c>
    </row>
    <row r="54" spans="2:15" s="39" customFormat="1">
      <c r="B54" s="15"/>
      <c r="C54" s="296"/>
      <c r="D54" s="296"/>
      <c r="E54" s="296"/>
      <c r="F54" s="296"/>
      <c r="G54" s="296"/>
      <c r="H54" s="296"/>
      <c r="I54" s="296"/>
      <c r="J54" s="296"/>
      <c r="K54" s="296"/>
      <c r="L54" s="296"/>
      <c r="M54" s="296"/>
      <c r="N54" s="296"/>
    </row>
    <row r="55" spans="2:15" s="39" customFormat="1">
      <c r="B55" s="92" t="s">
        <v>163</v>
      </c>
      <c r="C55" s="296">
        <f>C53+C47+C41+C34+C27+C22+C17+C13</f>
        <v>1739495</v>
      </c>
      <c r="D55" s="296">
        <f t="shared" ref="D55:N55" si="8">D53+D47+D41+D34+D27+D22+D17+D13</f>
        <v>1541545</v>
      </c>
      <c r="E55" s="296">
        <f t="shared" si="8"/>
        <v>1194033</v>
      </c>
      <c r="F55" s="296">
        <f t="shared" si="8"/>
        <v>0</v>
      </c>
      <c r="G55" s="296">
        <f t="shared" si="8"/>
        <v>0</v>
      </c>
      <c r="H55" s="296">
        <f t="shared" si="8"/>
        <v>0</v>
      </c>
      <c r="I55" s="296">
        <f t="shared" si="8"/>
        <v>0</v>
      </c>
      <c r="J55" s="296">
        <f t="shared" si="8"/>
        <v>0</v>
      </c>
      <c r="K55" s="296">
        <f t="shared" si="8"/>
        <v>0</v>
      </c>
      <c r="L55" s="296">
        <f t="shared" si="8"/>
        <v>0</v>
      </c>
      <c r="M55" s="296">
        <f t="shared" si="8"/>
        <v>0</v>
      </c>
      <c r="N55" s="296">
        <f t="shared" si="8"/>
        <v>0</v>
      </c>
    </row>
    <row r="56" spans="2:15" s="39" customFormat="1">
      <c r="B56" s="15"/>
      <c r="C56" s="296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</row>
    <row r="57" spans="2:15" s="39" customFormat="1">
      <c r="B57" s="15" t="s">
        <v>2258</v>
      </c>
      <c r="C57" s="296">
        <v>1200</v>
      </c>
      <c r="D57" s="296">
        <v>1200</v>
      </c>
      <c r="E57" s="296">
        <v>1200</v>
      </c>
      <c r="F57" s="296"/>
      <c r="G57" s="296"/>
      <c r="H57" s="296"/>
      <c r="I57" s="296"/>
      <c r="J57" s="296"/>
      <c r="K57" s="296"/>
      <c r="L57" s="296"/>
      <c r="M57" s="296"/>
      <c r="N57" s="296"/>
    </row>
    <row r="58" spans="2:15" s="39" customFormat="1">
      <c r="B58" s="319" t="s">
        <v>2259</v>
      </c>
      <c r="C58" s="296">
        <v>9200</v>
      </c>
      <c r="D58" s="296">
        <v>9200</v>
      </c>
      <c r="E58" s="296">
        <v>8900</v>
      </c>
      <c r="F58" s="293"/>
      <c r="G58" s="293"/>
      <c r="H58" s="293"/>
      <c r="I58" s="293"/>
      <c r="J58" s="293"/>
      <c r="K58" s="293"/>
      <c r="L58" s="293"/>
      <c r="M58" s="293"/>
      <c r="N58" s="296"/>
    </row>
    <row r="59" spans="2:15" s="39" customFormat="1">
      <c r="B59" s="15" t="s">
        <v>2260</v>
      </c>
      <c r="C59" s="296">
        <v>24700</v>
      </c>
      <c r="D59" s="296">
        <v>25600</v>
      </c>
      <c r="E59" s="296">
        <v>24500</v>
      </c>
      <c r="F59" s="296"/>
      <c r="G59" s="296"/>
      <c r="H59" s="296"/>
      <c r="I59" s="296"/>
      <c r="J59" s="296"/>
      <c r="K59" s="296"/>
      <c r="L59" s="296"/>
      <c r="M59" s="296"/>
      <c r="N59" s="296"/>
    </row>
    <row r="60" spans="2:15" s="39" customFormat="1">
      <c r="B60" s="15" t="s">
        <v>2262</v>
      </c>
      <c r="C60" s="296">
        <v>29300</v>
      </c>
      <c r="D60" s="296">
        <v>28600</v>
      </c>
      <c r="E60" s="296">
        <v>27300</v>
      </c>
      <c r="F60" s="296"/>
      <c r="G60" s="296"/>
      <c r="H60" s="296"/>
      <c r="I60" s="296"/>
      <c r="J60" s="296"/>
      <c r="K60" s="296"/>
      <c r="L60" s="296"/>
      <c r="M60" s="296"/>
      <c r="N60" s="296"/>
    </row>
    <row r="61" spans="2:15" s="39" customFormat="1">
      <c r="B61" s="651" t="s">
        <v>2264</v>
      </c>
      <c r="C61" s="652">
        <v>2500</v>
      </c>
      <c r="D61" s="652">
        <v>2500</v>
      </c>
      <c r="E61" s="652">
        <v>1800</v>
      </c>
      <c r="F61" s="652"/>
      <c r="G61" s="652"/>
      <c r="H61" s="652"/>
      <c r="I61" s="652"/>
      <c r="J61" s="652"/>
      <c r="K61" s="652"/>
      <c r="L61" s="652"/>
      <c r="M61" s="652"/>
      <c r="N61" s="652"/>
    </row>
    <row r="62" spans="2:15" s="39" customFormat="1">
      <c r="B62" s="15" t="s">
        <v>2263</v>
      </c>
      <c r="C62" s="296">
        <v>12200</v>
      </c>
      <c r="D62" s="296">
        <v>11700</v>
      </c>
      <c r="E62" s="296">
        <v>11700</v>
      </c>
      <c r="F62" s="296"/>
      <c r="G62" s="296"/>
      <c r="H62" s="296"/>
      <c r="I62" s="296"/>
      <c r="J62" s="296"/>
      <c r="K62" s="296"/>
      <c r="L62" s="296"/>
      <c r="M62" s="296"/>
      <c r="N62" s="296"/>
    </row>
    <row r="63" spans="2:15" s="39" customFormat="1">
      <c r="B63" s="92" t="s">
        <v>75</v>
      </c>
      <c r="C63" s="296">
        <f>SUM(C57:C62)</f>
        <v>79100</v>
      </c>
      <c r="D63" s="296">
        <f t="shared" ref="D63:N63" si="9">SUM(D57:D62)</f>
        <v>78800</v>
      </c>
      <c r="E63" s="296">
        <f>SUM(E57:E62)</f>
        <v>75400</v>
      </c>
      <c r="F63" s="296">
        <f t="shared" si="9"/>
        <v>0</v>
      </c>
      <c r="G63" s="296">
        <f t="shared" si="9"/>
        <v>0</v>
      </c>
      <c r="H63" s="296">
        <f t="shared" si="9"/>
        <v>0</v>
      </c>
      <c r="I63" s="296">
        <f t="shared" si="9"/>
        <v>0</v>
      </c>
      <c r="J63" s="296">
        <f t="shared" si="9"/>
        <v>0</v>
      </c>
      <c r="K63" s="296">
        <f t="shared" si="9"/>
        <v>0</v>
      </c>
      <c r="L63" s="296">
        <f t="shared" si="9"/>
        <v>0</v>
      </c>
      <c r="M63" s="296">
        <f t="shared" si="9"/>
        <v>0</v>
      </c>
      <c r="N63" s="296">
        <f t="shared" si="9"/>
        <v>0</v>
      </c>
    </row>
    <row r="64" spans="2:15" s="39" customFormat="1">
      <c r="B64" s="15"/>
      <c r="C64" s="296"/>
      <c r="D64" s="296"/>
      <c r="E64" s="296"/>
      <c r="F64" s="296"/>
      <c r="G64" s="296"/>
      <c r="H64" s="296"/>
      <c r="I64" s="296"/>
      <c r="J64" s="296"/>
      <c r="K64" s="296"/>
      <c r="L64" s="296"/>
      <c r="M64" s="296"/>
      <c r="N64" s="296"/>
    </row>
    <row r="65" spans="2:14" s="39" customFormat="1">
      <c r="B65" s="92" t="s">
        <v>111</v>
      </c>
      <c r="C65" s="296">
        <f>C63+C55</f>
        <v>1818595</v>
      </c>
      <c r="D65" s="296">
        <f t="shared" ref="D65:N65" si="10">D63+D55</f>
        <v>1620345</v>
      </c>
      <c r="E65" s="296">
        <f t="shared" si="10"/>
        <v>1269433</v>
      </c>
      <c r="F65" s="296">
        <f t="shared" si="10"/>
        <v>0</v>
      </c>
      <c r="G65" s="296">
        <f t="shared" si="10"/>
        <v>0</v>
      </c>
      <c r="H65" s="296">
        <f t="shared" si="10"/>
        <v>0</v>
      </c>
      <c r="I65" s="296">
        <f t="shared" si="10"/>
        <v>0</v>
      </c>
      <c r="J65" s="296">
        <f t="shared" si="10"/>
        <v>0</v>
      </c>
      <c r="K65" s="296">
        <f t="shared" si="10"/>
        <v>0</v>
      </c>
      <c r="L65" s="296">
        <f t="shared" si="10"/>
        <v>0</v>
      </c>
      <c r="M65" s="296">
        <f t="shared" si="10"/>
        <v>0</v>
      </c>
      <c r="N65" s="296">
        <f t="shared" si="10"/>
        <v>0</v>
      </c>
    </row>
  </sheetData>
  <mergeCells count="1">
    <mergeCell ref="B4:B5"/>
  </mergeCells>
  <phoneticPr fontId="1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4"/>
  <sheetViews>
    <sheetView showGridLines="0" workbookViewId="0">
      <pane xSplit="3" ySplit="5" topLeftCell="D36" activePane="bottomRight" state="frozen"/>
      <selection activeCell="D23" sqref="D23"/>
      <selection pane="topRight" activeCell="D23" sqref="D23"/>
      <selection pane="bottomLeft" activeCell="D23" sqref="D23"/>
      <selection pane="bottomRight" activeCell="A49" sqref="A49:XFD49"/>
    </sheetView>
  </sheetViews>
  <sheetFormatPr defaultRowHeight="14.25" outlineLevelRow="1"/>
  <cols>
    <col min="1" max="1" width="1.375" style="5" customWidth="1"/>
    <col min="2" max="2" width="7.875" style="4" customWidth="1"/>
    <col min="3" max="3" width="10.125" style="5" customWidth="1"/>
    <col min="4" max="4" width="9" style="5" customWidth="1"/>
    <col min="5" max="5" width="12.625" style="5" bestFit="1" customWidth="1"/>
    <col min="6" max="6" width="10" style="5" customWidth="1"/>
    <col min="7" max="7" width="0.875" style="5" customWidth="1"/>
    <col min="8" max="8" width="9" style="5" customWidth="1"/>
    <col min="9" max="9" width="12.625" style="5" bestFit="1" customWidth="1"/>
    <col min="10" max="10" width="10" style="5" customWidth="1"/>
    <col min="11" max="11" width="0.875" style="5" customWidth="1"/>
    <col min="12" max="12" width="9" style="5" customWidth="1"/>
    <col min="13" max="13" width="12.625" style="5" bestFit="1" customWidth="1"/>
    <col min="14" max="14" width="11.375" style="5" customWidth="1"/>
    <col min="15" max="15" width="0.875" style="5" customWidth="1"/>
    <col min="16" max="16" width="9" style="5" customWidth="1"/>
    <col min="17" max="17" width="12.625" style="5" bestFit="1" customWidth="1"/>
    <col min="18" max="18" width="10.75" style="5" customWidth="1"/>
    <col min="19" max="19" width="0.875" style="5" customWidth="1"/>
    <col min="20" max="20" width="9" style="5" customWidth="1"/>
    <col min="21" max="21" width="10.25" style="5" customWidth="1"/>
    <col min="22" max="22" width="14.25" style="5" bestFit="1" customWidth="1"/>
    <col min="23" max="23" width="1.5" style="5" customWidth="1"/>
    <col min="24" max="16384" width="9" style="5"/>
  </cols>
  <sheetData>
    <row r="1" spans="1:22">
      <c r="A1" s="4" t="s">
        <v>99</v>
      </c>
    </row>
    <row r="2" spans="1:22">
      <c r="A2" s="4" t="s">
        <v>52</v>
      </c>
    </row>
    <row r="3" spans="1:22">
      <c r="A3" s="4" t="s">
        <v>30</v>
      </c>
    </row>
    <row r="4" spans="1:22" s="18" customFormat="1" ht="28.5" customHeight="1">
      <c r="B4" s="20" t="s">
        <v>121</v>
      </c>
      <c r="C4" s="21" t="s">
        <v>35</v>
      </c>
      <c r="D4" s="20" t="s">
        <v>46</v>
      </c>
      <c r="E4" s="21" t="s">
        <v>86</v>
      </c>
      <c r="F4" s="22" t="s">
        <v>43</v>
      </c>
      <c r="G4" s="19"/>
      <c r="H4" s="20" t="s">
        <v>67</v>
      </c>
      <c r="I4" s="21" t="s">
        <v>86</v>
      </c>
      <c r="J4" s="22" t="s">
        <v>43</v>
      </c>
      <c r="K4" s="25"/>
      <c r="L4" s="20" t="s">
        <v>46</v>
      </c>
      <c r="M4" s="21" t="s">
        <v>86</v>
      </c>
      <c r="N4" s="22" t="s">
        <v>43</v>
      </c>
      <c r="O4" s="19"/>
      <c r="P4" s="20" t="s">
        <v>46</v>
      </c>
      <c r="Q4" s="21" t="s">
        <v>86</v>
      </c>
      <c r="R4" s="22" t="s">
        <v>43</v>
      </c>
      <c r="S4" s="19"/>
      <c r="T4" s="20" t="s">
        <v>46</v>
      </c>
      <c r="U4" s="21" t="s">
        <v>86</v>
      </c>
      <c r="V4" s="22" t="s">
        <v>43</v>
      </c>
    </row>
    <row r="5" spans="1:22" s="33" customFormat="1">
      <c r="B5" s="35"/>
      <c r="C5" s="34"/>
      <c r="D5" s="35"/>
      <c r="E5" s="34" t="s">
        <v>91</v>
      </c>
      <c r="F5" s="36"/>
      <c r="G5" s="34"/>
      <c r="H5" s="35"/>
      <c r="I5" s="34" t="s">
        <v>92</v>
      </c>
      <c r="J5" s="36"/>
      <c r="K5" s="37"/>
      <c r="L5" s="35"/>
      <c r="M5" s="34" t="s">
        <v>93</v>
      </c>
      <c r="N5" s="36"/>
      <c r="O5" s="34"/>
      <c r="P5" s="35"/>
      <c r="Q5" s="34" t="s">
        <v>94</v>
      </c>
      <c r="R5" s="36"/>
      <c r="S5" s="34"/>
      <c r="T5" s="35"/>
      <c r="U5" s="34" t="s">
        <v>95</v>
      </c>
      <c r="V5" s="36"/>
    </row>
    <row r="6" spans="1:22" s="320" customFormat="1" outlineLevel="1">
      <c r="B6" s="209" t="str">
        <f>VLOOKUP($C6,大区会计表!$A:$B,2,0)</f>
        <v>赵小庆</v>
      </c>
      <c r="C6" s="302" t="s">
        <v>47</v>
      </c>
      <c r="D6" s="328">
        <f>'A&amp;P统计-直销'!F6+'T&amp;E统计-直销'!D6</f>
        <v>888000</v>
      </c>
      <c r="E6" s="302">
        <f>'A&amp;P统计-直销'!G6+'T&amp;E统计-直销'!E6</f>
        <v>884000</v>
      </c>
      <c r="F6" s="356">
        <f>D6-E6</f>
        <v>4000</v>
      </c>
      <c r="G6" s="302"/>
      <c r="H6" s="328">
        <f>'A&amp;P统计-直销'!L6+'T&amp;E统计-直销'!H6</f>
        <v>495100</v>
      </c>
      <c r="I6" s="302">
        <f>'A&amp;P统计-直销'!M6+'T&amp;E统计-直销'!I6+299000</f>
        <v>1492400</v>
      </c>
      <c r="J6" s="356">
        <f>H6-I6</f>
        <v>-997300</v>
      </c>
      <c r="K6" s="357"/>
      <c r="L6" s="328">
        <f>'A&amp;P统计-直销'!R6+'T&amp;E统计-直销'!L6</f>
        <v>0</v>
      </c>
      <c r="M6" s="302">
        <f>'A&amp;P统计-直销'!S6+'T&amp;E统计-直销'!M6</f>
        <v>1193400</v>
      </c>
      <c r="N6" s="356">
        <f>L6-M6</f>
        <v>-1193400</v>
      </c>
      <c r="O6" s="302"/>
      <c r="P6" s="328">
        <f>'A&amp;P统计-直销'!X6+'T&amp;E统计-直销'!P6</f>
        <v>0</v>
      </c>
      <c r="Q6" s="302">
        <f>'A&amp;P统计-直销'!Y6+'T&amp;E统计-直销'!Q6</f>
        <v>1149200</v>
      </c>
      <c r="R6" s="356">
        <f>P6-Q6</f>
        <v>-1149200</v>
      </c>
      <c r="S6" s="302"/>
      <c r="T6" s="328">
        <f>D6+H6+L6+P6</f>
        <v>1383100</v>
      </c>
      <c r="U6" s="302">
        <f>E6+I6+M6+Q6</f>
        <v>4719000</v>
      </c>
      <c r="V6" s="356">
        <f>T6-U6</f>
        <v>-3335900</v>
      </c>
    </row>
    <row r="7" spans="1:22" s="320" customFormat="1" outlineLevel="1">
      <c r="B7" s="209" t="str">
        <f>VLOOKUP($C7,大区会计表!$A:$B,2,0)</f>
        <v>丁蓓</v>
      </c>
      <c r="C7" s="302" t="s">
        <v>0</v>
      </c>
      <c r="D7" s="328">
        <f>'A&amp;P统计-直销'!F7+'T&amp;E统计-直销'!D7</f>
        <v>4300</v>
      </c>
      <c r="E7" s="302">
        <f>'A&amp;P统计-直销'!G7+'T&amp;E统计-直销'!E7</f>
        <v>338000</v>
      </c>
      <c r="F7" s="356">
        <f t="shared" ref="F7:F12" si="0">D7-E7</f>
        <v>-333700</v>
      </c>
      <c r="G7" s="302"/>
      <c r="H7" s="328">
        <f>'A&amp;P统计-直销'!L7+'T&amp;E统计-直销'!H7</f>
        <v>62600</v>
      </c>
      <c r="I7" s="302">
        <f>'A&amp;P统计-直销'!M7+'T&amp;E统计-直销'!I7</f>
        <v>456300</v>
      </c>
      <c r="J7" s="356">
        <f t="shared" ref="J7:J12" si="1">H7-I7</f>
        <v>-393700</v>
      </c>
      <c r="K7" s="357"/>
      <c r="L7" s="328">
        <f>'A&amp;P统计-直销'!R7+'T&amp;E统计-直销'!L7</f>
        <v>0</v>
      </c>
      <c r="M7" s="302">
        <f>'A&amp;P统计-直销'!S7+'T&amp;E统计-直销'!M7</f>
        <v>456300</v>
      </c>
      <c r="N7" s="356">
        <f t="shared" ref="N7:N12" si="2">L7-M7</f>
        <v>-456300</v>
      </c>
      <c r="O7" s="302"/>
      <c r="P7" s="328">
        <f>'A&amp;P统计-直销'!X7+'T&amp;E统计-直销'!P7</f>
        <v>0</v>
      </c>
      <c r="Q7" s="302">
        <f>'A&amp;P统计-直销'!Y7+'T&amp;E统计-直销'!Q7</f>
        <v>439400</v>
      </c>
      <c r="R7" s="356">
        <f t="shared" ref="R7:R12" si="3">P7-Q7</f>
        <v>-439400</v>
      </c>
      <c r="S7" s="302"/>
      <c r="T7" s="328">
        <f t="shared" ref="T7:T12" si="4">D7+H7+L7+P7</f>
        <v>66900</v>
      </c>
      <c r="U7" s="302">
        <f t="shared" ref="U7:U12" si="5">E7+I7+M7+Q7</f>
        <v>1690000</v>
      </c>
      <c r="V7" s="356">
        <f t="shared" ref="V7:V12" si="6">T7-U7</f>
        <v>-1623100</v>
      </c>
    </row>
    <row r="8" spans="1:22" s="320" customFormat="1" outlineLevel="1">
      <c r="B8" s="210" t="str">
        <f>VLOOKUP($C8,大区会计表!$A:$B,2,0)</f>
        <v>丁蓓</v>
      </c>
      <c r="C8" s="303" t="s">
        <v>2</v>
      </c>
      <c r="D8" s="350">
        <f>'A&amp;P统计-直销'!F8+'T&amp;E统计-直销'!D8</f>
        <v>29400</v>
      </c>
      <c r="E8" s="303">
        <f>'A&amp;P统计-直销'!G8+'T&amp;E统计-直销'!E8</f>
        <v>390000</v>
      </c>
      <c r="F8" s="351">
        <f t="shared" si="0"/>
        <v>-360600</v>
      </c>
      <c r="G8" s="303"/>
      <c r="H8" s="350">
        <f>'A&amp;P统计-直销'!L8+'T&amp;E统计-直销'!H8</f>
        <v>0</v>
      </c>
      <c r="I8" s="303">
        <f>'A&amp;P统计-直销'!M8+'T&amp;E统计-直销'!I8</f>
        <v>526500</v>
      </c>
      <c r="J8" s="351">
        <f t="shared" si="1"/>
        <v>-526500</v>
      </c>
      <c r="K8" s="352"/>
      <c r="L8" s="350">
        <f>'A&amp;P统计-直销'!R8+'T&amp;E统计-直销'!L8</f>
        <v>0</v>
      </c>
      <c r="M8" s="303">
        <f>'A&amp;P统计-直销'!S8+'T&amp;E统计-直销'!M8</f>
        <v>526500</v>
      </c>
      <c r="N8" s="351">
        <f t="shared" si="2"/>
        <v>-526500</v>
      </c>
      <c r="O8" s="303"/>
      <c r="P8" s="350">
        <f>'A&amp;P统计-直销'!X8+'T&amp;E统计-直销'!P8</f>
        <v>0</v>
      </c>
      <c r="Q8" s="303">
        <f>'A&amp;P统计-直销'!Y8+'T&amp;E统计-直销'!Q8</f>
        <v>507000</v>
      </c>
      <c r="R8" s="351">
        <f t="shared" si="3"/>
        <v>-507000</v>
      </c>
      <c r="S8" s="303"/>
      <c r="T8" s="350">
        <f t="shared" si="4"/>
        <v>29400</v>
      </c>
      <c r="U8" s="303">
        <f t="shared" si="5"/>
        <v>1950000</v>
      </c>
      <c r="V8" s="351">
        <f t="shared" si="6"/>
        <v>-1920600</v>
      </c>
    </row>
    <row r="9" spans="1:22" s="320" customFormat="1" outlineLevel="1">
      <c r="B9" s="209" t="str">
        <f>VLOOKUP($C9,大区会计表!$A:$B,2,0)</f>
        <v>丁蓓</v>
      </c>
      <c r="C9" s="302" t="s">
        <v>4</v>
      </c>
      <c r="D9" s="328">
        <f>'A&amp;P统计-直销'!F9+'T&amp;E统计-直销'!D9</f>
        <v>0</v>
      </c>
      <c r="E9" s="302">
        <f>'A&amp;P统计-直销'!G9+'T&amp;E统计-直销'!E9</f>
        <v>78000</v>
      </c>
      <c r="F9" s="356">
        <f t="shared" si="0"/>
        <v>-78000</v>
      </c>
      <c r="G9" s="302"/>
      <c r="H9" s="328">
        <f>'A&amp;P统计-直销'!L9+'T&amp;E统计-直销'!H9</f>
        <v>0</v>
      </c>
      <c r="I9" s="302">
        <f>'A&amp;P统计-直销'!M9+'T&amp;E统计-直销'!I9</f>
        <v>105300</v>
      </c>
      <c r="J9" s="356">
        <f t="shared" si="1"/>
        <v>-105300</v>
      </c>
      <c r="K9" s="357"/>
      <c r="L9" s="328">
        <f>'A&amp;P统计-直销'!R9+'T&amp;E统计-直销'!L9</f>
        <v>0</v>
      </c>
      <c r="M9" s="302">
        <f>'A&amp;P统计-直销'!S9+'T&amp;E统计-直销'!M9</f>
        <v>105300</v>
      </c>
      <c r="N9" s="356">
        <f t="shared" si="2"/>
        <v>-105300</v>
      </c>
      <c r="O9" s="302"/>
      <c r="P9" s="328">
        <f>'A&amp;P统计-直销'!X9+'T&amp;E统计-直销'!P9</f>
        <v>0</v>
      </c>
      <c r="Q9" s="302">
        <f>'A&amp;P统计-直销'!Y9+'T&amp;E统计-直销'!Q9</f>
        <v>101400</v>
      </c>
      <c r="R9" s="356">
        <f t="shared" si="3"/>
        <v>-101400</v>
      </c>
      <c r="S9" s="302"/>
      <c r="T9" s="328">
        <f t="shared" si="4"/>
        <v>0</v>
      </c>
      <c r="U9" s="302">
        <f t="shared" si="5"/>
        <v>390000</v>
      </c>
      <c r="V9" s="356">
        <f t="shared" si="6"/>
        <v>-390000</v>
      </c>
    </row>
    <row r="10" spans="1:22" s="320" customFormat="1" outlineLevel="1">
      <c r="B10" s="210" t="str">
        <f>VLOOKUP($C10,大区会计表!$A:$B,2,0)</f>
        <v>白鹭</v>
      </c>
      <c r="C10" s="303" t="s">
        <v>50</v>
      </c>
      <c r="D10" s="350">
        <f>'A&amp;P统计-直销'!F10+'T&amp;E统计-直销'!D10</f>
        <v>111700</v>
      </c>
      <c r="E10" s="303">
        <f>'A&amp;P统计-直销'!G10+'T&amp;E统计-直销'!E10</f>
        <v>130000</v>
      </c>
      <c r="F10" s="351">
        <f t="shared" si="0"/>
        <v>-18300</v>
      </c>
      <c r="G10" s="303"/>
      <c r="H10" s="350">
        <f>'A&amp;P统计-直销'!L10+'T&amp;E统计-直销'!H10</f>
        <v>0</v>
      </c>
      <c r="I10" s="303">
        <f>'A&amp;P统计-直销'!M10+'T&amp;E统计-直销'!I10</f>
        <v>175500</v>
      </c>
      <c r="J10" s="351">
        <f t="shared" si="1"/>
        <v>-175500</v>
      </c>
      <c r="K10" s="352"/>
      <c r="L10" s="350">
        <f>'A&amp;P统计-直销'!R10+'T&amp;E统计-直销'!L10</f>
        <v>0</v>
      </c>
      <c r="M10" s="303">
        <f>'A&amp;P统计-直销'!S10+'T&amp;E统计-直销'!M10</f>
        <v>175500</v>
      </c>
      <c r="N10" s="351">
        <f t="shared" si="2"/>
        <v>-175500</v>
      </c>
      <c r="O10" s="303"/>
      <c r="P10" s="350">
        <f>'A&amp;P统计-直销'!X10+'T&amp;E统计-直销'!P10</f>
        <v>0</v>
      </c>
      <c r="Q10" s="303">
        <f>'A&amp;P统计-直销'!Y10+'T&amp;E统计-直销'!Q10</f>
        <v>169000</v>
      </c>
      <c r="R10" s="351">
        <f t="shared" si="3"/>
        <v>-169000</v>
      </c>
      <c r="S10" s="303"/>
      <c r="T10" s="350">
        <f t="shared" si="4"/>
        <v>111700</v>
      </c>
      <c r="U10" s="303">
        <f t="shared" si="5"/>
        <v>650000</v>
      </c>
      <c r="V10" s="351">
        <f t="shared" si="6"/>
        <v>-538300</v>
      </c>
    </row>
    <row r="11" spans="1:22" s="320" customFormat="1" outlineLevel="1">
      <c r="B11" s="209" t="str">
        <f>VLOOKUP($C11,大区会计表!$A:$B,2,0)</f>
        <v>岳颖</v>
      </c>
      <c r="C11" s="302" t="s">
        <v>22</v>
      </c>
      <c r="D11" s="328">
        <f>'A&amp;P统计-直销'!F11+'T&amp;E统计-直销'!D11</f>
        <v>65600</v>
      </c>
      <c r="E11" s="302">
        <f>'A&amp;P统计-直销'!G11+'T&amp;E统计-直销'!E11</f>
        <v>78000</v>
      </c>
      <c r="F11" s="356">
        <f t="shared" si="0"/>
        <v>-12400</v>
      </c>
      <c r="G11" s="302"/>
      <c r="H11" s="328">
        <f>'A&amp;P统计-直销'!L11+'T&amp;E统计-直销'!H11</f>
        <v>96000</v>
      </c>
      <c r="I11" s="302">
        <f>'A&amp;P统计-直销'!M11+'T&amp;E统计-直销'!I11</f>
        <v>105300</v>
      </c>
      <c r="J11" s="356">
        <f t="shared" si="1"/>
        <v>-9300</v>
      </c>
      <c r="K11" s="357"/>
      <c r="L11" s="328">
        <f>'A&amp;P统计-直销'!R11+'T&amp;E统计-直销'!L11</f>
        <v>0</v>
      </c>
      <c r="M11" s="302">
        <f>'A&amp;P统计-直销'!S11+'T&amp;E统计-直销'!M11</f>
        <v>105300</v>
      </c>
      <c r="N11" s="356">
        <f t="shared" si="2"/>
        <v>-105300</v>
      </c>
      <c r="O11" s="302"/>
      <c r="P11" s="328">
        <f>'A&amp;P统计-直销'!X11+'T&amp;E统计-直销'!P11</f>
        <v>0</v>
      </c>
      <c r="Q11" s="302">
        <f>'A&amp;P统计-直销'!Y11+'T&amp;E统计-直销'!Q11</f>
        <v>101400</v>
      </c>
      <c r="R11" s="356">
        <f t="shared" si="3"/>
        <v>-101400</v>
      </c>
      <c r="S11" s="302"/>
      <c r="T11" s="328">
        <f t="shared" si="4"/>
        <v>161600</v>
      </c>
      <c r="U11" s="302">
        <f t="shared" si="5"/>
        <v>390000</v>
      </c>
      <c r="V11" s="356">
        <f t="shared" si="6"/>
        <v>-228400</v>
      </c>
    </row>
    <row r="12" spans="1:22" s="320" customFormat="1" outlineLevel="1">
      <c r="B12" s="210" t="s">
        <v>641</v>
      </c>
      <c r="C12" s="303" t="s">
        <v>17</v>
      </c>
      <c r="D12" s="350">
        <f>'A&amp;P统计-直销'!F12+'T&amp;E统计-直销'!D12</f>
        <v>47000</v>
      </c>
      <c r="E12" s="303">
        <f>'A&amp;P统计-直销'!G12+'T&amp;E统计-直销'!E12</f>
        <v>78000</v>
      </c>
      <c r="F12" s="351">
        <f t="shared" si="0"/>
        <v>-31000</v>
      </c>
      <c r="G12" s="303"/>
      <c r="H12" s="350">
        <f>'A&amp;P统计-直销'!L12+'T&amp;E统计-直销'!H12</f>
        <v>0</v>
      </c>
      <c r="I12" s="303">
        <f>'A&amp;P统计-直销'!M12+'T&amp;E统计-直销'!I12</f>
        <v>105300</v>
      </c>
      <c r="J12" s="351">
        <f t="shared" si="1"/>
        <v>-105300</v>
      </c>
      <c r="K12" s="352"/>
      <c r="L12" s="350">
        <f>'A&amp;P统计-直销'!R12+'T&amp;E统计-直销'!L12</f>
        <v>0</v>
      </c>
      <c r="M12" s="303">
        <f>'A&amp;P统计-直销'!S12+'T&amp;E统计-直销'!M12</f>
        <v>105300</v>
      </c>
      <c r="N12" s="351">
        <f t="shared" si="2"/>
        <v>-105300</v>
      </c>
      <c r="O12" s="303"/>
      <c r="P12" s="350">
        <f>'A&amp;P统计-直销'!X12+'T&amp;E统计-直销'!P12</f>
        <v>0</v>
      </c>
      <c r="Q12" s="303">
        <f>'A&amp;P统计-直销'!Y12+'T&amp;E统计-直销'!Q12</f>
        <v>101400</v>
      </c>
      <c r="R12" s="351">
        <f t="shared" si="3"/>
        <v>-101400</v>
      </c>
      <c r="S12" s="303"/>
      <c r="T12" s="350">
        <f t="shared" si="4"/>
        <v>47000</v>
      </c>
      <c r="U12" s="303">
        <f t="shared" si="5"/>
        <v>390000</v>
      </c>
      <c r="V12" s="351">
        <f t="shared" si="6"/>
        <v>-343000</v>
      </c>
    </row>
    <row r="13" spans="1:22" s="4" customFormat="1" outlineLevel="1">
      <c r="B13" s="209"/>
      <c r="C13" s="26" t="s">
        <v>386</v>
      </c>
      <c r="D13" s="329">
        <f>SUM(D6:D12)</f>
        <v>1146000</v>
      </c>
      <c r="E13" s="26">
        <f>SUM(E6:E12)</f>
        <v>1976000</v>
      </c>
      <c r="F13" s="330">
        <f>D13-E13</f>
        <v>-830000</v>
      </c>
      <c r="G13" s="26"/>
      <c r="H13" s="329">
        <f>SUM(H6:H12)</f>
        <v>653700</v>
      </c>
      <c r="I13" s="26">
        <f>SUM(I6:I12)</f>
        <v>2966600</v>
      </c>
      <c r="J13" s="330">
        <f>H13-I13</f>
        <v>-2312900</v>
      </c>
      <c r="K13" s="331"/>
      <c r="L13" s="329">
        <f>SUM(L6:L12)</f>
        <v>0</v>
      </c>
      <c r="M13" s="26">
        <f>SUM(M6:M12)</f>
        <v>2667600</v>
      </c>
      <c r="N13" s="330">
        <f>L13-M13</f>
        <v>-2667600</v>
      </c>
      <c r="O13" s="26"/>
      <c r="P13" s="329">
        <f>SUM(P6:P12)</f>
        <v>0</v>
      </c>
      <c r="Q13" s="26">
        <f>SUM(Q6:Q12)</f>
        <v>2568800</v>
      </c>
      <c r="R13" s="330">
        <f>P13-Q13</f>
        <v>-2568800</v>
      </c>
      <c r="S13" s="26"/>
      <c r="T13" s="329">
        <f>SUM(T6:T12)</f>
        <v>1799700</v>
      </c>
      <c r="U13" s="26">
        <f>SUM(U6:U12)</f>
        <v>10179000</v>
      </c>
      <c r="V13" s="330">
        <f t="shared" ref="V13:V27" si="7">T13-U13</f>
        <v>-8379300</v>
      </c>
    </row>
    <row r="14" spans="1:22" outlineLevel="1">
      <c r="B14" s="210"/>
      <c r="C14" s="303"/>
      <c r="D14" s="206"/>
      <c r="E14" s="24"/>
      <c r="F14" s="207"/>
      <c r="G14" s="24"/>
      <c r="H14" s="206"/>
      <c r="I14" s="24"/>
      <c r="J14" s="207"/>
      <c r="K14" s="208"/>
      <c r="L14" s="206"/>
      <c r="M14" s="24"/>
      <c r="N14" s="207"/>
      <c r="O14" s="24"/>
      <c r="P14" s="206"/>
      <c r="Q14" s="24"/>
      <c r="R14" s="207"/>
      <c r="S14" s="24"/>
      <c r="T14" s="206"/>
      <c r="U14" s="24"/>
      <c r="V14" s="207"/>
    </row>
    <row r="15" spans="1:22" s="320" customFormat="1" outlineLevel="1">
      <c r="B15" s="209" t="str">
        <f>VLOOKUP($C15,大区会计表!$A:$B,2,0)</f>
        <v>白鹭</v>
      </c>
      <c r="C15" s="302" t="s">
        <v>6</v>
      </c>
      <c r="D15" s="328">
        <f>'A&amp;P统计-直销'!F15+'T&amp;E统计-直销'!D15</f>
        <v>133901</v>
      </c>
      <c r="E15" s="302">
        <f>'A&amp;P统计-直销'!G15+'T&amp;E统计-直销'!E15</f>
        <v>234000</v>
      </c>
      <c r="F15" s="356">
        <f t="shared" ref="F15:F16" si="8">D15-E15</f>
        <v>-100099</v>
      </c>
      <c r="G15" s="302"/>
      <c r="H15" s="328">
        <f>'A&amp;P统计-直销'!L15+'T&amp;E统计-直销'!H15</f>
        <v>0</v>
      </c>
      <c r="I15" s="302">
        <f>'A&amp;P统计-直销'!M15+'T&amp;E统计-直销'!I15</f>
        <v>315900</v>
      </c>
      <c r="J15" s="356">
        <f t="shared" ref="J15:J17" si="9">H15-I15</f>
        <v>-315900</v>
      </c>
      <c r="K15" s="357"/>
      <c r="L15" s="328">
        <f>'A&amp;P统计-直销'!R15+'T&amp;E统计-直销'!L15</f>
        <v>0</v>
      </c>
      <c r="M15" s="302">
        <f>'A&amp;P统计-直销'!S15+'T&amp;E统计-直销'!M15</f>
        <v>315900</v>
      </c>
      <c r="N15" s="356">
        <f t="shared" ref="N15:N17" si="10">L15-M15</f>
        <v>-315900</v>
      </c>
      <c r="O15" s="302"/>
      <c r="P15" s="328">
        <f>'A&amp;P统计-直销'!X15+'T&amp;E统计-直销'!P15</f>
        <v>0</v>
      </c>
      <c r="Q15" s="302">
        <f>'A&amp;P统计-直销'!Y15+'T&amp;E统计-直销'!Q15</f>
        <v>304200</v>
      </c>
      <c r="R15" s="356">
        <f t="shared" ref="R15:R17" si="11">P15-Q15</f>
        <v>-304200</v>
      </c>
      <c r="S15" s="302"/>
      <c r="T15" s="328">
        <f t="shared" ref="T15:T16" si="12">D15+H15+L15+P15</f>
        <v>133901</v>
      </c>
      <c r="U15" s="302">
        <f t="shared" ref="U15:U16" si="13">E15+I15+M15+Q15</f>
        <v>1170000</v>
      </c>
      <c r="V15" s="356">
        <f t="shared" ref="V15:V16" si="14">T15-U15</f>
        <v>-1036099</v>
      </c>
    </row>
    <row r="16" spans="1:22" s="320" customFormat="1" outlineLevel="1">
      <c r="B16" s="210" t="str">
        <f>VLOOKUP($C16,大区会计表!$A:$B,2,0)</f>
        <v>白鹭</v>
      </c>
      <c r="C16" s="303" t="s">
        <v>7</v>
      </c>
      <c r="D16" s="350">
        <f>'A&amp;P统计-直销'!F16+'T&amp;E统计-直销'!D16</f>
        <v>40500</v>
      </c>
      <c r="E16" s="303">
        <f>'A&amp;P统计-直销'!G16+'T&amp;E统计-直销'!E16</f>
        <v>130000</v>
      </c>
      <c r="F16" s="351">
        <f t="shared" si="8"/>
        <v>-89500</v>
      </c>
      <c r="G16" s="303"/>
      <c r="H16" s="350">
        <f>'A&amp;P统计-直销'!L16+'T&amp;E统计-直销'!H16</f>
        <v>0</v>
      </c>
      <c r="I16" s="303">
        <f>'A&amp;P统计-直销'!M16+'T&amp;E统计-直销'!I16</f>
        <v>175500</v>
      </c>
      <c r="J16" s="351">
        <f t="shared" si="9"/>
        <v>-175500</v>
      </c>
      <c r="K16" s="352"/>
      <c r="L16" s="350">
        <f>'A&amp;P统计-直销'!R16+'T&amp;E统计-直销'!L16</f>
        <v>0</v>
      </c>
      <c r="M16" s="303">
        <f>'A&amp;P统计-直销'!S16+'T&amp;E统计-直销'!M16</f>
        <v>175500</v>
      </c>
      <c r="N16" s="351">
        <f t="shared" si="10"/>
        <v>-175500</v>
      </c>
      <c r="O16" s="303"/>
      <c r="P16" s="350">
        <f>'A&amp;P统计-直销'!X16+'T&amp;E统计-直销'!P16</f>
        <v>0</v>
      </c>
      <c r="Q16" s="303">
        <f>'A&amp;P统计-直销'!Y16+'T&amp;E统计-直销'!Q16</f>
        <v>169000</v>
      </c>
      <c r="R16" s="351">
        <f t="shared" si="11"/>
        <v>-169000</v>
      </c>
      <c r="S16" s="303"/>
      <c r="T16" s="350">
        <f t="shared" si="12"/>
        <v>40500</v>
      </c>
      <c r="U16" s="303">
        <f t="shared" si="13"/>
        <v>650000</v>
      </c>
      <c r="V16" s="351">
        <f t="shared" si="14"/>
        <v>-609500</v>
      </c>
    </row>
    <row r="17" spans="2:22" s="4" customFormat="1" outlineLevel="1">
      <c r="B17" s="209"/>
      <c r="C17" s="26" t="s">
        <v>387</v>
      </c>
      <c r="D17" s="329">
        <f>SUM(D15:D16)</f>
        <v>174401</v>
      </c>
      <c r="E17" s="26">
        <f>SUM(E15:E16)</f>
        <v>364000</v>
      </c>
      <c r="F17" s="330">
        <f t="shared" ref="F17:F34" si="15">D17-E17</f>
        <v>-189599</v>
      </c>
      <c r="G17" s="26"/>
      <c r="H17" s="329">
        <f>SUM(H15:H16)</f>
        <v>0</v>
      </c>
      <c r="I17" s="26">
        <f>SUM(I15:I16)</f>
        <v>491400</v>
      </c>
      <c r="J17" s="330">
        <f t="shared" si="9"/>
        <v>-491400</v>
      </c>
      <c r="K17" s="331"/>
      <c r="L17" s="329">
        <f>SUM(L15:L16)</f>
        <v>0</v>
      </c>
      <c r="M17" s="26">
        <f>SUM(M15:M16)</f>
        <v>491400</v>
      </c>
      <c r="N17" s="330">
        <f t="shared" si="10"/>
        <v>-491400</v>
      </c>
      <c r="O17" s="26"/>
      <c r="P17" s="329">
        <f>SUM(P15:P16)</f>
        <v>0</v>
      </c>
      <c r="Q17" s="26">
        <f>SUM(Q15:Q16)</f>
        <v>473200</v>
      </c>
      <c r="R17" s="330">
        <f t="shared" si="11"/>
        <v>-473200</v>
      </c>
      <c r="S17" s="26"/>
      <c r="T17" s="329">
        <f>SUM(T15:T16)</f>
        <v>174401</v>
      </c>
      <c r="U17" s="26">
        <f>SUM(U15:U16)</f>
        <v>1820000</v>
      </c>
      <c r="V17" s="330">
        <f t="shared" si="7"/>
        <v>-1645599</v>
      </c>
    </row>
    <row r="18" spans="2:22" outlineLevel="1">
      <c r="B18" s="210"/>
      <c r="C18" s="303"/>
      <c r="D18" s="206"/>
      <c r="E18" s="24"/>
      <c r="F18" s="207"/>
      <c r="G18" s="24"/>
      <c r="H18" s="206"/>
      <c r="I18" s="24"/>
      <c r="J18" s="207"/>
      <c r="K18" s="208"/>
      <c r="L18" s="206"/>
      <c r="M18" s="24"/>
      <c r="N18" s="207"/>
      <c r="O18" s="24"/>
      <c r="P18" s="206"/>
      <c r="Q18" s="24"/>
      <c r="R18" s="207"/>
      <c r="S18" s="24"/>
      <c r="T18" s="206"/>
      <c r="U18" s="24"/>
      <c r="V18" s="207"/>
    </row>
    <row r="19" spans="2:22" s="320" customFormat="1" outlineLevel="1">
      <c r="B19" s="209" t="str">
        <f>VLOOKUP($C19,大区会计表!$A:$B,2,0)</f>
        <v>白鹭</v>
      </c>
      <c r="C19" s="302" t="s">
        <v>3</v>
      </c>
      <c r="D19" s="328">
        <f>'A&amp;P统计-直销'!F19+'T&amp;E统计-直销'!D19</f>
        <v>113200</v>
      </c>
      <c r="E19" s="302">
        <f>'A&amp;P统计-直销'!G19+'T&amp;E统计-直销'!E19</f>
        <v>290000</v>
      </c>
      <c r="F19" s="356">
        <f t="shared" ref="F19:F21" si="16">D19-E19</f>
        <v>-176800</v>
      </c>
      <c r="G19" s="302"/>
      <c r="H19" s="328">
        <f>'A&amp;P统计-直销'!L19+'T&amp;E统计-直销'!H19</f>
        <v>24000</v>
      </c>
      <c r="I19" s="302">
        <f>'A&amp;P统计-直销'!M19+'T&amp;E统计-直销'!I19</f>
        <v>175500</v>
      </c>
      <c r="J19" s="356">
        <f t="shared" ref="J19:J22" si="17">H19-I19</f>
        <v>-151500</v>
      </c>
      <c r="K19" s="357"/>
      <c r="L19" s="328">
        <f>'A&amp;P统计-直销'!R19+'T&amp;E统计-直销'!L19</f>
        <v>24000</v>
      </c>
      <c r="M19" s="302">
        <f>'A&amp;P统计-直销'!S19+'T&amp;E统计-直销'!M19</f>
        <v>175500</v>
      </c>
      <c r="N19" s="356">
        <f t="shared" ref="N19:N22" si="18">L19-M19</f>
        <v>-151500</v>
      </c>
      <c r="O19" s="302"/>
      <c r="P19" s="328">
        <f>'A&amp;P统计-直销'!X19+'T&amp;E统计-直销'!P19</f>
        <v>24000</v>
      </c>
      <c r="Q19" s="302">
        <f>'A&amp;P统计-直销'!Y19+'T&amp;E统计-直销'!Q19</f>
        <v>169000</v>
      </c>
      <c r="R19" s="356">
        <f t="shared" ref="R19:R22" si="19">P19-Q19</f>
        <v>-145000</v>
      </c>
      <c r="S19" s="302"/>
      <c r="T19" s="328">
        <f t="shared" ref="T19:T21" si="20">D19+H19+L19+P19</f>
        <v>185200</v>
      </c>
      <c r="U19" s="302">
        <f t="shared" ref="U19:U21" si="21">E19+I19+M19+Q19</f>
        <v>810000</v>
      </c>
      <c r="V19" s="356">
        <f t="shared" ref="V19:V21" si="22">T19-U19</f>
        <v>-624800</v>
      </c>
    </row>
    <row r="20" spans="2:22" s="320" customFormat="1" outlineLevel="1">
      <c r="B20" s="210" t="s">
        <v>641</v>
      </c>
      <c r="C20" s="303" t="s">
        <v>15</v>
      </c>
      <c r="D20" s="350">
        <f>'A&amp;P统计-直销'!F20+'T&amp;E统计-直销'!D20</f>
        <v>8000</v>
      </c>
      <c r="E20" s="303">
        <f>'A&amp;P统计-直销'!G20+'T&amp;E统计-直销'!E20</f>
        <v>0</v>
      </c>
      <c r="F20" s="351">
        <f t="shared" si="16"/>
        <v>8000</v>
      </c>
      <c r="G20" s="303"/>
      <c r="H20" s="350">
        <f>'A&amp;P统计-直销'!L20+'T&amp;E统计-直销'!H20</f>
        <v>0</v>
      </c>
      <c r="I20" s="303">
        <f>'A&amp;P统计-直销'!M20+'T&amp;E统计-直销'!I20</f>
        <v>0</v>
      </c>
      <c r="J20" s="351">
        <f t="shared" si="17"/>
        <v>0</v>
      </c>
      <c r="K20" s="352"/>
      <c r="L20" s="350">
        <f>'A&amp;P统计-直销'!R20+'T&amp;E统计-直销'!L20</f>
        <v>0</v>
      </c>
      <c r="M20" s="303">
        <f>'A&amp;P统计-直销'!S20+'T&amp;E统计-直销'!M20</f>
        <v>0</v>
      </c>
      <c r="N20" s="351">
        <f t="shared" si="18"/>
        <v>0</v>
      </c>
      <c r="O20" s="303"/>
      <c r="P20" s="350">
        <f>'A&amp;P统计-直销'!X20+'T&amp;E统计-直销'!P20</f>
        <v>0</v>
      </c>
      <c r="Q20" s="303">
        <f>'A&amp;P统计-直销'!Y20+'T&amp;E统计-直销'!Q20</f>
        <v>0</v>
      </c>
      <c r="R20" s="351">
        <f t="shared" si="19"/>
        <v>0</v>
      </c>
      <c r="S20" s="303"/>
      <c r="T20" s="350">
        <f t="shared" si="20"/>
        <v>8000</v>
      </c>
      <c r="U20" s="303">
        <f t="shared" si="21"/>
        <v>0</v>
      </c>
      <c r="V20" s="351">
        <f t="shared" si="22"/>
        <v>8000</v>
      </c>
    </row>
    <row r="21" spans="2:22" s="320" customFormat="1" outlineLevel="1">
      <c r="B21" s="209" t="str">
        <f>VLOOKUP($C21,大区会计表!$A:$B,2,0)</f>
        <v>丁蓓</v>
      </c>
      <c r="C21" s="302" t="s">
        <v>14</v>
      </c>
      <c r="D21" s="328">
        <f>'A&amp;P统计-直销'!F21+'T&amp;E统计-直销'!D21</f>
        <v>24300</v>
      </c>
      <c r="E21" s="302">
        <f>'A&amp;P统计-直销'!G21+'T&amp;E统计-直销'!E21</f>
        <v>0</v>
      </c>
      <c r="F21" s="356">
        <f t="shared" si="16"/>
        <v>24300</v>
      </c>
      <c r="G21" s="302"/>
      <c r="H21" s="328">
        <f>'A&amp;P统计-直销'!L21+'T&amp;E统计-直销'!H21</f>
        <v>0</v>
      </c>
      <c r="I21" s="302">
        <f>'A&amp;P统计-直销'!M21+'T&amp;E统计-直销'!I21</f>
        <v>0</v>
      </c>
      <c r="J21" s="356">
        <f t="shared" si="17"/>
        <v>0</v>
      </c>
      <c r="K21" s="357"/>
      <c r="L21" s="328">
        <f>'A&amp;P统计-直销'!R21+'T&amp;E统计-直销'!L21</f>
        <v>0</v>
      </c>
      <c r="M21" s="302">
        <f>'A&amp;P统计-直销'!S21+'T&amp;E统计-直销'!M21</f>
        <v>0</v>
      </c>
      <c r="N21" s="356">
        <f t="shared" si="18"/>
        <v>0</v>
      </c>
      <c r="O21" s="302"/>
      <c r="P21" s="328">
        <f>'A&amp;P统计-直销'!X21+'T&amp;E统计-直销'!P21</f>
        <v>0</v>
      </c>
      <c r="Q21" s="302">
        <f>'A&amp;P统计-直销'!Y21+'T&amp;E统计-直销'!Q21</f>
        <v>0</v>
      </c>
      <c r="R21" s="356">
        <f t="shared" si="19"/>
        <v>0</v>
      </c>
      <c r="S21" s="302"/>
      <c r="T21" s="328">
        <f t="shared" si="20"/>
        <v>24300</v>
      </c>
      <c r="U21" s="302">
        <f t="shared" si="21"/>
        <v>0</v>
      </c>
      <c r="V21" s="356">
        <f t="shared" si="22"/>
        <v>24300</v>
      </c>
    </row>
    <row r="22" spans="2:22" s="4" customFormat="1" outlineLevel="1">
      <c r="B22" s="210"/>
      <c r="C22" s="27" t="s">
        <v>388</v>
      </c>
      <c r="D22" s="337">
        <f>SUM(D19:D21)</f>
        <v>145500</v>
      </c>
      <c r="E22" s="27">
        <f>SUM(E19:E21)</f>
        <v>290000</v>
      </c>
      <c r="F22" s="338">
        <f t="shared" si="15"/>
        <v>-144500</v>
      </c>
      <c r="G22" s="27"/>
      <c r="H22" s="337">
        <f>SUM(H19:H21)</f>
        <v>24000</v>
      </c>
      <c r="I22" s="27">
        <f>SUM(I19:I21)</f>
        <v>175500</v>
      </c>
      <c r="J22" s="338">
        <f t="shared" si="17"/>
        <v>-151500</v>
      </c>
      <c r="K22" s="339"/>
      <c r="L22" s="337">
        <f>SUM(L19:L21)</f>
        <v>24000</v>
      </c>
      <c r="M22" s="27">
        <f>SUM(M19:M21)</f>
        <v>175500</v>
      </c>
      <c r="N22" s="338">
        <f t="shared" si="18"/>
        <v>-151500</v>
      </c>
      <c r="O22" s="27"/>
      <c r="P22" s="337">
        <f>SUM(P19:P21)</f>
        <v>24000</v>
      </c>
      <c r="Q22" s="27">
        <f>SUM(Q19:Q21)</f>
        <v>169000</v>
      </c>
      <c r="R22" s="338">
        <f t="shared" si="19"/>
        <v>-145000</v>
      </c>
      <c r="S22" s="27"/>
      <c r="T22" s="337">
        <f>SUM(T19:T21)</f>
        <v>217500</v>
      </c>
      <c r="U22" s="27">
        <f>SUM(U19:U21)</f>
        <v>810000</v>
      </c>
      <c r="V22" s="338">
        <f t="shared" si="7"/>
        <v>-592500</v>
      </c>
    </row>
    <row r="23" spans="2:22" outlineLevel="1">
      <c r="B23" s="209"/>
      <c r="C23" s="302"/>
      <c r="D23" s="203"/>
      <c r="E23" s="23"/>
      <c r="F23" s="204"/>
      <c r="G23" s="23"/>
      <c r="H23" s="203"/>
      <c r="I23" s="23"/>
      <c r="J23" s="204"/>
      <c r="K23" s="205"/>
      <c r="L23" s="203"/>
      <c r="M23" s="23"/>
      <c r="N23" s="204"/>
      <c r="O23" s="23"/>
      <c r="P23" s="203"/>
      <c r="Q23" s="23"/>
      <c r="R23" s="204"/>
      <c r="S23" s="23"/>
      <c r="T23" s="203"/>
      <c r="U23" s="23"/>
      <c r="V23" s="204"/>
    </row>
    <row r="24" spans="2:22" s="320" customFormat="1" outlineLevel="1">
      <c r="B24" s="210" t="str">
        <f>VLOOKUP($C24,大区会计表!$A:$B,2,0)</f>
        <v>金银</v>
      </c>
      <c r="C24" s="303" t="s">
        <v>5</v>
      </c>
      <c r="D24" s="350">
        <f>'A&amp;P统计-直销'!F24+'T&amp;E统计-直销'!D24</f>
        <v>16250</v>
      </c>
      <c r="E24" s="303">
        <f>'A&amp;P统计-直销'!G24+'T&amp;E统计-直销'!E24</f>
        <v>338000</v>
      </c>
      <c r="F24" s="351">
        <f t="shared" ref="F24:F26" si="23">D24-E24</f>
        <v>-321750</v>
      </c>
      <c r="G24" s="303"/>
      <c r="H24" s="350">
        <f>'A&amp;P统计-直销'!L24+'T&amp;E统计-直销'!H24</f>
        <v>0</v>
      </c>
      <c r="I24" s="303">
        <f>'A&amp;P统计-直销'!M24+'T&amp;E统计-直销'!I24</f>
        <v>456300</v>
      </c>
      <c r="J24" s="351">
        <f t="shared" ref="J24:J27" si="24">H24-I24</f>
        <v>-456300</v>
      </c>
      <c r="K24" s="352"/>
      <c r="L24" s="350">
        <f>'A&amp;P统计-直销'!R24+'T&amp;E统计-直销'!L24</f>
        <v>0</v>
      </c>
      <c r="M24" s="303">
        <f>'A&amp;P统计-直销'!S24+'T&amp;E统计-直销'!M24</f>
        <v>456300</v>
      </c>
      <c r="N24" s="351">
        <f t="shared" ref="N24:N27" si="25">L24-M24</f>
        <v>-456300</v>
      </c>
      <c r="O24" s="303"/>
      <c r="P24" s="350">
        <f>'A&amp;P统计-直销'!X24+'T&amp;E统计-直销'!P24</f>
        <v>0</v>
      </c>
      <c r="Q24" s="303">
        <f>'A&amp;P统计-直销'!Y24+'T&amp;E统计-直销'!Q24</f>
        <v>439400</v>
      </c>
      <c r="R24" s="351">
        <f t="shared" ref="R24:R27" si="26">P24-Q24</f>
        <v>-439400</v>
      </c>
      <c r="S24" s="303"/>
      <c r="T24" s="350">
        <f t="shared" ref="T24:T26" si="27">D24+H24+L24+P24</f>
        <v>16250</v>
      </c>
      <c r="U24" s="303">
        <f t="shared" ref="U24:U26" si="28">E24+I24+M24+Q24</f>
        <v>1690000</v>
      </c>
      <c r="V24" s="351">
        <f t="shared" ref="V24:V26" si="29">T24-U24</f>
        <v>-1673750</v>
      </c>
    </row>
    <row r="25" spans="2:22" s="320" customFormat="1" outlineLevel="1">
      <c r="B25" s="209" t="str">
        <f>VLOOKUP($C25,大区会计表!$A:$B,2,0)</f>
        <v>金银</v>
      </c>
      <c r="C25" s="302" t="s">
        <v>13</v>
      </c>
      <c r="D25" s="328">
        <f>'A&amp;P统计-直销'!F25+'T&amp;E统计-直销'!D25</f>
        <v>161179</v>
      </c>
      <c r="E25" s="302">
        <f>'A&amp;P统计-直销'!G25+'T&amp;E统计-直销'!E25</f>
        <v>234000</v>
      </c>
      <c r="F25" s="356">
        <f t="shared" si="23"/>
        <v>-72821</v>
      </c>
      <c r="G25" s="302"/>
      <c r="H25" s="328">
        <f>'A&amp;P统计-直销'!L25+'T&amp;E统计-直销'!H25</f>
        <v>151000</v>
      </c>
      <c r="I25" s="302">
        <f>'A&amp;P统计-直销'!M25+'T&amp;E统计-直销'!I25</f>
        <v>315900</v>
      </c>
      <c r="J25" s="356">
        <f t="shared" si="24"/>
        <v>-164900</v>
      </c>
      <c r="K25" s="357"/>
      <c r="L25" s="328">
        <f>'A&amp;P统计-直销'!R25+'T&amp;E统计-直销'!L25</f>
        <v>0</v>
      </c>
      <c r="M25" s="302">
        <f>'A&amp;P统计-直销'!S25+'T&amp;E统计-直销'!M25</f>
        <v>315900</v>
      </c>
      <c r="N25" s="356">
        <f t="shared" si="25"/>
        <v>-315900</v>
      </c>
      <c r="O25" s="302"/>
      <c r="P25" s="328">
        <f>'A&amp;P统计-直销'!X25+'T&amp;E统计-直销'!P25</f>
        <v>0</v>
      </c>
      <c r="Q25" s="302">
        <f>'A&amp;P统计-直销'!Y25+'T&amp;E统计-直销'!Q25</f>
        <v>304200</v>
      </c>
      <c r="R25" s="356">
        <f t="shared" si="26"/>
        <v>-304200</v>
      </c>
      <c r="S25" s="302"/>
      <c r="T25" s="328">
        <f t="shared" si="27"/>
        <v>312179</v>
      </c>
      <c r="U25" s="302">
        <f t="shared" si="28"/>
        <v>1170000</v>
      </c>
      <c r="V25" s="356">
        <f t="shared" si="29"/>
        <v>-857821</v>
      </c>
    </row>
    <row r="26" spans="2:22" s="320" customFormat="1" outlineLevel="1">
      <c r="B26" s="210" t="str">
        <f>VLOOKUP($C26,大区会计表!$A:$B,2,0)</f>
        <v>金银</v>
      </c>
      <c r="C26" s="303" t="s">
        <v>9</v>
      </c>
      <c r="D26" s="350">
        <f>'A&amp;P统计-直销'!F26+'T&amp;E统计-直销'!D26</f>
        <v>120000</v>
      </c>
      <c r="E26" s="303">
        <f>'A&amp;P统计-直销'!G26+'T&amp;E统计-直销'!E26</f>
        <v>104000</v>
      </c>
      <c r="F26" s="351">
        <f t="shared" si="23"/>
        <v>16000</v>
      </c>
      <c r="G26" s="303"/>
      <c r="H26" s="350">
        <f>'A&amp;P统计-直销'!L26+'T&amp;E统计-直销'!H26</f>
        <v>0</v>
      </c>
      <c r="I26" s="303">
        <f>'A&amp;P统计-直销'!M26+'T&amp;E统计-直销'!I26</f>
        <v>140400</v>
      </c>
      <c r="J26" s="351">
        <f t="shared" si="24"/>
        <v>-140400</v>
      </c>
      <c r="K26" s="352"/>
      <c r="L26" s="350">
        <f>'A&amp;P统计-直销'!R26+'T&amp;E统计-直销'!L26</f>
        <v>0</v>
      </c>
      <c r="M26" s="303">
        <f>'A&amp;P统计-直销'!S26+'T&amp;E统计-直销'!M26</f>
        <v>140400</v>
      </c>
      <c r="N26" s="351">
        <f t="shared" si="25"/>
        <v>-140400</v>
      </c>
      <c r="O26" s="303"/>
      <c r="P26" s="350">
        <f>'A&amp;P统计-直销'!X26+'T&amp;E统计-直销'!P26</f>
        <v>0</v>
      </c>
      <c r="Q26" s="303">
        <f>'A&amp;P统计-直销'!Y26+'T&amp;E统计-直销'!Q26</f>
        <v>135200</v>
      </c>
      <c r="R26" s="351">
        <f t="shared" si="26"/>
        <v>-135200</v>
      </c>
      <c r="S26" s="303"/>
      <c r="T26" s="350">
        <f t="shared" si="27"/>
        <v>120000</v>
      </c>
      <c r="U26" s="303">
        <f t="shared" si="28"/>
        <v>520000</v>
      </c>
      <c r="V26" s="351">
        <f t="shared" si="29"/>
        <v>-400000</v>
      </c>
    </row>
    <row r="27" spans="2:22" s="4" customFormat="1" outlineLevel="1">
      <c r="B27" s="209"/>
      <c r="C27" s="26" t="s">
        <v>389</v>
      </c>
      <c r="D27" s="329">
        <f>SUM(D24:D26)</f>
        <v>297429</v>
      </c>
      <c r="E27" s="26">
        <f>SUM(E24:E26)</f>
        <v>676000</v>
      </c>
      <c r="F27" s="330">
        <f t="shared" si="15"/>
        <v>-378571</v>
      </c>
      <c r="G27" s="26"/>
      <c r="H27" s="329">
        <f>SUM(H24:H26)</f>
        <v>151000</v>
      </c>
      <c r="I27" s="26">
        <f>SUM(I24:I26)</f>
        <v>912600</v>
      </c>
      <c r="J27" s="330">
        <f t="shared" si="24"/>
        <v>-761600</v>
      </c>
      <c r="K27" s="331"/>
      <c r="L27" s="329">
        <f>SUM(L24:L26)</f>
        <v>0</v>
      </c>
      <c r="M27" s="26">
        <f>SUM(M24:M26)</f>
        <v>912600</v>
      </c>
      <c r="N27" s="330">
        <f t="shared" si="25"/>
        <v>-912600</v>
      </c>
      <c r="O27" s="26"/>
      <c r="P27" s="329">
        <f>SUM(P24:P26)</f>
        <v>0</v>
      </c>
      <c r="Q27" s="26">
        <f>SUM(Q24:Q26)</f>
        <v>878800</v>
      </c>
      <c r="R27" s="330">
        <f t="shared" si="26"/>
        <v>-878800</v>
      </c>
      <c r="S27" s="26"/>
      <c r="T27" s="329">
        <f>SUM(T24:T26)</f>
        <v>448429</v>
      </c>
      <c r="U27" s="26">
        <f>SUM(U24:U26)</f>
        <v>3380000</v>
      </c>
      <c r="V27" s="330">
        <f t="shared" si="7"/>
        <v>-2931571</v>
      </c>
    </row>
    <row r="28" spans="2:22" outlineLevel="1">
      <c r="B28" s="210"/>
      <c r="C28" s="303"/>
      <c r="D28" s="206"/>
      <c r="E28" s="24"/>
      <c r="F28" s="207"/>
      <c r="G28" s="24"/>
      <c r="H28" s="206"/>
      <c r="I28" s="24"/>
      <c r="J28" s="207"/>
      <c r="K28" s="208"/>
      <c r="L28" s="206"/>
      <c r="M28" s="24"/>
      <c r="N28" s="207"/>
      <c r="O28" s="24"/>
      <c r="P28" s="206"/>
      <c r="Q28" s="24"/>
      <c r="R28" s="207"/>
      <c r="S28" s="24"/>
      <c r="T28" s="206"/>
      <c r="U28" s="24"/>
      <c r="V28" s="207"/>
    </row>
    <row r="29" spans="2:22" s="320" customFormat="1" outlineLevel="1">
      <c r="B29" s="209" t="str">
        <f>VLOOKUP($C29,大区会计表!$A:$B,2,0)</f>
        <v>李研</v>
      </c>
      <c r="C29" s="302" t="s">
        <v>11</v>
      </c>
      <c r="D29" s="328">
        <f>'A&amp;P统计-直销'!F29+'T&amp;E统计-直销'!D29</f>
        <v>193600</v>
      </c>
      <c r="E29" s="302">
        <f>'A&amp;P统计-直销'!G29+'T&amp;E统计-直销'!E29</f>
        <v>234000</v>
      </c>
      <c r="F29" s="356">
        <f t="shared" ref="F29:F33" si="30">D29-E29</f>
        <v>-40400</v>
      </c>
      <c r="G29" s="302"/>
      <c r="H29" s="328">
        <f>'A&amp;P统计-直销'!L29+'T&amp;E统计-直销'!H29</f>
        <v>0</v>
      </c>
      <c r="I29" s="302">
        <f>'A&amp;P统计-直销'!M29+'T&amp;E统计-直销'!I29</f>
        <v>315900</v>
      </c>
      <c r="J29" s="356">
        <f t="shared" ref="J29:J34" si="31">H29-I29</f>
        <v>-315900</v>
      </c>
      <c r="K29" s="357"/>
      <c r="L29" s="328">
        <f>'A&amp;P统计-直销'!R29+'T&amp;E统计-直销'!L29</f>
        <v>0</v>
      </c>
      <c r="M29" s="302">
        <f>'A&amp;P统计-直销'!S29+'T&amp;E统计-直销'!M29</f>
        <v>315900</v>
      </c>
      <c r="N29" s="356">
        <f t="shared" ref="N29:N34" si="32">L29-M29</f>
        <v>-315900</v>
      </c>
      <c r="O29" s="302"/>
      <c r="P29" s="328">
        <f>'A&amp;P统计-直销'!X29+'T&amp;E统计-直销'!P29</f>
        <v>0</v>
      </c>
      <c r="Q29" s="302">
        <f>'A&amp;P统计-直销'!Y29+'T&amp;E统计-直销'!Q29</f>
        <v>304200</v>
      </c>
      <c r="R29" s="356">
        <f t="shared" ref="R29:R34" si="33">P29-Q29</f>
        <v>-304200</v>
      </c>
      <c r="S29" s="302"/>
      <c r="T29" s="328">
        <f t="shared" ref="T29:T33" si="34">D29+H29+L29+P29</f>
        <v>193600</v>
      </c>
      <c r="U29" s="302">
        <f t="shared" ref="U29:U33" si="35">E29+I29+M29+Q29</f>
        <v>1170000</v>
      </c>
      <c r="V29" s="356">
        <f t="shared" ref="V29:V33" si="36">T29-U29</f>
        <v>-976400</v>
      </c>
    </row>
    <row r="30" spans="2:22" s="320" customFormat="1" outlineLevel="1">
      <c r="B30" s="210" t="str">
        <f>VLOOKUP($C30,大区会计表!$A:$B,2,0)</f>
        <v>姚建红</v>
      </c>
      <c r="C30" s="303" t="s">
        <v>12</v>
      </c>
      <c r="D30" s="350">
        <f>'A&amp;P统计-直销'!F30+'T&amp;E统计-直销'!D30</f>
        <v>3000</v>
      </c>
      <c r="E30" s="303">
        <f>'A&amp;P统计-直销'!G30+'T&amp;E统计-直销'!E30</f>
        <v>286000</v>
      </c>
      <c r="F30" s="351">
        <f t="shared" si="30"/>
        <v>-283000</v>
      </c>
      <c r="G30" s="303"/>
      <c r="H30" s="350">
        <f>'A&amp;P统计-直销'!L30+'T&amp;E统计-直销'!H30</f>
        <v>0</v>
      </c>
      <c r="I30" s="303">
        <f>'A&amp;P统计-直销'!M30+'T&amp;E统计-直销'!I30</f>
        <v>386100</v>
      </c>
      <c r="J30" s="351">
        <f t="shared" si="31"/>
        <v>-386100</v>
      </c>
      <c r="K30" s="352"/>
      <c r="L30" s="350">
        <f>'A&amp;P统计-直销'!R30+'T&amp;E统计-直销'!L30</f>
        <v>0</v>
      </c>
      <c r="M30" s="303">
        <f>'A&amp;P统计-直销'!S30+'T&amp;E统计-直销'!M30</f>
        <v>386100</v>
      </c>
      <c r="N30" s="351">
        <f t="shared" si="32"/>
        <v>-386100</v>
      </c>
      <c r="O30" s="303"/>
      <c r="P30" s="350">
        <f>'A&amp;P统计-直销'!X30+'T&amp;E统计-直销'!P30</f>
        <v>0</v>
      </c>
      <c r="Q30" s="303">
        <f>'A&amp;P统计-直销'!Y30+'T&amp;E统计-直销'!Q30</f>
        <v>371800</v>
      </c>
      <c r="R30" s="351">
        <f t="shared" si="33"/>
        <v>-371800</v>
      </c>
      <c r="S30" s="303"/>
      <c r="T30" s="350">
        <f t="shared" si="34"/>
        <v>3000</v>
      </c>
      <c r="U30" s="303">
        <f t="shared" si="35"/>
        <v>1430000</v>
      </c>
      <c r="V30" s="351">
        <f t="shared" si="36"/>
        <v>-1427000</v>
      </c>
    </row>
    <row r="31" spans="2:22" s="320" customFormat="1" outlineLevel="1">
      <c r="B31" s="209" t="str">
        <f>VLOOKUP($C31,大区会计表!$A:$B,2,0)</f>
        <v>李研</v>
      </c>
      <c r="C31" s="302" t="s">
        <v>10</v>
      </c>
      <c r="D31" s="328">
        <f>'A&amp;P统计-直销'!F31+'T&amp;E统计-直销'!D31</f>
        <v>185000</v>
      </c>
      <c r="E31" s="302">
        <f>'A&amp;P统计-直销'!G31+'T&amp;E统计-直销'!E31</f>
        <v>182000</v>
      </c>
      <c r="F31" s="356">
        <f t="shared" si="30"/>
        <v>3000</v>
      </c>
      <c r="G31" s="302"/>
      <c r="H31" s="328">
        <f>'A&amp;P统计-直销'!L31+'T&amp;E统计-直销'!H31</f>
        <v>117000</v>
      </c>
      <c r="I31" s="302">
        <f>'A&amp;P统计-直销'!M31+'T&amp;E统计-直销'!I31</f>
        <v>245700</v>
      </c>
      <c r="J31" s="356">
        <f t="shared" si="31"/>
        <v>-128700</v>
      </c>
      <c r="K31" s="357"/>
      <c r="L31" s="328">
        <f>'A&amp;P统计-直销'!R31+'T&amp;E统计-直销'!L31</f>
        <v>0</v>
      </c>
      <c r="M31" s="302">
        <f>'A&amp;P统计-直销'!S31+'T&amp;E统计-直销'!M31</f>
        <v>245700</v>
      </c>
      <c r="N31" s="356">
        <f t="shared" si="32"/>
        <v>-245700</v>
      </c>
      <c r="O31" s="302"/>
      <c r="P31" s="328">
        <f>'A&amp;P统计-直销'!X31+'T&amp;E统计-直销'!P31</f>
        <v>0</v>
      </c>
      <c r="Q31" s="302">
        <f>'A&amp;P统计-直销'!Y31+'T&amp;E统计-直销'!Q31</f>
        <v>236600</v>
      </c>
      <c r="R31" s="356">
        <f t="shared" si="33"/>
        <v>-236600</v>
      </c>
      <c r="S31" s="302"/>
      <c r="T31" s="328">
        <f t="shared" si="34"/>
        <v>302000</v>
      </c>
      <c r="U31" s="302">
        <f t="shared" si="35"/>
        <v>910000</v>
      </c>
      <c r="V31" s="356">
        <f t="shared" si="36"/>
        <v>-608000</v>
      </c>
    </row>
    <row r="32" spans="2:22" s="320" customFormat="1" outlineLevel="1">
      <c r="B32" s="210" t="str">
        <f>VLOOKUP($C32,大区会计表!$A:$B,2,0)</f>
        <v>姚建红</v>
      </c>
      <c r="C32" s="303" t="s">
        <v>26</v>
      </c>
      <c r="D32" s="350">
        <f>'A&amp;P统计-直销'!F32+'T&amp;E统计-直销'!D32</f>
        <v>0</v>
      </c>
      <c r="E32" s="303">
        <f>'A&amp;P统计-直销'!G32+'T&amp;E统计-直销'!E32</f>
        <v>0</v>
      </c>
      <c r="F32" s="351">
        <f t="shared" si="30"/>
        <v>0</v>
      </c>
      <c r="G32" s="303"/>
      <c r="H32" s="350">
        <f>'A&amp;P统计-直销'!L32+'T&amp;E统计-直销'!H32</f>
        <v>0</v>
      </c>
      <c r="I32" s="303">
        <f>'A&amp;P统计-直销'!M32+'T&amp;E统计-直销'!I32</f>
        <v>0</v>
      </c>
      <c r="J32" s="351">
        <f t="shared" si="31"/>
        <v>0</v>
      </c>
      <c r="K32" s="352"/>
      <c r="L32" s="350">
        <f>'A&amp;P统计-直销'!R32+'T&amp;E统计-直销'!L32</f>
        <v>0</v>
      </c>
      <c r="M32" s="303">
        <f>'A&amp;P统计-直销'!S32+'T&amp;E统计-直销'!M32</f>
        <v>0</v>
      </c>
      <c r="N32" s="351">
        <f t="shared" si="32"/>
        <v>0</v>
      </c>
      <c r="O32" s="303"/>
      <c r="P32" s="350">
        <f>'A&amp;P统计-直销'!X32+'T&amp;E统计-直销'!P32</f>
        <v>0</v>
      </c>
      <c r="Q32" s="303">
        <f>'A&amp;P统计-直销'!Y32+'T&amp;E统计-直销'!Q32</f>
        <v>0</v>
      </c>
      <c r="R32" s="351">
        <f t="shared" si="33"/>
        <v>0</v>
      </c>
      <c r="S32" s="303"/>
      <c r="T32" s="350">
        <f t="shared" si="34"/>
        <v>0</v>
      </c>
      <c r="U32" s="303">
        <f t="shared" si="35"/>
        <v>0</v>
      </c>
      <c r="V32" s="351">
        <f t="shared" si="36"/>
        <v>0</v>
      </c>
    </row>
    <row r="33" spans="2:22" s="320" customFormat="1" outlineLevel="1">
      <c r="B33" s="209" t="str">
        <f>VLOOKUP($C33,大区会计表!$A:$B,2,0)</f>
        <v>丁蓓</v>
      </c>
      <c r="C33" s="302" t="s">
        <v>28</v>
      </c>
      <c r="D33" s="328">
        <f>'A&amp;P统计-直销'!F33+'T&amp;E统计-直销'!D33</f>
        <v>0</v>
      </c>
      <c r="E33" s="302">
        <f>'A&amp;P统计-直销'!G33+'T&amp;E统计-直销'!E33</f>
        <v>0</v>
      </c>
      <c r="F33" s="356">
        <f t="shared" si="30"/>
        <v>0</v>
      </c>
      <c r="G33" s="302"/>
      <c r="H33" s="328">
        <f>'A&amp;P统计-直销'!L33+'T&amp;E统计-直销'!H33</f>
        <v>0</v>
      </c>
      <c r="I33" s="302">
        <f>'A&amp;P统计-直销'!M33+'T&amp;E统计-直销'!I33</f>
        <v>0</v>
      </c>
      <c r="J33" s="356">
        <f t="shared" si="31"/>
        <v>0</v>
      </c>
      <c r="K33" s="357"/>
      <c r="L33" s="328">
        <f>'A&amp;P统计-直销'!R33+'T&amp;E统计-直销'!L33</f>
        <v>0</v>
      </c>
      <c r="M33" s="302">
        <f>'A&amp;P统计-直销'!S33+'T&amp;E统计-直销'!M33</f>
        <v>0</v>
      </c>
      <c r="N33" s="356">
        <f t="shared" si="32"/>
        <v>0</v>
      </c>
      <c r="O33" s="302"/>
      <c r="P33" s="328">
        <f>'A&amp;P统计-直销'!X33+'T&amp;E统计-直销'!P33</f>
        <v>0</v>
      </c>
      <c r="Q33" s="302">
        <f>'A&amp;P统计-直销'!Y33+'T&amp;E统计-直销'!Q33</f>
        <v>0</v>
      </c>
      <c r="R33" s="356">
        <f t="shared" si="33"/>
        <v>0</v>
      </c>
      <c r="S33" s="302"/>
      <c r="T33" s="328">
        <f t="shared" si="34"/>
        <v>0</v>
      </c>
      <c r="U33" s="302">
        <f t="shared" si="35"/>
        <v>0</v>
      </c>
      <c r="V33" s="356">
        <f t="shared" si="36"/>
        <v>0</v>
      </c>
    </row>
    <row r="34" spans="2:22" s="4" customFormat="1" outlineLevel="1">
      <c r="B34" s="210"/>
      <c r="C34" s="27" t="s">
        <v>390</v>
      </c>
      <c r="D34" s="337">
        <f>SUM(D29:D33)</f>
        <v>381600</v>
      </c>
      <c r="E34" s="27">
        <f>SUM(E29:E33)</f>
        <v>702000</v>
      </c>
      <c r="F34" s="338">
        <f t="shared" si="15"/>
        <v>-320400</v>
      </c>
      <c r="G34" s="27"/>
      <c r="H34" s="337">
        <f>SUM(H29:H33)</f>
        <v>117000</v>
      </c>
      <c r="I34" s="27">
        <f>SUM(I29:I33)</f>
        <v>947700</v>
      </c>
      <c r="J34" s="338">
        <f t="shared" si="31"/>
        <v>-830700</v>
      </c>
      <c r="K34" s="339"/>
      <c r="L34" s="337">
        <f>SUM(L29:L33)</f>
        <v>0</v>
      </c>
      <c r="M34" s="27">
        <f>SUM(M29:M33)</f>
        <v>947700</v>
      </c>
      <c r="N34" s="338">
        <f t="shared" si="32"/>
        <v>-947700</v>
      </c>
      <c r="O34" s="27"/>
      <c r="P34" s="337">
        <f>SUM(P29:P33)</f>
        <v>0</v>
      </c>
      <c r="Q34" s="27">
        <f>SUM(Q29:Q33)</f>
        <v>912600</v>
      </c>
      <c r="R34" s="338">
        <f t="shared" si="33"/>
        <v>-912600</v>
      </c>
      <c r="S34" s="27"/>
      <c r="T34" s="337">
        <f>SUM(T29:T33)</f>
        <v>498600</v>
      </c>
      <c r="U34" s="27">
        <f>SUM(U29:U33)</f>
        <v>3510000</v>
      </c>
      <c r="V34" s="338">
        <f>T34-U34</f>
        <v>-3011400</v>
      </c>
    </row>
    <row r="35" spans="2:22" outlineLevel="1">
      <c r="B35" s="209"/>
      <c r="C35" s="302"/>
      <c r="D35" s="203"/>
      <c r="E35" s="23"/>
      <c r="F35" s="204"/>
      <c r="G35" s="23"/>
      <c r="H35" s="203"/>
      <c r="I35" s="23"/>
      <c r="J35" s="204"/>
      <c r="K35" s="205"/>
      <c r="L35" s="203"/>
      <c r="M35" s="23"/>
      <c r="N35" s="204"/>
      <c r="O35" s="23"/>
      <c r="P35" s="203"/>
      <c r="Q35" s="23"/>
      <c r="R35" s="204"/>
      <c r="S35" s="23"/>
      <c r="T35" s="203"/>
      <c r="U35" s="23"/>
      <c r="V35" s="204"/>
    </row>
    <row r="36" spans="2:22" s="320" customFormat="1" outlineLevel="1">
      <c r="B36" s="210" t="str">
        <f>VLOOKUP($C36,大区会计表!$A:$B,2,0)</f>
        <v>岳颖</v>
      </c>
      <c r="C36" s="303" t="s">
        <v>18</v>
      </c>
      <c r="D36" s="350">
        <f>'A&amp;P统计-直销'!F36+'T&amp;E统计-直销'!D36</f>
        <v>120000</v>
      </c>
      <c r="E36" s="303">
        <f>'A&amp;P统计-直销'!G36+'T&amp;E统计-直销'!E36</f>
        <v>78000</v>
      </c>
      <c r="F36" s="351">
        <f t="shared" ref="F36:F40" si="37">D36-E36</f>
        <v>42000</v>
      </c>
      <c r="G36" s="303"/>
      <c r="H36" s="350">
        <f>'A&amp;P统计-直销'!L36+'T&amp;E统计-直销'!H36</f>
        <v>50000</v>
      </c>
      <c r="I36" s="303">
        <f>'A&amp;P统计-直销'!M36+'T&amp;E统计-直销'!I36</f>
        <v>105300</v>
      </c>
      <c r="J36" s="351">
        <f t="shared" ref="J36:J41" si="38">H36-I36</f>
        <v>-55300</v>
      </c>
      <c r="K36" s="352"/>
      <c r="L36" s="350">
        <f>'A&amp;P统计-直销'!R36+'T&amp;E统计-直销'!L36</f>
        <v>0</v>
      </c>
      <c r="M36" s="303">
        <f>'A&amp;P统计-直销'!S36+'T&amp;E统计-直销'!M36</f>
        <v>105300</v>
      </c>
      <c r="N36" s="351">
        <f t="shared" ref="N36:N41" si="39">L36-M36</f>
        <v>-105300</v>
      </c>
      <c r="O36" s="303"/>
      <c r="P36" s="350">
        <f>'A&amp;P统计-直销'!X36+'T&amp;E统计-直销'!P36</f>
        <v>0</v>
      </c>
      <c r="Q36" s="303">
        <f>'A&amp;P统计-直销'!Y36+'T&amp;E统计-直销'!Q36</f>
        <v>101400</v>
      </c>
      <c r="R36" s="351">
        <f t="shared" ref="R36:R41" si="40">P36-Q36</f>
        <v>-101400</v>
      </c>
      <c r="S36" s="303"/>
      <c r="T36" s="350">
        <f t="shared" ref="T36:T40" si="41">D36+H36+L36+P36</f>
        <v>170000</v>
      </c>
      <c r="U36" s="303">
        <f t="shared" ref="U36:U40" si="42">E36+I36+M36+Q36</f>
        <v>390000</v>
      </c>
      <c r="V36" s="351">
        <f t="shared" ref="V36:V40" si="43">T36-U36</f>
        <v>-220000</v>
      </c>
    </row>
    <row r="37" spans="2:22" s="320" customFormat="1" outlineLevel="1">
      <c r="B37" s="209" t="str">
        <f>VLOOKUP($C37,大区会计表!$A:$B,2,0)</f>
        <v>岳颖</v>
      </c>
      <c r="C37" s="302" t="s">
        <v>24</v>
      </c>
      <c r="D37" s="328">
        <f>'A&amp;P统计-直销'!F37+'T&amp;E统计-直销'!D37</f>
        <v>206285</v>
      </c>
      <c r="E37" s="302">
        <f>'A&amp;P统计-直销'!G37+'T&amp;E统计-直销'!E37</f>
        <v>104000</v>
      </c>
      <c r="F37" s="356">
        <f t="shared" si="37"/>
        <v>102285</v>
      </c>
      <c r="G37" s="302"/>
      <c r="H37" s="328">
        <f>'A&amp;P统计-直销'!L37+'T&amp;E统计-直销'!H37</f>
        <v>51800</v>
      </c>
      <c r="I37" s="302">
        <f>'A&amp;P统计-直销'!M37+'T&amp;E统计-直销'!I37</f>
        <v>140400</v>
      </c>
      <c r="J37" s="356">
        <f t="shared" si="38"/>
        <v>-88600</v>
      </c>
      <c r="K37" s="357"/>
      <c r="L37" s="328">
        <f>'A&amp;P统计-直销'!R37+'T&amp;E统计-直销'!L37</f>
        <v>0</v>
      </c>
      <c r="M37" s="302">
        <f>'A&amp;P统计-直销'!S37+'T&amp;E统计-直销'!M37</f>
        <v>140400</v>
      </c>
      <c r="N37" s="356">
        <f t="shared" si="39"/>
        <v>-140400</v>
      </c>
      <c r="O37" s="302"/>
      <c r="P37" s="328">
        <f>'A&amp;P统计-直销'!X37+'T&amp;E统计-直销'!P37</f>
        <v>0</v>
      </c>
      <c r="Q37" s="302">
        <f>'A&amp;P统计-直销'!Y37+'T&amp;E统计-直销'!Q37</f>
        <v>135200</v>
      </c>
      <c r="R37" s="356">
        <f t="shared" si="40"/>
        <v>-135200</v>
      </c>
      <c r="S37" s="302"/>
      <c r="T37" s="328">
        <f t="shared" si="41"/>
        <v>258085</v>
      </c>
      <c r="U37" s="302">
        <f t="shared" si="42"/>
        <v>520000</v>
      </c>
      <c r="V37" s="356">
        <f t="shared" si="43"/>
        <v>-261915</v>
      </c>
    </row>
    <row r="38" spans="2:22" s="320" customFormat="1" outlineLevel="1">
      <c r="B38" s="210" t="str">
        <f>VLOOKUP($C38,大区会计表!$A:$B,2,0)</f>
        <v>岳颖</v>
      </c>
      <c r="C38" s="303" t="s">
        <v>21</v>
      </c>
      <c r="D38" s="350">
        <f>'A&amp;P统计-直销'!F38+'T&amp;E统计-直销'!D38</f>
        <v>4800</v>
      </c>
      <c r="E38" s="303">
        <f>'A&amp;P统计-直销'!G38+'T&amp;E统计-直销'!E38</f>
        <v>0</v>
      </c>
      <c r="F38" s="351">
        <f t="shared" si="37"/>
        <v>4800</v>
      </c>
      <c r="G38" s="303"/>
      <c r="H38" s="350">
        <f>'A&amp;P统计-直销'!L38+'T&amp;E统计-直销'!H38</f>
        <v>0</v>
      </c>
      <c r="I38" s="303">
        <f>'A&amp;P统计-直销'!M38+'T&amp;E统计-直销'!I38</f>
        <v>0</v>
      </c>
      <c r="J38" s="351">
        <f t="shared" si="38"/>
        <v>0</v>
      </c>
      <c r="K38" s="352"/>
      <c r="L38" s="350">
        <f>'A&amp;P统计-直销'!R38+'T&amp;E统计-直销'!L38</f>
        <v>0</v>
      </c>
      <c r="M38" s="303">
        <f>'A&amp;P统计-直销'!S38+'T&amp;E统计-直销'!M38</f>
        <v>0</v>
      </c>
      <c r="N38" s="351">
        <f t="shared" si="39"/>
        <v>0</v>
      </c>
      <c r="O38" s="303"/>
      <c r="P38" s="350">
        <f>'A&amp;P统计-直销'!X38+'T&amp;E统计-直销'!P38</f>
        <v>0</v>
      </c>
      <c r="Q38" s="303">
        <f>'A&amp;P统计-直销'!Y38+'T&amp;E统计-直销'!Q38</f>
        <v>0</v>
      </c>
      <c r="R38" s="351">
        <f t="shared" si="40"/>
        <v>0</v>
      </c>
      <c r="S38" s="303"/>
      <c r="T38" s="350">
        <f t="shared" si="41"/>
        <v>4800</v>
      </c>
      <c r="U38" s="303">
        <f t="shared" si="42"/>
        <v>0</v>
      </c>
      <c r="V38" s="351">
        <f t="shared" si="43"/>
        <v>4800</v>
      </c>
    </row>
    <row r="39" spans="2:22" s="320" customFormat="1" outlineLevel="1">
      <c r="B39" s="209" t="str">
        <f>VLOOKUP($C39,大区会计表!$A:$B,2,0)</f>
        <v>岳颖</v>
      </c>
      <c r="C39" s="302" t="s">
        <v>23</v>
      </c>
      <c r="D39" s="328">
        <f>'A&amp;P统计-直销'!F39+'T&amp;E统计-直销'!D39</f>
        <v>0</v>
      </c>
      <c r="E39" s="302">
        <f>'A&amp;P统计-直销'!G39+'T&amp;E统计-直销'!E39</f>
        <v>0</v>
      </c>
      <c r="F39" s="356">
        <f t="shared" si="37"/>
        <v>0</v>
      </c>
      <c r="G39" s="302"/>
      <c r="H39" s="328">
        <f>'A&amp;P统计-直销'!L39+'T&amp;E统计-直销'!H39</f>
        <v>0</v>
      </c>
      <c r="I39" s="302">
        <f>'A&amp;P统计-直销'!M39+'T&amp;E统计-直销'!I39</f>
        <v>0</v>
      </c>
      <c r="J39" s="356">
        <f t="shared" si="38"/>
        <v>0</v>
      </c>
      <c r="K39" s="357"/>
      <c r="L39" s="328">
        <f>'A&amp;P统计-直销'!R39+'T&amp;E统计-直销'!L39</f>
        <v>0</v>
      </c>
      <c r="M39" s="302">
        <f>'A&amp;P统计-直销'!S39+'T&amp;E统计-直销'!M39</f>
        <v>0</v>
      </c>
      <c r="N39" s="356">
        <f t="shared" si="39"/>
        <v>0</v>
      </c>
      <c r="O39" s="302"/>
      <c r="P39" s="328">
        <f>'A&amp;P统计-直销'!X39+'T&amp;E统计-直销'!P39</f>
        <v>0</v>
      </c>
      <c r="Q39" s="302">
        <f>'A&amp;P统计-直销'!Y39+'T&amp;E统计-直销'!Q39</f>
        <v>0</v>
      </c>
      <c r="R39" s="356">
        <f t="shared" si="40"/>
        <v>0</v>
      </c>
      <c r="S39" s="302"/>
      <c r="T39" s="328">
        <f t="shared" si="41"/>
        <v>0</v>
      </c>
      <c r="U39" s="302">
        <f t="shared" si="42"/>
        <v>0</v>
      </c>
      <c r="V39" s="356">
        <f t="shared" si="43"/>
        <v>0</v>
      </c>
    </row>
    <row r="40" spans="2:22" s="320" customFormat="1" outlineLevel="1">
      <c r="B40" s="210" t="str">
        <f>VLOOKUP($C40,大区会计表!$A:$B,2,0)</f>
        <v>岳颖</v>
      </c>
      <c r="C40" s="303" t="s">
        <v>19</v>
      </c>
      <c r="D40" s="350">
        <f>'A&amp;P统计-直销'!F40+'T&amp;E统计-直销'!D40</f>
        <v>63045</v>
      </c>
      <c r="E40" s="303">
        <f>'A&amp;P统计-直销'!G40+'T&amp;E统计-直销'!E40</f>
        <v>52000</v>
      </c>
      <c r="F40" s="351">
        <f t="shared" si="37"/>
        <v>11045</v>
      </c>
      <c r="G40" s="303"/>
      <c r="H40" s="350">
        <f>'A&amp;P统计-直销'!L40+'T&amp;E统计-直销'!H40</f>
        <v>0</v>
      </c>
      <c r="I40" s="303">
        <f>'A&amp;P统计-直销'!M40+'T&amp;E统计-直销'!I40</f>
        <v>70200</v>
      </c>
      <c r="J40" s="351">
        <f t="shared" si="38"/>
        <v>-70200</v>
      </c>
      <c r="K40" s="352"/>
      <c r="L40" s="350">
        <f>'A&amp;P统计-直销'!R40+'T&amp;E统计-直销'!L40</f>
        <v>0</v>
      </c>
      <c r="M40" s="303">
        <f>'A&amp;P统计-直销'!S40+'T&amp;E统计-直销'!M40</f>
        <v>70200</v>
      </c>
      <c r="N40" s="351">
        <f t="shared" si="39"/>
        <v>-70200</v>
      </c>
      <c r="O40" s="303"/>
      <c r="P40" s="350">
        <f>'A&amp;P统计-直销'!X40+'T&amp;E统计-直销'!P40</f>
        <v>0</v>
      </c>
      <c r="Q40" s="303">
        <f>'A&amp;P统计-直销'!Y40+'T&amp;E统计-直销'!Q40</f>
        <v>67600</v>
      </c>
      <c r="R40" s="351">
        <f t="shared" si="40"/>
        <v>-67600</v>
      </c>
      <c r="S40" s="303"/>
      <c r="T40" s="350">
        <f t="shared" si="41"/>
        <v>63045</v>
      </c>
      <c r="U40" s="303">
        <f t="shared" si="42"/>
        <v>260000</v>
      </c>
      <c r="V40" s="351">
        <f t="shared" si="43"/>
        <v>-196955</v>
      </c>
    </row>
    <row r="41" spans="2:22" s="4" customFormat="1" outlineLevel="1">
      <c r="B41" s="209"/>
      <c r="C41" s="26" t="s">
        <v>391</v>
      </c>
      <c r="D41" s="329">
        <f>SUM(D36:D40)</f>
        <v>394130</v>
      </c>
      <c r="E41" s="26">
        <f>SUM(E36:E40)</f>
        <v>234000</v>
      </c>
      <c r="F41" s="330">
        <f t="shared" ref="F41" si="44">D41-E41</f>
        <v>160130</v>
      </c>
      <c r="G41" s="26"/>
      <c r="H41" s="329">
        <f>SUM(H36:H40)</f>
        <v>101800</v>
      </c>
      <c r="I41" s="26">
        <f>SUM(I36:I40)</f>
        <v>315900</v>
      </c>
      <c r="J41" s="330">
        <f t="shared" si="38"/>
        <v>-214100</v>
      </c>
      <c r="K41" s="331"/>
      <c r="L41" s="329">
        <f>SUM(L36:L40)</f>
        <v>0</v>
      </c>
      <c r="M41" s="26">
        <f>SUM(M36:M40)</f>
        <v>315900</v>
      </c>
      <c r="N41" s="330">
        <f t="shared" si="39"/>
        <v>-315900</v>
      </c>
      <c r="O41" s="26"/>
      <c r="P41" s="329">
        <f>SUM(P36:P40)</f>
        <v>0</v>
      </c>
      <c r="Q41" s="26">
        <f>SUM(Q36:Q40)</f>
        <v>304200</v>
      </c>
      <c r="R41" s="330">
        <f t="shared" si="40"/>
        <v>-304200</v>
      </c>
      <c r="S41" s="26"/>
      <c r="T41" s="329">
        <f>SUM(T36:T40)</f>
        <v>495930</v>
      </c>
      <c r="U41" s="26">
        <f>SUM(U36:U40)</f>
        <v>1170000</v>
      </c>
      <c r="V41" s="330">
        <f>T41-U41</f>
        <v>-674070</v>
      </c>
    </row>
    <row r="42" spans="2:22" outlineLevel="1">
      <c r="B42" s="210"/>
      <c r="C42" s="303"/>
      <c r="D42" s="206"/>
      <c r="E42" s="24"/>
      <c r="F42" s="207"/>
      <c r="G42" s="24"/>
      <c r="H42" s="206"/>
      <c r="I42" s="24"/>
      <c r="J42" s="207"/>
      <c r="K42" s="208"/>
      <c r="L42" s="206"/>
      <c r="M42" s="24"/>
      <c r="N42" s="207"/>
      <c r="O42" s="24"/>
      <c r="P42" s="206"/>
      <c r="Q42" s="24"/>
      <c r="R42" s="207"/>
      <c r="S42" s="24"/>
      <c r="T42" s="206"/>
      <c r="U42" s="24"/>
      <c r="V42" s="207"/>
    </row>
    <row r="43" spans="2:22" s="320" customFormat="1" outlineLevel="1">
      <c r="B43" s="209" t="str">
        <f>VLOOKUP($C43,大区会计表!$A:$B,2,0)</f>
        <v>白鹭</v>
      </c>
      <c r="C43" s="302" t="s">
        <v>1</v>
      </c>
      <c r="D43" s="328">
        <f>'A&amp;P统计-直销'!F43+'T&amp;E统计-直销'!D43</f>
        <v>32743</v>
      </c>
      <c r="E43" s="302">
        <f>'A&amp;P统计-直销'!G43+'T&amp;E统计-直销'!E43</f>
        <v>182000</v>
      </c>
      <c r="F43" s="356">
        <f t="shared" ref="F43:F46" si="45">D43-E43</f>
        <v>-149257</v>
      </c>
      <c r="G43" s="302"/>
      <c r="H43" s="328">
        <f>'A&amp;P统计-直销'!L43+'T&amp;E统计-直销'!H43</f>
        <v>70223.199999999997</v>
      </c>
      <c r="I43" s="302">
        <f>'A&amp;P统计-直销'!M43+'T&amp;E统计-直销'!I43</f>
        <v>245700</v>
      </c>
      <c r="J43" s="356">
        <f t="shared" ref="J43:J47" si="46">H43-I43</f>
        <v>-175476.8</v>
      </c>
      <c r="K43" s="357"/>
      <c r="L43" s="328">
        <f>'A&amp;P统计-直销'!R43+'T&amp;E统计-直销'!L43</f>
        <v>0</v>
      </c>
      <c r="M43" s="302">
        <f>'A&amp;P统计-直销'!S43+'T&amp;E统计-直销'!M43</f>
        <v>245700</v>
      </c>
      <c r="N43" s="356">
        <f t="shared" ref="N43:N47" si="47">L43-M43</f>
        <v>-245700</v>
      </c>
      <c r="O43" s="302"/>
      <c r="P43" s="328">
        <f>'A&amp;P统计-直销'!X43+'T&amp;E统计-直销'!P43</f>
        <v>0</v>
      </c>
      <c r="Q43" s="302">
        <f>'A&amp;P统计-直销'!Y43+'T&amp;E统计-直销'!Q43</f>
        <v>236600</v>
      </c>
      <c r="R43" s="356">
        <f t="shared" ref="R43:R47" si="48">P43-Q43</f>
        <v>-236600</v>
      </c>
      <c r="S43" s="302"/>
      <c r="T43" s="328">
        <f t="shared" ref="T43:T46" si="49">D43+H43+L43+P43</f>
        <v>102966.2</v>
      </c>
      <c r="U43" s="302">
        <f t="shared" ref="U43:U46" si="50">E43+I43+M43+Q43</f>
        <v>910000</v>
      </c>
      <c r="V43" s="356">
        <f t="shared" ref="V43:V46" si="51">T43-U43</f>
        <v>-807033.8</v>
      </c>
    </row>
    <row r="44" spans="2:22" s="320" customFormat="1" outlineLevel="1">
      <c r="B44" s="210" t="str">
        <f>VLOOKUP($C44,大区会计表!$A:$B,2,0)</f>
        <v>祝雪</v>
      </c>
      <c r="C44" s="303" t="s">
        <v>27</v>
      </c>
      <c r="D44" s="350">
        <f>'A&amp;P统计-直销'!F44+'T&amp;E统计-直销'!D44</f>
        <v>0</v>
      </c>
      <c r="E44" s="303">
        <f>'A&amp;P统计-直销'!G44+'T&amp;E统计-直销'!E44</f>
        <v>0</v>
      </c>
      <c r="F44" s="351">
        <f t="shared" si="45"/>
        <v>0</v>
      </c>
      <c r="G44" s="303"/>
      <c r="H44" s="350">
        <f>'A&amp;P统计-直销'!L44+'T&amp;E统计-直销'!H44</f>
        <v>0</v>
      </c>
      <c r="I44" s="303">
        <f>'A&amp;P统计-直销'!M44+'T&amp;E统计-直销'!I44</f>
        <v>0</v>
      </c>
      <c r="J44" s="351">
        <f t="shared" si="46"/>
        <v>0</v>
      </c>
      <c r="K44" s="352"/>
      <c r="L44" s="350">
        <f>'A&amp;P统计-直销'!R44+'T&amp;E统计-直销'!L44</f>
        <v>0</v>
      </c>
      <c r="M44" s="303">
        <f>'A&amp;P统计-直销'!S44+'T&amp;E统计-直销'!M44</f>
        <v>0</v>
      </c>
      <c r="N44" s="351">
        <f t="shared" si="47"/>
        <v>0</v>
      </c>
      <c r="O44" s="303"/>
      <c r="P44" s="350">
        <f>'A&amp;P统计-直销'!X44+'T&amp;E统计-直销'!P44</f>
        <v>0</v>
      </c>
      <c r="Q44" s="303">
        <f>'A&amp;P统计-直销'!Y44+'T&amp;E统计-直销'!Q44</f>
        <v>0</v>
      </c>
      <c r="R44" s="351">
        <f t="shared" si="48"/>
        <v>0</v>
      </c>
      <c r="S44" s="303"/>
      <c r="T44" s="350">
        <f t="shared" si="49"/>
        <v>0</v>
      </c>
      <c r="U44" s="303">
        <f t="shared" si="50"/>
        <v>0</v>
      </c>
      <c r="V44" s="351">
        <f t="shared" si="51"/>
        <v>0</v>
      </c>
    </row>
    <row r="45" spans="2:22" s="320" customFormat="1" outlineLevel="1">
      <c r="B45" s="209" t="str">
        <f>VLOOKUP($C45,大区会计表!$A:$B,2,0)</f>
        <v>李研</v>
      </c>
      <c r="C45" s="302" t="s">
        <v>48</v>
      </c>
      <c r="D45" s="328">
        <f>'A&amp;P统计-直销'!F45+'T&amp;E统计-直销'!D45</f>
        <v>134500</v>
      </c>
      <c r="E45" s="302">
        <f>'A&amp;P统计-直销'!G45+'T&amp;E统计-直销'!E45</f>
        <v>0</v>
      </c>
      <c r="F45" s="356">
        <f t="shared" si="45"/>
        <v>134500</v>
      </c>
      <c r="G45" s="302"/>
      <c r="H45" s="328">
        <f>'A&amp;P统计-直销'!L45+'T&amp;E统计-直销'!H45</f>
        <v>114000</v>
      </c>
      <c r="I45" s="302">
        <f>'A&amp;P统计-直销'!M45+'T&amp;E统计-直销'!I45</f>
        <v>0</v>
      </c>
      <c r="J45" s="356">
        <f t="shared" si="46"/>
        <v>114000</v>
      </c>
      <c r="K45" s="357"/>
      <c r="L45" s="328">
        <f>'A&amp;P统计-直销'!R45+'T&amp;E统计-直销'!L45</f>
        <v>0</v>
      </c>
      <c r="M45" s="302">
        <f>'A&amp;P统计-直销'!S45+'T&amp;E统计-直销'!M45</f>
        <v>0</v>
      </c>
      <c r="N45" s="356">
        <f t="shared" si="47"/>
        <v>0</v>
      </c>
      <c r="O45" s="302"/>
      <c r="P45" s="328">
        <f>'A&amp;P统计-直销'!X45+'T&amp;E统计-直销'!P45</f>
        <v>0</v>
      </c>
      <c r="Q45" s="302">
        <f>'A&amp;P统计-直销'!Y45+'T&amp;E统计-直销'!Q45</f>
        <v>0</v>
      </c>
      <c r="R45" s="356">
        <f t="shared" si="48"/>
        <v>0</v>
      </c>
      <c r="S45" s="302"/>
      <c r="T45" s="328">
        <f t="shared" si="49"/>
        <v>248500</v>
      </c>
      <c r="U45" s="302">
        <f t="shared" si="50"/>
        <v>0</v>
      </c>
      <c r="V45" s="356">
        <f t="shared" si="51"/>
        <v>248500</v>
      </c>
    </row>
    <row r="46" spans="2:22" s="320" customFormat="1" outlineLevel="1">
      <c r="B46" s="210" t="str">
        <f>VLOOKUP($C46,大区会计表!$A:$B,2,0)</f>
        <v>李研</v>
      </c>
      <c r="C46" s="303" t="s">
        <v>49</v>
      </c>
      <c r="D46" s="350">
        <f>'A&amp;P统计-直销'!F46+'T&amp;E统计-直销'!D46</f>
        <v>66300</v>
      </c>
      <c r="E46" s="303">
        <f>'A&amp;P统计-直销'!G46+'T&amp;E统计-直销'!E46</f>
        <v>0</v>
      </c>
      <c r="F46" s="351">
        <f t="shared" si="45"/>
        <v>66300</v>
      </c>
      <c r="G46" s="303"/>
      <c r="H46" s="350">
        <f>'A&amp;P统计-直销'!L46+'T&amp;E统计-直销'!H46</f>
        <v>0</v>
      </c>
      <c r="I46" s="303">
        <f>'A&amp;P统计-直销'!M46+'T&amp;E统计-直销'!I46</f>
        <v>0</v>
      </c>
      <c r="J46" s="351">
        <f t="shared" si="46"/>
        <v>0</v>
      </c>
      <c r="K46" s="352"/>
      <c r="L46" s="350">
        <f>'A&amp;P统计-直销'!R46+'T&amp;E统计-直销'!L46</f>
        <v>0</v>
      </c>
      <c r="M46" s="303">
        <f>'A&amp;P统计-直销'!S46+'T&amp;E统计-直销'!M46</f>
        <v>0</v>
      </c>
      <c r="N46" s="351">
        <f t="shared" si="47"/>
        <v>0</v>
      </c>
      <c r="O46" s="303"/>
      <c r="P46" s="350">
        <f>'A&amp;P统计-直销'!X46+'T&amp;E统计-直销'!P46</f>
        <v>0</v>
      </c>
      <c r="Q46" s="303">
        <f>'A&amp;P统计-直销'!Y46+'T&amp;E统计-直销'!Q46</f>
        <v>0</v>
      </c>
      <c r="R46" s="351">
        <f t="shared" si="48"/>
        <v>0</v>
      </c>
      <c r="S46" s="303"/>
      <c r="T46" s="350">
        <f t="shared" si="49"/>
        <v>66300</v>
      </c>
      <c r="U46" s="303">
        <f t="shared" si="50"/>
        <v>0</v>
      </c>
      <c r="V46" s="351">
        <f t="shared" si="51"/>
        <v>66300</v>
      </c>
    </row>
    <row r="47" spans="2:22" s="4" customFormat="1" outlineLevel="1">
      <c r="B47" s="209"/>
      <c r="C47" s="26" t="s">
        <v>392</v>
      </c>
      <c r="D47" s="329">
        <f>SUM(D43:D46)</f>
        <v>233543</v>
      </c>
      <c r="E47" s="26">
        <f>SUM(E43:E46)</f>
        <v>182000</v>
      </c>
      <c r="F47" s="330">
        <f t="shared" ref="F47" si="52">D47-E47</f>
        <v>51543</v>
      </c>
      <c r="G47" s="26"/>
      <c r="H47" s="329">
        <f>SUM(H43:H46)</f>
        <v>184223.2</v>
      </c>
      <c r="I47" s="26">
        <f>SUM(I43:I46)</f>
        <v>245700</v>
      </c>
      <c r="J47" s="330">
        <f t="shared" si="46"/>
        <v>-61476.799999999988</v>
      </c>
      <c r="K47" s="331"/>
      <c r="L47" s="329">
        <f>SUM(L43:L46)</f>
        <v>0</v>
      </c>
      <c r="M47" s="26">
        <f>SUM(M43:M46)</f>
        <v>245700</v>
      </c>
      <c r="N47" s="330">
        <f t="shared" si="47"/>
        <v>-245700</v>
      </c>
      <c r="O47" s="26"/>
      <c r="P47" s="329">
        <f>SUM(P43:P46)</f>
        <v>0</v>
      </c>
      <c r="Q47" s="26">
        <f>SUM(Q43:Q46)</f>
        <v>236600</v>
      </c>
      <c r="R47" s="330">
        <f t="shared" si="48"/>
        <v>-236600</v>
      </c>
      <c r="S47" s="26"/>
      <c r="T47" s="329">
        <f>SUM(T43:T46)</f>
        <v>417766.2</v>
      </c>
      <c r="U47" s="26">
        <f>SUM(U43:U46)</f>
        <v>910000</v>
      </c>
      <c r="V47" s="330">
        <f t="shared" ref="V47" si="53">T47-U47</f>
        <v>-492233.8</v>
      </c>
    </row>
    <row r="48" spans="2:22" outlineLevel="1">
      <c r="B48" s="210"/>
      <c r="C48" s="303"/>
      <c r="D48" s="206"/>
      <c r="E48" s="24"/>
      <c r="F48" s="207"/>
      <c r="G48" s="24"/>
      <c r="H48" s="206"/>
      <c r="I48" s="24"/>
      <c r="J48" s="207"/>
      <c r="K48" s="208"/>
      <c r="L48" s="206"/>
      <c r="M48" s="24"/>
      <c r="N48" s="207"/>
      <c r="O48" s="24"/>
      <c r="P48" s="206"/>
      <c r="Q48" s="24"/>
      <c r="R48" s="207"/>
      <c r="S48" s="24"/>
      <c r="T48" s="206"/>
      <c r="U48" s="24"/>
      <c r="V48" s="207"/>
    </row>
    <row r="49" spans="2:22" s="320" customFormat="1" outlineLevel="1">
      <c r="B49" s="209" t="str">
        <f>VLOOKUP($C49,大区会计表!$A:$B,2,0)</f>
        <v>金银</v>
      </c>
      <c r="C49" s="302" t="s">
        <v>8</v>
      </c>
      <c r="D49" s="328">
        <f>'A&amp;P统计-直销'!F49+'T&amp;E统计-直销'!D49</f>
        <v>103000</v>
      </c>
      <c r="E49" s="302">
        <f>'A&amp;P统计-直销'!G49+'T&amp;E统计-直销'!E49</f>
        <v>104000</v>
      </c>
      <c r="F49" s="356">
        <f t="shared" ref="F49:F52" si="54">D49-E49</f>
        <v>-1000</v>
      </c>
      <c r="G49" s="302"/>
      <c r="H49" s="328">
        <f>'A&amp;P统计-直销'!L49+'T&amp;E统计-直销'!H49</f>
        <v>0</v>
      </c>
      <c r="I49" s="302">
        <f>'A&amp;P统计-直销'!M49+'T&amp;E统计-直销'!I49</f>
        <v>140400</v>
      </c>
      <c r="J49" s="356">
        <f t="shared" ref="J49:J53" si="55">H49-I49</f>
        <v>-140400</v>
      </c>
      <c r="K49" s="357"/>
      <c r="L49" s="328">
        <f>'A&amp;P统计-直销'!R49+'T&amp;E统计-直销'!L49</f>
        <v>0</v>
      </c>
      <c r="M49" s="302">
        <f>'A&amp;P统计-直销'!S49+'T&amp;E统计-直销'!M49</f>
        <v>140400</v>
      </c>
      <c r="N49" s="356">
        <f t="shared" ref="N49:N53" si="56">L49-M49</f>
        <v>-140400</v>
      </c>
      <c r="O49" s="302"/>
      <c r="P49" s="328">
        <f>'A&amp;P统计-直销'!X49+'T&amp;E统计-直销'!P49</f>
        <v>0</v>
      </c>
      <c r="Q49" s="302">
        <f>'A&amp;P统计-直销'!Y49+'T&amp;E统计-直销'!Q49</f>
        <v>135200</v>
      </c>
      <c r="R49" s="356">
        <f t="shared" ref="R49:R53" si="57">P49-Q49</f>
        <v>-135200</v>
      </c>
      <c r="S49" s="302"/>
      <c r="T49" s="328">
        <f t="shared" ref="T49:T52" si="58">D49+H49+L49+P49</f>
        <v>103000</v>
      </c>
      <c r="U49" s="302">
        <f t="shared" ref="U49:U52" si="59">E49+I49+M49+Q49</f>
        <v>520000</v>
      </c>
      <c r="V49" s="356">
        <f t="shared" ref="V49:V52" si="60">T49-U49</f>
        <v>-417000</v>
      </c>
    </row>
    <row r="50" spans="2:22" s="320" customFormat="1" outlineLevel="1">
      <c r="B50" s="210" t="str">
        <f>VLOOKUP($C50,大区会计表!$A:$B,2,0)</f>
        <v>李研</v>
      </c>
      <c r="C50" s="303" t="s">
        <v>20</v>
      </c>
      <c r="D50" s="350">
        <f>'A&amp;P统计-直销'!F50+'T&amp;E统计-直销'!D50</f>
        <v>3425</v>
      </c>
      <c r="E50" s="303">
        <f>'A&amp;P统计-直销'!G50+'T&amp;E统计-直销'!E50</f>
        <v>78000</v>
      </c>
      <c r="F50" s="351">
        <f t="shared" si="54"/>
        <v>-74575</v>
      </c>
      <c r="G50" s="303"/>
      <c r="H50" s="350">
        <f>'A&amp;P统计-直销'!L50+'T&amp;E统计-直销'!H50</f>
        <v>0</v>
      </c>
      <c r="I50" s="303">
        <f>'A&amp;P统计-直销'!M50+'T&amp;E统计-直销'!I50</f>
        <v>105300</v>
      </c>
      <c r="J50" s="351">
        <f t="shared" si="55"/>
        <v>-105300</v>
      </c>
      <c r="K50" s="352"/>
      <c r="L50" s="350">
        <f>'A&amp;P统计-直销'!R50+'T&amp;E统计-直销'!L50</f>
        <v>0</v>
      </c>
      <c r="M50" s="303">
        <f>'A&amp;P统计-直销'!S50+'T&amp;E统计-直销'!M50</f>
        <v>105300</v>
      </c>
      <c r="N50" s="351">
        <f t="shared" si="56"/>
        <v>-105300</v>
      </c>
      <c r="O50" s="303"/>
      <c r="P50" s="350">
        <f>'A&amp;P统计-直销'!X50+'T&amp;E统计-直销'!P50</f>
        <v>0</v>
      </c>
      <c r="Q50" s="303">
        <f>'A&amp;P统计-直销'!Y50+'T&amp;E统计-直销'!Q50</f>
        <v>101400</v>
      </c>
      <c r="R50" s="351">
        <f t="shared" si="57"/>
        <v>-101400</v>
      </c>
      <c r="S50" s="303"/>
      <c r="T50" s="350">
        <f t="shared" si="58"/>
        <v>3425</v>
      </c>
      <c r="U50" s="303">
        <f t="shared" si="59"/>
        <v>390000</v>
      </c>
      <c r="V50" s="351">
        <f t="shared" si="60"/>
        <v>-386575</v>
      </c>
    </row>
    <row r="51" spans="2:22" s="320" customFormat="1" outlineLevel="1">
      <c r="B51" s="209" t="str">
        <f>VLOOKUP($C51,大区会计表!$A:$B,2,0)</f>
        <v>姚建红</v>
      </c>
      <c r="C51" s="302" t="s">
        <v>51</v>
      </c>
      <c r="D51" s="328">
        <f>'A&amp;P统计-直销'!F51+'T&amp;E统计-直销'!D51</f>
        <v>0</v>
      </c>
      <c r="E51" s="302">
        <f>'A&amp;P统计-直销'!G51+'T&amp;E统计-直销'!E51</f>
        <v>0</v>
      </c>
      <c r="F51" s="356">
        <f t="shared" si="54"/>
        <v>0</v>
      </c>
      <c r="G51" s="302"/>
      <c r="H51" s="328">
        <f>'A&amp;P统计-直销'!L51+'T&amp;E统计-直销'!H51</f>
        <v>0</v>
      </c>
      <c r="I51" s="302">
        <f>'A&amp;P统计-直销'!M51+'T&amp;E统计-直销'!I51</f>
        <v>0</v>
      </c>
      <c r="J51" s="356">
        <f t="shared" si="55"/>
        <v>0</v>
      </c>
      <c r="K51" s="357"/>
      <c r="L51" s="328">
        <f>'A&amp;P统计-直销'!R51+'T&amp;E统计-直销'!L51</f>
        <v>0</v>
      </c>
      <c r="M51" s="302">
        <f>'A&amp;P统计-直销'!S51+'T&amp;E统计-直销'!M51</f>
        <v>0</v>
      </c>
      <c r="N51" s="356">
        <f t="shared" si="56"/>
        <v>0</v>
      </c>
      <c r="O51" s="302"/>
      <c r="P51" s="328">
        <f>'A&amp;P统计-直销'!X51+'T&amp;E统计-直销'!P51</f>
        <v>0</v>
      </c>
      <c r="Q51" s="302">
        <f>'A&amp;P统计-直销'!Y51+'T&amp;E统计-直销'!Q51</f>
        <v>0</v>
      </c>
      <c r="R51" s="356">
        <f t="shared" si="57"/>
        <v>0</v>
      </c>
      <c r="S51" s="302"/>
      <c r="T51" s="328">
        <f t="shared" si="58"/>
        <v>0</v>
      </c>
      <c r="U51" s="302">
        <f t="shared" si="59"/>
        <v>0</v>
      </c>
      <c r="V51" s="356">
        <f t="shared" si="60"/>
        <v>0</v>
      </c>
    </row>
    <row r="52" spans="2:22" s="320" customFormat="1" outlineLevel="1">
      <c r="B52" s="210" t="str">
        <f>VLOOKUP($C52,大区会计表!$A:$B,2,0)</f>
        <v>姚建红</v>
      </c>
      <c r="C52" s="303" t="s">
        <v>29</v>
      </c>
      <c r="D52" s="350">
        <f>'A&amp;P统计-直销'!F52+'T&amp;E统计-直销'!D52</f>
        <v>0</v>
      </c>
      <c r="E52" s="303">
        <f>'A&amp;P统计-直销'!G52+'T&amp;E统计-直销'!E52</f>
        <v>0</v>
      </c>
      <c r="F52" s="351">
        <f t="shared" si="54"/>
        <v>0</v>
      </c>
      <c r="G52" s="303"/>
      <c r="H52" s="350">
        <f>'A&amp;P统计-直销'!L52+'T&amp;E统计-直销'!H52</f>
        <v>0</v>
      </c>
      <c r="I52" s="303">
        <f>'A&amp;P统计-直销'!M52+'T&amp;E统计-直销'!I52</f>
        <v>0</v>
      </c>
      <c r="J52" s="351">
        <f t="shared" si="55"/>
        <v>0</v>
      </c>
      <c r="K52" s="352"/>
      <c r="L52" s="350">
        <f>'A&amp;P统计-直销'!R52+'T&amp;E统计-直销'!L52</f>
        <v>0</v>
      </c>
      <c r="M52" s="303">
        <f>'A&amp;P统计-直销'!S52+'T&amp;E统计-直销'!M52</f>
        <v>0</v>
      </c>
      <c r="N52" s="351">
        <f t="shared" si="56"/>
        <v>0</v>
      </c>
      <c r="O52" s="303"/>
      <c r="P52" s="350">
        <f>'A&amp;P统计-直销'!X52+'T&amp;E统计-直销'!P52</f>
        <v>0</v>
      </c>
      <c r="Q52" s="303">
        <f>'A&amp;P统计-直销'!Y52+'T&amp;E统计-直销'!Q52</f>
        <v>0</v>
      </c>
      <c r="R52" s="351">
        <f t="shared" si="57"/>
        <v>0</v>
      </c>
      <c r="S52" s="303"/>
      <c r="T52" s="350">
        <f t="shared" si="58"/>
        <v>0</v>
      </c>
      <c r="U52" s="303">
        <f t="shared" si="59"/>
        <v>0</v>
      </c>
      <c r="V52" s="351">
        <f t="shared" si="60"/>
        <v>0</v>
      </c>
    </row>
    <row r="53" spans="2:22" s="4" customFormat="1" outlineLevel="1">
      <c r="B53" s="209"/>
      <c r="C53" s="26" t="s">
        <v>393</v>
      </c>
      <c r="D53" s="329">
        <f>SUM(D49:D52)</f>
        <v>106425</v>
      </c>
      <c r="E53" s="26">
        <f>SUM(E49:E52)</f>
        <v>182000</v>
      </c>
      <c r="F53" s="330">
        <f t="shared" ref="F53" si="61">D53-E53</f>
        <v>-75575</v>
      </c>
      <c r="G53" s="26"/>
      <c r="H53" s="329">
        <f>SUM(H49:H52)</f>
        <v>0</v>
      </c>
      <c r="I53" s="26">
        <f>SUM(I49:I52)</f>
        <v>245700</v>
      </c>
      <c r="J53" s="330">
        <f t="shared" si="55"/>
        <v>-245700</v>
      </c>
      <c r="K53" s="331"/>
      <c r="L53" s="329">
        <f>SUM(L49:L52)</f>
        <v>0</v>
      </c>
      <c r="M53" s="26">
        <f>SUM(M49:M52)</f>
        <v>245700</v>
      </c>
      <c r="N53" s="330">
        <f t="shared" si="56"/>
        <v>-245700</v>
      </c>
      <c r="O53" s="26"/>
      <c r="P53" s="329">
        <f>SUM(P49:P52)</f>
        <v>0</v>
      </c>
      <c r="Q53" s="26">
        <f>SUM(Q49:Q52)</f>
        <v>236600</v>
      </c>
      <c r="R53" s="330">
        <f t="shared" si="57"/>
        <v>-236600</v>
      </c>
      <c r="S53" s="26"/>
      <c r="T53" s="329">
        <f>SUM(T49:T52)</f>
        <v>106425</v>
      </c>
      <c r="U53" s="26">
        <f>SUM(U49:U52)</f>
        <v>910000</v>
      </c>
      <c r="V53" s="330">
        <f t="shared" ref="V53" si="62">T53-U53</f>
        <v>-803575</v>
      </c>
    </row>
    <row r="54" spans="2:22" outlineLevel="1">
      <c r="B54" s="210"/>
      <c r="C54" s="303"/>
      <c r="D54" s="206"/>
      <c r="E54" s="24"/>
      <c r="F54" s="207"/>
      <c r="G54" s="24"/>
      <c r="H54" s="206"/>
      <c r="I54" s="24"/>
      <c r="J54" s="207"/>
      <c r="K54" s="208"/>
      <c r="L54" s="206"/>
      <c r="M54" s="24"/>
      <c r="N54" s="207"/>
      <c r="O54" s="24"/>
      <c r="P54" s="206"/>
      <c r="Q54" s="24"/>
      <c r="R54" s="207"/>
      <c r="S54" s="24"/>
      <c r="T54" s="206"/>
      <c r="U54" s="24"/>
      <c r="V54" s="207"/>
    </row>
    <row r="55" spans="2:22" s="4" customFormat="1" outlineLevel="1">
      <c r="B55" s="209"/>
      <c r="C55" s="26" t="s">
        <v>163</v>
      </c>
      <c r="D55" s="329">
        <f>D53+D47+D41+D34+D27+D22+D17+D13</f>
        <v>2879028</v>
      </c>
      <c r="E55" s="26">
        <f>E53+E47+E41+E34+E27+E22+E17+E13</f>
        <v>4606000</v>
      </c>
      <c r="F55" s="330">
        <f t="shared" ref="F55" si="63">D55-E55</f>
        <v>-1726972</v>
      </c>
      <c r="G55" s="26"/>
      <c r="H55" s="329">
        <f>H53+H47+H41+H34+H27+H22+H17+H13</f>
        <v>1231723.2</v>
      </c>
      <c r="I55" s="26">
        <f>I53+I47+I41+I34+I27+I22+I17+I13</f>
        <v>6301100</v>
      </c>
      <c r="J55" s="330">
        <f t="shared" ref="J55" si="64">H55-I55</f>
        <v>-5069376.8</v>
      </c>
      <c r="K55" s="331"/>
      <c r="L55" s="329">
        <f>L53+L47+L41+L34+L27+L22+L17+L13</f>
        <v>24000</v>
      </c>
      <c r="M55" s="26">
        <f>M53+M47+M41+M34+M27+M22+M17+M13</f>
        <v>6002100</v>
      </c>
      <c r="N55" s="330">
        <f t="shared" ref="N55" si="65">L55-M55</f>
        <v>-5978100</v>
      </c>
      <c r="O55" s="26"/>
      <c r="P55" s="329">
        <f>P53+P47+P41+P34+P27+P22+P17+P13</f>
        <v>24000</v>
      </c>
      <c r="Q55" s="26">
        <f>Q53+Q47+Q41+Q34+Q27+Q22+Q17+Q13</f>
        <v>5779800</v>
      </c>
      <c r="R55" s="330">
        <f t="shared" ref="R55" si="66">P55-Q55</f>
        <v>-5755800</v>
      </c>
      <c r="S55" s="26"/>
      <c r="T55" s="329">
        <f>T53+T47+T41+T34+T27+T22+T17+T13</f>
        <v>4158751.2</v>
      </c>
      <c r="U55" s="26">
        <f>U53+U47+U41+U34+U27+U22+U17+U13</f>
        <v>22689000</v>
      </c>
      <c r="V55" s="330">
        <f t="shared" ref="V55" si="67">T55-U55</f>
        <v>-18530248.800000001</v>
      </c>
    </row>
    <row r="56" spans="2:22">
      <c r="D56" s="5">
        <f>D55-'A&amp;P统计-直销'!D55-'T&amp;E统计-直销'!D55</f>
        <v>4500</v>
      </c>
      <c r="E56" s="5">
        <f>E55-'A&amp;P统计-直销'!G55-'T&amp;E统计-直销'!E55</f>
        <v>0</v>
      </c>
      <c r="F56" s="5">
        <f>F55-'A&amp;P统计-直销'!H55-'T&amp;E统计-直销'!F55</f>
        <v>0</v>
      </c>
      <c r="H56" s="5">
        <f>H55-'A&amp;P统计-直销'!J55-'T&amp;E统计-直销'!H55</f>
        <v>5999.9999999999418</v>
      </c>
      <c r="I56" s="5">
        <f>I55-'A&amp;P统计-直销'!M55-'T&amp;E统计-直销'!I55</f>
        <v>299000</v>
      </c>
      <c r="J56" s="5">
        <f>J55-'A&amp;P统计-直销'!N55-'T&amp;E统计-直销'!J55</f>
        <v>-298999.99999999977</v>
      </c>
      <c r="L56" s="5">
        <f>L55-'A&amp;P统计-直销'!P55-'T&amp;E统计-直销'!L55</f>
        <v>0</v>
      </c>
      <c r="M56" s="5">
        <f>M55-'A&amp;P统计-直销'!S55-'T&amp;E统计-直销'!M55</f>
        <v>0</v>
      </c>
      <c r="N56" s="5">
        <f>N55-'A&amp;P统计-直销'!T55-'T&amp;E统计-直销'!N55</f>
        <v>0</v>
      </c>
      <c r="P56" s="5">
        <f>P55-'A&amp;P统计-直销'!V55-'T&amp;E统计-直销'!P55</f>
        <v>0</v>
      </c>
      <c r="Q56" s="5">
        <f>Q55-'A&amp;P统计-直销'!Y55-'T&amp;E统计-直销'!Q55</f>
        <v>0</v>
      </c>
      <c r="R56" s="5">
        <f>R55-'A&amp;P统计-直销'!Z55-'T&amp;E统计-直销'!R55</f>
        <v>0</v>
      </c>
      <c r="T56" s="5">
        <f>T55-'A&amp;P统计-直销'!AB55-'T&amp;E统计-直销'!T55</f>
        <v>10500.000000000233</v>
      </c>
      <c r="U56" s="5">
        <f>U55-'A&amp;P统计-直销'!AE55-'T&amp;E统计-直销'!U55</f>
        <v>299000</v>
      </c>
      <c r="V56" s="5">
        <f>V55-'A&amp;P统计-直销'!AF55-'T&amp;E统计-直销'!V55</f>
        <v>-299000.00000000093</v>
      </c>
    </row>
    <row r="57" spans="2:22" s="320" customFormat="1">
      <c r="B57" s="202"/>
    </row>
    <row r="58" spans="2:22" s="320" customFormat="1">
      <c r="B58" s="4"/>
    </row>
    <row r="59" spans="2:22" s="320" customFormat="1">
      <c r="B59" s="4"/>
    </row>
    <row r="60" spans="2:22" s="320" customFormat="1">
      <c r="B60" s="4"/>
    </row>
    <row r="61" spans="2:22" s="320" customFormat="1">
      <c r="B61" s="4"/>
    </row>
    <row r="62" spans="2:22" s="4" customFormat="1"/>
    <row r="64" spans="2:22" s="4" customFormat="1"/>
  </sheetData>
  <sheetProtection password="CC27" sheet="1" objects="1" scenarios="1"/>
  <phoneticPr fontId="1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F64"/>
  <sheetViews>
    <sheetView showGridLines="0" workbookViewId="0">
      <pane xSplit="3" ySplit="5" topLeftCell="D6" activePane="bottomRight" state="frozen"/>
      <selection activeCell="D23" sqref="D23"/>
      <selection pane="topRight" activeCell="D23" sqref="D23"/>
      <selection pane="bottomLeft" activeCell="D23" sqref="D23"/>
      <selection pane="bottomRight" activeCell="A25" sqref="A25:XFD25"/>
    </sheetView>
  </sheetViews>
  <sheetFormatPr defaultRowHeight="14.25" outlineLevelRow="1"/>
  <cols>
    <col min="1" max="1" width="2" style="5" customWidth="1"/>
    <col min="2" max="2" width="7.75" style="4" customWidth="1"/>
    <col min="3" max="3" width="10" style="5" customWidth="1"/>
    <col min="4" max="4" width="8.5" style="5" bestFit="1" customWidth="1"/>
    <col min="5" max="6" width="8.5" style="5" customWidth="1"/>
    <col min="7" max="7" width="12.125" style="5" bestFit="1" customWidth="1"/>
    <col min="8" max="8" width="10.75" style="5" customWidth="1"/>
    <col min="9" max="9" width="1" style="5" customWidth="1"/>
    <col min="10" max="10" width="8.5" style="5" bestFit="1" customWidth="1"/>
    <col min="11" max="12" width="8.5" style="5" customWidth="1"/>
    <col min="13" max="13" width="12.125" style="5" bestFit="1" customWidth="1"/>
    <col min="14" max="14" width="11" style="5" bestFit="1" customWidth="1"/>
    <col min="15" max="15" width="1" style="5" customWidth="1"/>
    <col min="16" max="16" width="8.5" style="5" bestFit="1" customWidth="1"/>
    <col min="17" max="18" width="8.5" style="5" customWidth="1"/>
    <col min="19" max="19" width="12.125" style="5" bestFit="1" customWidth="1"/>
    <col min="20" max="20" width="11" style="5" bestFit="1" customWidth="1"/>
    <col min="21" max="21" width="1" style="5" customWidth="1"/>
    <col min="22" max="22" width="8.5" style="5" bestFit="1" customWidth="1"/>
    <col min="23" max="24" width="8.5" style="5" customWidth="1"/>
    <col min="25" max="25" width="12.125" style="5" customWidth="1"/>
    <col min="26" max="26" width="11" style="5" bestFit="1" customWidth="1"/>
    <col min="27" max="27" width="1" style="5" customWidth="1"/>
    <col min="28" max="28" width="11.625" style="5" bestFit="1" customWidth="1"/>
    <col min="29" max="30" width="11.625" style="5" customWidth="1"/>
    <col min="31" max="31" width="12.625" style="5" bestFit="1" customWidth="1"/>
    <col min="32" max="32" width="12.375" style="5" bestFit="1" customWidth="1"/>
    <col min="33" max="33" width="1.75" style="5" customWidth="1"/>
    <col min="34" max="16384" width="9" style="5"/>
  </cols>
  <sheetData>
    <row r="1" spans="1:32">
      <c r="A1" s="4" t="str">
        <f>直销业务预算汇总!A1</f>
        <v>直销业务2016 实际vs预算统计</v>
      </c>
    </row>
    <row r="2" spans="1:32">
      <c r="A2" s="4" t="s">
        <v>69</v>
      </c>
    </row>
    <row r="3" spans="1:32">
      <c r="A3" s="4" t="s">
        <v>30</v>
      </c>
    </row>
    <row r="4" spans="1:32" ht="30.75" customHeight="1">
      <c r="B4" s="176" t="s">
        <v>122</v>
      </c>
      <c r="C4" s="177" t="s">
        <v>55</v>
      </c>
      <c r="D4" s="462" t="s">
        <v>3364</v>
      </c>
      <c r="E4" s="73" t="s">
        <v>3365</v>
      </c>
      <c r="F4" s="73" t="s">
        <v>3366</v>
      </c>
      <c r="G4" s="70" t="s">
        <v>71</v>
      </c>
      <c r="H4" s="71" t="s">
        <v>44</v>
      </c>
      <c r="I4" s="72"/>
      <c r="J4" s="69" t="s">
        <v>42</v>
      </c>
      <c r="K4" s="73" t="s">
        <v>3365</v>
      </c>
      <c r="L4" s="73" t="s">
        <v>3366</v>
      </c>
      <c r="M4" s="70" t="str">
        <f>G4</f>
        <v>首代确认</v>
      </c>
      <c r="N4" s="71" t="s">
        <v>44</v>
      </c>
      <c r="O4" s="72"/>
      <c r="P4" s="69" t="s">
        <v>42</v>
      </c>
      <c r="Q4" s="73" t="s">
        <v>3365</v>
      </c>
      <c r="R4" s="73" t="s">
        <v>3366</v>
      </c>
      <c r="S4" s="70" t="str">
        <f>G4</f>
        <v>首代确认</v>
      </c>
      <c r="T4" s="71" t="s">
        <v>44</v>
      </c>
      <c r="U4" s="72"/>
      <c r="V4" s="69" t="s">
        <v>42</v>
      </c>
      <c r="W4" s="73" t="s">
        <v>3365</v>
      </c>
      <c r="X4" s="73" t="s">
        <v>3366</v>
      </c>
      <c r="Y4" s="70" t="str">
        <f>G4</f>
        <v>首代确认</v>
      </c>
      <c r="Z4" s="71" t="s">
        <v>44</v>
      </c>
      <c r="AA4" s="72"/>
      <c r="AB4" s="69" t="s">
        <v>42</v>
      </c>
      <c r="AC4" s="73" t="s">
        <v>3365</v>
      </c>
      <c r="AD4" s="73" t="s">
        <v>3366</v>
      </c>
      <c r="AE4" s="73" t="str">
        <f>G4</f>
        <v>首代确认</v>
      </c>
      <c r="AF4" s="71" t="s">
        <v>44</v>
      </c>
    </row>
    <row r="5" spans="1:32">
      <c r="B5" s="178"/>
      <c r="C5" s="7"/>
      <c r="D5" s="12"/>
      <c r="E5" s="699"/>
      <c r="F5" s="8">
        <f>直销业务预算汇总!D5</f>
        <v>0</v>
      </c>
      <c r="G5" s="8" t="str">
        <f>直销业务预算汇总!E5</f>
        <v>2016 Q1</v>
      </c>
      <c r="H5" s="74"/>
      <c r="I5" s="75"/>
      <c r="J5" s="12"/>
      <c r="K5" s="699"/>
      <c r="L5" s="699"/>
      <c r="M5" s="8" t="str">
        <f>直销业务预算汇总!I5</f>
        <v>2016 Q2</v>
      </c>
      <c r="N5" s="74"/>
      <c r="O5" s="75"/>
      <c r="P5" s="12"/>
      <c r="Q5" s="699"/>
      <c r="R5" s="699"/>
      <c r="S5" s="8" t="str">
        <f>直销业务预算汇总!M5</f>
        <v>2016 Q3</v>
      </c>
      <c r="T5" s="74"/>
      <c r="U5" s="75"/>
      <c r="V5" s="12"/>
      <c r="W5" s="699"/>
      <c r="X5" s="699"/>
      <c r="Y5" s="8" t="str">
        <f>直销业务预算汇总!Q5</f>
        <v>2016 Q4</v>
      </c>
      <c r="Z5" s="74"/>
      <c r="AA5" s="75"/>
      <c r="AB5" s="12"/>
      <c r="AC5" s="699"/>
      <c r="AD5" s="699"/>
      <c r="AE5" s="8" t="str">
        <f>直销业务预算汇总!U5</f>
        <v>2016 全年</v>
      </c>
      <c r="AF5" s="74"/>
    </row>
    <row r="6" spans="1:32" s="320" customFormat="1" outlineLevel="1">
      <c r="B6" s="179" t="str">
        <f>VLOOKUP($C6,大区会计表!$A:$B,2,0)</f>
        <v>赵小庆</v>
      </c>
      <c r="C6" s="306" t="s">
        <v>47</v>
      </c>
      <c r="D6" s="76">
        <f>SUMIFS('A&amp;P明细-直销'!$E:$E,'A&amp;P明细-直销'!$C:$C,'A&amp;P统计-直销'!$C6,'A&amp;P明细-直销'!$I:$I,$G$5)</f>
        <v>680000</v>
      </c>
      <c r="E6" s="185">
        <f>SUMIFS('活动成本明细-直销'!$E:$E,'活动成本明细-直销'!$C:$C,'A&amp;P统计-直销'!$C6,'活动成本明细-直销'!$I:$I,$G$5)</f>
        <v>4000</v>
      </c>
      <c r="F6" s="185">
        <f t="shared" ref="F6:F12" si="0">SUM(D6:E6)</f>
        <v>684000</v>
      </c>
      <c r="G6" s="185">
        <f>INDEX('[13]2016 确认版 vs 财务版'!$1:$1048576,13,MATCH(C6,'[13]2016 确认版 vs 财务版'!$3:$3,0)+20)</f>
        <v>680000</v>
      </c>
      <c r="H6" s="326">
        <f>F6-G6</f>
        <v>4000</v>
      </c>
      <c r="I6" s="327"/>
      <c r="J6" s="76">
        <f>SUMIFS('A&amp;P明细-直销'!$E:$E,'A&amp;P明细-直销'!$C:$C,'A&amp;P统计-直销'!$C6,'A&amp;P明细-直销'!$I:$I,$M$5)</f>
        <v>299000</v>
      </c>
      <c r="K6" s="185">
        <f>SUMIFS('活动成本明细-直销'!$E:$E,'活动成本明细-直销'!$C:$C,'A&amp;P统计-直销'!$C6,'活动成本明细-直销'!$I:$I,$M$5)</f>
        <v>0</v>
      </c>
      <c r="L6" s="185">
        <f t="shared" ref="L6:L12" si="1">SUM(J6:K6)</f>
        <v>299000</v>
      </c>
      <c r="M6" s="185">
        <f>INDEX('[13]2016 确认版 vs 财务版'!$1:$1048576,13,MATCH(C6,'[13]2016 确认版 vs 财务版'!$3:$3,0)+21)</f>
        <v>918000.00000000012</v>
      </c>
      <c r="N6" s="326">
        <f>L6-M6</f>
        <v>-619000.00000000012</v>
      </c>
      <c r="O6" s="327"/>
      <c r="P6" s="76">
        <f>SUMIFS('A&amp;P明细-直销'!$E:$E,'A&amp;P明细-直销'!$C:$C,'A&amp;P统计-直销'!$C6,'A&amp;P明细-直销'!$I:$I,$S$5)</f>
        <v>0</v>
      </c>
      <c r="Q6" s="185">
        <f>SUMIFS('活动成本明细-直销'!$E:$E,'活动成本明细-直销'!$C:$C,'A&amp;P统计-直销'!$C6,'活动成本明细-直销'!$I:$I,$S$5)</f>
        <v>0</v>
      </c>
      <c r="R6" s="185">
        <f t="shared" ref="R6:R12" si="2">SUM(P6:Q6)</f>
        <v>0</v>
      </c>
      <c r="S6" s="185">
        <f>INDEX('[13]2016 确认版 vs 财务版'!$1:$1048576,13,MATCH(C6,'[13]2016 确认版 vs 财务版'!$3:$3,0)+22)</f>
        <v>918000.00000000012</v>
      </c>
      <c r="T6" s="326">
        <f t="shared" ref="T6:T55" si="3">R6-S6</f>
        <v>-918000.00000000012</v>
      </c>
      <c r="U6" s="327"/>
      <c r="V6" s="76">
        <f>SUMIFS('A&amp;P明细-直销'!$E:$E,'A&amp;P明细-直销'!$C:$C,'A&amp;P统计-直销'!$C6,'A&amp;P明细-直销'!$I:$I,$Y$5)</f>
        <v>0</v>
      </c>
      <c r="W6" s="185">
        <f>SUMIFS('活动成本明细-直销'!$E:$E,'活动成本明细-直销'!$C:$C,'A&amp;P统计-直销'!$C6,'活动成本明细-直销'!$I:$I,$Y$5)</f>
        <v>0</v>
      </c>
      <c r="X6" s="185">
        <f t="shared" ref="X6:X12" si="4">SUM(V6:W6)</f>
        <v>0</v>
      </c>
      <c r="Y6" s="185">
        <f>INDEX('[13]2016 确认版 vs 财务版'!$1:$1048576,13,MATCH(C6,'[13]2016 确认版 vs 财务版'!$3:$3,0)+23)</f>
        <v>884000</v>
      </c>
      <c r="Z6" s="326">
        <f t="shared" ref="Z6:Z55" si="5">X6-Y6</f>
        <v>-884000</v>
      </c>
      <c r="AA6" s="327"/>
      <c r="AB6" s="76">
        <f t="shared" ref="AB6:AC12" si="6">D6+J6+P6+V6</f>
        <v>979000</v>
      </c>
      <c r="AC6" s="185">
        <f t="shared" si="6"/>
        <v>4000</v>
      </c>
      <c r="AD6" s="185">
        <f t="shared" ref="AD6:AD12" si="7">SUM(AB6:AC6)</f>
        <v>983000</v>
      </c>
      <c r="AE6" s="185">
        <f t="shared" ref="AE6:AE12" si="8">G6+M6+S6+Y6</f>
        <v>3400000</v>
      </c>
      <c r="AF6" s="326">
        <f>AD6-AE6</f>
        <v>-2417000</v>
      </c>
    </row>
    <row r="7" spans="1:32" s="320" customFormat="1" outlineLevel="1">
      <c r="B7" s="179" t="str">
        <f>VLOOKUP($C7,大区会计表!$A:$B,2,0)</f>
        <v>丁蓓</v>
      </c>
      <c r="C7" s="306" t="s">
        <v>0</v>
      </c>
      <c r="D7" s="76">
        <f>SUMIFS('A&amp;P明细-直销'!$E:$E,'A&amp;P明细-直销'!$C:$C,'A&amp;P统计-直销'!$C7,'A&amp;P明细-直销'!$I:$I,$G$5)</f>
        <v>0</v>
      </c>
      <c r="E7" s="185">
        <f>SUMIFS('活动成本明细-直销'!$E:$E,'活动成本明细-直销'!$C:$C,'A&amp;P统计-直销'!$C7,'活动成本明细-直销'!$I:$I,$G$5)</f>
        <v>0</v>
      </c>
      <c r="F7" s="185">
        <f t="shared" si="0"/>
        <v>0</v>
      </c>
      <c r="G7" s="185">
        <f>INDEX('[13]2016 确认版 vs 财务版'!$1:$1048576,13,MATCH(C7,'[13]2016 确认版 vs 财务版'!$3:$3,0)+20)</f>
        <v>260000</v>
      </c>
      <c r="H7" s="326">
        <f t="shared" ref="H7:H55" si="9">F7-G7</f>
        <v>-260000</v>
      </c>
      <c r="I7" s="327"/>
      <c r="J7" s="76">
        <f>SUMIFS('A&amp;P明细-直销'!$E:$E,'A&amp;P明细-直销'!$C:$C,'A&amp;P统计-直销'!$C7,'A&amp;P明细-直销'!$I:$I,$M$5)</f>
        <v>62600</v>
      </c>
      <c r="K7" s="185">
        <f>SUMIFS('活动成本明细-直销'!$E:$E,'活动成本明细-直销'!$C:$C,'A&amp;P统计-直销'!$C7,'活动成本明细-直销'!$I:$I,$M$5)</f>
        <v>0</v>
      </c>
      <c r="L7" s="185">
        <f t="shared" si="1"/>
        <v>62600</v>
      </c>
      <c r="M7" s="185">
        <f>INDEX('[13]2016 确认版 vs 财务版'!$1:$1048576,13,MATCH(C7,'[13]2016 确认版 vs 财务版'!$3:$3,0)+21)</f>
        <v>351000</v>
      </c>
      <c r="N7" s="326">
        <f t="shared" ref="N7:N55" si="10">L7-M7</f>
        <v>-288400</v>
      </c>
      <c r="O7" s="327"/>
      <c r="P7" s="76">
        <f>SUMIFS('A&amp;P明细-直销'!$E:$E,'A&amp;P明细-直销'!$C:$C,'A&amp;P统计-直销'!$C7,'A&amp;P明细-直销'!$I:$I,$S$5)</f>
        <v>0</v>
      </c>
      <c r="Q7" s="185">
        <f>SUMIFS('活动成本明细-直销'!$E:$E,'活动成本明细-直销'!$C:$C,'A&amp;P统计-直销'!$C7,'活动成本明细-直销'!$I:$I,$S$5)</f>
        <v>0</v>
      </c>
      <c r="R7" s="185">
        <f t="shared" si="2"/>
        <v>0</v>
      </c>
      <c r="S7" s="185">
        <f>INDEX('[13]2016 确认版 vs 财务版'!$1:$1048576,13,MATCH(C7,'[13]2016 确认版 vs 财务版'!$3:$3,0)+22)</f>
        <v>351000</v>
      </c>
      <c r="T7" s="326">
        <f t="shared" si="3"/>
        <v>-351000</v>
      </c>
      <c r="U7" s="327"/>
      <c r="V7" s="76">
        <f>SUMIFS('A&amp;P明细-直销'!$E:$E,'A&amp;P明细-直销'!$C:$C,'A&amp;P统计-直销'!$C7,'A&amp;P明细-直销'!$I:$I,$Y$5)</f>
        <v>0</v>
      </c>
      <c r="W7" s="185">
        <f>SUMIFS('活动成本明细-直销'!$E:$E,'活动成本明细-直销'!$C:$C,'A&amp;P统计-直销'!$C7,'活动成本明细-直销'!$I:$I,$Y$5)</f>
        <v>0</v>
      </c>
      <c r="X7" s="185">
        <f t="shared" si="4"/>
        <v>0</v>
      </c>
      <c r="Y7" s="185">
        <f>INDEX('[13]2016 确认版 vs 财务版'!$1:$1048576,13,MATCH(C7,'[13]2016 确认版 vs 财务版'!$3:$3,0)+23)</f>
        <v>338000</v>
      </c>
      <c r="Z7" s="326">
        <f t="shared" si="5"/>
        <v>-338000</v>
      </c>
      <c r="AA7" s="327"/>
      <c r="AB7" s="76">
        <f t="shared" si="6"/>
        <v>62600</v>
      </c>
      <c r="AC7" s="185">
        <f t="shared" si="6"/>
        <v>0</v>
      </c>
      <c r="AD7" s="185">
        <f t="shared" si="7"/>
        <v>62600</v>
      </c>
      <c r="AE7" s="185">
        <f t="shared" si="8"/>
        <v>1300000</v>
      </c>
      <c r="AF7" s="326">
        <f t="shared" ref="AF7:AF55" si="11">AD7-AE7</f>
        <v>-1237400</v>
      </c>
    </row>
    <row r="8" spans="1:32" s="320" customFormat="1" outlineLevel="1">
      <c r="B8" s="180" t="str">
        <f>VLOOKUP($C8,大区会计表!$A:$B,2,0)</f>
        <v>丁蓓</v>
      </c>
      <c r="C8" s="307" t="s">
        <v>2</v>
      </c>
      <c r="D8" s="77">
        <f>SUMIFS('A&amp;P明细-直销'!$E:$E,'A&amp;P明细-直销'!$C:$C,'A&amp;P统计-直销'!$C8,'A&amp;P明细-直销'!$I:$I,$G$5)</f>
        <v>0</v>
      </c>
      <c r="E8" s="186">
        <f>SUMIFS('活动成本明细-直销'!$E:$E,'活动成本明细-直销'!$C:$C,'A&amp;P统计-直销'!$C8,'活动成本明细-直销'!$I:$I,$G$5)</f>
        <v>0</v>
      </c>
      <c r="F8" s="186">
        <f t="shared" si="0"/>
        <v>0</v>
      </c>
      <c r="G8" s="186">
        <f>INDEX('[13]2016 确认版 vs 财务版'!$1:$1048576,13,MATCH(C8,'[13]2016 确认版 vs 财务版'!$3:$3,0)+20)</f>
        <v>300000</v>
      </c>
      <c r="H8" s="362">
        <f t="shared" si="9"/>
        <v>-300000</v>
      </c>
      <c r="I8" s="363"/>
      <c r="J8" s="77">
        <f>SUMIFS('A&amp;P明细-直销'!$E:$E,'A&amp;P明细-直销'!$C:$C,'A&amp;P统计-直销'!$C8,'A&amp;P明细-直销'!$I:$I,$M$5)</f>
        <v>0</v>
      </c>
      <c r="K8" s="186">
        <f>SUMIFS('活动成本明细-直销'!$E:$E,'活动成本明细-直销'!$C:$C,'A&amp;P统计-直销'!$C8,'活动成本明细-直销'!$I:$I,$M$5)</f>
        <v>0</v>
      </c>
      <c r="L8" s="186">
        <f t="shared" si="1"/>
        <v>0</v>
      </c>
      <c r="M8" s="186">
        <f>INDEX('[13]2016 确认版 vs 财务版'!$1:$1048576,13,MATCH(C8,'[13]2016 确认版 vs 财务版'!$3:$3,0)+21)</f>
        <v>405000</v>
      </c>
      <c r="N8" s="362">
        <f t="shared" si="10"/>
        <v>-405000</v>
      </c>
      <c r="O8" s="363"/>
      <c r="P8" s="77">
        <f>SUMIFS('A&amp;P明细-直销'!$E:$E,'A&amp;P明细-直销'!$C:$C,'A&amp;P统计-直销'!$C8,'A&amp;P明细-直销'!$I:$I,$S$5)</f>
        <v>0</v>
      </c>
      <c r="Q8" s="186">
        <f>SUMIFS('活动成本明细-直销'!$E:$E,'活动成本明细-直销'!$C:$C,'A&amp;P统计-直销'!$C8,'活动成本明细-直销'!$I:$I,$S$5)</f>
        <v>0</v>
      </c>
      <c r="R8" s="186">
        <f t="shared" si="2"/>
        <v>0</v>
      </c>
      <c r="S8" s="186">
        <f>INDEX('[13]2016 确认版 vs 财务版'!$1:$1048576,13,MATCH(C8,'[13]2016 确认版 vs 财务版'!$3:$3,0)+22)</f>
        <v>405000</v>
      </c>
      <c r="T8" s="362">
        <f t="shared" si="3"/>
        <v>-405000</v>
      </c>
      <c r="U8" s="363"/>
      <c r="V8" s="77">
        <f>SUMIFS('A&amp;P明细-直销'!$E:$E,'A&amp;P明细-直销'!$C:$C,'A&amp;P统计-直销'!$C8,'A&amp;P明细-直销'!$I:$I,$Y$5)</f>
        <v>0</v>
      </c>
      <c r="W8" s="186">
        <f>SUMIFS('活动成本明细-直销'!$E:$E,'活动成本明细-直销'!$C:$C,'A&amp;P统计-直销'!$C8,'活动成本明细-直销'!$I:$I,$Y$5)</f>
        <v>0</v>
      </c>
      <c r="X8" s="186">
        <f t="shared" si="4"/>
        <v>0</v>
      </c>
      <c r="Y8" s="186">
        <f>INDEX('[13]2016 确认版 vs 财务版'!$1:$1048576,13,MATCH(C8,'[13]2016 确认版 vs 财务版'!$3:$3,0)+23)</f>
        <v>390000</v>
      </c>
      <c r="Z8" s="362">
        <f t="shared" si="5"/>
        <v>-390000</v>
      </c>
      <c r="AA8" s="363"/>
      <c r="AB8" s="77">
        <f t="shared" si="6"/>
        <v>0</v>
      </c>
      <c r="AC8" s="186">
        <f t="shared" si="6"/>
        <v>0</v>
      </c>
      <c r="AD8" s="186">
        <f t="shared" si="7"/>
        <v>0</v>
      </c>
      <c r="AE8" s="186">
        <f t="shared" si="8"/>
        <v>1500000</v>
      </c>
      <c r="AF8" s="362">
        <f t="shared" si="11"/>
        <v>-1500000</v>
      </c>
    </row>
    <row r="9" spans="1:32" s="320" customFormat="1" outlineLevel="1">
      <c r="A9" s="320" t="s">
        <v>119</v>
      </c>
      <c r="B9" s="179" t="str">
        <f>VLOOKUP($C9,大区会计表!$A:$B,2,0)</f>
        <v>丁蓓</v>
      </c>
      <c r="C9" s="306" t="s">
        <v>4</v>
      </c>
      <c r="D9" s="76">
        <f>SUMIFS('A&amp;P明细-直销'!$E:$E,'A&amp;P明细-直销'!$C:$C,'A&amp;P统计-直销'!$C9,'A&amp;P明细-直销'!$I:$I,$G$5)</f>
        <v>0</v>
      </c>
      <c r="E9" s="185">
        <f>SUMIFS('活动成本明细-直销'!$E:$E,'活动成本明细-直销'!$C:$C,'A&amp;P统计-直销'!$C9,'活动成本明细-直销'!$I:$I,$G$5)</f>
        <v>0</v>
      </c>
      <c r="F9" s="185">
        <f t="shared" si="0"/>
        <v>0</v>
      </c>
      <c r="G9" s="185">
        <f>INDEX('[13]2016 确认版 vs 财务版'!$1:$1048576,13,MATCH(C9,'[13]2016 确认版 vs 财务版'!$3:$3,0)+20)</f>
        <v>60000</v>
      </c>
      <c r="H9" s="326">
        <f t="shared" si="9"/>
        <v>-60000</v>
      </c>
      <c r="I9" s="327"/>
      <c r="J9" s="76">
        <f>SUMIFS('A&amp;P明细-直销'!$E:$E,'A&amp;P明细-直销'!$C:$C,'A&amp;P统计-直销'!$C9,'A&amp;P明细-直销'!$I:$I,$M$5)</f>
        <v>0</v>
      </c>
      <c r="K9" s="185">
        <f>SUMIFS('活动成本明细-直销'!$E:$E,'活动成本明细-直销'!$C:$C,'A&amp;P统计-直销'!$C9,'活动成本明细-直销'!$I:$I,$M$5)</f>
        <v>0</v>
      </c>
      <c r="L9" s="185">
        <f t="shared" si="1"/>
        <v>0</v>
      </c>
      <c r="M9" s="185">
        <f>INDEX('[13]2016 确认版 vs 财务版'!$1:$1048576,13,MATCH(C9,'[13]2016 确认版 vs 财务版'!$3:$3,0)+21)</f>
        <v>81000</v>
      </c>
      <c r="N9" s="326">
        <f t="shared" si="10"/>
        <v>-81000</v>
      </c>
      <c r="O9" s="327"/>
      <c r="P9" s="76">
        <f>SUMIFS('A&amp;P明细-直销'!$E:$E,'A&amp;P明细-直销'!$C:$C,'A&amp;P统计-直销'!$C9,'A&amp;P明细-直销'!$I:$I,$S$5)</f>
        <v>0</v>
      </c>
      <c r="Q9" s="185">
        <f>SUMIFS('活动成本明细-直销'!$E:$E,'活动成本明细-直销'!$C:$C,'A&amp;P统计-直销'!$C9,'活动成本明细-直销'!$I:$I,$S$5)</f>
        <v>0</v>
      </c>
      <c r="R9" s="185">
        <f t="shared" si="2"/>
        <v>0</v>
      </c>
      <c r="S9" s="185">
        <f>INDEX('[13]2016 确认版 vs 财务版'!$1:$1048576,13,MATCH(C9,'[13]2016 确认版 vs 财务版'!$3:$3,0)+22)</f>
        <v>81000</v>
      </c>
      <c r="T9" s="326">
        <f t="shared" si="3"/>
        <v>-81000</v>
      </c>
      <c r="U9" s="327"/>
      <c r="V9" s="76">
        <f>SUMIFS('A&amp;P明细-直销'!$E:$E,'A&amp;P明细-直销'!$C:$C,'A&amp;P统计-直销'!$C9,'A&amp;P明细-直销'!$I:$I,$Y$5)</f>
        <v>0</v>
      </c>
      <c r="W9" s="185">
        <f>SUMIFS('活动成本明细-直销'!$E:$E,'活动成本明细-直销'!$C:$C,'A&amp;P统计-直销'!$C9,'活动成本明细-直销'!$I:$I,$Y$5)</f>
        <v>0</v>
      </c>
      <c r="X9" s="185">
        <f t="shared" si="4"/>
        <v>0</v>
      </c>
      <c r="Y9" s="185">
        <f>INDEX('[13]2016 确认版 vs 财务版'!$1:$1048576,13,MATCH(C9,'[13]2016 确认版 vs 财务版'!$3:$3,0)+23)</f>
        <v>78000</v>
      </c>
      <c r="Z9" s="326">
        <f t="shared" si="5"/>
        <v>-78000</v>
      </c>
      <c r="AA9" s="327"/>
      <c r="AB9" s="76">
        <f t="shared" si="6"/>
        <v>0</v>
      </c>
      <c r="AC9" s="185">
        <f t="shared" si="6"/>
        <v>0</v>
      </c>
      <c r="AD9" s="185">
        <f t="shared" si="7"/>
        <v>0</v>
      </c>
      <c r="AE9" s="185">
        <f t="shared" si="8"/>
        <v>300000</v>
      </c>
      <c r="AF9" s="326">
        <f t="shared" si="11"/>
        <v>-300000</v>
      </c>
    </row>
    <row r="10" spans="1:32" s="320" customFormat="1" outlineLevel="1">
      <c r="B10" s="180" t="str">
        <f>VLOOKUP($C10,大区会计表!$A:$B,2,0)</f>
        <v>白鹭</v>
      </c>
      <c r="C10" s="307" t="s">
        <v>50</v>
      </c>
      <c r="D10" s="77">
        <f>SUMIFS('A&amp;P明细-直销'!$E:$E,'A&amp;P明细-直销'!$C:$C,'A&amp;P统计-直销'!$C10,'A&amp;P明细-直销'!$I:$I,$G$5)</f>
        <v>95000</v>
      </c>
      <c r="E10" s="186">
        <f>SUMIFS('活动成本明细-直销'!$E:$E,'活动成本明细-直销'!$C:$C,'A&amp;P统计-直销'!$C10,'活动成本明细-直销'!$I:$I,$G$5)</f>
        <v>0</v>
      </c>
      <c r="F10" s="186">
        <f t="shared" si="0"/>
        <v>95000</v>
      </c>
      <c r="G10" s="186">
        <f>INDEX('[13]2016 确认版 vs 财务版'!$1:$1048576,13,MATCH(C10,'[13]2016 确认版 vs 财务版'!$3:$3,0)+20)</f>
        <v>100000</v>
      </c>
      <c r="H10" s="362">
        <f t="shared" si="9"/>
        <v>-5000</v>
      </c>
      <c r="I10" s="363"/>
      <c r="J10" s="77">
        <f>SUMIFS('A&amp;P明细-直销'!$E:$E,'A&amp;P明细-直销'!$C:$C,'A&amp;P统计-直销'!$C10,'A&amp;P明细-直销'!$I:$I,$M$5)</f>
        <v>0</v>
      </c>
      <c r="K10" s="186">
        <f>SUMIFS('活动成本明细-直销'!$E:$E,'活动成本明细-直销'!$C:$C,'A&amp;P统计-直销'!$C10,'活动成本明细-直销'!$I:$I,$M$5)</f>
        <v>0</v>
      </c>
      <c r="L10" s="186">
        <f t="shared" si="1"/>
        <v>0</v>
      </c>
      <c r="M10" s="186">
        <f>INDEX('[13]2016 确认版 vs 财务版'!$1:$1048576,13,MATCH(C10,'[13]2016 确认版 vs 财务版'!$3:$3,0)+21)</f>
        <v>135000</v>
      </c>
      <c r="N10" s="362">
        <f t="shared" si="10"/>
        <v>-135000</v>
      </c>
      <c r="O10" s="363"/>
      <c r="P10" s="77">
        <f>SUMIFS('A&amp;P明细-直销'!$E:$E,'A&amp;P明细-直销'!$C:$C,'A&amp;P统计-直销'!$C10,'A&amp;P明细-直销'!$I:$I,$S$5)</f>
        <v>0</v>
      </c>
      <c r="Q10" s="186">
        <f>SUMIFS('活动成本明细-直销'!$E:$E,'活动成本明细-直销'!$C:$C,'A&amp;P统计-直销'!$C10,'活动成本明细-直销'!$I:$I,$S$5)</f>
        <v>0</v>
      </c>
      <c r="R10" s="186">
        <f t="shared" si="2"/>
        <v>0</v>
      </c>
      <c r="S10" s="186">
        <f>INDEX('[13]2016 确认版 vs 财务版'!$1:$1048576,13,MATCH(C10,'[13]2016 确认版 vs 财务版'!$3:$3,0)+22)</f>
        <v>135000</v>
      </c>
      <c r="T10" s="362">
        <f t="shared" si="3"/>
        <v>-135000</v>
      </c>
      <c r="U10" s="363"/>
      <c r="V10" s="77">
        <f>SUMIFS('A&amp;P明细-直销'!$E:$E,'A&amp;P明细-直销'!$C:$C,'A&amp;P统计-直销'!$C10,'A&amp;P明细-直销'!$I:$I,$Y$5)</f>
        <v>0</v>
      </c>
      <c r="W10" s="186">
        <f>SUMIFS('活动成本明细-直销'!$E:$E,'活动成本明细-直销'!$C:$C,'A&amp;P统计-直销'!$C10,'活动成本明细-直销'!$I:$I,$Y$5)</f>
        <v>0</v>
      </c>
      <c r="X10" s="186">
        <f t="shared" si="4"/>
        <v>0</v>
      </c>
      <c r="Y10" s="186">
        <f>INDEX('[13]2016 确认版 vs 财务版'!$1:$1048576,13,MATCH(C10,'[13]2016 确认版 vs 财务版'!$3:$3,0)+23)</f>
        <v>130000</v>
      </c>
      <c r="Z10" s="362">
        <f t="shared" si="5"/>
        <v>-130000</v>
      </c>
      <c r="AA10" s="363"/>
      <c r="AB10" s="77">
        <f t="shared" si="6"/>
        <v>95000</v>
      </c>
      <c r="AC10" s="186">
        <f t="shared" si="6"/>
        <v>0</v>
      </c>
      <c r="AD10" s="186">
        <f t="shared" si="7"/>
        <v>95000</v>
      </c>
      <c r="AE10" s="186">
        <f t="shared" si="8"/>
        <v>500000</v>
      </c>
      <c r="AF10" s="362">
        <f t="shared" si="11"/>
        <v>-405000</v>
      </c>
    </row>
    <row r="11" spans="1:32" s="320" customFormat="1" outlineLevel="1">
      <c r="B11" s="179" t="str">
        <f>VLOOKUP($C11,大区会计表!$A:$B,2,0)</f>
        <v>岳颖</v>
      </c>
      <c r="C11" s="306" t="s">
        <v>22</v>
      </c>
      <c r="D11" s="76">
        <f>SUMIFS('A&amp;P明细-直销'!$E:$E,'A&amp;P明细-直销'!$C:$C,'A&amp;P统计-直销'!$C11,'A&amp;P明细-直销'!$I:$I,$G$5)</f>
        <v>60000</v>
      </c>
      <c r="E11" s="185">
        <f>SUMIFS('活动成本明细-直销'!$E:$E,'活动成本明细-直销'!$C:$C,'A&amp;P统计-直销'!$C11,'活动成本明细-直销'!$I:$I,$G$5)</f>
        <v>0</v>
      </c>
      <c r="F11" s="185">
        <f t="shared" si="0"/>
        <v>60000</v>
      </c>
      <c r="G11" s="185">
        <f>INDEX('[13]2016 确认版 vs 财务版'!$1:$1048576,13,MATCH(C11,'[13]2016 确认版 vs 财务版'!$3:$3,0)+20)</f>
        <v>60000</v>
      </c>
      <c r="H11" s="326">
        <f t="shared" si="9"/>
        <v>0</v>
      </c>
      <c r="I11" s="327"/>
      <c r="J11" s="76">
        <f>SUMIFS('A&amp;P明细-直销'!$E:$E,'A&amp;P明细-直销'!$C:$C,'A&amp;P统计-直销'!$C11,'A&amp;P明细-直销'!$I:$I,$M$5)</f>
        <v>81000</v>
      </c>
      <c r="K11" s="185">
        <f>SUMIFS('活动成本明细-直销'!$E:$E,'活动成本明细-直销'!$C:$C,'A&amp;P统计-直销'!$C11,'活动成本明细-直销'!$I:$I,$M$5)</f>
        <v>0</v>
      </c>
      <c r="L11" s="185">
        <f t="shared" si="1"/>
        <v>81000</v>
      </c>
      <c r="M11" s="185">
        <f>INDEX('[13]2016 确认版 vs 财务版'!$1:$1048576,13,MATCH(C11,'[13]2016 确认版 vs 财务版'!$3:$3,0)+21)</f>
        <v>81000</v>
      </c>
      <c r="N11" s="326">
        <f t="shared" si="10"/>
        <v>0</v>
      </c>
      <c r="O11" s="327"/>
      <c r="P11" s="76">
        <f>SUMIFS('A&amp;P明细-直销'!$E:$E,'A&amp;P明细-直销'!$C:$C,'A&amp;P统计-直销'!$C11,'A&amp;P明细-直销'!$I:$I,$S$5)</f>
        <v>0</v>
      </c>
      <c r="Q11" s="185">
        <f>SUMIFS('活动成本明细-直销'!$E:$E,'活动成本明细-直销'!$C:$C,'A&amp;P统计-直销'!$C11,'活动成本明细-直销'!$I:$I,$S$5)</f>
        <v>0</v>
      </c>
      <c r="R11" s="185">
        <f t="shared" si="2"/>
        <v>0</v>
      </c>
      <c r="S11" s="185">
        <f>INDEX('[13]2016 确认版 vs 财务版'!$1:$1048576,13,MATCH(C11,'[13]2016 确认版 vs 财务版'!$3:$3,0)+22)</f>
        <v>81000</v>
      </c>
      <c r="T11" s="326">
        <f t="shared" si="3"/>
        <v>-81000</v>
      </c>
      <c r="U11" s="327"/>
      <c r="V11" s="76">
        <f>SUMIFS('A&amp;P明细-直销'!$E:$E,'A&amp;P明细-直销'!$C:$C,'A&amp;P统计-直销'!$C11,'A&amp;P明细-直销'!$I:$I,$Y$5)</f>
        <v>0</v>
      </c>
      <c r="W11" s="185">
        <f>SUMIFS('活动成本明细-直销'!$E:$E,'活动成本明细-直销'!$C:$C,'A&amp;P统计-直销'!$C11,'活动成本明细-直销'!$I:$I,$Y$5)</f>
        <v>0</v>
      </c>
      <c r="X11" s="185">
        <f t="shared" si="4"/>
        <v>0</v>
      </c>
      <c r="Y11" s="185">
        <f>INDEX('[13]2016 确认版 vs 财务版'!$1:$1048576,13,MATCH(C11,'[13]2016 确认版 vs 财务版'!$3:$3,0)+23)</f>
        <v>78000</v>
      </c>
      <c r="Z11" s="326">
        <f t="shared" si="5"/>
        <v>-78000</v>
      </c>
      <c r="AA11" s="327"/>
      <c r="AB11" s="76">
        <f t="shared" si="6"/>
        <v>141000</v>
      </c>
      <c r="AC11" s="185">
        <f t="shared" si="6"/>
        <v>0</v>
      </c>
      <c r="AD11" s="185">
        <f t="shared" si="7"/>
        <v>141000</v>
      </c>
      <c r="AE11" s="185">
        <f t="shared" si="8"/>
        <v>300000</v>
      </c>
      <c r="AF11" s="326">
        <f t="shared" si="11"/>
        <v>-159000</v>
      </c>
    </row>
    <row r="12" spans="1:32" s="320" customFormat="1" outlineLevel="1">
      <c r="B12" s="180" t="str">
        <f>VLOOKUP($C12,大区会计表!$A:$B,2,0)</f>
        <v>刘丽</v>
      </c>
      <c r="C12" s="307" t="s">
        <v>17</v>
      </c>
      <c r="D12" s="77">
        <f>SUMIFS('A&amp;P明细-直销'!$E:$E,'A&amp;P明细-直销'!$C:$C,'A&amp;P统计-直销'!$C12,'A&amp;P明细-直销'!$I:$I,$G$5)</f>
        <v>40000</v>
      </c>
      <c r="E12" s="186">
        <f>SUMIFS('活动成本明细-直销'!$E:$E,'活动成本明细-直销'!$C:$C,'A&amp;P统计-直销'!$C12,'活动成本明细-直销'!$I:$I,$G$5)</f>
        <v>0</v>
      </c>
      <c r="F12" s="186">
        <f t="shared" si="0"/>
        <v>40000</v>
      </c>
      <c r="G12" s="186">
        <f>INDEX('[13]2016 确认版 vs 财务版'!$1:$1048576,13,MATCH(C12,'[13]2016 确认版 vs 财务版'!$3:$3,0)+20)</f>
        <v>60000</v>
      </c>
      <c r="H12" s="362">
        <f t="shared" si="9"/>
        <v>-20000</v>
      </c>
      <c r="I12" s="363"/>
      <c r="J12" s="77">
        <f>SUMIFS('A&amp;P明细-直销'!$E:$E,'A&amp;P明细-直销'!$C:$C,'A&amp;P统计-直销'!$C12,'A&amp;P明细-直销'!$I:$I,$M$5)</f>
        <v>0</v>
      </c>
      <c r="K12" s="186">
        <f>SUMIFS('活动成本明细-直销'!$E:$E,'活动成本明细-直销'!$C:$C,'A&amp;P统计-直销'!$C12,'活动成本明细-直销'!$I:$I,$M$5)</f>
        <v>0</v>
      </c>
      <c r="L12" s="186">
        <f t="shared" si="1"/>
        <v>0</v>
      </c>
      <c r="M12" s="186">
        <f>INDEX('[13]2016 确认版 vs 财务版'!$1:$1048576,13,MATCH(C12,'[13]2016 确认版 vs 财务版'!$3:$3,0)+21)</f>
        <v>81000</v>
      </c>
      <c r="N12" s="362">
        <f t="shared" si="10"/>
        <v>-81000</v>
      </c>
      <c r="O12" s="363"/>
      <c r="P12" s="77">
        <f>SUMIFS('A&amp;P明细-直销'!$E:$E,'A&amp;P明细-直销'!$C:$C,'A&amp;P统计-直销'!$C12,'A&amp;P明细-直销'!$I:$I,$S$5)</f>
        <v>0</v>
      </c>
      <c r="Q12" s="186">
        <f>SUMIFS('活动成本明细-直销'!$E:$E,'活动成本明细-直销'!$C:$C,'A&amp;P统计-直销'!$C12,'活动成本明细-直销'!$I:$I,$S$5)</f>
        <v>0</v>
      </c>
      <c r="R12" s="186">
        <f t="shared" si="2"/>
        <v>0</v>
      </c>
      <c r="S12" s="186">
        <f>INDEX('[13]2016 确认版 vs 财务版'!$1:$1048576,13,MATCH(C12,'[13]2016 确认版 vs 财务版'!$3:$3,0)+22)</f>
        <v>81000</v>
      </c>
      <c r="T12" s="362">
        <f t="shared" si="3"/>
        <v>-81000</v>
      </c>
      <c r="U12" s="363"/>
      <c r="V12" s="77">
        <f>SUMIFS('A&amp;P明细-直销'!$E:$E,'A&amp;P明细-直销'!$C:$C,'A&amp;P统计-直销'!$C12,'A&amp;P明细-直销'!$I:$I,$Y$5)</f>
        <v>0</v>
      </c>
      <c r="W12" s="186">
        <f>SUMIFS('活动成本明细-直销'!$E:$E,'活动成本明细-直销'!$C:$C,'A&amp;P统计-直销'!$C12,'活动成本明细-直销'!$I:$I,$Y$5)</f>
        <v>0</v>
      </c>
      <c r="X12" s="186">
        <f t="shared" si="4"/>
        <v>0</v>
      </c>
      <c r="Y12" s="186">
        <f>INDEX('[13]2016 确认版 vs 财务版'!$1:$1048576,13,MATCH(C12,'[13]2016 确认版 vs 财务版'!$3:$3,0)+23)</f>
        <v>78000</v>
      </c>
      <c r="Z12" s="362">
        <f t="shared" si="5"/>
        <v>-78000</v>
      </c>
      <c r="AA12" s="363"/>
      <c r="AB12" s="77">
        <f t="shared" si="6"/>
        <v>40000</v>
      </c>
      <c r="AC12" s="186">
        <f t="shared" si="6"/>
        <v>0</v>
      </c>
      <c r="AD12" s="186">
        <f t="shared" si="7"/>
        <v>40000</v>
      </c>
      <c r="AE12" s="186">
        <f t="shared" si="8"/>
        <v>300000</v>
      </c>
      <c r="AF12" s="362">
        <f t="shared" si="11"/>
        <v>-260000</v>
      </c>
    </row>
    <row r="13" spans="1:32" s="4" customFormat="1" outlineLevel="1">
      <c r="B13" s="179"/>
      <c r="C13" s="9" t="s">
        <v>386</v>
      </c>
      <c r="D13" s="79">
        <f>SUM(D6:D12)</f>
        <v>875000</v>
      </c>
      <c r="E13" s="187">
        <f>SUM(E6:E12)</f>
        <v>4000</v>
      </c>
      <c r="F13" s="187">
        <f>SUM(F6:F12)</f>
        <v>879000</v>
      </c>
      <c r="G13" s="187">
        <f>SUM(G6:G12)</f>
        <v>1520000</v>
      </c>
      <c r="H13" s="80">
        <f t="shared" si="9"/>
        <v>-641000</v>
      </c>
      <c r="I13" s="81"/>
      <c r="J13" s="79">
        <f>SUM(J6:J12)</f>
        <v>442600</v>
      </c>
      <c r="K13" s="187">
        <f>SUM(K6:K12)</f>
        <v>0</v>
      </c>
      <c r="L13" s="187">
        <f>SUM(L6:L12)</f>
        <v>442600</v>
      </c>
      <c r="M13" s="187">
        <f>SUM(M6:M12)</f>
        <v>2052000</v>
      </c>
      <c r="N13" s="80">
        <f t="shared" si="10"/>
        <v>-1609400</v>
      </c>
      <c r="O13" s="81"/>
      <c r="P13" s="79">
        <f>SUM(P6:P12)</f>
        <v>0</v>
      </c>
      <c r="Q13" s="187">
        <f>SUM(Q6:Q12)</f>
        <v>0</v>
      </c>
      <c r="R13" s="187">
        <f>SUM(R6:R12)</f>
        <v>0</v>
      </c>
      <c r="S13" s="187">
        <f>SUM(S6:S12)</f>
        <v>2052000</v>
      </c>
      <c r="T13" s="80">
        <f t="shared" si="3"/>
        <v>-2052000</v>
      </c>
      <c r="U13" s="81"/>
      <c r="V13" s="79">
        <f>SUM(V6:V12)</f>
        <v>0</v>
      </c>
      <c r="W13" s="187">
        <f>SUM(W6:W12)</f>
        <v>0</v>
      </c>
      <c r="X13" s="187">
        <f>SUM(X6:X12)</f>
        <v>0</v>
      </c>
      <c r="Y13" s="187">
        <f>SUM(Y6:Y12)</f>
        <v>1976000</v>
      </c>
      <c r="Z13" s="80">
        <f t="shared" si="5"/>
        <v>-1976000</v>
      </c>
      <c r="AA13" s="81"/>
      <c r="AB13" s="79">
        <f>SUM(AB6:AB12)</f>
        <v>1317600</v>
      </c>
      <c r="AC13" s="187">
        <f>SUM(AC6:AC12)</f>
        <v>4000</v>
      </c>
      <c r="AD13" s="187">
        <f>SUM(AD6:AD12)</f>
        <v>1321600</v>
      </c>
      <c r="AE13" s="187">
        <f>SUM(AE6:AE12)</f>
        <v>7600000</v>
      </c>
      <c r="AF13" s="80">
        <f t="shared" si="11"/>
        <v>-6278400</v>
      </c>
    </row>
    <row r="14" spans="1:32" outlineLevel="1">
      <c r="B14" s="180"/>
      <c r="C14" s="307"/>
      <c r="D14" s="77"/>
      <c r="E14" s="186"/>
      <c r="F14" s="186">
        <f>SUM(D14:E14)</f>
        <v>0</v>
      </c>
      <c r="G14" s="186"/>
      <c r="H14" s="78">
        <f t="shared" si="9"/>
        <v>0</v>
      </c>
      <c r="I14" s="14"/>
      <c r="J14" s="77"/>
      <c r="K14" s="186"/>
      <c r="L14" s="186">
        <f>SUM(J14:K14)</f>
        <v>0</v>
      </c>
      <c r="M14" s="186"/>
      <c r="N14" s="78">
        <f t="shared" si="10"/>
        <v>0</v>
      </c>
      <c r="O14" s="14"/>
      <c r="P14" s="77"/>
      <c r="Q14" s="186"/>
      <c r="R14" s="186">
        <f>SUM(P14:Q14)</f>
        <v>0</v>
      </c>
      <c r="S14" s="186"/>
      <c r="T14" s="78">
        <f t="shared" si="3"/>
        <v>0</v>
      </c>
      <c r="U14" s="14"/>
      <c r="V14" s="77"/>
      <c r="W14" s="186"/>
      <c r="X14" s="186">
        <f>SUM(V14:W14)</f>
        <v>0</v>
      </c>
      <c r="Y14" s="186"/>
      <c r="Z14" s="78">
        <f t="shared" si="5"/>
        <v>0</v>
      </c>
      <c r="AA14" s="14"/>
      <c r="AB14" s="77"/>
      <c r="AC14" s="186"/>
      <c r="AD14" s="186">
        <f>SUM(AB14:AC14)</f>
        <v>0</v>
      </c>
      <c r="AE14" s="186"/>
      <c r="AF14" s="78">
        <f t="shared" si="11"/>
        <v>0</v>
      </c>
    </row>
    <row r="15" spans="1:32" s="320" customFormat="1" outlineLevel="1">
      <c r="B15" s="179" t="str">
        <f>VLOOKUP($C15,大区会计表!$A:$B,2,0)</f>
        <v>白鹭</v>
      </c>
      <c r="C15" s="306" t="s">
        <v>6</v>
      </c>
      <c r="D15" s="76">
        <f>SUMIFS('A&amp;P明细-直销'!$E:$E,'A&amp;P明细-直销'!$C:$C,'A&amp;P统计-直销'!$C15,'A&amp;P明细-直销'!$I:$I,$G$5)</f>
        <v>94901</v>
      </c>
      <c r="E15" s="185">
        <f>SUMIFS('活动成本明细-直销'!$E:$E,'活动成本明细-直销'!$C:$C,'A&amp;P统计-直销'!$C15,'活动成本明细-直销'!$I:$I,$G$5)</f>
        <v>0</v>
      </c>
      <c r="F15" s="185">
        <f>SUM(D15:E15)</f>
        <v>94901</v>
      </c>
      <c r="G15" s="185">
        <f>INDEX('[13]2016 确认版 vs 财务版'!$1:$1048576,13,MATCH(C15,'[13]2016 确认版 vs 财务版'!$3:$3,0)+20)</f>
        <v>180000</v>
      </c>
      <c r="H15" s="326">
        <f t="shared" si="9"/>
        <v>-85099</v>
      </c>
      <c r="I15" s="327"/>
      <c r="J15" s="76">
        <f>SUMIFS('A&amp;P明细-直销'!$E:$E,'A&amp;P明细-直销'!$C:$C,'A&amp;P统计-直销'!$C15,'A&amp;P明细-直销'!$I:$I,$M$5)</f>
        <v>0</v>
      </c>
      <c r="K15" s="185">
        <f>SUMIFS('活动成本明细-直销'!$E:$E,'活动成本明细-直销'!$C:$C,'A&amp;P统计-直销'!$C15,'活动成本明细-直销'!$I:$I,$M$5)</f>
        <v>0</v>
      </c>
      <c r="L15" s="185">
        <f>SUM(J15:K15)</f>
        <v>0</v>
      </c>
      <c r="M15" s="185">
        <f>INDEX('[13]2016 确认版 vs 财务版'!$1:$1048576,13,MATCH(C15,'[13]2016 确认版 vs 财务版'!$3:$3,0)+21)</f>
        <v>243000.00000000003</v>
      </c>
      <c r="N15" s="326">
        <f t="shared" si="10"/>
        <v>-243000.00000000003</v>
      </c>
      <c r="O15" s="327"/>
      <c r="P15" s="76">
        <f>SUMIFS('A&amp;P明细-直销'!$E:$E,'A&amp;P明细-直销'!$C:$C,'A&amp;P统计-直销'!$C15,'A&amp;P明细-直销'!$I:$I,$S$5)</f>
        <v>0</v>
      </c>
      <c r="Q15" s="185">
        <f>SUMIFS('活动成本明细-直销'!$E:$E,'活动成本明细-直销'!$C:$C,'A&amp;P统计-直销'!$C15,'活动成本明细-直销'!$I:$I,$S$5)</f>
        <v>0</v>
      </c>
      <c r="R15" s="185">
        <f>SUM(P15:Q15)</f>
        <v>0</v>
      </c>
      <c r="S15" s="185">
        <f>INDEX('[13]2016 确认版 vs 财务版'!$1:$1048576,13,MATCH(C15,'[13]2016 确认版 vs 财务版'!$3:$3,0)+22)</f>
        <v>243000.00000000003</v>
      </c>
      <c r="T15" s="326">
        <f t="shared" si="3"/>
        <v>-243000.00000000003</v>
      </c>
      <c r="U15" s="327"/>
      <c r="V15" s="76">
        <f>SUMIFS('A&amp;P明细-直销'!$E:$E,'A&amp;P明细-直销'!$C:$C,'A&amp;P统计-直销'!$C15,'A&amp;P明细-直销'!$I:$I,$Y$5)</f>
        <v>0</v>
      </c>
      <c r="W15" s="185">
        <f>SUMIFS('活动成本明细-直销'!$E:$E,'活动成本明细-直销'!$C:$C,'A&amp;P统计-直销'!$C15,'活动成本明细-直销'!$I:$I,$Y$5)</f>
        <v>0</v>
      </c>
      <c r="X15" s="185">
        <f>SUM(V15:W15)</f>
        <v>0</v>
      </c>
      <c r="Y15" s="185">
        <f>INDEX('[13]2016 确认版 vs 财务版'!$1:$1048576,13,MATCH(C15,'[13]2016 确认版 vs 财务版'!$3:$3,0)+23)</f>
        <v>234000</v>
      </c>
      <c r="Z15" s="326">
        <f t="shared" si="5"/>
        <v>-234000</v>
      </c>
      <c r="AA15" s="327"/>
      <c r="AB15" s="76">
        <f>D15+J15+P15+V15</f>
        <v>94901</v>
      </c>
      <c r="AC15" s="185">
        <f>E15+K15+Q15+W15</f>
        <v>0</v>
      </c>
      <c r="AD15" s="185">
        <f>SUM(AB15:AC15)</f>
        <v>94901</v>
      </c>
      <c r="AE15" s="185">
        <f>G15+M15+S15+Y15</f>
        <v>900000</v>
      </c>
      <c r="AF15" s="326">
        <f t="shared" si="11"/>
        <v>-805099</v>
      </c>
    </row>
    <row r="16" spans="1:32" s="320" customFormat="1" outlineLevel="1">
      <c r="B16" s="180" t="str">
        <f>VLOOKUP($C16,大区会计表!$A:$B,2,0)</f>
        <v>白鹭</v>
      </c>
      <c r="C16" s="307" t="s">
        <v>7</v>
      </c>
      <c r="D16" s="77">
        <f>SUMIFS('A&amp;P明细-直销'!$E:$E,'A&amp;P明细-直销'!$C:$C,'A&amp;P统计-直销'!$C16,'A&amp;P明细-直销'!$I:$I,$G$5)</f>
        <v>30000</v>
      </c>
      <c r="E16" s="186">
        <f>SUMIFS('活动成本明细-直销'!$E:$E,'活动成本明细-直销'!$C:$C,'A&amp;P统计-直销'!$C16,'活动成本明细-直销'!$I:$I,$G$5)</f>
        <v>0</v>
      </c>
      <c r="F16" s="186">
        <f>SUM(D16:E16)</f>
        <v>30000</v>
      </c>
      <c r="G16" s="186">
        <f>INDEX('[13]2016 确认版 vs 财务版'!$1:$1048576,13,MATCH(C16,'[13]2016 确认版 vs 财务版'!$3:$3,0)+20)</f>
        <v>100000</v>
      </c>
      <c r="H16" s="362">
        <f t="shared" si="9"/>
        <v>-70000</v>
      </c>
      <c r="I16" s="363"/>
      <c r="J16" s="77">
        <f>SUMIFS('A&amp;P明细-直销'!$E:$E,'A&amp;P明细-直销'!$C:$C,'A&amp;P统计-直销'!$C16,'A&amp;P明细-直销'!$I:$I,$M$5)</f>
        <v>0</v>
      </c>
      <c r="K16" s="186">
        <f>SUMIFS('活动成本明细-直销'!$E:$E,'活动成本明细-直销'!$C:$C,'A&amp;P统计-直销'!$C16,'活动成本明细-直销'!$I:$I,$M$5)</f>
        <v>0</v>
      </c>
      <c r="L16" s="186">
        <f>SUM(J16:K16)</f>
        <v>0</v>
      </c>
      <c r="M16" s="186">
        <f>INDEX('[13]2016 确认版 vs 财务版'!$1:$1048576,13,MATCH(C16,'[13]2016 确认版 vs 财务版'!$3:$3,0)+21)</f>
        <v>135000</v>
      </c>
      <c r="N16" s="362">
        <f t="shared" si="10"/>
        <v>-135000</v>
      </c>
      <c r="O16" s="363"/>
      <c r="P16" s="77">
        <f>SUMIFS('A&amp;P明细-直销'!$E:$E,'A&amp;P明细-直销'!$C:$C,'A&amp;P统计-直销'!$C16,'A&amp;P明细-直销'!$I:$I,$S$5)</f>
        <v>0</v>
      </c>
      <c r="Q16" s="186">
        <f>SUMIFS('活动成本明细-直销'!$E:$E,'活动成本明细-直销'!$C:$C,'A&amp;P统计-直销'!$C16,'活动成本明细-直销'!$I:$I,$S$5)</f>
        <v>0</v>
      </c>
      <c r="R16" s="186">
        <f>SUM(P16:Q16)</f>
        <v>0</v>
      </c>
      <c r="S16" s="186">
        <f>INDEX('[13]2016 确认版 vs 财务版'!$1:$1048576,13,MATCH(C16,'[13]2016 确认版 vs 财务版'!$3:$3,0)+22)</f>
        <v>135000</v>
      </c>
      <c r="T16" s="362">
        <f t="shared" si="3"/>
        <v>-135000</v>
      </c>
      <c r="U16" s="363"/>
      <c r="V16" s="77">
        <f>SUMIFS('A&amp;P明细-直销'!$E:$E,'A&amp;P明细-直销'!$C:$C,'A&amp;P统计-直销'!$C16,'A&amp;P明细-直销'!$I:$I,$Y$5)</f>
        <v>0</v>
      </c>
      <c r="W16" s="186">
        <f>SUMIFS('活动成本明细-直销'!$E:$E,'活动成本明细-直销'!$C:$C,'A&amp;P统计-直销'!$C16,'活动成本明细-直销'!$I:$I,$Y$5)</f>
        <v>0</v>
      </c>
      <c r="X16" s="186">
        <f>SUM(V16:W16)</f>
        <v>0</v>
      </c>
      <c r="Y16" s="186">
        <f>INDEX('[13]2016 确认版 vs 财务版'!$1:$1048576,13,MATCH(C16,'[13]2016 确认版 vs 财务版'!$3:$3,0)+23)</f>
        <v>130000</v>
      </c>
      <c r="Z16" s="362">
        <f t="shared" si="5"/>
        <v>-130000</v>
      </c>
      <c r="AA16" s="363"/>
      <c r="AB16" s="77">
        <f>D16+J16+P16+V16</f>
        <v>30000</v>
      </c>
      <c r="AC16" s="186">
        <f>E16+K16+Q16+W16</f>
        <v>0</v>
      </c>
      <c r="AD16" s="186">
        <f>SUM(AB16:AC16)</f>
        <v>30000</v>
      </c>
      <c r="AE16" s="186">
        <f>G16+M16+S16+Y16</f>
        <v>500000</v>
      </c>
      <c r="AF16" s="362">
        <f t="shared" si="11"/>
        <v>-470000</v>
      </c>
    </row>
    <row r="17" spans="2:32" s="4" customFormat="1" outlineLevel="1">
      <c r="B17" s="179"/>
      <c r="C17" s="9" t="s">
        <v>387</v>
      </c>
      <c r="D17" s="79">
        <f>SUM(D15:D16)</f>
        <v>124901</v>
      </c>
      <c r="E17" s="187">
        <f>SUM(E15:E16)</f>
        <v>0</v>
      </c>
      <c r="F17" s="187">
        <f>SUM(F15:F16)</f>
        <v>124901</v>
      </c>
      <c r="G17" s="187">
        <f>SUM(G15:G16)</f>
        <v>280000</v>
      </c>
      <c r="H17" s="80">
        <f t="shared" si="9"/>
        <v>-155099</v>
      </c>
      <c r="I17" s="81"/>
      <c r="J17" s="79">
        <f>SUM(J15:J16)</f>
        <v>0</v>
      </c>
      <c r="K17" s="187">
        <f>SUM(K15:K16)</f>
        <v>0</v>
      </c>
      <c r="L17" s="187">
        <f>SUM(L15:L16)</f>
        <v>0</v>
      </c>
      <c r="M17" s="187">
        <f>SUM(M15:M16)</f>
        <v>378000</v>
      </c>
      <c r="N17" s="80">
        <f t="shared" si="10"/>
        <v>-378000</v>
      </c>
      <c r="O17" s="81"/>
      <c r="P17" s="79">
        <f>SUM(P15:P16)</f>
        <v>0</v>
      </c>
      <c r="Q17" s="187">
        <f>SUM(Q15:Q16)</f>
        <v>0</v>
      </c>
      <c r="R17" s="187">
        <f>SUM(R15:R16)</f>
        <v>0</v>
      </c>
      <c r="S17" s="187">
        <f>SUM(S15:S16)</f>
        <v>378000</v>
      </c>
      <c r="T17" s="80">
        <f t="shared" si="3"/>
        <v>-378000</v>
      </c>
      <c r="U17" s="81"/>
      <c r="V17" s="79">
        <f>SUM(V15:V16)</f>
        <v>0</v>
      </c>
      <c r="W17" s="187">
        <f>SUM(W15:W16)</f>
        <v>0</v>
      </c>
      <c r="X17" s="187">
        <f>SUM(X15:X16)</f>
        <v>0</v>
      </c>
      <c r="Y17" s="187">
        <f>SUM(Y15:Y16)</f>
        <v>364000</v>
      </c>
      <c r="Z17" s="80">
        <f t="shared" si="5"/>
        <v>-364000</v>
      </c>
      <c r="AA17" s="81"/>
      <c r="AB17" s="79">
        <f>SUM(AB15:AB16)</f>
        <v>124901</v>
      </c>
      <c r="AC17" s="187">
        <f>SUM(AC15:AC16)</f>
        <v>0</v>
      </c>
      <c r="AD17" s="187">
        <f>SUM(AD15:AD16)</f>
        <v>124901</v>
      </c>
      <c r="AE17" s="187">
        <f>SUM(AE15:AE16)</f>
        <v>1400000</v>
      </c>
      <c r="AF17" s="80">
        <f t="shared" si="11"/>
        <v>-1275099</v>
      </c>
    </row>
    <row r="18" spans="2:32" outlineLevel="1">
      <c r="B18" s="180"/>
      <c r="C18" s="307"/>
      <c r="D18" s="77"/>
      <c r="E18" s="186"/>
      <c r="F18" s="186">
        <f>SUM(D18:E18)</f>
        <v>0</v>
      </c>
      <c r="G18" s="186"/>
      <c r="H18" s="78">
        <f t="shared" si="9"/>
        <v>0</v>
      </c>
      <c r="I18" s="14"/>
      <c r="J18" s="77"/>
      <c r="K18" s="186"/>
      <c r="L18" s="186">
        <f>SUM(J18:K18)</f>
        <v>0</v>
      </c>
      <c r="M18" s="186"/>
      <c r="N18" s="78">
        <f t="shared" si="10"/>
        <v>0</v>
      </c>
      <c r="O18" s="14"/>
      <c r="P18" s="77"/>
      <c r="Q18" s="186"/>
      <c r="R18" s="186">
        <f>SUM(P18:Q18)</f>
        <v>0</v>
      </c>
      <c r="S18" s="186"/>
      <c r="T18" s="78">
        <f t="shared" si="3"/>
        <v>0</v>
      </c>
      <c r="U18" s="14"/>
      <c r="V18" s="77"/>
      <c r="W18" s="186"/>
      <c r="X18" s="186">
        <f>SUM(V18:W18)</f>
        <v>0</v>
      </c>
      <c r="Y18" s="186"/>
      <c r="Z18" s="78">
        <f t="shared" si="5"/>
        <v>0</v>
      </c>
      <c r="AA18" s="14"/>
      <c r="AB18" s="77"/>
      <c r="AC18" s="186"/>
      <c r="AD18" s="186">
        <f>SUM(AB18:AC18)</f>
        <v>0</v>
      </c>
      <c r="AE18" s="186"/>
      <c r="AF18" s="78">
        <f t="shared" si="11"/>
        <v>0</v>
      </c>
    </row>
    <row r="19" spans="2:32" s="320" customFormat="1" outlineLevel="1">
      <c r="B19" s="179" t="str">
        <f>VLOOKUP($C19,大区会计表!$A:$B,2,0)</f>
        <v>白鹭</v>
      </c>
      <c r="C19" s="306" t="s">
        <v>3</v>
      </c>
      <c r="D19" s="76">
        <f>SUMIFS('A&amp;P明细-直销'!$E:$E,'A&amp;P明细-直销'!$C:$C,'A&amp;P统计-直销'!$C19,'A&amp;P明细-直销'!$I:$I,$G$5)</f>
        <v>94200</v>
      </c>
      <c r="E19" s="185">
        <f>SUMIFS('活动成本明细-直销'!$E:$E,'活动成本明细-直销'!$C:$C,'A&amp;P统计-直销'!$C19,'活动成本明细-直销'!$I:$I,$G$5)</f>
        <v>0</v>
      </c>
      <c r="F19" s="185">
        <f>SUM(D19:E19)</f>
        <v>94200</v>
      </c>
      <c r="G19" s="185">
        <f>INDEX('[13]2016 确认版 vs 财务版'!$1:$1048576,13,MATCH(C19,'[13]2016 确认版 vs 财务版'!$3:$3,0)+20)+160000</f>
        <v>260000</v>
      </c>
      <c r="H19" s="326">
        <f t="shared" si="9"/>
        <v>-165800</v>
      </c>
      <c r="I19" s="327"/>
      <c r="J19" s="76">
        <f>SUMIFS('A&amp;P明细-直销'!$E:$E,'A&amp;P明细-直销'!$C:$C,'A&amp;P统计-直销'!$C19,'A&amp;P明细-直销'!$I:$I,$M$5)</f>
        <v>24000</v>
      </c>
      <c r="K19" s="185">
        <f>SUMIFS('活动成本明细-直销'!$E:$E,'活动成本明细-直销'!$C:$C,'A&amp;P统计-直销'!$C19,'活动成本明细-直销'!$I:$I,$M$5)</f>
        <v>0</v>
      </c>
      <c r="L19" s="185">
        <f>SUM(J19:K19)</f>
        <v>24000</v>
      </c>
      <c r="M19" s="185">
        <f>INDEX('[13]2016 确认版 vs 财务版'!$1:$1048576,13,MATCH(C19,'[13]2016 确认版 vs 财务版'!$3:$3,0)+21)</f>
        <v>135000</v>
      </c>
      <c r="N19" s="326">
        <f t="shared" si="10"/>
        <v>-111000</v>
      </c>
      <c r="O19" s="327"/>
      <c r="P19" s="76">
        <f>SUMIFS('A&amp;P明细-直销'!$E:$E,'A&amp;P明细-直销'!$C:$C,'A&amp;P统计-直销'!$C19,'A&amp;P明细-直销'!$I:$I,$S$5)</f>
        <v>24000</v>
      </c>
      <c r="Q19" s="185">
        <f>SUMIFS('活动成本明细-直销'!$E:$E,'活动成本明细-直销'!$C:$C,'A&amp;P统计-直销'!$C19,'活动成本明细-直销'!$I:$I,$S$5)</f>
        <v>0</v>
      </c>
      <c r="R19" s="185">
        <f>SUM(P19:Q19)</f>
        <v>24000</v>
      </c>
      <c r="S19" s="185">
        <f>INDEX('[13]2016 确认版 vs 财务版'!$1:$1048576,13,MATCH(C19,'[13]2016 确认版 vs 财务版'!$3:$3,0)+22)</f>
        <v>135000</v>
      </c>
      <c r="T19" s="326">
        <f t="shared" si="3"/>
        <v>-111000</v>
      </c>
      <c r="U19" s="327"/>
      <c r="V19" s="76">
        <f>SUMIFS('A&amp;P明细-直销'!$E:$E,'A&amp;P明细-直销'!$C:$C,'A&amp;P统计-直销'!$C19,'A&amp;P明细-直销'!$I:$I,$Y$5)</f>
        <v>24000</v>
      </c>
      <c r="W19" s="185">
        <f>SUMIFS('活动成本明细-直销'!$E:$E,'活动成本明细-直销'!$C:$C,'A&amp;P统计-直销'!$C19,'活动成本明细-直销'!$I:$I,$Y$5)</f>
        <v>0</v>
      </c>
      <c r="X19" s="185">
        <f>SUM(V19:W19)</f>
        <v>24000</v>
      </c>
      <c r="Y19" s="185">
        <f>INDEX('[13]2016 确认版 vs 财务版'!$1:$1048576,13,MATCH(C19,'[13]2016 确认版 vs 财务版'!$3:$3,0)+23)</f>
        <v>130000</v>
      </c>
      <c r="Z19" s="326">
        <f t="shared" si="5"/>
        <v>-106000</v>
      </c>
      <c r="AA19" s="327"/>
      <c r="AB19" s="76">
        <f t="shared" ref="AB19:AC21" si="12">D19+J19+P19+V19</f>
        <v>166200</v>
      </c>
      <c r="AC19" s="185">
        <f t="shared" si="12"/>
        <v>0</v>
      </c>
      <c r="AD19" s="185">
        <f>SUM(AB19:AC19)</f>
        <v>166200</v>
      </c>
      <c r="AE19" s="185">
        <f>G19+M19+S19+Y19</f>
        <v>660000</v>
      </c>
      <c r="AF19" s="326">
        <f t="shared" si="11"/>
        <v>-493800</v>
      </c>
    </row>
    <row r="20" spans="2:32" s="320" customFormat="1" outlineLevel="1">
      <c r="B20" s="180" t="str">
        <f>VLOOKUP($C20,大区会计表!$A:$B,2,0)</f>
        <v>刘丽</v>
      </c>
      <c r="C20" s="307" t="s">
        <v>15</v>
      </c>
      <c r="D20" s="77">
        <f>SUMIFS('A&amp;P明细-直销'!$E:$E,'A&amp;P明细-直销'!$C:$C,'A&amp;P统计-直销'!$C20,'A&amp;P明细-直销'!$I:$I,$G$5)</f>
        <v>0</v>
      </c>
      <c r="E20" s="186">
        <f>SUMIFS('活动成本明细-直销'!$E:$E,'活动成本明细-直销'!$C:$C,'A&amp;P统计-直销'!$C20,'活动成本明细-直销'!$I:$I,$G$5)</f>
        <v>0</v>
      </c>
      <c r="F20" s="186">
        <f>SUM(D20:E20)</f>
        <v>0</v>
      </c>
      <c r="G20" s="186">
        <f>INDEX('[13]2016 确认版 vs 财务版'!$1:$1048576,13,MATCH(C20,'[13]2016 确认版 vs 财务版'!$3:$3,0)+20)</f>
        <v>0</v>
      </c>
      <c r="H20" s="362">
        <f t="shared" si="9"/>
        <v>0</v>
      </c>
      <c r="I20" s="363"/>
      <c r="J20" s="77">
        <f>SUMIFS('A&amp;P明细-直销'!$E:$E,'A&amp;P明细-直销'!$C:$C,'A&amp;P统计-直销'!$C20,'A&amp;P明细-直销'!$I:$I,$M$5)</f>
        <v>0</v>
      </c>
      <c r="K20" s="186">
        <f>SUMIFS('活动成本明细-直销'!$E:$E,'活动成本明细-直销'!$C:$C,'A&amp;P统计-直销'!$C20,'活动成本明细-直销'!$I:$I,$M$5)</f>
        <v>0</v>
      </c>
      <c r="L20" s="186">
        <f>SUM(J20:K20)</f>
        <v>0</v>
      </c>
      <c r="M20" s="186">
        <f>INDEX('[13]2016 确认版 vs 财务版'!$1:$1048576,13,MATCH(C20,'[13]2016 确认版 vs 财务版'!$3:$3,0)+21)</f>
        <v>0</v>
      </c>
      <c r="N20" s="362">
        <f t="shared" si="10"/>
        <v>0</v>
      </c>
      <c r="O20" s="363"/>
      <c r="P20" s="77">
        <f>SUMIFS('A&amp;P明细-直销'!$E:$E,'A&amp;P明细-直销'!$C:$C,'A&amp;P统计-直销'!$C20,'A&amp;P明细-直销'!$I:$I,$S$5)</f>
        <v>0</v>
      </c>
      <c r="Q20" s="186">
        <f>SUMIFS('活动成本明细-直销'!$E:$E,'活动成本明细-直销'!$C:$C,'A&amp;P统计-直销'!$C20,'活动成本明细-直销'!$I:$I,$S$5)</f>
        <v>0</v>
      </c>
      <c r="R20" s="186">
        <f>SUM(P20:Q20)</f>
        <v>0</v>
      </c>
      <c r="S20" s="186">
        <f>INDEX('[13]2016 确认版 vs 财务版'!$1:$1048576,13,MATCH(C20,'[13]2016 确认版 vs 财务版'!$3:$3,0)+22)</f>
        <v>0</v>
      </c>
      <c r="T20" s="362">
        <f t="shared" si="3"/>
        <v>0</v>
      </c>
      <c r="U20" s="363"/>
      <c r="V20" s="77">
        <f>SUMIFS('A&amp;P明细-直销'!$E:$E,'A&amp;P明细-直销'!$C:$C,'A&amp;P统计-直销'!$C20,'A&amp;P明细-直销'!$I:$I,$Y$5)</f>
        <v>0</v>
      </c>
      <c r="W20" s="186">
        <f>SUMIFS('活动成本明细-直销'!$E:$E,'活动成本明细-直销'!$C:$C,'A&amp;P统计-直销'!$C20,'活动成本明细-直销'!$I:$I,$Y$5)</f>
        <v>0</v>
      </c>
      <c r="X20" s="186">
        <f>SUM(V20:W20)</f>
        <v>0</v>
      </c>
      <c r="Y20" s="186">
        <f>INDEX('[13]2016 确认版 vs 财务版'!$1:$1048576,13,MATCH(C20,'[13]2016 确认版 vs 财务版'!$3:$3,0)+23)</f>
        <v>0</v>
      </c>
      <c r="Z20" s="362">
        <f t="shared" si="5"/>
        <v>0</v>
      </c>
      <c r="AA20" s="363"/>
      <c r="AB20" s="77">
        <f t="shared" si="12"/>
        <v>0</v>
      </c>
      <c r="AC20" s="186">
        <f t="shared" si="12"/>
        <v>0</v>
      </c>
      <c r="AD20" s="186">
        <f>SUM(AB20:AC20)</f>
        <v>0</v>
      </c>
      <c r="AE20" s="186">
        <f>G20+M20+S20+Y20</f>
        <v>0</v>
      </c>
      <c r="AF20" s="362">
        <f t="shared" si="11"/>
        <v>0</v>
      </c>
    </row>
    <row r="21" spans="2:32" s="320" customFormat="1" outlineLevel="1">
      <c r="B21" s="179" t="str">
        <f>VLOOKUP($C21,大区会计表!$A:$B,2,0)</f>
        <v>丁蓓</v>
      </c>
      <c r="C21" s="306" t="s">
        <v>14</v>
      </c>
      <c r="D21" s="76">
        <f>SUMIFS('A&amp;P明细-直销'!$E:$E,'A&amp;P明细-直销'!$C:$C,'A&amp;P统计-直销'!$C21,'A&amp;P明细-直销'!$I:$I,$G$5)</f>
        <v>0</v>
      </c>
      <c r="E21" s="185">
        <f>SUMIFS('活动成本明细-直销'!$E:$E,'活动成本明细-直销'!$C:$C,'A&amp;P统计-直销'!$C21,'活动成本明细-直销'!$I:$I,$G$5)</f>
        <v>0</v>
      </c>
      <c r="F21" s="185">
        <f>SUM(D21:E21)</f>
        <v>0</v>
      </c>
      <c r="G21" s="185">
        <f>INDEX('[13]2016 确认版 vs 财务版'!$1:$1048576,13,MATCH(C21,'[13]2016 确认版 vs 财务版'!$3:$3,0)+20)</f>
        <v>0</v>
      </c>
      <c r="H21" s="326">
        <f t="shared" si="9"/>
        <v>0</v>
      </c>
      <c r="I21" s="327"/>
      <c r="J21" s="76">
        <f>SUMIFS('A&amp;P明细-直销'!$E:$E,'A&amp;P明细-直销'!$C:$C,'A&amp;P统计-直销'!$C21,'A&amp;P明细-直销'!$I:$I,$M$5)</f>
        <v>0</v>
      </c>
      <c r="K21" s="185">
        <f>SUMIFS('活动成本明细-直销'!$E:$E,'活动成本明细-直销'!$C:$C,'A&amp;P统计-直销'!$C21,'活动成本明细-直销'!$I:$I,$M$5)</f>
        <v>0</v>
      </c>
      <c r="L21" s="185">
        <f>SUM(J21:K21)</f>
        <v>0</v>
      </c>
      <c r="M21" s="185">
        <f>INDEX('[13]2016 确认版 vs 财务版'!$1:$1048576,13,MATCH(C21,'[13]2016 确认版 vs 财务版'!$3:$3,0)+21)</f>
        <v>0</v>
      </c>
      <c r="N21" s="326">
        <f t="shared" si="10"/>
        <v>0</v>
      </c>
      <c r="O21" s="327"/>
      <c r="P21" s="76">
        <f>SUMIFS('A&amp;P明细-直销'!$E:$E,'A&amp;P明细-直销'!$C:$C,'A&amp;P统计-直销'!$C21,'A&amp;P明细-直销'!$I:$I,$S$5)</f>
        <v>0</v>
      </c>
      <c r="Q21" s="185">
        <f>SUMIFS('活动成本明细-直销'!$E:$E,'活动成本明细-直销'!$C:$C,'A&amp;P统计-直销'!$C21,'活动成本明细-直销'!$I:$I,$S$5)</f>
        <v>0</v>
      </c>
      <c r="R21" s="185">
        <f>SUM(P21:Q21)</f>
        <v>0</v>
      </c>
      <c r="S21" s="185">
        <f>INDEX('[13]2016 确认版 vs 财务版'!$1:$1048576,13,MATCH(C21,'[13]2016 确认版 vs 财务版'!$3:$3,0)+22)</f>
        <v>0</v>
      </c>
      <c r="T21" s="326">
        <f t="shared" si="3"/>
        <v>0</v>
      </c>
      <c r="U21" s="327"/>
      <c r="V21" s="76">
        <f>SUMIFS('A&amp;P明细-直销'!$E:$E,'A&amp;P明细-直销'!$C:$C,'A&amp;P统计-直销'!$C21,'A&amp;P明细-直销'!$I:$I,$Y$5)</f>
        <v>0</v>
      </c>
      <c r="W21" s="185">
        <f>SUMIFS('活动成本明细-直销'!$E:$E,'活动成本明细-直销'!$C:$C,'A&amp;P统计-直销'!$C21,'活动成本明细-直销'!$I:$I,$Y$5)</f>
        <v>0</v>
      </c>
      <c r="X21" s="185">
        <f>SUM(V21:W21)</f>
        <v>0</v>
      </c>
      <c r="Y21" s="185">
        <f>INDEX('[13]2016 确认版 vs 财务版'!$1:$1048576,13,MATCH(C21,'[13]2016 确认版 vs 财务版'!$3:$3,0)+23)</f>
        <v>0</v>
      </c>
      <c r="Z21" s="326">
        <f t="shared" si="5"/>
        <v>0</v>
      </c>
      <c r="AA21" s="327"/>
      <c r="AB21" s="76">
        <f t="shared" si="12"/>
        <v>0</v>
      </c>
      <c r="AC21" s="185">
        <f t="shared" si="12"/>
        <v>0</v>
      </c>
      <c r="AD21" s="185">
        <f>SUM(AB21:AC21)</f>
        <v>0</v>
      </c>
      <c r="AE21" s="185">
        <f>G21+M21+S21+Y21</f>
        <v>0</v>
      </c>
      <c r="AF21" s="326">
        <f t="shared" si="11"/>
        <v>0</v>
      </c>
    </row>
    <row r="22" spans="2:32" s="4" customFormat="1" outlineLevel="1">
      <c r="B22" s="180"/>
      <c r="C22" s="68" t="s">
        <v>388</v>
      </c>
      <c r="D22" s="344">
        <f>SUM(D19:D21)</f>
        <v>94200</v>
      </c>
      <c r="E22" s="345">
        <f>SUM(E19:E21)</f>
        <v>0</v>
      </c>
      <c r="F22" s="345">
        <f>SUM(F19:F21)</f>
        <v>94200</v>
      </c>
      <c r="G22" s="345">
        <f>SUM(G19:G21)</f>
        <v>260000</v>
      </c>
      <c r="H22" s="346">
        <f t="shared" si="9"/>
        <v>-165800</v>
      </c>
      <c r="I22" s="347"/>
      <c r="J22" s="344">
        <f>SUM(J19:J21)</f>
        <v>24000</v>
      </c>
      <c r="K22" s="345">
        <f>SUM(K19:K21)</f>
        <v>0</v>
      </c>
      <c r="L22" s="345">
        <f>SUM(L19:L21)</f>
        <v>24000</v>
      </c>
      <c r="M22" s="345">
        <f>SUM(M19:M21)</f>
        <v>135000</v>
      </c>
      <c r="N22" s="346">
        <f t="shared" si="10"/>
        <v>-111000</v>
      </c>
      <c r="O22" s="347"/>
      <c r="P22" s="344">
        <f>SUM(P19:P21)</f>
        <v>24000</v>
      </c>
      <c r="Q22" s="345">
        <f>SUM(Q19:Q21)</f>
        <v>0</v>
      </c>
      <c r="R22" s="345">
        <f>SUM(R19:R21)</f>
        <v>24000</v>
      </c>
      <c r="S22" s="345">
        <f>SUM(S19:S21)</f>
        <v>135000</v>
      </c>
      <c r="T22" s="346">
        <f t="shared" si="3"/>
        <v>-111000</v>
      </c>
      <c r="U22" s="347"/>
      <c r="V22" s="344">
        <f>SUM(V19:V21)</f>
        <v>24000</v>
      </c>
      <c r="W22" s="345">
        <f>SUM(W19:W21)</f>
        <v>0</v>
      </c>
      <c r="X22" s="345">
        <f>SUM(X19:X21)</f>
        <v>24000</v>
      </c>
      <c r="Y22" s="345">
        <f>SUM(Y19:Y21)</f>
        <v>130000</v>
      </c>
      <c r="Z22" s="346">
        <f t="shared" si="5"/>
        <v>-106000</v>
      </c>
      <c r="AA22" s="347"/>
      <c r="AB22" s="344">
        <f>SUM(AB19:AB21)</f>
        <v>166200</v>
      </c>
      <c r="AC22" s="345">
        <f>SUM(AC19:AC21)</f>
        <v>0</v>
      </c>
      <c r="AD22" s="345">
        <f>SUM(AD19:AD21)</f>
        <v>166200</v>
      </c>
      <c r="AE22" s="345">
        <f>SUM(AE19:AE21)</f>
        <v>660000</v>
      </c>
      <c r="AF22" s="346">
        <f t="shared" si="11"/>
        <v>-493800</v>
      </c>
    </row>
    <row r="23" spans="2:32" outlineLevel="1">
      <c r="B23" s="179"/>
      <c r="C23" s="306"/>
      <c r="D23" s="76"/>
      <c r="E23" s="185"/>
      <c r="F23" s="185">
        <f>SUM(D23:E23)</f>
        <v>0</v>
      </c>
      <c r="G23" s="185"/>
      <c r="H23" s="13">
        <f t="shared" si="9"/>
        <v>0</v>
      </c>
      <c r="I23" s="6"/>
      <c r="J23" s="76"/>
      <c r="K23" s="185"/>
      <c r="L23" s="185">
        <f>SUM(J23:K23)</f>
        <v>0</v>
      </c>
      <c r="M23" s="185"/>
      <c r="N23" s="13">
        <f t="shared" si="10"/>
        <v>0</v>
      </c>
      <c r="O23" s="6"/>
      <c r="P23" s="76"/>
      <c r="Q23" s="185"/>
      <c r="R23" s="185">
        <f>SUM(P23:Q23)</f>
        <v>0</v>
      </c>
      <c r="S23" s="185"/>
      <c r="T23" s="13">
        <f t="shared" si="3"/>
        <v>0</v>
      </c>
      <c r="U23" s="6"/>
      <c r="V23" s="76"/>
      <c r="W23" s="185"/>
      <c r="X23" s="185">
        <f>SUM(V23:W23)</f>
        <v>0</v>
      </c>
      <c r="Y23" s="185"/>
      <c r="Z23" s="13">
        <f t="shared" si="5"/>
        <v>0</v>
      </c>
      <c r="AA23" s="6"/>
      <c r="AB23" s="76"/>
      <c r="AC23" s="185"/>
      <c r="AD23" s="185">
        <f>SUM(AB23:AC23)</f>
        <v>0</v>
      </c>
      <c r="AE23" s="185"/>
      <c r="AF23" s="13">
        <f t="shared" si="11"/>
        <v>0</v>
      </c>
    </row>
    <row r="24" spans="2:32" s="320" customFormat="1" outlineLevel="1">
      <c r="B24" s="180" t="str">
        <f>VLOOKUP($C24,大区会计表!$A:$B,2,0)</f>
        <v>金银</v>
      </c>
      <c r="C24" s="307" t="s">
        <v>5</v>
      </c>
      <c r="D24" s="77">
        <f>SUMIFS('A&amp;P明细-直销'!$E:$E,'A&amp;P明细-直销'!$C:$C,'A&amp;P统计-直销'!$C24,'A&amp;P明细-直销'!$I:$I,$G$5)</f>
        <v>0</v>
      </c>
      <c r="E24" s="186">
        <f>SUMIFS('活动成本明细-直销'!$E:$E,'活动成本明细-直销'!$C:$C,'A&amp;P统计-直销'!$C24,'活动成本明细-直销'!$I:$I,$G$5)</f>
        <v>0</v>
      </c>
      <c r="F24" s="186">
        <f>SUM(D24:E24)</f>
        <v>0</v>
      </c>
      <c r="G24" s="186">
        <f>INDEX('[13]2016 确认版 vs 财务版'!$1:$1048576,13,MATCH(C24,'[13]2016 确认版 vs 财务版'!$3:$3,0)+20)</f>
        <v>260000</v>
      </c>
      <c r="H24" s="362">
        <f t="shared" si="9"/>
        <v>-260000</v>
      </c>
      <c r="I24" s="363"/>
      <c r="J24" s="77">
        <f>SUMIFS('A&amp;P明细-直销'!$E:$E,'A&amp;P明细-直销'!$C:$C,'A&amp;P统计-直销'!$C24,'A&amp;P明细-直销'!$I:$I,$M$5)</f>
        <v>0</v>
      </c>
      <c r="K24" s="186">
        <f>SUMIFS('活动成本明细-直销'!$E:$E,'活动成本明细-直销'!$C:$C,'A&amp;P统计-直销'!$C24,'活动成本明细-直销'!$I:$I,$M$5)</f>
        <v>0</v>
      </c>
      <c r="L24" s="186">
        <f>SUM(J24:K24)</f>
        <v>0</v>
      </c>
      <c r="M24" s="186">
        <f>INDEX('[13]2016 确认版 vs 财务版'!$1:$1048576,13,MATCH(C24,'[13]2016 确认版 vs 财务版'!$3:$3,0)+21)</f>
        <v>351000</v>
      </c>
      <c r="N24" s="362">
        <f t="shared" si="10"/>
        <v>-351000</v>
      </c>
      <c r="O24" s="363"/>
      <c r="P24" s="77">
        <f>SUMIFS('A&amp;P明细-直销'!$E:$E,'A&amp;P明细-直销'!$C:$C,'A&amp;P统计-直销'!$C24,'A&amp;P明细-直销'!$I:$I,$S$5)</f>
        <v>0</v>
      </c>
      <c r="Q24" s="186">
        <f>SUMIFS('活动成本明细-直销'!$E:$E,'活动成本明细-直销'!$C:$C,'A&amp;P统计-直销'!$C24,'活动成本明细-直销'!$I:$I,$S$5)</f>
        <v>0</v>
      </c>
      <c r="R24" s="186">
        <f>SUM(P24:Q24)</f>
        <v>0</v>
      </c>
      <c r="S24" s="186">
        <f>INDEX('[13]2016 确认版 vs 财务版'!$1:$1048576,13,MATCH(C24,'[13]2016 确认版 vs 财务版'!$3:$3,0)+22)</f>
        <v>351000</v>
      </c>
      <c r="T24" s="362">
        <f t="shared" si="3"/>
        <v>-351000</v>
      </c>
      <c r="U24" s="363"/>
      <c r="V24" s="77">
        <f>SUMIFS('A&amp;P明细-直销'!$E:$E,'A&amp;P明细-直销'!$C:$C,'A&amp;P统计-直销'!$C24,'A&amp;P明细-直销'!$I:$I,$Y$5)</f>
        <v>0</v>
      </c>
      <c r="W24" s="186">
        <f>SUMIFS('活动成本明细-直销'!$E:$E,'活动成本明细-直销'!$C:$C,'A&amp;P统计-直销'!$C24,'活动成本明细-直销'!$I:$I,$Y$5)</f>
        <v>0</v>
      </c>
      <c r="X24" s="186">
        <f>SUM(V24:W24)</f>
        <v>0</v>
      </c>
      <c r="Y24" s="186">
        <f>INDEX('[13]2016 确认版 vs 财务版'!$1:$1048576,13,MATCH(C24,'[13]2016 确认版 vs 财务版'!$3:$3,0)+23)</f>
        <v>338000</v>
      </c>
      <c r="Z24" s="362">
        <f t="shared" si="5"/>
        <v>-338000</v>
      </c>
      <c r="AA24" s="363"/>
      <c r="AB24" s="77">
        <f t="shared" ref="AB24:AC26" si="13">D24+J24+P24+V24</f>
        <v>0</v>
      </c>
      <c r="AC24" s="186">
        <f t="shared" si="13"/>
        <v>0</v>
      </c>
      <c r="AD24" s="186">
        <f>SUM(AB24:AC24)</f>
        <v>0</v>
      </c>
      <c r="AE24" s="186">
        <f>G24+M24+S24+Y24</f>
        <v>1300000</v>
      </c>
      <c r="AF24" s="362">
        <f t="shared" si="11"/>
        <v>-1300000</v>
      </c>
    </row>
    <row r="25" spans="2:32" s="320" customFormat="1" outlineLevel="1">
      <c r="B25" s="179" t="str">
        <f>VLOOKUP($C25,大区会计表!$A:$B,2,0)</f>
        <v>金银</v>
      </c>
      <c r="C25" s="306" t="s">
        <v>13</v>
      </c>
      <c r="D25" s="76">
        <f>SUMIFS('A&amp;P明细-直销'!$E:$E,'A&amp;P明细-直销'!$C:$C,'A&amp;P统计-直销'!$C25,'A&amp;P明细-直销'!$I:$I,$G$5)</f>
        <v>161179</v>
      </c>
      <c r="E25" s="185">
        <f>SUMIFS('活动成本明细-直销'!$E:$E,'活动成本明细-直销'!$C:$C,'A&amp;P统计-直销'!$C25,'活动成本明细-直销'!$I:$I,$G$5)</f>
        <v>0</v>
      </c>
      <c r="F25" s="185">
        <f>SUM(D25:E25)</f>
        <v>161179</v>
      </c>
      <c r="G25" s="185">
        <f>INDEX('[13]2016 确认版 vs 财务版'!$1:$1048576,13,MATCH(C25,'[13]2016 确认版 vs 财务版'!$3:$3,0)+20)</f>
        <v>180000</v>
      </c>
      <c r="H25" s="326">
        <f t="shared" si="9"/>
        <v>-18821</v>
      </c>
      <c r="I25" s="327"/>
      <c r="J25" s="76">
        <f>SUMIFS('A&amp;P明细-直销'!$E:$E,'A&amp;P明细-直销'!$C:$C,'A&amp;P统计-直销'!$C25,'A&amp;P明细-直销'!$I:$I,$M$5)</f>
        <v>131000</v>
      </c>
      <c r="K25" s="185">
        <f>SUMIFS('活动成本明细-直销'!$E:$E,'活动成本明细-直销'!$C:$C,'A&amp;P统计-直销'!$C25,'活动成本明细-直销'!$I:$I,$M$5)</f>
        <v>0</v>
      </c>
      <c r="L25" s="185">
        <f>SUM(J25:K25)</f>
        <v>131000</v>
      </c>
      <c r="M25" s="185">
        <f>INDEX('[13]2016 确认版 vs 财务版'!$1:$1048576,13,MATCH(C25,'[13]2016 确认版 vs 财务版'!$3:$3,0)+21)</f>
        <v>243000.00000000003</v>
      </c>
      <c r="N25" s="326">
        <f t="shared" si="10"/>
        <v>-112000.00000000003</v>
      </c>
      <c r="O25" s="327"/>
      <c r="P25" s="76">
        <f>SUMIFS('A&amp;P明细-直销'!$E:$E,'A&amp;P明细-直销'!$C:$C,'A&amp;P统计-直销'!$C25,'A&amp;P明细-直销'!$I:$I,$S$5)</f>
        <v>0</v>
      </c>
      <c r="Q25" s="185">
        <f>SUMIFS('活动成本明细-直销'!$E:$E,'活动成本明细-直销'!$C:$C,'A&amp;P统计-直销'!$C25,'活动成本明细-直销'!$I:$I,$S$5)</f>
        <v>0</v>
      </c>
      <c r="R25" s="185">
        <f>SUM(P25:Q25)</f>
        <v>0</v>
      </c>
      <c r="S25" s="185">
        <f>INDEX('[13]2016 确认版 vs 财务版'!$1:$1048576,13,MATCH(C25,'[13]2016 确认版 vs 财务版'!$3:$3,0)+22)</f>
        <v>243000.00000000003</v>
      </c>
      <c r="T25" s="326">
        <f t="shared" si="3"/>
        <v>-243000.00000000003</v>
      </c>
      <c r="U25" s="327"/>
      <c r="V25" s="76">
        <f>SUMIFS('A&amp;P明细-直销'!$E:$E,'A&amp;P明细-直销'!$C:$C,'A&amp;P统计-直销'!$C25,'A&amp;P明细-直销'!$I:$I,$Y$5)</f>
        <v>0</v>
      </c>
      <c r="W25" s="185">
        <f>SUMIFS('活动成本明细-直销'!$E:$E,'活动成本明细-直销'!$C:$C,'A&amp;P统计-直销'!$C25,'活动成本明细-直销'!$I:$I,$Y$5)</f>
        <v>0</v>
      </c>
      <c r="X25" s="185">
        <f>SUM(V25:W25)</f>
        <v>0</v>
      </c>
      <c r="Y25" s="185">
        <f>INDEX('[13]2016 确认版 vs 财务版'!$1:$1048576,13,MATCH(C25,'[13]2016 确认版 vs 财务版'!$3:$3,0)+23)</f>
        <v>234000</v>
      </c>
      <c r="Z25" s="326">
        <f t="shared" si="5"/>
        <v>-234000</v>
      </c>
      <c r="AA25" s="327"/>
      <c r="AB25" s="76">
        <f t="shared" si="13"/>
        <v>292179</v>
      </c>
      <c r="AC25" s="185">
        <f t="shared" si="13"/>
        <v>0</v>
      </c>
      <c r="AD25" s="185">
        <f>SUM(AB25:AC25)</f>
        <v>292179</v>
      </c>
      <c r="AE25" s="185">
        <f>G25+M25+S25+Y25</f>
        <v>900000</v>
      </c>
      <c r="AF25" s="326">
        <f t="shared" si="11"/>
        <v>-607821</v>
      </c>
    </row>
    <row r="26" spans="2:32" s="320" customFormat="1" outlineLevel="1">
      <c r="B26" s="180" t="str">
        <f>VLOOKUP($C26,大区会计表!$A:$B,2,0)</f>
        <v>金银</v>
      </c>
      <c r="C26" s="307" t="s">
        <v>9</v>
      </c>
      <c r="D26" s="77">
        <f>SUMIFS('A&amp;P明细-直销'!$E:$E,'A&amp;P明细-直销'!$C:$C,'A&amp;P统计-直销'!$C26,'A&amp;P明细-直销'!$I:$I,$G$5)</f>
        <v>120000</v>
      </c>
      <c r="E26" s="186">
        <f>SUMIFS('活动成本明细-直销'!$E:$E,'活动成本明细-直销'!$C:$C,'A&amp;P统计-直销'!$C26,'活动成本明细-直销'!$I:$I,$G$5)</f>
        <v>0</v>
      </c>
      <c r="F26" s="186">
        <f>SUM(D26:E26)</f>
        <v>120000</v>
      </c>
      <c r="G26" s="186">
        <f>INDEX('[13]2016 确认版 vs 财务版'!$1:$1048576,13,MATCH(C26,'[13]2016 确认版 vs 财务版'!$3:$3,0)+20)</f>
        <v>80000</v>
      </c>
      <c r="H26" s="362">
        <f t="shared" si="9"/>
        <v>40000</v>
      </c>
      <c r="I26" s="363"/>
      <c r="J26" s="77">
        <f>SUMIFS('A&amp;P明细-直销'!$E:$E,'A&amp;P明细-直销'!$C:$C,'A&amp;P统计-直销'!$C26,'A&amp;P明细-直销'!$I:$I,$M$5)</f>
        <v>0</v>
      </c>
      <c r="K26" s="186">
        <f>SUMIFS('活动成本明细-直销'!$E:$E,'活动成本明细-直销'!$C:$C,'A&amp;P统计-直销'!$C26,'活动成本明细-直销'!$I:$I,$M$5)</f>
        <v>0</v>
      </c>
      <c r="L26" s="186">
        <f>SUM(J26:K26)</f>
        <v>0</v>
      </c>
      <c r="M26" s="186">
        <f>INDEX('[13]2016 确认版 vs 财务版'!$1:$1048576,13,MATCH(C26,'[13]2016 确认版 vs 财务版'!$3:$3,0)+21)</f>
        <v>108000</v>
      </c>
      <c r="N26" s="362">
        <f t="shared" si="10"/>
        <v>-108000</v>
      </c>
      <c r="O26" s="363"/>
      <c r="P26" s="77">
        <f>SUMIFS('A&amp;P明细-直销'!$E:$E,'A&amp;P明细-直销'!$C:$C,'A&amp;P统计-直销'!$C26,'A&amp;P明细-直销'!$I:$I,$S$5)</f>
        <v>0</v>
      </c>
      <c r="Q26" s="186">
        <f>SUMIFS('活动成本明细-直销'!$E:$E,'活动成本明细-直销'!$C:$C,'A&amp;P统计-直销'!$C26,'活动成本明细-直销'!$I:$I,$S$5)</f>
        <v>0</v>
      </c>
      <c r="R26" s="186">
        <f>SUM(P26:Q26)</f>
        <v>0</v>
      </c>
      <c r="S26" s="186">
        <f>INDEX('[13]2016 确认版 vs 财务版'!$1:$1048576,13,MATCH(C26,'[13]2016 确认版 vs 财务版'!$3:$3,0)+22)</f>
        <v>108000</v>
      </c>
      <c r="T26" s="362">
        <f t="shared" si="3"/>
        <v>-108000</v>
      </c>
      <c r="U26" s="363"/>
      <c r="V26" s="77">
        <f>SUMIFS('A&amp;P明细-直销'!$E:$E,'A&amp;P明细-直销'!$C:$C,'A&amp;P统计-直销'!$C26,'A&amp;P明细-直销'!$I:$I,$Y$5)</f>
        <v>0</v>
      </c>
      <c r="W26" s="186">
        <f>SUMIFS('活动成本明细-直销'!$E:$E,'活动成本明细-直销'!$C:$C,'A&amp;P统计-直销'!$C26,'活动成本明细-直销'!$I:$I,$Y$5)</f>
        <v>0</v>
      </c>
      <c r="X26" s="186">
        <f>SUM(V26:W26)</f>
        <v>0</v>
      </c>
      <c r="Y26" s="186">
        <f>INDEX('[13]2016 确认版 vs 财务版'!$1:$1048576,13,MATCH(C26,'[13]2016 确认版 vs 财务版'!$3:$3,0)+23)</f>
        <v>104000</v>
      </c>
      <c r="Z26" s="362">
        <f t="shared" si="5"/>
        <v>-104000</v>
      </c>
      <c r="AA26" s="363"/>
      <c r="AB26" s="77">
        <f t="shared" si="13"/>
        <v>120000</v>
      </c>
      <c r="AC26" s="186">
        <f t="shared" si="13"/>
        <v>0</v>
      </c>
      <c r="AD26" s="186">
        <f>SUM(AB26:AC26)</f>
        <v>120000</v>
      </c>
      <c r="AE26" s="186">
        <f>G26+M26+S26+Y26</f>
        <v>400000</v>
      </c>
      <c r="AF26" s="362">
        <f t="shared" si="11"/>
        <v>-280000</v>
      </c>
    </row>
    <row r="27" spans="2:32" s="4" customFormat="1" outlineLevel="1">
      <c r="B27" s="179"/>
      <c r="C27" s="9" t="s">
        <v>389</v>
      </c>
      <c r="D27" s="79">
        <f>SUM(D24:D26)</f>
        <v>281179</v>
      </c>
      <c r="E27" s="187">
        <f>SUM(E24:E26)</f>
        <v>0</v>
      </c>
      <c r="F27" s="187">
        <f>SUM(F24:F26)</f>
        <v>281179</v>
      </c>
      <c r="G27" s="187">
        <f>SUM(G24:G26)</f>
        <v>520000</v>
      </c>
      <c r="H27" s="80">
        <f t="shared" si="9"/>
        <v>-238821</v>
      </c>
      <c r="I27" s="81"/>
      <c r="J27" s="79">
        <f>SUM(J24:J26)</f>
        <v>131000</v>
      </c>
      <c r="K27" s="187">
        <f>SUM(K24:K26)</f>
        <v>0</v>
      </c>
      <c r="L27" s="187">
        <f>SUM(L24:L26)</f>
        <v>131000</v>
      </c>
      <c r="M27" s="187">
        <f>SUM(M24:M26)</f>
        <v>702000</v>
      </c>
      <c r="N27" s="80">
        <f t="shared" si="10"/>
        <v>-571000</v>
      </c>
      <c r="O27" s="81"/>
      <c r="P27" s="79">
        <f>SUM(P24:P26)</f>
        <v>0</v>
      </c>
      <c r="Q27" s="187">
        <f>SUM(Q24:Q26)</f>
        <v>0</v>
      </c>
      <c r="R27" s="187">
        <f>SUM(R24:R26)</f>
        <v>0</v>
      </c>
      <c r="S27" s="187">
        <f>SUM(S24:S26)</f>
        <v>702000</v>
      </c>
      <c r="T27" s="80">
        <f t="shared" si="3"/>
        <v>-702000</v>
      </c>
      <c r="U27" s="81"/>
      <c r="V27" s="79">
        <f>SUM(V24:V26)</f>
        <v>0</v>
      </c>
      <c r="W27" s="187">
        <f>SUM(W24:W26)</f>
        <v>0</v>
      </c>
      <c r="X27" s="187">
        <f>SUM(X24:X26)</f>
        <v>0</v>
      </c>
      <c r="Y27" s="187">
        <f>SUM(Y24:Y26)</f>
        <v>676000</v>
      </c>
      <c r="Z27" s="80">
        <f t="shared" si="5"/>
        <v>-676000</v>
      </c>
      <c r="AA27" s="81"/>
      <c r="AB27" s="79">
        <f>SUM(AB24:AB26)</f>
        <v>412179</v>
      </c>
      <c r="AC27" s="187">
        <f>SUM(AC24:AC26)</f>
        <v>0</v>
      </c>
      <c r="AD27" s="187">
        <f>SUM(AD24:AD26)</f>
        <v>412179</v>
      </c>
      <c r="AE27" s="187">
        <f>SUM(AE24:AE26)</f>
        <v>2600000</v>
      </c>
      <c r="AF27" s="80">
        <f t="shared" si="11"/>
        <v>-2187821</v>
      </c>
    </row>
    <row r="28" spans="2:32" outlineLevel="1">
      <c r="B28" s="180"/>
      <c r="C28" s="307"/>
      <c r="D28" s="77"/>
      <c r="E28" s="186"/>
      <c r="F28" s="186">
        <f t="shared" ref="F28:F33" si="14">SUM(D28:E28)</f>
        <v>0</v>
      </c>
      <c r="G28" s="186"/>
      <c r="H28" s="78">
        <f t="shared" si="9"/>
        <v>0</v>
      </c>
      <c r="I28" s="14"/>
      <c r="J28" s="77"/>
      <c r="K28" s="186"/>
      <c r="L28" s="186">
        <f t="shared" ref="L28:L33" si="15">SUM(J28:K28)</f>
        <v>0</v>
      </c>
      <c r="M28" s="186"/>
      <c r="N28" s="78">
        <f t="shared" si="10"/>
        <v>0</v>
      </c>
      <c r="O28" s="14"/>
      <c r="P28" s="77"/>
      <c r="Q28" s="186"/>
      <c r="R28" s="186">
        <f t="shared" ref="R28:R33" si="16">SUM(P28:Q28)</f>
        <v>0</v>
      </c>
      <c r="S28" s="186"/>
      <c r="T28" s="78">
        <f t="shared" si="3"/>
        <v>0</v>
      </c>
      <c r="U28" s="14"/>
      <c r="V28" s="77"/>
      <c r="W28" s="186"/>
      <c r="X28" s="186">
        <f t="shared" ref="X28:X33" si="17">SUM(V28:W28)</f>
        <v>0</v>
      </c>
      <c r="Y28" s="186"/>
      <c r="Z28" s="78">
        <f t="shared" si="5"/>
        <v>0</v>
      </c>
      <c r="AA28" s="14"/>
      <c r="AB28" s="77"/>
      <c r="AC28" s="186"/>
      <c r="AD28" s="186">
        <f t="shared" ref="AD28:AD33" si="18">SUM(AB28:AC28)</f>
        <v>0</v>
      </c>
      <c r="AE28" s="186"/>
      <c r="AF28" s="78">
        <f t="shared" si="11"/>
        <v>0</v>
      </c>
    </row>
    <row r="29" spans="2:32" s="320" customFormat="1" outlineLevel="1">
      <c r="B29" s="179" t="str">
        <f>VLOOKUP($C29,大区会计表!$A:$B,2,0)</f>
        <v>李研</v>
      </c>
      <c r="C29" s="306" t="s">
        <v>11</v>
      </c>
      <c r="D29" s="76">
        <f>SUMIFS('A&amp;P明细-直销'!$E:$E,'A&amp;P明细-直销'!$C:$C,'A&amp;P统计-直销'!$C29,'A&amp;P明细-直销'!$I:$I,$G$5)</f>
        <v>180000</v>
      </c>
      <c r="E29" s="185">
        <f>SUMIFS('活动成本明细-直销'!$E:$E,'活动成本明细-直销'!$C:$C,'A&amp;P统计-直销'!$C29,'活动成本明细-直销'!$I:$I,$G$5)</f>
        <v>0</v>
      </c>
      <c r="F29" s="185">
        <f t="shared" si="14"/>
        <v>180000</v>
      </c>
      <c r="G29" s="185">
        <f>INDEX('[13]2016 确认版 vs 财务版'!$1:$1048576,13,MATCH(C29,'[13]2016 确认版 vs 财务版'!$3:$3,0)+20)</f>
        <v>180000</v>
      </c>
      <c r="H29" s="326">
        <f t="shared" si="9"/>
        <v>0</v>
      </c>
      <c r="I29" s="327"/>
      <c r="J29" s="76">
        <f>SUMIFS('A&amp;P明细-直销'!$E:$E,'A&amp;P明细-直销'!$C:$C,'A&amp;P统计-直销'!$C29,'A&amp;P明细-直销'!$I:$I,$M$5)</f>
        <v>0</v>
      </c>
      <c r="K29" s="185">
        <f>SUMIFS('活动成本明细-直销'!$E:$E,'活动成本明细-直销'!$C:$C,'A&amp;P统计-直销'!$C29,'活动成本明细-直销'!$I:$I,$M$5)</f>
        <v>0</v>
      </c>
      <c r="L29" s="185">
        <f t="shared" si="15"/>
        <v>0</v>
      </c>
      <c r="M29" s="185">
        <f>INDEX('[13]2016 确认版 vs 财务版'!$1:$1048576,13,MATCH(C29,'[13]2016 确认版 vs 财务版'!$3:$3,0)+21)</f>
        <v>243000.00000000003</v>
      </c>
      <c r="N29" s="326">
        <f t="shared" si="10"/>
        <v>-243000.00000000003</v>
      </c>
      <c r="O29" s="327"/>
      <c r="P29" s="76">
        <f>SUMIFS('A&amp;P明细-直销'!$E:$E,'A&amp;P明细-直销'!$C:$C,'A&amp;P统计-直销'!$C29,'A&amp;P明细-直销'!$I:$I,$S$5)</f>
        <v>0</v>
      </c>
      <c r="Q29" s="185">
        <f>SUMIFS('活动成本明细-直销'!$E:$E,'活动成本明细-直销'!$C:$C,'A&amp;P统计-直销'!$C29,'活动成本明细-直销'!$I:$I,$S$5)</f>
        <v>0</v>
      </c>
      <c r="R29" s="185">
        <f t="shared" si="16"/>
        <v>0</v>
      </c>
      <c r="S29" s="185">
        <f>INDEX('[13]2016 确认版 vs 财务版'!$1:$1048576,13,MATCH(C29,'[13]2016 确认版 vs 财务版'!$3:$3,0)+22)</f>
        <v>243000.00000000003</v>
      </c>
      <c r="T29" s="326">
        <f t="shared" si="3"/>
        <v>-243000.00000000003</v>
      </c>
      <c r="U29" s="327"/>
      <c r="V29" s="76">
        <f>SUMIFS('A&amp;P明细-直销'!$E:$E,'A&amp;P明细-直销'!$C:$C,'A&amp;P统计-直销'!$C29,'A&amp;P明细-直销'!$I:$I,$Y$5)</f>
        <v>0</v>
      </c>
      <c r="W29" s="185">
        <f>SUMIFS('活动成本明细-直销'!$E:$E,'活动成本明细-直销'!$C:$C,'A&amp;P统计-直销'!$C29,'活动成本明细-直销'!$I:$I,$Y$5)</f>
        <v>0</v>
      </c>
      <c r="X29" s="185">
        <f t="shared" si="17"/>
        <v>0</v>
      </c>
      <c r="Y29" s="185">
        <f>INDEX('[13]2016 确认版 vs 财务版'!$1:$1048576,13,MATCH(C29,'[13]2016 确认版 vs 财务版'!$3:$3,0)+23)</f>
        <v>234000</v>
      </c>
      <c r="Z29" s="326">
        <f t="shared" si="5"/>
        <v>-234000</v>
      </c>
      <c r="AA29" s="327"/>
      <c r="AB29" s="76">
        <f t="shared" ref="AB29:AC33" si="19">D29+J29+P29+V29</f>
        <v>180000</v>
      </c>
      <c r="AC29" s="185">
        <f t="shared" si="19"/>
        <v>0</v>
      </c>
      <c r="AD29" s="185">
        <f t="shared" si="18"/>
        <v>180000</v>
      </c>
      <c r="AE29" s="185">
        <f>G29+M29+S29+Y29</f>
        <v>900000</v>
      </c>
      <c r="AF29" s="326">
        <f t="shared" si="11"/>
        <v>-720000</v>
      </c>
    </row>
    <row r="30" spans="2:32" s="320" customFormat="1" outlineLevel="1">
      <c r="B30" s="180" t="str">
        <f>VLOOKUP($C30,大区会计表!$A:$B,2,0)</f>
        <v>姚建红</v>
      </c>
      <c r="C30" s="307" t="s">
        <v>12</v>
      </c>
      <c r="D30" s="77">
        <f>SUMIFS('A&amp;P明细-直销'!$E:$E,'A&amp;P明细-直销'!$C:$C,'A&amp;P统计-直销'!$C30,'A&amp;P明细-直销'!$I:$I,$G$5)</f>
        <v>0</v>
      </c>
      <c r="E30" s="186">
        <f>SUMIFS('活动成本明细-直销'!$E:$E,'活动成本明细-直销'!$C:$C,'A&amp;P统计-直销'!$C30,'活动成本明细-直销'!$I:$I,$G$5)</f>
        <v>0</v>
      </c>
      <c r="F30" s="186">
        <f t="shared" si="14"/>
        <v>0</v>
      </c>
      <c r="G30" s="186">
        <f>INDEX('[13]2016 确认版 vs 财务版'!$1:$1048576,13,MATCH(C30,'[13]2016 确认版 vs 财务版'!$3:$3,0)+20)</f>
        <v>220000</v>
      </c>
      <c r="H30" s="362">
        <f t="shared" si="9"/>
        <v>-220000</v>
      </c>
      <c r="I30" s="363"/>
      <c r="J30" s="77">
        <f>SUMIFS('A&amp;P明细-直销'!$E:$E,'A&amp;P明细-直销'!$C:$C,'A&amp;P统计-直销'!$C30,'A&amp;P明细-直销'!$I:$I,$M$5)</f>
        <v>0</v>
      </c>
      <c r="K30" s="186">
        <f>SUMIFS('活动成本明细-直销'!$E:$E,'活动成本明细-直销'!$C:$C,'A&amp;P统计-直销'!$C30,'活动成本明细-直销'!$I:$I,$M$5)</f>
        <v>0</v>
      </c>
      <c r="L30" s="186">
        <f t="shared" si="15"/>
        <v>0</v>
      </c>
      <c r="M30" s="186">
        <f>INDEX('[13]2016 确认版 vs 财务版'!$1:$1048576,13,MATCH(C30,'[13]2016 确认版 vs 财务版'!$3:$3,0)+21)</f>
        <v>297000</v>
      </c>
      <c r="N30" s="362">
        <f t="shared" si="10"/>
        <v>-297000</v>
      </c>
      <c r="O30" s="363"/>
      <c r="P30" s="77">
        <f>SUMIFS('A&amp;P明细-直销'!$E:$E,'A&amp;P明细-直销'!$C:$C,'A&amp;P统计-直销'!$C30,'A&amp;P明细-直销'!$I:$I,$S$5)</f>
        <v>0</v>
      </c>
      <c r="Q30" s="186">
        <f>SUMIFS('活动成本明细-直销'!$E:$E,'活动成本明细-直销'!$C:$C,'A&amp;P统计-直销'!$C30,'活动成本明细-直销'!$I:$I,$S$5)</f>
        <v>0</v>
      </c>
      <c r="R30" s="186">
        <f t="shared" si="16"/>
        <v>0</v>
      </c>
      <c r="S30" s="186">
        <f>INDEX('[13]2016 确认版 vs 财务版'!$1:$1048576,13,MATCH(C30,'[13]2016 确认版 vs 财务版'!$3:$3,0)+22)</f>
        <v>297000</v>
      </c>
      <c r="T30" s="362">
        <f t="shared" si="3"/>
        <v>-297000</v>
      </c>
      <c r="U30" s="363"/>
      <c r="V30" s="77">
        <f>SUMIFS('A&amp;P明细-直销'!$E:$E,'A&amp;P明细-直销'!$C:$C,'A&amp;P统计-直销'!$C30,'A&amp;P明细-直销'!$I:$I,$Y$5)</f>
        <v>0</v>
      </c>
      <c r="W30" s="186">
        <f>SUMIFS('活动成本明细-直销'!$E:$E,'活动成本明细-直销'!$C:$C,'A&amp;P统计-直销'!$C30,'活动成本明细-直销'!$I:$I,$Y$5)</f>
        <v>0</v>
      </c>
      <c r="X30" s="186">
        <f t="shared" si="17"/>
        <v>0</v>
      </c>
      <c r="Y30" s="186">
        <f>INDEX('[13]2016 确认版 vs 财务版'!$1:$1048576,13,MATCH(C30,'[13]2016 确认版 vs 财务版'!$3:$3,0)+23)</f>
        <v>286000</v>
      </c>
      <c r="Z30" s="362">
        <f t="shared" si="5"/>
        <v>-286000</v>
      </c>
      <c r="AA30" s="363"/>
      <c r="AB30" s="77">
        <f t="shared" si="19"/>
        <v>0</v>
      </c>
      <c r="AC30" s="186">
        <f t="shared" si="19"/>
        <v>0</v>
      </c>
      <c r="AD30" s="186">
        <f t="shared" si="18"/>
        <v>0</v>
      </c>
      <c r="AE30" s="186">
        <f>G30+M30+S30+Y30</f>
        <v>1100000</v>
      </c>
      <c r="AF30" s="362">
        <f t="shared" si="11"/>
        <v>-1100000</v>
      </c>
    </row>
    <row r="31" spans="2:32" s="320" customFormat="1" outlineLevel="1">
      <c r="B31" s="179" t="str">
        <f>VLOOKUP($C31,大区会计表!$A:$B,2,0)</f>
        <v>李研</v>
      </c>
      <c r="C31" s="306" t="s">
        <v>10</v>
      </c>
      <c r="D31" s="76">
        <f>SUMIFS('A&amp;P明细-直销'!$E:$E,'A&amp;P明细-直销'!$C:$C,'A&amp;P统计-直销'!$C31,'A&amp;P明细-直销'!$I:$I,$G$5)</f>
        <v>167900</v>
      </c>
      <c r="E31" s="185">
        <f>SUMIFS('活动成本明细-直销'!$E:$E,'活动成本明细-直销'!$C:$C,'A&amp;P统计-直销'!$C31,'活动成本明细-直销'!$I:$I,$G$5)</f>
        <v>0</v>
      </c>
      <c r="F31" s="185">
        <f t="shared" si="14"/>
        <v>167900</v>
      </c>
      <c r="G31" s="185">
        <f>INDEX('[13]2016 确认版 vs 财务版'!$1:$1048576,13,MATCH(C31,'[13]2016 确认版 vs 财务版'!$3:$3,0)+20)</f>
        <v>140000</v>
      </c>
      <c r="H31" s="326">
        <f t="shared" si="9"/>
        <v>27900</v>
      </c>
      <c r="I31" s="327"/>
      <c r="J31" s="76">
        <f>SUMIFS('A&amp;P明细-直销'!$E:$E,'A&amp;P明细-直销'!$C:$C,'A&amp;P统计-直销'!$C31,'A&amp;P明细-直销'!$I:$I,$M$5)</f>
        <v>90000</v>
      </c>
      <c r="K31" s="185">
        <f>SUMIFS('活动成本明细-直销'!$E:$E,'活动成本明细-直销'!$C:$C,'A&amp;P统计-直销'!$C31,'活动成本明细-直销'!$I:$I,$M$5)</f>
        <v>0</v>
      </c>
      <c r="L31" s="185">
        <f t="shared" si="15"/>
        <v>90000</v>
      </c>
      <c r="M31" s="185">
        <f>INDEX('[13]2016 确认版 vs 财务版'!$1:$1048576,13,MATCH(C31,'[13]2016 确认版 vs 财务版'!$3:$3,0)+21)</f>
        <v>189000</v>
      </c>
      <c r="N31" s="326">
        <f t="shared" si="10"/>
        <v>-99000</v>
      </c>
      <c r="O31" s="327"/>
      <c r="P31" s="76">
        <f>SUMIFS('A&amp;P明细-直销'!$E:$E,'A&amp;P明细-直销'!$C:$C,'A&amp;P统计-直销'!$C31,'A&amp;P明细-直销'!$I:$I,$S$5)</f>
        <v>0</v>
      </c>
      <c r="Q31" s="185">
        <f>SUMIFS('活动成本明细-直销'!$E:$E,'活动成本明细-直销'!$C:$C,'A&amp;P统计-直销'!$C31,'活动成本明细-直销'!$I:$I,$S$5)</f>
        <v>0</v>
      </c>
      <c r="R31" s="185">
        <f t="shared" si="16"/>
        <v>0</v>
      </c>
      <c r="S31" s="185">
        <f>INDEX('[13]2016 确认版 vs 财务版'!$1:$1048576,13,MATCH(C31,'[13]2016 确认版 vs 财务版'!$3:$3,0)+22)</f>
        <v>189000</v>
      </c>
      <c r="T31" s="326">
        <f t="shared" si="3"/>
        <v>-189000</v>
      </c>
      <c r="U31" s="327"/>
      <c r="V31" s="76">
        <f>SUMIFS('A&amp;P明细-直销'!$E:$E,'A&amp;P明细-直销'!$C:$C,'A&amp;P统计-直销'!$C31,'A&amp;P明细-直销'!$I:$I,$Y$5)</f>
        <v>0</v>
      </c>
      <c r="W31" s="185">
        <f>SUMIFS('活动成本明细-直销'!$E:$E,'活动成本明细-直销'!$C:$C,'A&amp;P统计-直销'!$C31,'活动成本明细-直销'!$I:$I,$Y$5)</f>
        <v>0</v>
      </c>
      <c r="X31" s="185">
        <f t="shared" si="17"/>
        <v>0</v>
      </c>
      <c r="Y31" s="185">
        <f>INDEX('[13]2016 确认版 vs 财务版'!$1:$1048576,13,MATCH(C31,'[13]2016 确认版 vs 财务版'!$3:$3,0)+23)</f>
        <v>182000</v>
      </c>
      <c r="Z31" s="326">
        <f t="shared" si="5"/>
        <v>-182000</v>
      </c>
      <c r="AA31" s="327"/>
      <c r="AB31" s="76">
        <f t="shared" si="19"/>
        <v>257900</v>
      </c>
      <c r="AC31" s="185">
        <f t="shared" si="19"/>
        <v>0</v>
      </c>
      <c r="AD31" s="185">
        <f t="shared" si="18"/>
        <v>257900</v>
      </c>
      <c r="AE31" s="185">
        <f>G31+M31+S31+Y31</f>
        <v>700000</v>
      </c>
      <c r="AF31" s="326">
        <f t="shared" si="11"/>
        <v>-442100</v>
      </c>
    </row>
    <row r="32" spans="2:32" s="320" customFormat="1" outlineLevel="1">
      <c r="B32" s="180" t="str">
        <f>VLOOKUP($C32,大区会计表!$A:$B,2,0)</f>
        <v>姚建红</v>
      </c>
      <c r="C32" s="10" t="s">
        <v>26</v>
      </c>
      <c r="D32" s="77">
        <f>SUMIFS('A&amp;P明细-直销'!$E:$E,'A&amp;P明细-直销'!$C:$C,'A&amp;P统计-直销'!$C32,'A&amp;P明细-直销'!$I:$I,$G$5)</f>
        <v>0</v>
      </c>
      <c r="E32" s="186">
        <f>SUMIFS('活动成本明细-直销'!$E:$E,'活动成本明细-直销'!$C:$C,'A&amp;P统计-直销'!$C32,'活动成本明细-直销'!$I:$I,$G$5)</f>
        <v>0</v>
      </c>
      <c r="F32" s="186">
        <f t="shared" si="14"/>
        <v>0</v>
      </c>
      <c r="G32" s="186">
        <f>INDEX('[13]2016 确认版 vs 财务版'!$1:$1048576,13,MATCH(C32,'[13]2016 确认版 vs 财务版'!$3:$3,0)+20)</f>
        <v>0</v>
      </c>
      <c r="H32" s="362">
        <f t="shared" si="9"/>
        <v>0</v>
      </c>
      <c r="I32" s="363"/>
      <c r="J32" s="77">
        <f>SUMIFS('A&amp;P明细-直销'!$E:$E,'A&amp;P明细-直销'!$C:$C,'A&amp;P统计-直销'!$C32,'A&amp;P明细-直销'!$I:$I,$M$5)</f>
        <v>0</v>
      </c>
      <c r="K32" s="186">
        <f>SUMIFS('活动成本明细-直销'!$E:$E,'活动成本明细-直销'!$C:$C,'A&amp;P统计-直销'!$C32,'活动成本明细-直销'!$I:$I,$M$5)</f>
        <v>0</v>
      </c>
      <c r="L32" s="186">
        <f t="shared" si="15"/>
        <v>0</v>
      </c>
      <c r="M32" s="186">
        <f>INDEX('[13]2016 确认版 vs 财务版'!$1:$1048576,13,MATCH(C32,'[13]2016 确认版 vs 财务版'!$3:$3,0)+21)</f>
        <v>0</v>
      </c>
      <c r="N32" s="362">
        <f t="shared" si="10"/>
        <v>0</v>
      </c>
      <c r="O32" s="363"/>
      <c r="P32" s="77">
        <f>SUMIFS('A&amp;P明细-直销'!$E:$E,'A&amp;P明细-直销'!$C:$C,'A&amp;P统计-直销'!$C32,'A&amp;P明细-直销'!$I:$I,$S$5)</f>
        <v>0</v>
      </c>
      <c r="Q32" s="186">
        <f>SUMIFS('活动成本明细-直销'!$E:$E,'活动成本明细-直销'!$C:$C,'A&amp;P统计-直销'!$C32,'活动成本明细-直销'!$I:$I,$S$5)</f>
        <v>0</v>
      </c>
      <c r="R32" s="186">
        <f t="shared" si="16"/>
        <v>0</v>
      </c>
      <c r="S32" s="186">
        <f>INDEX('[13]2016 确认版 vs 财务版'!$1:$1048576,13,MATCH(C32,'[13]2016 确认版 vs 财务版'!$3:$3,0)+22)</f>
        <v>0</v>
      </c>
      <c r="T32" s="362">
        <f t="shared" si="3"/>
        <v>0</v>
      </c>
      <c r="U32" s="363"/>
      <c r="V32" s="77">
        <f>SUMIFS('A&amp;P明细-直销'!$E:$E,'A&amp;P明细-直销'!$C:$C,'A&amp;P统计-直销'!$C32,'A&amp;P明细-直销'!$I:$I,$Y$5)</f>
        <v>0</v>
      </c>
      <c r="W32" s="186">
        <f>SUMIFS('活动成本明细-直销'!$E:$E,'活动成本明细-直销'!$C:$C,'A&amp;P统计-直销'!$C32,'活动成本明细-直销'!$I:$I,$Y$5)</f>
        <v>0</v>
      </c>
      <c r="X32" s="186">
        <f t="shared" si="17"/>
        <v>0</v>
      </c>
      <c r="Y32" s="186">
        <f>INDEX('[13]2016 确认版 vs 财务版'!$1:$1048576,13,MATCH(C32,'[13]2016 确认版 vs 财务版'!$3:$3,0)+23)</f>
        <v>0</v>
      </c>
      <c r="Z32" s="362">
        <f t="shared" si="5"/>
        <v>0</v>
      </c>
      <c r="AA32" s="363"/>
      <c r="AB32" s="77">
        <f t="shared" si="19"/>
        <v>0</v>
      </c>
      <c r="AC32" s="186">
        <f t="shared" si="19"/>
        <v>0</v>
      </c>
      <c r="AD32" s="186">
        <f t="shared" si="18"/>
        <v>0</v>
      </c>
      <c r="AE32" s="186">
        <f>G32+M32+S32+Y32</f>
        <v>0</v>
      </c>
      <c r="AF32" s="362">
        <f t="shared" si="11"/>
        <v>0</v>
      </c>
    </row>
    <row r="33" spans="2:32" s="320" customFormat="1" outlineLevel="1">
      <c r="B33" s="179" t="str">
        <f>VLOOKUP($C33,大区会计表!$A:$B,2,0)</f>
        <v>丁蓓</v>
      </c>
      <c r="C33" s="306" t="s">
        <v>28</v>
      </c>
      <c r="D33" s="76">
        <f>SUMIFS('A&amp;P明细-直销'!$E:$E,'A&amp;P明细-直销'!$C:$C,'A&amp;P统计-直销'!$C33,'A&amp;P明细-直销'!$I:$I,$G$5)</f>
        <v>0</v>
      </c>
      <c r="E33" s="185">
        <f>SUMIFS('活动成本明细-直销'!$E:$E,'活动成本明细-直销'!$C:$C,'A&amp;P统计-直销'!$C33,'活动成本明细-直销'!$I:$I,$G$5)</f>
        <v>0</v>
      </c>
      <c r="F33" s="185">
        <f t="shared" si="14"/>
        <v>0</v>
      </c>
      <c r="G33" s="185">
        <f>INDEX('[13]2016 确认版 vs 财务版'!$1:$1048576,13,MATCH(C33,'[13]2016 确认版 vs 财务版'!$3:$3,0)+20)</f>
        <v>0</v>
      </c>
      <c r="H33" s="326">
        <f t="shared" si="9"/>
        <v>0</v>
      </c>
      <c r="I33" s="327"/>
      <c r="J33" s="76">
        <f>SUMIFS('A&amp;P明细-直销'!$E:$E,'A&amp;P明细-直销'!$C:$C,'A&amp;P统计-直销'!$C33,'A&amp;P明细-直销'!$I:$I,$M$5)</f>
        <v>0</v>
      </c>
      <c r="K33" s="185">
        <f>SUMIFS('活动成本明细-直销'!$E:$E,'活动成本明细-直销'!$C:$C,'A&amp;P统计-直销'!$C33,'活动成本明细-直销'!$I:$I,$M$5)</f>
        <v>0</v>
      </c>
      <c r="L33" s="185">
        <f t="shared" si="15"/>
        <v>0</v>
      </c>
      <c r="M33" s="185">
        <f>INDEX('[13]2016 确认版 vs 财务版'!$1:$1048576,13,MATCH(C33,'[13]2016 确认版 vs 财务版'!$3:$3,0)+21)</f>
        <v>0</v>
      </c>
      <c r="N33" s="326">
        <f t="shared" si="10"/>
        <v>0</v>
      </c>
      <c r="O33" s="327"/>
      <c r="P33" s="76">
        <f>SUMIFS('A&amp;P明细-直销'!$E:$E,'A&amp;P明细-直销'!$C:$C,'A&amp;P统计-直销'!$C33,'A&amp;P明细-直销'!$I:$I,$S$5)</f>
        <v>0</v>
      </c>
      <c r="Q33" s="185">
        <f>SUMIFS('活动成本明细-直销'!$E:$E,'活动成本明细-直销'!$C:$C,'A&amp;P统计-直销'!$C33,'活动成本明细-直销'!$I:$I,$S$5)</f>
        <v>0</v>
      </c>
      <c r="R33" s="185">
        <f t="shared" si="16"/>
        <v>0</v>
      </c>
      <c r="S33" s="185">
        <f>INDEX('[13]2016 确认版 vs 财务版'!$1:$1048576,13,MATCH(C33,'[13]2016 确认版 vs 财务版'!$3:$3,0)+22)</f>
        <v>0</v>
      </c>
      <c r="T33" s="326">
        <f t="shared" si="3"/>
        <v>0</v>
      </c>
      <c r="U33" s="327"/>
      <c r="V33" s="76">
        <f>SUMIFS('A&amp;P明细-直销'!$E:$E,'A&amp;P明细-直销'!$C:$C,'A&amp;P统计-直销'!$C33,'A&amp;P明细-直销'!$I:$I,$Y$5)</f>
        <v>0</v>
      </c>
      <c r="W33" s="185">
        <f>SUMIFS('活动成本明细-直销'!$E:$E,'活动成本明细-直销'!$C:$C,'A&amp;P统计-直销'!$C33,'活动成本明细-直销'!$I:$I,$Y$5)</f>
        <v>0</v>
      </c>
      <c r="X33" s="185">
        <f t="shared" si="17"/>
        <v>0</v>
      </c>
      <c r="Y33" s="185">
        <f>INDEX('[13]2016 确认版 vs 财务版'!$1:$1048576,13,MATCH(C33,'[13]2016 确认版 vs 财务版'!$3:$3,0)+23)</f>
        <v>0</v>
      </c>
      <c r="Z33" s="326">
        <f t="shared" si="5"/>
        <v>0</v>
      </c>
      <c r="AA33" s="327"/>
      <c r="AB33" s="76">
        <f t="shared" si="19"/>
        <v>0</v>
      </c>
      <c r="AC33" s="185">
        <f t="shared" si="19"/>
        <v>0</v>
      </c>
      <c r="AD33" s="185">
        <f t="shared" si="18"/>
        <v>0</v>
      </c>
      <c r="AE33" s="185">
        <f>G33+M33+S33+Y33</f>
        <v>0</v>
      </c>
      <c r="AF33" s="326">
        <f t="shared" si="11"/>
        <v>0</v>
      </c>
    </row>
    <row r="34" spans="2:32" s="4" customFormat="1" outlineLevel="1">
      <c r="B34" s="180"/>
      <c r="C34" s="68" t="s">
        <v>390</v>
      </c>
      <c r="D34" s="344">
        <f>SUM(D29:D33)</f>
        <v>347900</v>
      </c>
      <c r="E34" s="345">
        <f>SUM(E29:E33)</f>
        <v>0</v>
      </c>
      <c r="F34" s="345">
        <f>SUM(F29:F33)</f>
        <v>347900</v>
      </c>
      <c r="G34" s="345">
        <f>SUM(G29:G33)</f>
        <v>540000</v>
      </c>
      <c r="H34" s="346">
        <f t="shared" si="9"/>
        <v>-192100</v>
      </c>
      <c r="I34" s="347"/>
      <c r="J34" s="344">
        <f>SUM(J29:J33)</f>
        <v>90000</v>
      </c>
      <c r="K34" s="345">
        <f>SUM(K29:K33)</f>
        <v>0</v>
      </c>
      <c r="L34" s="345">
        <f>SUM(L29:L33)</f>
        <v>90000</v>
      </c>
      <c r="M34" s="345">
        <f>SUM(M29:M33)</f>
        <v>729000</v>
      </c>
      <c r="N34" s="346">
        <f t="shared" si="10"/>
        <v>-639000</v>
      </c>
      <c r="O34" s="347"/>
      <c r="P34" s="344">
        <f>SUM(P29:P33)</f>
        <v>0</v>
      </c>
      <c r="Q34" s="345">
        <f>SUM(Q29:Q33)</f>
        <v>0</v>
      </c>
      <c r="R34" s="345">
        <f>SUM(R29:R33)</f>
        <v>0</v>
      </c>
      <c r="S34" s="345">
        <f>SUM(S29:S33)</f>
        <v>729000</v>
      </c>
      <c r="T34" s="346">
        <f t="shared" si="3"/>
        <v>-729000</v>
      </c>
      <c r="U34" s="347"/>
      <c r="V34" s="344">
        <f>SUM(V29:V33)</f>
        <v>0</v>
      </c>
      <c r="W34" s="345">
        <f>SUM(W29:W33)</f>
        <v>0</v>
      </c>
      <c r="X34" s="345">
        <f>SUM(X29:X33)</f>
        <v>0</v>
      </c>
      <c r="Y34" s="345">
        <f>SUM(Y29:Y33)</f>
        <v>702000</v>
      </c>
      <c r="Z34" s="346">
        <f t="shared" si="5"/>
        <v>-702000</v>
      </c>
      <c r="AA34" s="347"/>
      <c r="AB34" s="344">
        <f>SUM(AB29:AB33)</f>
        <v>437900</v>
      </c>
      <c r="AC34" s="345">
        <f>SUM(AC29:AC33)</f>
        <v>0</v>
      </c>
      <c r="AD34" s="345">
        <f>SUM(AD29:AD33)</f>
        <v>437900</v>
      </c>
      <c r="AE34" s="345">
        <f>SUM(AE29:AE33)</f>
        <v>2700000</v>
      </c>
      <c r="AF34" s="346">
        <f t="shared" si="11"/>
        <v>-2262100</v>
      </c>
    </row>
    <row r="35" spans="2:32" outlineLevel="1">
      <c r="B35" s="179"/>
      <c r="C35" s="306"/>
      <c r="D35" s="76"/>
      <c r="E35" s="185"/>
      <c r="F35" s="185">
        <f t="shared" ref="F35:F40" si="20">SUM(D35:E35)</f>
        <v>0</v>
      </c>
      <c r="G35" s="185"/>
      <c r="H35" s="13">
        <f t="shared" si="9"/>
        <v>0</v>
      </c>
      <c r="I35" s="6"/>
      <c r="J35" s="76"/>
      <c r="K35" s="185"/>
      <c r="L35" s="185">
        <f t="shared" ref="L35:L40" si="21">SUM(J35:K35)</f>
        <v>0</v>
      </c>
      <c r="M35" s="185"/>
      <c r="N35" s="13">
        <f t="shared" si="10"/>
        <v>0</v>
      </c>
      <c r="O35" s="6"/>
      <c r="P35" s="76"/>
      <c r="Q35" s="185"/>
      <c r="R35" s="185">
        <f t="shared" ref="R35:R40" si="22">SUM(P35:Q35)</f>
        <v>0</v>
      </c>
      <c r="S35" s="185"/>
      <c r="T35" s="13">
        <f t="shared" si="3"/>
        <v>0</v>
      </c>
      <c r="U35" s="6"/>
      <c r="V35" s="76"/>
      <c r="W35" s="185"/>
      <c r="X35" s="185">
        <f t="shared" ref="X35:X40" si="23">SUM(V35:W35)</f>
        <v>0</v>
      </c>
      <c r="Y35" s="185"/>
      <c r="Z35" s="13">
        <f t="shared" si="5"/>
        <v>0</v>
      </c>
      <c r="AA35" s="6"/>
      <c r="AB35" s="76"/>
      <c r="AC35" s="185"/>
      <c r="AD35" s="185">
        <f t="shared" ref="AD35:AD40" si="24">SUM(AB35:AC35)</f>
        <v>0</v>
      </c>
      <c r="AE35" s="185"/>
      <c r="AF35" s="13">
        <f t="shared" si="11"/>
        <v>0</v>
      </c>
    </row>
    <row r="36" spans="2:32" s="320" customFormat="1" outlineLevel="1">
      <c r="B36" s="180" t="str">
        <f>VLOOKUP($C36,大区会计表!$A:$B,2,0)</f>
        <v>岳颖</v>
      </c>
      <c r="C36" s="10" t="s">
        <v>18</v>
      </c>
      <c r="D36" s="77">
        <f>SUMIFS('A&amp;P明细-直销'!$E:$E,'A&amp;P明细-直销'!$C:$C,'A&amp;P统计-直销'!$C36,'A&amp;P明细-直销'!$I:$I,$G$5)</f>
        <v>120000</v>
      </c>
      <c r="E36" s="186">
        <f>SUMIFS('活动成本明细-直销'!$E:$E,'活动成本明细-直销'!$C:$C,'A&amp;P统计-直销'!$C36,'活动成本明细-直销'!$I:$I,$G$5)</f>
        <v>0</v>
      </c>
      <c r="F36" s="186">
        <f t="shared" si="20"/>
        <v>120000</v>
      </c>
      <c r="G36" s="186">
        <f>INDEX('[13]2016 确认版 vs 财务版'!$1:$1048576,13,MATCH(C36,'[13]2016 确认版 vs 财务版'!$3:$3,0)+20)</f>
        <v>60000</v>
      </c>
      <c r="H36" s="362">
        <f t="shared" si="9"/>
        <v>60000</v>
      </c>
      <c r="I36" s="363"/>
      <c r="J36" s="77">
        <f>SUMIFS('A&amp;P明细-直销'!$E:$E,'A&amp;P明细-直销'!$C:$C,'A&amp;P统计-直销'!$C36,'A&amp;P明细-直销'!$I:$I,$M$5)</f>
        <v>40000</v>
      </c>
      <c r="K36" s="186">
        <f>SUMIFS('活动成本明细-直销'!$E:$E,'活动成本明细-直销'!$C:$C,'A&amp;P统计-直销'!$C36,'活动成本明细-直销'!$I:$I,$M$5)</f>
        <v>0</v>
      </c>
      <c r="L36" s="186">
        <f t="shared" si="21"/>
        <v>40000</v>
      </c>
      <c r="M36" s="186">
        <f>INDEX('[13]2016 确认版 vs 财务版'!$1:$1048576,13,MATCH(C36,'[13]2016 确认版 vs 财务版'!$3:$3,0)+21)</f>
        <v>81000</v>
      </c>
      <c r="N36" s="362">
        <f t="shared" si="10"/>
        <v>-41000</v>
      </c>
      <c r="O36" s="363"/>
      <c r="P36" s="77">
        <f>SUMIFS('A&amp;P明细-直销'!$E:$E,'A&amp;P明细-直销'!$C:$C,'A&amp;P统计-直销'!$C36,'A&amp;P明细-直销'!$I:$I,$S$5)</f>
        <v>0</v>
      </c>
      <c r="Q36" s="186">
        <f>SUMIFS('活动成本明细-直销'!$E:$E,'活动成本明细-直销'!$C:$C,'A&amp;P统计-直销'!$C36,'活动成本明细-直销'!$I:$I,$S$5)</f>
        <v>0</v>
      </c>
      <c r="R36" s="186">
        <f t="shared" si="22"/>
        <v>0</v>
      </c>
      <c r="S36" s="186">
        <f>INDEX('[13]2016 确认版 vs 财务版'!$1:$1048576,13,MATCH(C36,'[13]2016 确认版 vs 财务版'!$3:$3,0)+22)</f>
        <v>81000</v>
      </c>
      <c r="T36" s="362">
        <f t="shared" si="3"/>
        <v>-81000</v>
      </c>
      <c r="U36" s="363"/>
      <c r="V36" s="77">
        <f>SUMIFS('A&amp;P明细-直销'!$E:$E,'A&amp;P明细-直销'!$C:$C,'A&amp;P统计-直销'!$C36,'A&amp;P明细-直销'!$I:$I,$Y$5)</f>
        <v>0</v>
      </c>
      <c r="W36" s="186">
        <f>SUMIFS('活动成本明细-直销'!$E:$E,'活动成本明细-直销'!$C:$C,'A&amp;P统计-直销'!$C36,'活动成本明细-直销'!$I:$I,$Y$5)</f>
        <v>0</v>
      </c>
      <c r="X36" s="186">
        <f t="shared" si="23"/>
        <v>0</v>
      </c>
      <c r="Y36" s="186">
        <f>INDEX('[13]2016 确认版 vs 财务版'!$1:$1048576,13,MATCH(C36,'[13]2016 确认版 vs 财务版'!$3:$3,0)+23)</f>
        <v>78000</v>
      </c>
      <c r="Z36" s="362">
        <f t="shared" si="5"/>
        <v>-78000</v>
      </c>
      <c r="AA36" s="363"/>
      <c r="AB36" s="77">
        <f t="shared" ref="AB36:AC40" si="25">D36+J36+P36+V36</f>
        <v>160000</v>
      </c>
      <c r="AC36" s="186">
        <f t="shared" si="25"/>
        <v>0</v>
      </c>
      <c r="AD36" s="186">
        <f t="shared" si="24"/>
        <v>160000</v>
      </c>
      <c r="AE36" s="186">
        <f>G36+M36+S36+Y36</f>
        <v>300000</v>
      </c>
      <c r="AF36" s="362">
        <f t="shared" si="11"/>
        <v>-140000</v>
      </c>
    </row>
    <row r="37" spans="2:32" s="320" customFormat="1" outlineLevel="1">
      <c r="B37" s="179" t="str">
        <f>VLOOKUP($C37,大区会计表!$A:$B,2,0)</f>
        <v>岳颖</v>
      </c>
      <c r="C37" s="306" t="s">
        <v>24</v>
      </c>
      <c r="D37" s="76">
        <f>SUMIFS('A&amp;P明细-直销'!$E:$E,'A&amp;P明细-直销'!$C:$C,'A&amp;P统计-直销'!$C37,'A&amp;P明细-直销'!$I:$I,$G$5)</f>
        <v>191300</v>
      </c>
      <c r="E37" s="185">
        <f>SUMIFS('活动成本明细-直销'!$E:$E,'活动成本明细-直销'!$C:$C,'A&amp;P统计-直销'!$C37,'活动成本明细-直销'!$I:$I,$G$5)</f>
        <v>0</v>
      </c>
      <c r="F37" s="185">
        <f t="shared" si="20"/>
        <v>191300</v>
      </c>
      <c r="G37" s="185">
        <f>INDEX('[13]2016 确认版 vs 财务版'!$1:$1048576,13,MATCH(C37,'[13]2016 确认版 vs 财务版'!$3:$3,0)+20)</f>
        <v>80000</v>
      </c>
      <c r="H37" s="326">
        <f t="shared" si="9"/>
        <v>111300</v>
      </c>
      <c r="I37" s="327"/>
      <c r="J37" s="76">
        <f>SUMIFS('A&amp;P明细-直销'!$E:$E,'A&amp;P明细-直销'!$C:$C,'A&amp;P统计-直销'!$C37,'A&amp;P明细-直销'!$I:$I,$M$5)</f>
        <v>51800</v>
      </c>
      <c r="K37" s="185">
        <f>SUMIFS('活动成本明细-直销'!$E:$E,'活动成本明细-直销'!$C:$C,'A&amp;P统计-直销'!$C37,'活动成本明细-直销'!$I:$I,$M$5)</f>
        <v>0</v>
      </c>
      <c r="L37" s="185">
        <f t="shared" si="21"/>
        <v>51800</v>
      </c>
      <c r="M37" s="185">
        <f>INDEX('[13]2016 确认版 vs 财务版'!$1:$1048576,13,MATCH(C37,'[13]2016 确认版 vs 财务版'!$3:$3,0)+21)</f>
        <v>108000</v>
      </c>
      <c r="N37" s="326">
        <f t="shared" si="10"/>
        <v>-56200</v>
      </c>
      <c r="O37" s="327"/>
      <c r="P37" s="76">
        <f>SUMIFS('A&amp;P明细-直销'!$E:$E,'A&amp;P明细-直销'!$C:$C,'A&amp;P统计-直销'!$C37,'A&amp;P明细-直销'!$I:$I,$S$5)</f>
        <v>0</v>
      </c>
      <c r="Q37" s="185">
        <f>SUMIFS('活动成本明细-直销'!$E:$E,'活动成本明细-直销'!$C:$C,'A&amp;P统计-直销'!$C37,'活动成本明细-直销'!$I:$I,$S$5)</f>
        <v>0</v>
      </c>
      <c r="R37" s="185">
        <f t="shared" si="22"/>
        <v>0</v>
      </c>
      <c r="S37" s="185">
        <f>INDEX('[13]2016 确认版 vs 财务版'!$1:$1048576,13,MATCH(C37,'[13]2016 确认版 vs 财务版'!$3:$3,0)+22)</f>
        <v>108000</v>
      </c>
      <c r="T37" s="326">
        <f t="shared" si="3"/>
        <v>-108000</v>
      </c>
      <c r="U37" s="327"/>
      <c r="V37" s="76">
        <f>SUMIFS('A&amp;P明细-直销'!$E:$E,'A&amp;P明细-直销'!$C:$C,'A&amp;P统计-直销'!$C37,'A&amp;P明细-直销'!$I:$I,$Y$5)</f>
        <v>0</v>
      </c>
      <c r="W37" s="185">
        <f>SUMIFS('活动成本明细-直销'!$E:$E,'活动成本明细-直销'!$C:$C,'A&amp;P统计-直销'!$C37,'活动成本明细-直销'!$I:$I,$Y$5)</f>
        <v>0</v>
      </c>
      <c r="X37" s="185">
        <f t="shared" si="23"/>
        <v>0</v>
      </c>
      <c r="Y37" s="185">
        <f>INDEX('[13]2016 确认版 vs 财务版'!$1:$1048576,13,MATCH(C37,'[13]2016 确认版 vs 财务版'!$3:$3,0)+23)</f>
        <v>104000</v>
      </c>
      <c r="Z37" s="326">
        <f t="shared" si="5"/>
        <v>-104000</v>
      </c>
      <c r="AA37" s="327"/>
      <c r="AB37" s="76">
        <f t="shared" si="25"/>
        <v>243100</v>
      </c>
      <c r="AC37" s="185">
        <f t="shared" si="25"/>
        <v>0</v>
      </c>
      <c r="AD37" s="185">
        <f t="shared" si="24"/>
        <v>243100</v>
      </c>
      <c r="AE37" s="185">
        <f>G37+M37+S37+Y37</f>
        <v>400000</v>
      </c>
      <c r="AF37" s="326">
        <f t="shared" si="11"/>
        <v>-156900</v>
      </c>
    </row>
    <row r="38" spans="2:32" s="320" customFormat="1" outlineLevel="1">
      <c r="B38" s="180" t="str">
        <f>VLOOKUP($C38,大区会计表!$A:$B,2,0)</f>
        <v>岳颖</v>
      </c>
      <c r="C38" s="307" t="s">
        <v>21</v>
      </c>
      <c r="D38" s="77">
        <f>SUMIFS('A&amp;P明细-直销'!$E:$E,'A&amp;P明细-直销'!$C:$C,'A&amp;P统计-直销'!$C38,'A&amp;P明细-直销'!$I:$I,$G$5)</f>
        <v>0</v>
      </c>
      <c r="E38" s="186">
        <f>SUMIFS('活动成本明细-直销'!$E:$E,'活动成本明细-直销'!$C:$C,'A&amp;P统计-直销'!$C38,'活动成本明细-直销'!$I:$I,$G$5)</f>
        <v>0</v>
      </c>
      <c r="F38" s="186">
        <f t="shared" si="20"/>
        <v>0</v>
      </c>
      <c r="G38" s="186">
        <f>INDEX('[13]2016 确认版 vs 财务版'!$1:$1048576,13,MATCH(C38,'[13]2016 确认版 vs 财务版'!$3:$3,0)+20)</f>
        <v>0</v>
      </c>
      <c r="H38" s="362">
        <f t="shared" si="9"/>
        <v>0</v>
      </c>
      <c r="I38" s="363"/>
      <c r="J38" s="77">
        <f>SUMIFS('A&amp;P明细-直销'!$E:$E,'A&amp;P明细-直销'!$C:$C,'A&amp;P统计-直销'!$C38,'A&amp;P明细-直销'!$I:$I,$M$5)</f>
        <v>0</v>
      </c>
      <c r="K38" s="186">
        <f>SUMIFS('活动成本明细-直销'!$E:$E,'活动成本明细-直销'!$C:$C,'A&amp;P统计-直销'!$C38,'活动成本明细-直销'!$I:$I,$M$5)</f>
        <v>0</v>
      </c>
      <c r="L38" s="186">
        <f t="shared" si="21"/>
        <v>0</v>
      </c>
      <c r="M38" s="186">
        <f>INDEX('[13]2016 确认版 vs 财务版'!$1:$1048576,13,MATCH(C38,'[13]2016 确认版 vs 财务版'!$3:$3,0)+21)</f>
        <v>0</v>
      </c>
      <c r="N38" s="362">
        <f t="shared" si="10"/>
        <v>0</v>
      </c>
      <c r="O38" s="363"/>
      <c r="P38" s="77">
        <f>SUMIFS('A&amp;P明细-直销'!$E:$E,'A&amp;P明细-直销'!$C:$C,'A&amp;P统计-直销'!$C38,'A&amp;P明细-直销'!$I:$I,$S$5)</f>
        <v>0</v>
      </c>
      <c r="Q38" s="186">
        <f>SUMIFS('活动成本明细-直销'!$E:$E,'活动成本明细-直销'!$C:$C,'A&amp;P统计-直销'!$C38,'活动成本明细-直销'!$I:$I,$S$5)</f>
        <v>0</v>
      </c>
      <c r="R38" s="186">
        <f t="shared" si="22"/>
        <v>0</v>
      </c>
      <c r="S38" s="186">
        <f>INDEX('[13]2016 确认版 vs 财务版'!$1:$1048576,13,MATCH(C38,'[13]2016 确认版 vs 财务版'!$3:$3,0)+22)</f>
        <v>0</v>
      </c>
      <c r="T38" s="362">
        <f t="shared" si="3"/>
        <v>0</v>
      </c>
      <c r="U38" s="363"/>
      <c r="V38" s="77">
        <f>SUMIFS('A&amp;P明细-直销'!$E:$E,'A&amp;P明细-直销'!$C:$C,'A&amp;P统计-直销'!$C38,'A&amp;P明细-直销'!$I:$I,$Y$5)</f>
        <v>0</v>
      </c>
      <c r="W38" s="186">
        <f>SUMIFS('活动成本明细-直销'!$E:$E,'活动成本明细-直销'!$C:$C,'A&amp;P统计-直销'!$C38,'活动成本明细-直销'!$I:$I,$Y$5)</f>
        <v>0</v>
      </c>
      <c r="X38" s="186">
        <f t="shared" si="23"/>
        <v>0</v>
      </c>
      <c r="Y38" s="186">
        <f>INDEX('[13]2016 确认版 vs 财务版'!$1:$1048576,13,MATCH(C38,'[13]2016 确认版 vs 财务版'!$3:$3,0)+23)</f>
        <v>0</v>
      </c>
      <c r="Z38" s="362">
        <f t="shared" si="5"/>
        <v>0</v>
      </c>
      <c r="AA38" s="363"/>
      <c r="AB38" s="77">
        <f t="shared" si="25"/>
        <v>0</v>
      </c>
      <c r="AC38" s="186">
        <f t="shared" si="25"/>
        <v>0</v>
      </c>
      <c r="AD38" s="186">
        <f t="shared" si="24"/>
        <v>0</v>
      </c>
      <c r="AE38" s="186">
        <f>G38+M38+S38+Y38</f>
        <v>0</v>
      </c>
      <c r="AF38" s="362">
        <f t="shared" si="11"/>
        <v>0</v>
      </c>
    </row>
    <row r="39" spans="2:32" s="320" customFormat="1" outlineLevel="1">
      <c r="B39" s="179" t="str">
        <f>VLOOKUP($C39,大区会计表!$A:$B,2,0)</f>
        <v>岳颖</v>
      </c>
      <c r="C39" s="306" t="s">
        <v>23</v>
      </c>
      <c r="D39" s="76">
        <f>SUMIFS('A&amp;P明细-直销'!$E:$E,'A&amp;P明细-直销'!$C:$C,'A&amp;P统计-直销'!$C39,'A&amp;P明细-直销'!$I:$I,$G$5)</f>
        <v>0</v>
      </c>
      <c r="E39" s="185">
        <f>SUMIFS('活动成本明细-直销'!$E:$E,'活动成本明细-直销'!$C:$C,'A&amp;P统计-直销'!$C39,'活动成本明细-直销'!$I:$I,$G$5)</f>
        <v>0</v>
      </c>
      <c r="F39" s="185">
        <f t="shared" si="20"/>
        <v>0</v>
      </c>
      <c r="G39" s="185">
        <f>INDEX('[13]2016 确认版 vs 财务版'!$1:$1048576,13,MATCH(C39,'[13]2016 确认版 vs 财务版'!$3:$3,0)+20)</f>
        <v>0</v>
      </c>
      <c r="H39" s="326">
        <f t="shared" si="9"/>
        <v>0</v>
      </c>
      <c r="I39" s="327"/>
      <c r="J39" s="76">
        <f>SUMIFS('A&amp;P明细-直销'!$E:$E,'A&amp;P明细-直销'!$C:$C,'A&amp;P统计-直销'!$C39,'A&amp;P明细-直销'!$I:$I,$M$5)</f>
        <v>0</v>
      </c>
      <c r="K39" s="185">
        <f>SUMIFS('活动成本明细-直销'!$E:$E,'活动成本明细-直销'!$C:$C,'A&amp;P统计-直销'!$C39,'活动成本明细-直销'!$I:$I,$M$5)</f>
        <v>0</v>
      </c>
      <c r="L39" s="185">
        <f t="shared" si="21"/>
        <v>0</v>
      </c>
      <c r="M39" s="185">
        <f>INDEX('[13]2016 确认版 vs 财务版'!$1:$1048576,13,MATCH(C39,'[13]2016 确认版 vs 财务版'!$3:$3,0)+21)</f>
        <v>0</v>
      </c>
      <c r="N39" s="326">
        <f t="shared" si="10"/>
        <v>0</v>
      </c>
      <c r="O39" s="327"/>
      <c r="P39" s="76">
        <f>SUMIFS('A&amp;P明细-直销'!$E:$E,'A&amp;P明细-直销'!$C:$C,'A&amp;P统计-直销'!$C39,'A&amp;P明细-直销'!$I:$I,$S$5)</f>
        <v>0</v>
      </c>
      <c r="Q39" s="185">
        <f>SUMIFS('活动成本明细-直销'!$E:$E,'活动成本明细-直销'!$C:$C,'A&amp;P统计-直销'!$C39,'活动成本明细-直销'!$I:$I,$S$5)</f>
        <v>0</v>
      </c>
      <c r="R39" s="185">
        <f t="shared" si="22"/>
        <v>0</v>
      </c>
      <c r="S39" s="185">
        <f>INDEX('[13]2016 确认版 vs 财务版'!$1:$1048576,13,MATCH(C39,'[13]2016 确认版 vs 财务版'!$3:$3,0)+22)</f>
        <v>0</v>
      </c>
      <c r="T39" s="326">
        <f t="shared" si="3"/>
        <v>0</v>
      </c>
      <c r="U39" s="327"/>
      <c r="V39" s="76">
        <f>SUMIFS('A&amp;P明细-直销'!$E:$E,'A&amp;P明细-直销'!$C:$C,'A&amp;P统计-直销'!$C39,'A&amp;P明细-直销'!$I:$I,$Y$5)</f>
        <v>0</v>
      </c>
      <c r="W39" s="185">
        <f>SUMIFS('活动成本明细-直销'!$E:$E,'活动成本明细-直销'!$C:$C,'A&amp;P统计-直销'!$C39,'活动成本明细-直销'!$I:$I,$Y$5)</f>
        <v>0</v>
      </c>
      <c r="X39" s="185">
        <f t="shared" si="23"/>
        <v>0</v>
      </c>
      <c r="Y39" s="185">
        <f>INDEX('[13]2016 确认版 vs 财务版'!$1:$1048576,13,MATCH(C39,'[13]2016 确认版 vs 财务版'!$3:$3,0)+23)</f>
        <v>0</v>
      </c>
      <c r="Z39" s="326">
        <f t="shared" si="5"/>
        <v>0</v>
      </c>
      <c r="AA39" s="327"/>
      <c r="AB39" s="76">
        <f t="shared" si="25"/>
        <v>0</v>
      </c>
      <c r="AC39" s="185">
        <f t="shared" si="25"/>
        <v>0</v>
      </c>
      <c r="AD39" s="185">
        <f t="shared" si="24"/>
        <v>0</v>
      </c>
      <c r="AE39" s="185">
        <f>G39+M39+S39+Y39</f>
        <v>0</v>
      </c>
      <c r="AF39" s="326">
        <f t="shared" si="11"/>
        <v>0</v>
      </c>
    </row>
    <row r="40" spans="2:32" s="320" customFormat="1" outlineLevel="1">
      <c r="B40" s="180" t="str">
        <f>VLOOKUP($C40,大区会计表!$A:$B,2,0)</f>
        <v>岳颖</v>
      </c>
      <c r="C40" s="307" t="s">
        <v>19</v>
      </c>
      <c r="D40" s="77">
        <f>SUMIFS('A&amp;P明细-直销'!$E:$E,'A&amp;P明细-直销'!$C:$C,'A&amp;P统计-直销'!$C40,'A&amp;P明细-直销'!$I:$I,$G$5)</f>
        <v>60000</v>
      </c>
      <c r="E40" s="186">
        <f>SUMIFS('活动成本明细-直销'!$E:$E,'活动成本明细-直销'!$C:$C,'A&amp;P统计-直销'!$C40,'活动成本明细-直销'!$I:$I,$G$5)</f>
        <v>0</v>
      </c>
      <c r="F40" s="186">
        <f t="shared" si="20"/>
        <v>60000</v>
      </c>
      <c r="G40" s="186">
        <f>INDEX('[13]2016 确认版 vs 财务版'!$1:$1048576,13,MATCH(C40,'[13]2016 确认版 vs 财务版'!$3:$3,0)+20)</f>
        <v>40000</v>
      </c>
      <c r="H40" s="362">
        <f t="shared" si="9"/>
        <v>20000</v>
      </c>
      <c r="I40" s="363"/>
      <c r="J40" s="77">
        <f>SUMIFS('A&amp;P明细-直销'!$E:$E,'A&amp;P明细-直销'!$C:$C,'A&amp;P统计-直销'!$C40,'A&amp;P明细-直销'!$I:$I,$M$5)</f>
        <v>0</v>
      </c>
      <c r="K40" s="186">
        <f>SUMIFS('活动成本明细-直销'!$E:$E,'活动成本明细-直销'!$C:$C,'A&amp;P统计-直销'!$C40,'活动成本明细-直销'!$I:$I,$M$5)</f>
        <v>0</v>
      </c>
      <c r="L40" s="186">
        <f t="shared" si="21"/>
        <v>0</v>
      </c>
      <c r="M40" s="186">
        <f>INDEX('[13]2016 确认版 vs 财务版'!$1:$1048576,13,MATCH(C40,'[13]2016 确认版 vs 财务版'!$3:$3,0)+21)</f>
        <v>54000</v>
      </c>
      <c r="N40" s="362">
        <f t="shared" si="10"/>
        <v>-54000</v>
      </c>
      <c r="O40" s="363"/>
      <c r="P40" s="77">
        <f>SUMIFS('A&amp;P明细-直销'!$E:$E,'A&amp;P明细-直销'!$C:$C,'A&amp;P统计-直销'!$C40,'A&amp;P明细-直销'!$I:$I,$S$5)</f>
        <v>0</v>
      </c>
      <c r="Q40" s="186">
        <f>SUMIFS('活动成本明细-直销'!$E:$E,'活动成本明细-直销'!$C:$C,'A&amp;P统计-直销'!$C40,'活动成本明细-直销'!$I:$I,$S$5)</f>
        <v>0</v>
      </c>
      <c r="R40" s="186">
        <f t="shared" si="22"/>
        <v>0</v>
      </c>
      <c r="S40" s="186">
        <f>INDEX('[13]2016 确认版 vs 财务版'!$1:$1048576,13,MATCH(C40,'[13]2016 确认版 vs 财务版'!$3:$3,0)+22)</f>
        <v>54000</v>
      </c>
      <c r="T40" s="362">
        <f t="shared" si="3"/>
        <v>-54000</v>
      </c>
      <c r="U40" s="363"/>
      <c r="V40" s="77">
        <f>SUMIFS('A&amp;P明细-直销'!$E:$E,'A&amp;P明细-直销'!$C:$C,'A&amp;P统计-直销'!$C40,'A&amp;P明细-直销'!$I:$I,$Y$5)</f>
        <v>0</v>
      </c>
      <c r="W40" s="186">
        <f>SUMIFS('活动成本明细-直销'!$E:$E,'活动成本明细-直销'!$C:$C,'A&amp;P统计-直销'!$C40,'活动成本明细-直销'!$I:$I,$Y$5)</f>
        <v>0</v>
      </c>
      <c r="X40" s="186">
        <f t="shared" si="23"/>
        <v>0</v>
      </c>
      <c r="Y40" s="186">
        <f>INDEX('[13]2016 确认版 vs 财务版'!$1:$1048576,13,MATCH(C40,'[13]2016 确认版 vs 财务版'!$3:$3,0)+23)</f>
        <v>52000</v>
      </c>
      <c r="Z40" s="362">
        <f t="shared" si="5"/>
        <v>-52000</v>
      </c>
      <c r="AA40" s="363"/>
      <c r="AB40" s="77">
        <f t="shared" si="25"/>
        <v>60000</v>
      </c>
      <c r="AC40" s="186">
        <f t="shared" si="25"/>
        <v>0</v>
      </c>
      <c r="AD40" s="186">
        <f t="shared" si="24"/>
        <v>60000</v>
      </c>
      <c r="AE40" s="186">
        <f>G40+M40+S40+Y40</f>
        <v>200000</v>
      </c>
      <c r="AF40" s="362">
        <f t="shared" si="11"/>
        <v>-140000</v>
      </c>
    </row>
    <row r="41" spans="2:32" s="4" customFormat="1" outlineLevel="1">
      <c r="B41" s="179"/>
      <c r="C41" s="9" t="s">
        <v>391</v>
      </c>
      <c r="D41" s="79">
        <f>SUM(D36:D40)</f>
        <v>371300</v>
      </c>
      <c r="E41" s="187">
        <f>SUM(E36:E40)</f>
        <v>0</v>
      </c>
      <c r="F41" s="187">
        <f>SUM(F36:F40)</f>
        <v>371300</v>
      </c>
      <c r="G41" s="187">
        <f>SUM(G36:G40)</f>
        <v>180000</v>
      </c>
      <c r="H41" s="80">
        <f t="shared" si="9"/>
        <v>191300</v>
      </c>
      <c r="I41" s="81"/>
      <c r="J41" s="79">
        <f>SUM(J36:J40)</f>
        <v>91800</v>
      </c>
      <c r="K41" s="187">
        <f>SUM(K36:K40)</f>
        <v>0</v>
      </c>
      <c r="L41" s="187">
        <f>SUM(L36:L40)</f>
        <v>91800</v>
      </c>
      <c r="M41" s="187">
        <f>SUM(M36:M40)</f>
        <v>243000</v>
      </c>
      <c r="N41" s="80">
        <f t="shared" si="10"/>
        <v>-151200</v>
      </c>
      <c r="O41" s="81"/>
      <c r="P41" s="79">
        <f>SUM(P36:P40)</f>
        <v>0</v>
      </c>
      <c r="Q41" s="187">
        <f>SUM(Q36:Q40)</f>
        <v>0</v>
      </c>
      <c r="R41" s="187">
        <f>SUM(R36:R40)</f>
        <v>0</v>
      </c>
      <c r="S41" s="187">
        <f>SUM(S36:S40)</f>
        <v>243000</v>
      </c>
      <c r="T41" s="80">
        <f t="shared" si="3"/>
        <v>-243000</v>
      </c>
      <c r="U41" s="81"/>
      <c r="V41" s="79">
        <f>SUM(V36:V40)</f>
        <v>0</v>
      </c>
      <c r="W41" s="187">
        <f>SUM(W36:W40)</f>
        <v>0</v>
      </c>
      <c r="X41" s="187">
        <f>SUM(X36:X40)</f>
        <v>0</v>
      </c>
      <c r="Y41" s="187">
        <f>SUM(Y36:Y40)</f>
        <v>234000</v>
      </c>
      <c r="Z41" s="80">
        <f t="shared" si="5"/>
        <v>-234000</v>
      </c>
      <c r="AA41" s="81"/>
      <c r="AB41" s="79">
        <f>SUM(AB36:AB40)</f>
        <v>463100</v>
      </c>
      <c r="AC41" s="187">
        <f>SUM(AC36:AC40)</f>
        <v>0</v>
      </c>
      <c r="AD41" s="187">
        <f>SUM(AD36:AD40)</f>
        <v>463100</v>
      </c>
      <c r="AE41" s="187">
        <f>SUM(AE36:AE40)</f>
        <v>900000</v>
      </c>
      <c r="AF41" s="80">
        <f t="shared" si="11"/>
        <v>-436900</v>
      </c>
    </row>
    <row r="42" spans="2:32" outlineLevel="1">
      <c r="B42" s="180"/>
      <c r="C42" s="307"/>
      <c r="D42" s="77"/>
      <c r="E42" s="186"/>
      <c r="F42" s="186">
        <f>SUM(D42:E42)</f>
        <v>0</v>
      </c>
      <c r="G42" s="186"/>
      <c r="H42" s="78">
        <f t="shared" si="9"/>
        <v>0</v>
      </c>
      <c r="I42" s="14"/>
      <c r="J42" s="77"/>
      <c r="K42" s="186"/>
      <c r="L42" s="186">
        <f>SUM(J42:K42)</f>
        <v>0</v>
      </c>
      <c r="M42" s="186"/>
      <c r="N42" s="78">
        <f t="shared" si="10"/>
        <v>0</v>
      </c>
      <c r="O42" s="14"/>
      <c r="P42" s="77"/>
      <c r="Q42" s="186"/>
      <c r="R42" s="186">
        <f>SUM(P42:Q42)</f>
        <v>0</v>
      </c>
      <c r="S42" s="186"/>
      <c r="T42" s="78">
        <f t="shared" si="3"/>
        <v>0</v>
      </c>
      <c r="U42" s="14"/>
      <c r="V42" s="77"/>
      <c r="W42" s="186"/>
      <c r="X42" s="186">
        <f>SUM(V42:W42)</f>
        <v>0</v>
      </c>
      <c r="Y42" s="186"/>
      <c r="Z42" s="78">
        <f t="shared" si="5"/>
        <v>0</v>
      </c>
      <c r="AA42" s="14"/>
      <c r="AB42" s="77"/>
      <c r="AC42" s="186"/>
      <c r="AD42" s="186">
        <f>SUM(AB42:AC42)</f>
        <v>0</v>
      </c>
      <c r="AE42" s="186"/>
      <c r="AF42" s="78">
        <f t="shared" si="11"/>
        <v>0</v>
      </c>
    </row>
    <row r="43" spans="2:32" s="320" customFormat="1" outlineLevel="1">
      <c r="B43" s="179" t="str">
        <f>VLOOKUP($C43,大区会计表!$A:$B,2,0)</f>
        <v>白鹭</v>
      </c>
      <c r="C43" s="11" t="s">
        <v>1</v>
      </c>
      <c r="D43" s="76">
        <f>SUMIFS('A&amp;P明细-直销'!$E:$E,'A&amp;P明细-直销'!$C:$C,'A&amp;P统计-直销'!$C43,'A&amp;P明细-直销'!$I:$I,$G$5)</f>
        <v>0</v>
      </c>
      <c r="E43" s="185">
        <f>SUMIFS('活动成本明细-直销'!$E:$E,'活动成本明细-直销'!$C:$C,'A&amp;P统计-直销'!$C43,'活动成本明细-直销'!$I:$I,$G$5)</f>
        <v>500</v>
      </c>
      <c r="F43" s="185">
        <f>SUM(D43:E43)</f>
        <v>500</v>
      </c>
      <c r="G43" s="185">
        <f>INDEX('[13]2016 确认版 vs 财务版'!$1:$1048576,13,MATCH(C43,'[13]2016 确认版 vs 财务版'!$3:$3,0)+20)</f>
        <v>140000</v>
      </c>
      <c r="H43" s="326">
        <f t="shared" si="9"/>
        <v>-139500</v>
      </c>
      <c r="I43" s="327"/>
      <c r="J43" s="76">
        <f>SUMIFS('A&amp;P明细-直销'!$E:$E,'A&amp;P明细-直销'!$C:$C,'A&amp;P统计-直销'!$C43,'A&amp;P明细-直销'!$I:$I,$M$5)</f>
        <v>50000</v>
      </c>
      <c r="K43" s="185">
        <f>SUMIFS('活动成本明细-直销'!$E:$E,'活动成本明细-直销'!$C:$C,'A&amp;P统计-直销'!$C43,'活动成本明细-直销'!$I:$I,$M$5)</f>
        <v>6000</v>
      </c>
      <c r="L43" s="185">
        <f>SUM(J43:K43)</f>
        <v>56000</v>
      </c>
      <c r="M43" s="185">
        <f>INDEX('[13]2016 确认版 vs 财务版'!$1:$1048576,13,MATCH(C43,'[13]2016 确认版 vs 财务版'!$3:$3,0)+21)</f>
        <v>189000</v>
      </c>
      <c r="N43" s="326">
        <f t="shared" si="10"/>
        <v>-133000</v>
      </c>
      <c r="O43" s="327"/>
      <c r="P43" s="76">
        <f>SUMIFS('A&amp;P明细-直销'!$E:$E,'A&amp;P明细-直销'!$C:$C,'A&amp;P统计-直销'!$C43,'A&amp;P明细-直销'!$I:$I,$S$5)</f>
        <v>0</v>
      </c>
      <c r="Q43" s="185">
        <f>SUMIFS('活动成本明细-直销'!$E:$E,'活动成本明细-直销'!$C:$C,'A&amp;P统计-直销'!$C43,'活动成本明细-直销'!$I:$I,$S$5)</f>
        <v>0</v>
      </c>
      <c r="R43" s="185">
        <f>SUM(P43:Q43)</f>
        <v>0</v>
      </c>
      <c r="S43" s="185">
        <f>INDEX('[13]2016 确认版 vs 财务版'!$1:$1048576,13,MATCH(C43,'[13]2016 确认版 vs 财务版'!$3:$3,0)+22)</f>
        <v>189000</v>
      </c>
      <c r="T43" s="326">
        <f t="shared" si="3"/>
        <v>-189000</v>
      </c>
      <c r="U43" s="327"/>
      <c r="V43" s="76">
        <f>SUMIFS('A&amp;P明细-直销'!$E:$E,'A&amp;P明细-直销'!$C:$C,'A&amp;P统计-直销'!$C43,'A&amp;P明细-直销'!$I:$I,$Y$5)</f>
        <v>0</v>
      </c>
      <c r="W43" s="185">
        <f>SUMIFS('活动成本明细-直销'!$E:$E,'活动成本明细-直销'!$C:$C,'A&amp;P统计-直销'!$C43,'活动成本明细-直销'!$I:$I,$Y$5)</f>
        <v>0</v>
      </c>
      <c r="X43" s="185">
        <f>SUM(V43:W43)</f>
        <v>0</v>
      </c>
      <c r="Y43" s="185">
        <f>INDEX('[13]2016 确认版 vs 财务版'!$1:$1048576,13,MATCH(C43,'[13]2016 确认版 vs 财务版'!$3:$3,0)+23)</f>
        <v>182000</v>
      </c>
      <c r="Z43" s="326">
        <f t="shared" si="5"/>
        <v>-182000</v>
      </c>
      <c r="AA43" s="327"/>
      <c r="AB43" s="76">
        <f t="shared" ref="AB43:AC46" si="26">D43+J43+P43+V43</f>
        <v>50000</v>
      </c>
      <c r="AC43" s="185">
        <f t="shared" si="26"/>
        <v>6500</v>
      </c>
      <c r="AD43" s="185">
        <f>SUM(AB43:AC43)</f>
        <v>56500</v>
      </c>
      <c r="AE43" s="185">
        <f>G43+M43+S43+Y43</f>
        <v>700000</v>
      </c>
      <c r="AF43" s="326">
        <f t="shared" si="11"/>
        <v>-643500</v>
      </c>
    </row>
    <row r="44" spans="2:32" s="320" customFormat="1" outlineLevel="1">
      <c r="B44" s="180" t="str">
        <f>VLOOKUP($C44,大区会计表!$A:$B,2,0)</f>
        <v>祝雪</v>
      </c>
      <c r="C44" s="307" t="s">
        <v>27</v>
      </c>
      <c r="D44" s="77">
        <f>SUMIFS('A&amp;P明细-直销'!$E:$E,'A&amp;P明细-直销'!$C:$C,'A&amp;P统计-直销'!$C44,'A&amp;P明细-直销'!$I:$I,$G$5)</f>
        <v>0</v>
      </c>
      <c r="E44" s="186">
        <f>SUMIFS('活动成本明细-直销'!$E:$E,'活动成本明细-直销'!$C:$C,'A&amp;P统计-直销'!$C44,'活动成本明细-直销'!$I:$I,$G$5)</f>
        <v>0</v>
      </c>
      <c r="F44" s="186">
        <f>SUM(D44:E44)</f>
        <v>0</v>
      </c>
      <c r="G44" s="186">
        <f>INDEX('[13]2016 确认版 vs 财务版'!$1:$1048576,13,MATCH(C44,'[13]2016 确认版 vs 财务版'!$3:$3,0)+20)</f>
        <v>0</v>
      </c>
      <c r="H44" s="362">
        <f t="shared" si="9"/>
        <v>0</v>
      </c>
      <c r="I44" s="363"/>
      <c r="J44" s="77">
        <f>SUMIFS('A&amp;P明细-直销'!$E:$E,'A&amp;P明细-直销'!$C:$C,'A&amp;P统计-直销'!$C44,'A&amp;P明细-直销'!$I:$I,$M$5)</f>
        <v>0</v>
      </c>
      <c r="K44" s="186">
        <f>SUMIFS('活动成本明细-直销'!$E:$E,'活动成本明细-直销'!$C:$C,'A&amp;P统计-直销'!$C44,'活动成本明细-直销'!$I:$I,$M$5)</f>
        <v>0</v>
      </c>
      <c r="L44" s="186">
        <f>SUM(J44:K44)</f>
        <v>0</v>
      </c>
      <c r="M44" s="186">
        <f>INDEX('[13]2016 确认版 vs 财务版'!$1:$1048576,13,MATCH(C44,'[13]2016 确认版 vs 财务版'!$3:$3,0)+21)</f>
        <v>0</v>
      </c>
      <c r="N44" s="362">
        <f t="shared" si="10"/>
        <v>0</v>
      </c>
      <c r="O44" s="363"/>
      <c r="P44" s="77">
        <f>SUMIFS('A&amp;P明细-直销'!$E:$E,'A&amp;P明细-直销'!$C:$C,'A&amp;P统计-直销'!$C44,'A&amp;P明细-直销'!$I:$I,$S$5)</f>
        <v>0</v>
      </c>
      <c r="Q44" s="186">
        <f>SUMIFS('活动成本明细-直销'!$E:$E,'活动成本明细-直销'!$C:$C,'A&amp;P统计-直销'!$C44,'活动成本明细-直销'!$I:$I,$S$5)</f>
        <v>0</v>
      </c>
      <c r="R44" s="186">
        <f>SUM(P44:Q44)</f>
        <v>0</v>
      </c>
      <c r="S44" s="186">
        <f>INDEX('[13]2016 确认版 vs 财务版'!$1:$1048576,13,MATCH(C44,'[13]2016 确认版 vs 财务版'!$3:$3,0)+22)</f>
        <v>0</v>
      </c>
      <c r="T44" s="362">
        <f t="shared" si="3"/>
        <v>0</v>
      </c>
      <c r="U44" s="363"/>
      <c r="V44" s="77">
        <f>SUMIFS('A&amp;P明细-直销'!$E:$E,'A&amp;P明细-直销'!$C:$C,'A&amp;P统计-直销'!$C44,'A&amp;P明细-直销'!$I:$I,$Y$5)</f>
        <v>0</v>
      </c>
      <c r="W44" s="186">
        <f>SUMIFS('活动成本明细-直销'!$E:$E,'活动成本明细-直销'!$C:$C,'A&amp;P统计-直销'!$C44,'活动成本明细-直销'!$I:$I,$Y$5)</f>
        <v>0</v>
      </c>
      <c r="X44" s="186">
        <f>SUM(V44:W44)</f>
        <v>0</v>
      </c>
      <c r="Y44" s="186">
        <f>INDEX('[13]2016 确认版 vs 财务版'!$1:$1048576,13,MATCH(C44,'[13]2016 确认版 vs 财务版'!$3:$3,0)+23)</f>
        <v>0</v>
      </c>
      <c r="Z44" s="362">
        <f t="shared" si="5"/>
        <v>0</v>
      </c>
      <c r="AA44" s="363"/>
      <c r="AB44" s="77">
        <f t="shared" si="26"/>
        <v>0</v>
      </c>
      <c r="AC44" s="186">
        <f t="shared" si="26"/>
        <v>0</v>
      </c>
      <c r="AD44" s="186">
        <f>SUM(AB44:AC44)</f>
        <v>0</v>
      </c>
      <c r="AE44" s="186">
        <f>G44+M44+S44+Y44</f>
        <v>0</v>
      </c>
      <c r="AF44" s="362">
        <f t="shared" si="11"/>
        <v>0</v>
      </c>
    </row>
    <row r="45" spans="2:32" s="320" customFormat="1" outlineLevel="1">
      <c r="B45" s="179" t="str">
        <f>VLOOKUP($C45,大区会计表!$A:$B,2,0)</f>
        <v>李研</v>
      </c>
      <c r="C45" s="306" t="s">
        <v>48</v>
      </c>
      <c r="D45" s="76">
        <f>SUMIFS('A&amp;P明细-直销'!$E:$E,'A&amp;P明细-直销'!$C:$C,'A&amp;P统计-直销'!$C45,'A&amp;P明细-直销'!$I:$I,$G$5)</f>
        <v>112000</v>
      </c>
      <c r="E45" s="185">
        <f>SUMIFS('活动成本明细-直销'!$E:$E,'活动成本明细-直销'!$C:$C,'A&amp;P统计-直销'!$C45,'活动成本明细-直销'!$I:$I,$G$5)</f>
        <v>0</v>
      </c>
      <c r="F45" s="185">
        <f>SUM(D45:E45)</f>
        <v>112000</v>
      </c>
      <c r="G45" s="185">
        <f>INDEX('[13]2016 确认版 vs 财务版'!$1:$1048576,13,MATCH(C45,'[13]2016 确认版 vs 财务版'!$3:$3,0)+20)</f>
        <v>0</v>
      </c>
      <c r="H45" s="326">
        <f t="shared" si="9"/>
        <v>112000</v>
      </c>
      <c r="I45" s="327"/>
      <c r="J45" s="76">
        <f>SUMIFS('A&amp;P明细-直销'!$E:$E,'A&amp;P明细-直销'!$C:$C,'A&amp;P统计-直销'!$C45,'A&amp;P明细-直销'!$I:$I,$M$5)</f>
        <v>114000</v>
      </c>
      <c r="K45" s="185">
        <f>SUMIFS('活动成本明细-直销'!$E:$E,'活动成本明细-直销'!$C:$C,'A&amp;P统计-直销'!$C45,'活动成本明细-直销'!$I:$I,$M$5)</f>
        <v>0</v>
      </c>
      <c r="L45" s="185">
        <f>SUM(J45:K45)</f>
        <v>114000</v>
      </c>
      <c r="M45" s="185">
        <f>INDEX('[13]2016 确认版 vs 财务版'!$1:$1048576,13,MATCH(C45,'[13]2016 确认版 vs 财务版'!$3:$3,0)+21)</f>
        <v>0</v>
      </c>
      <c r="N45" s="326">
        <f t="shared" si="10"/>
        <v>114000</v>
      </c>
      <c r="O45" s="327"/>
      <c r="P45" s="76">
        <f>SUMIFS('A&amp;P明细-直销'!$E:$E,'A&amp;P明细-直销'!$C:$C,'A&amp;P统计-直销'!$C45,'A&amp;P明细-直销'!$I:$I,$S$5)</f>
        <v>0</v>
      </c>
      <c r="Q45" s="185">
        <f>SUMIFS('活动成本明细-直销'!$E:$E,'活动成本明细-直销'!$C:$C,'A&amp;P统计-直销'!$C45,'活动成本明细-直销'!$I:$I,$S$5)</f>
        <v>0</v>
      </c>
      <c r="R45" s="185">
        <f>SUM(P45:Q45)</f>
        <v>0</v>
      </c>
      <c r="S45" s="185">
        <f>INDEX('[13]2016 确认版 vs 财务版'!$1:$1048576,13,MATCH(C45,'[13]2016 确认版 vs 财务版'!$3:$3,0)+22)</f>
        <v>0</v>
      </c>
      <c r="T45" s="326">
        <f t="shared" si="3"/>
        <v>0</v>
      </c>
      <c r="U45" s="327"/>
      <c r="V45" s="76">
        <f>SUMIFS('A&amp;P明细-直销'!$E:$E,'A&amp;P明细-直销'!$C:$C,'A&amp;P统计-直销'!$C45,'A&amp;P明细-直销'!$I:$I,$Y$5)</f>
        <v>0</v>
      </c>
      <c r="W45" s="185">
        <f>SUMIFS('活动成本明细-直销'!$E:$E,'活动成本明细-直销'!$C:$C,'A&amp;P统计-直销'!$C45,'活动成本明细-直销'!$I:$I,$Y$5)</f>
        <v>0</v>
      </c>
      <c r="X45" s="185">
        <f>SUM(V45:W45)</f>
        <v>0</v>
      </c>
      <c r="Y45" s="185">
        <f>INDEX('[13]2016 确认版 vs 财务版'!$1:$1048576,13,MATCH(C45,'[13]2016 确认版 vs 财务版'!$3:$3,0)+23)</f>
        <v>0</v>
      </c>
      <c r="Z45" s="326">
        <f t="shared" si="5"/>
        <v>0</v>
      </c>
      <c r="AA45" s="327"/>
      <c r="AB45" s="76">
        <f t="shared" si="26"/>
        <v>226000</v>
      </c>
      <c r="AC45" s="185">
        <f t="shared" si="26"/>
        <v>0</v>
      </c>
      <c r="AD45" s="185">
        <f>SUM(AB45:AC45)</f>
        <v>226000</v>
      </c>
      <c r="AE45" s="185">
        <f>G45+M45+S45+Y45</f>
        <v>0</v>
      </c>
      <c r="AF45" s="326">
        <f t="shared" si="11"/>
        <v>226000</v>
      </c>
    </row>
    <row r="46" spans="2:32" s="320" customFormat="1" outlineLevel="1">
      <c r="B46" s="180" t="str">
        <f>VLOOKUP($C46,大区会计表!$A:$B,2,0)</f>
        <v>李研</v>
      </c>
      <c r="C46" s="307" t="s">
        <v>49</v>
      </c>
      <c r="D46" s="77">
        <f>SUMIFS('A&amp;P明细-直销'!$E:$E,'A&amp;P明细-直销'!$C:$C,'A&amp;P统计-直销'!$C46,'A&amp;P明细-直销'!$I:$I,$G$5)</f>
        <v>60000</v>
      </c>
      <c r="E46" s="186">
        <f>SUMIFS('活动成本明细-直销'!$E:$E,'活动成本明细-直销'!$C:$C,'A&amp;P统计-直销'!$C46,'活动成本明细-直销'!$I:$I,$G$5)</f>
        <v>0</v>
      </c>
      <c r="F46" s="186">
        <f>SUM(D46:E46)</f>
        <v>60000</v>
      </c>
      <c r="G46" s="186">
        <f>INDEX('[13]2016 确认版 vs 财务版'!$1:$1048576,13,MATCH(C46,'[13]2016 确认版 vs 财务版'!$3:$3,0)+20)</f>
        <v>0</v>
      </c>
      <c r="H46" s="362">
        <f t="shared" si="9"/>
        <v>60000</v>
      </c>
      <c r="I46" s="363"/>
      <c r="J46" s="77">
        <f>SUMIFS('A&amp;P明细-直销'!$E:$E,'A&amp;P明细-直销'!$C:$C,'A&amp;P统计-直销'!$C46,'A&amp;P明细-直销'!$I:$I,$M$5)</f>
        <v>0</v>
      </c>
      <c r="K46" s="186">
        <f>SUMIFS('活动成本明细-直销'!$E:$E,'活动成本明细-直销'!$C:$C,'A&amp;P统计-直销'!$C46,'活动成本明细-直销'!$I:$I,$M$5)</f>
        <v>0</v>
      </c>
      <c r="L46" s="186">
        <f>SUM(J46:K46)</f>
        <v>0</v>
      </c>
      <c r="M46" s="186">
        <f>INDEX('[13]2016 确认版 vs 财务版'!$1:$1048576,13,MATCH(C46,'[13]2016 确认版 vs 财务版'!$3:$3,0)+21)</f>
        <v>0</v>
      </c>
      <c r="N46" s="362">
        <f t="shared" si="10"/>
        <v>0</v>
      </c>
      <c r="O46" s="363"/>
      <c r="P46" s="77">
        <f>SUMIFS('A&amp;P明细-直销'!$E:$E,'A&amp;P明细-直销'!$C:$C,'A&amp;P统计-直销'!$C46,'A&amp;P明细-直销'!$I:$I,$S$5)</f>
        <v>0</v>
      </c>
      <c r="Q46" s="186">
        <f>SUMIFS('活动成本明细-直销'!$E:$E,'活动成本明细-直销'!$C:$C,'A&amp;P统计-直销'!$C46,'活动成本明细-直销'!$I:$I,$S$5)</f>
        <v>0</v>
      </c>
      <c r="R46" s="186">
        <f>SUM(P46:Q46)</f>
        <v>0</v>
      </c>
      <c r="S46" s="186">
        <f>INDEX('[13]2016 确认版 vs 财务版'!$1:$1048576,13,MATCH(C46,'[13]2016 确认版 vs 财务版'!$3:$3,0)+22)</f>
        <v>0</v>
      </c>
      <c r="T46" s="362">
        <f t="shared" si="3"/>
        <v>0</v>
      </c>
      <c r="U46" s="363"/>
      <c r="V46" s="77">
        <f>SUMIFS('A&amp;P明细-直销'!$E:$E,'A&amp;P明细-直销'!$C:$C,'A&amp;P统计-直销'!$C46,'A&amp;P明细-直销'!$I:$I,$Y$5)</f>
        <v>0</v>
      </c>
      <c r="W46" s="186">
        <f>SUMIFS('活动成本明细-直销'!$E:$E,'活动成本明细-直销'!$C:$C,'A&amp;P统计-直销'!$C46,'活动成本明细-直销'!$I:$I,$Y$5)</f>
        <v>0</v>
      </c>
      <c r="X46" s="186">
        <f>SUM(V46:W46)</f>
        <v>0</v>
      </c>
      <c r="Y46" s="186">
        <f>INDEX('[13]2016 确认版 vs 财务版'!$1:$1048576,13,MATCH(C46,'[13]2016 确认版 vs 财务版'!$3:$3,0)+23)</f>
        <v>0</v>
      </c>
      <c r="Z46" s="362">
        <f t="shared" si="5"/>
        <v>0</v>
      </c>
      <c r="AA46" s="363"/>
      <c r="AB46" s="77">
        <f t="shared" si="26"/>
        <v>60000</v>
      </c>
      <c r="AC46" s="186">
        <f t="shared" si="26"/>
        <v>0</v>
      </c>
      <c r="AD46" s="186">
        <f>SUM(AB46:AC46)</f>
        <v>60000</v>
      </c>
      <c r="AE46" s="186">
        <f>G46+M46+S46+Y46</f>
        <v>0</v>
      </c>
      <c r="AF46" s="362">
        <f t="shared" si="11"/>
        <v>60000</v>
      </c>
    </row>
    <row r="47" spans="2:32" s="4" customFormat="1" outlineLevel="1">
      <c r="B47" s="179"/>
      <c r="C47" s="312" t="s">
        <v>392</v>
      </c>
      <c r="D47" s="79">
        <f>SUM(D43:D46)</f>
        <v>172000</v>
      </c>
      <c r="E47" s="187">
        <f>SUM(E43:E46)</f>
        <v>500</v>
      </c>
      <c r="F47" s="187">
        <f>SUM(F43:F46)</f>
        <v>172500</v>
      </c>
      <c r="G47" s="187">
        <f>SUM(G43:G46)</f>
        <v>140000</v>
      </c>
      <c r="H47" s="80">
        <f t="shared" si="9"/>
        <v>32500</v>
      </c>
      <c r="I47" s="81"/>
      <c r="J47" s="79">
        <f>SUM(J43:J46)</f>
        <v>164000</v>
      </c>
      <c r="K47" s="187">
        <f>SUM(K43:K46)</f>
        <v>6000</v>
      </c>
      <c r="L47" s="187">
        <f>SUM(L43:L46)</f>
        <v>170000</v>
      </c>
      <c r="M47" s="187">
        <f>SUM(M43:M46)</f>
        <v>189000</v>
      </c>
      <c r="N47" s="80">
        <f t="shared" si="10"/>
        <v>-19000</v>
      </c>
      <c r="O47" s="81"/>
      <c r="P47" s="79">
        <f>SUM(P43:P46)</f>
        <v>0</v>
      </c>
      <c r="Q47" s="187">
        <f>SUM(Q43:Q46)</f>
        <v>0</v>
      </c>
      <c r="R47" s="187">
        <f>SUM(R43:R46)</f>
        <v>0</v>
      </c>
      <c r="S47" s="187">
        <f>SUM(S43:S46)</f>
        <v>189000</v>
      </c>
      <c r="T47" s="80">
        <f t="shared" si="3"/>
        <v>-189000</v>
      </c>
      <c r="U47" s="81"/>
      <c r="V47" s="79">
        <f>SUM(V43:V46)</f>
        <v>0</v>
      </c>
      <c r="W47" s="187">
        <f>SUM(W43:W46)</f>
        <v>0</v>
      </c>
      <c r="X47" s="187">
        <f>SUM(X43:X46)</f>
        <v>0</v>
      </c>
      <c r="Y47" s="187">
        <f>SUM(Y43:Y46)</f>
        <v>182000</v>
      </c>
      <c r="Z47" s="80">
        <f t="shared" si="5"/>
        <v>-182000</v>
      </c>
      <c r="AA47" s="81"/>
      <c r="AB47" s="79">
        <f>SUM(AB43:AB46)</f>
        <v>336000</v>
      </c>
      <c r="AC47" s="187">
        <f>SUM(AC43:AC46)</f>
        <v>6500</v>
      </c>
      <c r="AD47" s="187">
        <f>SUM(AD43:AD46)</f>
        <v>342500</v>
      </c>
      <c r="AE47" s="187">
        <f>SUM(AE43:AE46)</f>
        <v>700000</v>
      </c>
      <c r="AF47" s="80">
        <f t="shared" si="11"/>
        <v>-357500</v>
      </c>
    </row>
    <row r="48" spans="2:32" outlineLevel="1">
      <c r="B48" s="180"/>
      <c r="C48" s="307"/>
      <c r="D48" s="77"/>
      <c r="E48" s="186"/>
      <c r="F48" s="186">
        <f>SUM(D48:E48)</f>
        <v>0</v>
      </c>
      <c r="G48" s="186"/>
      <c r="H48" s="78">
        <f t="shared" si="9"/>
        <v>0</v>
      </c>
      <c r="I48" s="14"/>
      <c r="J48" s="77"/>
      <c r="K48" s="186"/>
      <c r="L48" s="186">
        <f>SUM(J48:K48)</f>
        <v>0</v>
      </c>
      <c r="M48" s="186"/>
      <c r="N48" s="78">
        <f t="shared" si="10"/>
        <v>0</v>
      </c>
      <c r="O48" s="14"/>
      <c r="P48" s="77"/>
      <c r="Q48" s="186"/>
      <c r="R48" s="186">
        <f>SUM(P48:Q48)</f>
        <v>0</v>
      </c>
      <c r="S48" s="186"/>
      <c r="T48" s="78">
        <f t="shared" si="3"/>
        <v>0</v>
      </c>
      <c r="U48" s="14"/>
      <c r="V48" s="77"/>
      <c r="W48" s="186"/>
      <c r="X48" s="186">
        <f>SUM(V48:W48)</f>
        <v>0</v>
      </c>
      <c r="Y48" s="186"/>
      <c r="Z48" s="78">
        <f t="shared" si="5"/>
        <v>0</v>
      </c>
      <c r="AA48" s="14"/>
      <c r="AB48" s="77"/>
      <c r="AC48" s="186"/>
      <c r="AD48" s="186">
        <f>SUM(AB48:AC48)</f>
        <v>0</v>
      </c>
      <c r="AE48" s="186"/>
      <c r="AF48" s="78">
        <f t="shared" si="11"/>
        <v>0</v>
      </c>
    </row>
    <row r="49" spans="2:32" s="320" customFormat="1" outlineLevel="1">
      <c r="B49" s="179" t="str">
        <f>VLOOKUP($C49,大区会计表!$A:$B,2,0)</f>
        <v>金银</v>
      </c>
      <c r="C49" s="306" t="s">
        <v>8</v>
      </c>
      <c r="D49" s="76">
        <f>SUMIFS('A&amp;P明细-直销'!$E:$E,'A&amp;P明细-直销'!$C:$C,'A&amp;P统计-直销'!$C49,'A&amp;P明细-直销'!$I:$I,$G$5)</f>
        <v>100000</v>
      </c>
      <c r="E49" s="185">
        <f>SUMIFS('活动成本明细-直销'!$E:$E,'活动成本明细-直销'!$C:$C,'A&amp;P统计-直销'!$C49,'活动成本明细-直销'!$I:$I,$G$5)</f>
        <v>0</v>
      </c>
      <c r="F49" s="185">
        <f>SUM(D49:E49)</f>
        <v>100000</v>
      </c>
      <c r="G49" s="185">
        <f>INDEX('[13]2016 确认版 vs 财务版'!$1:$1048576,13,MATCH(C49,'[13]2016 确认版 vs 财务版'!$3:$3,0)+20)</f>
        <v>80000</v>
      </c>
      <c r="H49" s="326">
        <f t="shared" si="9"/>
        <v>20000</v>
      </c>
      <c r="I49" s="327"/>
      <c r="J49" s="76">
        <f>SUMIFS('A&amp;P明细-直销'!$E:$E,'A&amp;P明细-直销'!$C:$C,'A&amp;P统计-直销'!$C49,'A&amp;P明细-直销'!$I:$I,$M$5)</f>
        <v>0</v>
      </c>
      <c r="K49" s="185">
        <f>SUMIFS('活动成本明细-直销'!$E:$E,'活动成本明细-直销'!$C:$C,'A&amp;P统计-直销'!$C49,'活动成本明细-直销'!$I:$I,$M$5)</f>
        <v>0</v>
      </c>
      <c r="L49" s="185">
        <f>SUM(J49:K49)</f>
        <v>0</v>
      </c>
      <c r="M49" s="185">
        <f>INDEX('[13]2016 确认版 vs 财务版'!$1:$1048576,13,MATCH(C49,'[13]2016 确认版 vs 财务版'!$3:$3,0)+21)</f>
        <v>108000</v>
      </c>
      <c r="N49" s="326">
        <f t="shared" si="10"/>
        <v>-108000</v>
      </c>
      <c r="O49" s="327"/>
      <c r="P49" s="76">
        <f>SUMIFS('A&amp;P明细-直销'!$E:$E,'A&amp;P明细-直销'!$C:$C,'A&amp;P统计-直销'!$C49,'A&amp;P明细-直销'!$I:$I,$S$5)</f>
        <v>0</v>
      </c>
      <c r="Q49" s="185">
        <f>SUMIFS('活动成本明细-直销'!$E:$E,'活动成本明细-直销'!$C:$C,'A&amp;P统计-直销'!$C49,'活动成本明细-直销'!$I:$I,$S$5)</f>
        <v>0</v>
      </c>
      <c r="R49" s="185">
        <f>SUM(P49:Q49)</f>
        <v>0</v>
      </c>
      <c r="S49" s="185">
        <f>INDEX('[13]2016 确认版 vs 财务版'!$1:$1048576,13,MATCH(C49,'[13]2016 确认版 vs 财务版'!$3:$3,0)+22)</f>
        <v>108000</v>
      </c>
      <c r="T49" s="326">
        <f t="shared" si="3"/>
        <v>-108000</v>
      </c>
      <c r="U49" s="327"/>
      <c r="V49" s="76">
        <f>SUMIFS('A&amp;P明细-直销'!$E:$E,'A&amp;P明细-直销'!$C:$C,'A&amp;P统计-直销'!$C49,'A&amp;P明细-直销'!$I:$I,$Y$5)</f>
        <v>0</v>
      </c>
      <c r="W49" s="185">
        <f>SUMIFS('活动成本明细-直销'!$E:$E,'活动成本明细-直销'!$C:$C,'A&amp;P统计-直销'!$C49,'活动成本明细-直销'!$I:$I,$Y$5)</f>
        <v>0</v>
      </c>
      <c r="X49" s="185">
        <f>SUM(V49:W49)</f>
        <v>0</v>
      </c>
      <c r="Y49" s="185">
        <f>INDEX('[13]2016 确认版 vs 财务版'!$1:$1048576,13,MATCH(C49,'[13]2016 确认版 vs 财务版'!$3:$3,0)+23)</f>
        <v>104000</v>
      </c>
      <c r="Z49" s="326">
        <f t="shared" si="5"/>
        <v>-104000</v>
      </c>
      <c r="AA49" s="327"/>
      <c r="AB49" s="76">
        <f t="shared" ref="AB49:AC52" si="27">D49+J49+P49+V49</f>
        <v>100000</v>
      </c>
      <c r="AC49" s="185">
        <f t="shared" si="27"/>
        <v>0</v>
      </c>
      <c r="AD49" s="185">
        <f>SUM(AB49:AC49)</f>
        <v>100000</v>
      </c>
      <c r="AE49" s="185">
        <f>G49+M49+S49+Y49</f>
        <v>400000</v>
      </c>
      <c r="AF49" s="326">
        <f t="shared" si="11"/>
        <v>-300000</v>
      </c>
    </row>
    <row r="50" spans="2:32" s="320" customFormat="1" outlineLevel="1">
      <c r="B50" s="180" t="str">
        <f>VLOOKUP($C50,大区会计表!$A:$B,2,0)</f>
        <v>李研</v>
      </c>
      <c r="C50" s="307" t="s">
        <v>20</v>
      </c>
      <c r="D50" s="77">
        <f>SUMIFS('A&amp;P明细-直销'!$E:$E,'A&amp;P明细-直销'!$C:$C,'A&amp;P统计-直销'!$C50,'A&amp;P明细-直销'!$I:$I,$G$5)</f>
        <v>0</v>
      </c>
      <c r="E50" s="186">
        <f>SUMIFS('活动成本明细-直销'!$E:$E,'活动成本明细-直销'!$C:$C,'A&amp;P统计-直销'!$C50,'活动成本明细-直销'!$I:$I,$G$5)</f>
        <v>0</v>
      </c>
      <c r="F50" s="186">
        <f>SUM(D50:E50)</f>
        <v>0</v>
      </c>
      <c r="G50" s="186">
        <f>INDEX('[13]2016 确认版 vs 财务版'!$1:$1048576,13,MATCH(C50,'[13]2016 确认版 vs 财务版'!$3:$3,0)+20)</f>
        <v>60000</v>
      </c>
      <c r="H50" s="362">
        <f t="shared" si="9"/>
        <v>-60000</v>
      </c>
      <c r="I50" s="363"/>
      <c r="J50" s="77">
        <f>SUMIFS('A&amp;P明细-直销'!$E:$E,'A&amp;P明细-直销'!$C:$C,'A&amp;P统计-直销'!$C50,'A&amp;P明细-直销'!$I:$I,$M$5)</f>
        <v>0</v>
      </c>
      <c r="K50" s="186">
        <f>SUMIFS('活动成本明细-直销'!$E:$E,'活动成本明细-直销'!$C:$C,'A&amp;P统计-直销'!$C50,'活动成本明细-直销'!$I:$I,$M$5)</f>
        <v>0</v>
      </c>
      <c r="L50" s="186">
        <f>SUM(J50:K50)</f>
        <v>0</v>
      </c>
      <c r="M50" s="186">
        <f>INDEX('[13]2016 确认版 vs 财务版'!$1:$1048576,13,MATCH(C50,'[13]2016 确认版 vs 财务版'!$3:$3,0)+21)</f>
        <v>81000</v>
      </c>
      <c r="N50" s="362">
        <f t="shared" si="10"/>
        <v>-81000</v>
      </c>
      <c r="O50" s="363"/>
      <c r="P50" s="77">
        <f>SUMIFS('A&amp;P明细-直销'!$E:$E,'A&amp;P明细-直销'!$C:$C,'A&amp;P统计-直销'!$C50,'A&amp;P明细-直销'!$I:$I,$S$5)</f>
        <v>0</v>
      </c>
      <c r="Q50" s="186">
        <f>SUMIFS('活动成本明细-直销'!$E:$E,'活动成本明细-直销'!$C:$C,'A&amp;P统计-直销'!$C50,'活动成本明细-直销'!$I:$I,$S$5)</f>
        <v>0</v>
      </c>
      <c r="R50" s="186">
        <f>SUM(P50:Q50)</f>
        <v>0</v>
      </c>
      <c r="S50" s="186">
        <f>INDEX('[13]2016 确认版 vs 财务版'!$1:$1048576,13,MATCH(C50,'[13]2016 确认版 vs 财务版'!$3:$3,0)+22)</f>
        <v>81000</v>
      </c>
      <c r="T50" s="362">
        <f t="shared" si="3"/>
        <v>-81000</v>
      </c>
      <c r="U50" s="363"/>
      <c r="V50" s="77">
        <f>SUMIFS('A&amp;P明细-直销'!$E:$E,'A&amp;P明细-直销'!$C:$C,'A&amp;P统计-直销'!$C50,'A&amp;P明细-直销'!$I:$I,$Y$5)</f>
        <v>0</v>
      </c>
      <c r="W50" s="186">
        <f>SUMIFS('活动成本明细-直销'!$E:$E,'活动成本明细-直销'!$C:$C,'A&amp;P统计-直销'!$C50,'活动成本明细-直销'!$I:$I,$Y$5)</f>
        <v>0</v>
      </c>
      <c r="X50" s="186">
        <f>SUM(V50:W50)</f>
        <v>0</v>
      </c>
      <c r="Y50" s="186">
        <f>INDEX('[13]2016 确认版 vs 财务版'!$1:$1048576,13,MATCH(C50,'[13]2016 确认版 vs 财务版'!$3:$3,0)+23)</f>
        <v>78000</v>
      </c>
      <c r="Z50" s="362">
        <f t="shared" si="5"/>
        <v>-78000</v>
      </c>
      <c r="AA50" s="363"/>
      <c r="AB50" s="77">
        <f t="shared" si="27"/>
        <v>0</v>
      </c>
      <c r="AC50" s="186">
        <f t="shared" si="27"/>
        <v>0</v>
      </c>
      <c r="AD50" s="186">
        <f>SUM(AB50:AC50)</f>
        <v>0</v>
      </c>
      <c r="AE50" s="186">
        <f>G50+M50+S50+Y50</f>
        <v>300000</v>
      </c>
      <c r="AF50" s="362">
        <f t="shared" si="11"/>
        <v>-300000</v>
      </c>
    </row>
    <row r="51" spans="2:32" s="320" customFormat="1" outlineLevel="1">
      <c r="B51" s="179" t="str">
        <f>VLOOKUP($C51,大区会计表!$A:$B,2,0)</f>
        <v>姚建红</v>
      </c>
      <c r="C51" s="306" t="s">
        <v>51</v>
      </c>
      <c r="D51" s="76">
        <f>SUMIFS('A&amp;P明细-直销'!$E:$E,'A&amp;P明细-直销'!$C:$C,'A&amp;P统计-直销'!$C51,'A&amp;P明细-直销'!$I:$I,$G$5)</f>
        <v>0</v>
      </c>
      <c r="E51" s="185">
        <f>SUMIFS('活动成本明细-直销'!$E:$E,'活动成本明细-直销'!$C:$C,'A&amp;P统计-直销'!$C51,'活动成本明细-直销'!$I:$I,$G$5)</f>
        <v>0</v>
      </c>
      <c r="F51" s="185">
        <f>SUM(D51:E51)</f>
        <v>0</v>
      </c>
      <c r="G51" s="185">
        <f>INDEX('[13]2016 确认版 vs 财务版'!$1:$1048576,13,MATCH(C51,'[13]2016 确认版 vs 财务版'!$3:$3,0)+20)</f>
        <v>0</v>
      </c>
      <c r="H51" s="326">
        <f t="shared" si="9"/>
        <v>0</v>
      </c>
      <c r="I51" s="327"/>
      <c r="J51" s="76">
        <f>SUMIFS('A&amp;P明细-直销'!$E:$E,'A&amp;P明细-直销'!$C:$C,'A&amp;P统计-直销'!$C51,'A&amp;P明细-直销'!$I:$I,$M$5)</f>
        <v>0</v>
      </c>
      <c r="K51" s="185">
        <f>SUMIFS('活动成本明细-直销'!$E:$E,'活动成本明细-直销'!$C:$C,'A&amp;P统计-直销'!$C51,'活动成本明细-直销'!$I:$I,$M$5)</f>
        <v>0</v>
      </c>
      <c r="L51" s="185">
        <f>SUM(J51:K51)</f>
        <v>0</v>
      </c>
      <c r="M51" s="185">
        <f>INDEX('[13]2016 确认版 vs 财务版'!$1:$1048576,13,MATCH(C51,'[13]2016 确认版 vs 财务版'!$3:$3,0)+21)</f>
        <v>0</v>
      </c>
      <c r="N51" s="326">
        <f t="shared" si="10"/>
        <v>0</v>
      </c>
      <c r="O51" s="327"/>
      <c r="P51" s="76">
        <f>SUMIFS('A&amp;P明细-直销'!$E:$E,'A&amp;P明细-直销'!$C:$C,'A&amp;P统计-直销'!$C51,'A&amp;P明细-直销'!$I:$I,$S$5)</f>
        <v>0</v>
      </c>
      <c r="Q51" s="185">
        <f>SUMIFS('活动成本明细-直销'!$E:$E,'活动成本明细-直销'!$C:$C,'A&amp;P统计-直销'!$C51,'活动成本明细-直销'!$I:$I,$S$5)</f>
        <v>0</v>
      </c>
      <c r="R51" s="185">
        <f>SUM(P51:Q51)</f>
        <v>0</v>
      </c>
      <c r="S51" s="185">
        <f>INDEX('[13]2016 确认版 vs 财务版'!$1:$1048576,13,MATCH(C51,'[13]2016 确认版 vs 财务版'!$3:$3,0)+22)</f>
        <v>0</v>
      </c>
      <c r="T51" s="326">
        <f t="shared" si="3"/>
        <v>0</v>
      </c>
      <c r="U51" s="327"/>
      <c r="V51" s="76">
        <f>SUMIFS('A&amp;P明细-直销'!$E:$E,'A&amp;P明细-直销'!$C:$C,'A&amp;P统计-直销'!$C51,'A&amp;P明细-直销'!$I:$I,$Y$5)</f>
        <v>0</v>
      </c>
      <c r="W51" s="185">
        <f>SUMIFS('活动成本明细-直销'!$E:$E,'活动成本明细-直销'!$C:$C,'A&amp;P统计-直销'!$C51,'活动成本明细-直销'!$I:$I,$Y$5)</f>
        <v>0</v>
      </c>
      <c r="X51" s="185">
        <f>SUM(V51:W51)</f>
        <v>0</v>
      </c>
      <c r="Y51" s="185">
        <f>INDEX('[13]2016 确认版 vs 财务版'!$1:$1048576,13,MATCH(C51,'[13]2016 确认版 vs 财务版'!$3:$3,0)+23)</f>
        <v>0</v>
      </c>
      <c r="Z51" s="326">
        <f t="shared" si="5"/>
        <v>0</v>
      </c>
      <c r="AA51" s="327"/>
      <c r="AB51" s="76">
        <f t="shared" si="27"/>
        <v>0</v>
      </c>
      <c r="AC51" s="185">
        <f t="shared" si="27"/>
        <v>0</v>
      </c>
      <c r="AD51" s="185">
        <f>SUM(AB51:AC51)</f>
        <v>0</v>
      </c>
      <c r="AE51" s="185">
        <f>G51+M51+S51+Y51</f>
        <v>0</v>
      </c>
      <c r="AF51" s="326">
        <f t="shared" si="11"/>
        <v>0</v>
      </c>
    </row>
    <row r="52" spans="2:32" s="320" customFormat="1" outlineLevel="1">
      <c r="B52" s="180" t="str">
        <f>VLOOKUP($C52,大区会计表!$A:$B,2,0)</f>
        <v>姚建红</v>
      </c>
      <c r="C52" s="307" t="s">
        <v>29</v>
      </c>
      <c r="D52" s="77">
        <f>SUMIFS('A&amp;P明细-直销'!$E:$E,'A&amp;P明细-直销'!$C:$C,'A&amp;P统计-直销'!$C52,'A&amp;P明细-直销'!$I:$I,$G$5)</f>
        <v>0</v>
      </c>
      <c r="E52" s="186">
        <f>SUMIFS('活动成本明细-直销'!$E:$E,'活动成本明细-直销'!$C:$C,'A&amp;P统计-直销'!$C52,'活动成本明细-直销'!$I:$I,$G$5)</f>
        <v>0</v>
      </c>
      <c r="F52" s="186">
        <f>SUM(D52:E52)</f>
        <v>0</v>
      </c>
      <c r="G52" s="186">
        <f>INDEX('[13]2016 确认版 vs 财务版'!$1:$1048576,13,MATCH(C52,'[13]2016 确认版 vs 财务版'!$3:$3,0)+20)</f>
        <v>0</v>
      </c>
      <c r="H52" s="362">
        <f t="shared" si="9"/>
        <v>0</v>
      </c>
      <c r="I52" s="363"/>
      <c r="J52" s="77"/>
      <c r="K52" s="186"/>
      <c r="L52" s="186">
        <f>SUM(J52:K52)</f>
        <v>0</v>
      </c>
      <c r="M52" s="186">
        <f>INDEX('[13]2016 确认版 vs 财务版'!$1:$1048576,13,MATCH(C52,'[13]2016 确认版 vs 财务版'!$3:$3,0)+21)</f>
        <v>0</v>
      </c>
      <c r="N52" s="362">
        <f t="shared" si="10"/>
        <v>0</v>
      </c>
      <c r="O52" s="363"/>
      <c r="P52" s="77"/>
      <c r="Q52" s="186"/>
      <c r="R52" s="186">
        <f>SUM(P52:Q52)</f>
        <v>0</v>
      </c>
      <c r="S52" s="186">
        <f>INDEX('[13]2016 确认版 vs 财务版'!$1:$1048576,13,MATCH(C52,'[13]2016 确认版 vs 财务版'!$3:$3,0)+22)</f>
        <v>0</v>
      </c>
      <c r="T52" s="362">
        <f t="shared" si="3"/>
        <v>0</v>
      </c>
      <c r="U52" s="363"/>
      <c r="V52" s="77"/>
      <c r="W52" s="186"/>
      <c r="X52" s="186">
        <f>SUM(V52:W52)</f>
        <v>0</v>
      </c>
      <c r="Y52" s="186">
        <f>INDEX('[13]2016 确认版 vs 财务版'!$1:$1048576,13,MATCH(C52,'[13]2016 确认版 vs 财务版'!$3:$3,0)+23)</f>
        <v>0</v>
      </c>
      <c r="Z52" s="362">
        <f t="shared" si="5"/>
        <v>0</v>
      </c>
      <c r="AA52" s="363"/>
      <c r="AB52" s="77">
        <f t="shared" si="27"/>
        <v>0</v>
      </c>
      <c r="AC52" s="186">
        <f t="shared" si="27"/>
        <v>0</v>
      </c>
      <c r="AD52" s="186">
        <f>SUM(AB52:AC52)</f>
        <v>0</v>
      </c>
      <c r="AE52" s="186">
        <f>G52+M52+S52+Y52</f>
        <v>0</v>
      </c>
      <c r="AF52" s="362">
        <f t="shared" si="11"/>
        <v>0</v>
      </c>
    </row>
    <row r="53" spans="2:32" s="4" customFormat="1" outlineLevel="1">
      <c r="B53" s="179"/>
      <c r="C53" s="9" t="s">
        <v>393</v>
      </c>
      <c r="D53" s="79">
        <f>SUM(D49:D52)</f>
        <v>100000</v>
      </c>
      <c r="E53" s="187">
        <f>SUM(E49:E52)</f>
        <v>0</v>
      </c>
      <c r="F53" s="187">
        <f>SUM(F49:F52)</f>
        <v>100000</v>
      </c>
      <c r="G53" s="187">
        <f>SUM(G49:G52)</f>
        <v>140000</v>
      </c>
      <c r="H53" s="80">
        <f t="shared" si="9"/>
        <v>-40000</v>
      </c>
      <c r="I53" s="81"/>
      <c r="J53" s="79">
        <f>SUM(J49:J52)</f>
        <v>0</v>
      </c>
      <c r="K53" s="187">
        <f>SUM(K49:K52)</f>
        <v>0</v>
      </c>
      <c r="L53" s="187">
        <f>SUM(L49:L52)</f>
        <v>0</v>
      </c>
      <c r="M53" s="187">
        <f>SUM(M49:M52)</f>
        <v>189000</v>
      </c>
      <c r="N53" s="80">
        <f t="shared" si="10"/>
        <v>-189000</v>
      </c>
      <c r="O53" s="81"/>
      <c r="P53" s="79">
        <f>SUM(P49:P52)</f>
        <v>0</v>
      </c>
      <c r="Q53" s="187">
        <f>SUM(Q49:Q52)</f>
        <v>0</v>
      </c>
      <c r="R53" s="187">
        <f>SUM(R49:R52)</f>
        <v>0</v>
      </c>
      <c r="S53" s="187">
        <f>SUM(S49:S52)</f>
        <v>189000</v>
      </c>
      <c r="T53" s="80">
        <f t="shared" si="3"/>
        <v>-189000</v>
      </c>
      <c r="U53" s="81"/>
      <c r="V53" s="79">
        <f>SUM(V49:V52)</f>
        <v>0</v>
      </c>
      <c r="W53" s="187">
        <f>SUM(W49:W52)</f>
        <v>0</v>
      </c>
      <c r="X53" s="187">
        <f>SUM(X49:X52)</f>
        <v>0</v>
      </c>
      <c r="Y53" s="187">
        <f>SUM(Y49:Y52)</f>
        <v>182000</v>
      </c>
      <c r="Z53" s="80">
        <f t="shared" si="5"/>
        <v>-182000</v>
      </c>
      <c r="AA53" s="81"/>
      <c r="AB53" s="79">
        <f>SUM(AB49:AB52)</f>
        <v>100000</v>
      </c>
      <c r="AC53" s="187">
        <f>SUM(AC49:AC52)</f>
        <v>0</v>
      </c>
      <c r="AD53" s="187">
        <f>SUM(AD49:AD52)</f>
        <v>100000</v>
      </c>
      <c r="AE53" s="187">
        <f>SUM(AE49:AE52)</f>
        <v>700000</v>
      </c>
      <c r="AF53" s="80">
        <f t="shared" si="11"/>
        <v>-600000</v>
      </c>
    </row>
    <row r="54" spans="2:32" outlineLevel="1">
      <c r="B54" s="180"/>
      <c r="C54" s="307"/>
      <c r="D54" s="77"/>
      <c r="E54" s="186"/>
      <c r="F54" s="186">
        <f>SUM(D54:E54)</f>
        <v>0</v>
      </c>
      <c r="G54" s="186"/>
      <c r="H54" s="78">
        <f t="shared" si="9"/>
        <v>0</v>
      </c>
      <c r="I54" s="14"/>
      <c r="J54" s="77"/>
      <c r="K54" s="186"/>
      <c r="L54" s="186">
        <f>SUM(J54:K54)</f>
        <v>0</v>
      </c>
      <c r="M54" s="186"/>
      <c r="N54" s="78">
        <f t="shared" si="10"/>
        <v>0</v>
      </c>
      <c r="O54" s="14"/>
      <c r="P54" s="77"/>
      <c r="Q54" s="186"/>
      <c r="R54" s="186">
        <f>SUM(P54:Q54)</f>
        <v>0</v>
      </c>
      <c r="S54" s="186"/>
      <c r="T54" s="78">
        <f t="shared" si="3"/>
        <v>0</v>
      </c>
      <c r="U54" s="14"/>
      <c r="V54" s="77"/>
      <c r="W54" s="186"/>
      <c r="X54" s="186">
        <f>SUM(V54:W54)</f>
        <v>0</v>
      </c>
      <c r="Y54" s="186"/>
      <c r="Z54" s="78">
        <f t="shared" si="5"/>
        <v>0</v>
      </c>
      <c r="AA54" s="14"/>
      <c r="AB54" s="77"/>
      <c r="AC54" s="186"/>
      <c r="AD54" s="186">
        <f>SUM(AB54:AC54)</f>
        <v>0</v>
      </c>
      <c r="AE54" s="186"/>
      <c r="AF54" s="78">
        <f t="shared" si="11"/>
        <v>0</v>
      </c>
    </row>
    <row r="55" spans="2:32" s="366" customFormat="1" outlineLevel="1">
      <c r="B55" s="313"/>
      <c r="C55" s="365" t="s">
        <v>163</v>
      </c>
      <c r="D55" s="86">
        <f>D53+D47+D41+D34+D27+D22+D17+D13</f>
        <v>2366480</v>
      </c>
      <c r="E55" s="189">
        <f>E53+E47+E41+E34+E27+E22+E17+E13</f>
        <v>4500</v>
      </c>
      <c r="F55" s="189">
        <f>F53+F47+F41+F34+F27+F22+F17+F13</f>
        <v>2370980</v>
      </c>
      <c r="G55" s="189">
        <f>G53+G47+G41+G34+G27+G22+G17+G13</f>
        <v>3580000</v>
      </c>
      <c r="H55" s="82">
        <f t="shared" si="9"/>
        <v>-1209020</v>
      </c>
      <c r="I55" s="81"/>
      <c r="J55" s="86">
        <f>J53+J47+J41+J34+J27+J22+J17+J13</f>
        <v>943400</v>
      </c>
      <c r="K55" s="189">
        <f>K53+K47+K41+K34+K27+K22+K17+K13</f>
        <v>6000</v>
      </c>
      <c r="L55" s="189">
        <f>L53+L47+L41+L34+L27+L22+L17+L13</f>
        <v>949400</v>
      </c>
      <c r="M55" s="189">
        <f>M53+M47+M41+M34+M27+M22+M17+M13</f>
        <v>4617000</v>
      </c>
      <c r="N55" s="82">
        <f t="shared" si="10"/>
        <v>-3667600</v>
      </c>
      <c r="O55" s="81"/>
      <c r="P55" s="86">
        <f>P53+P47+P41+P34+P27+P22+P17+P13</f>
        <v>24000</v>
      </c>
      <c r="Q55" s="189">
        <f>Q53+Q47+Q41+Q34+Q27+Q22+Q17+Q13</f>
        <v>0</v>
      </c>
      <c r="R55" s="189">
        <f>R53+R47+R41+R34+R27+R22+R17+R13</f>
        <v>24000</v>
      </c>
      <c r="S55" s="189">
        <f>S53+S47+S41+S34+S27+S22+S17+S13</f>
        <v>4617000</v>
      </c>
      <c r="T55" s="82">
        <f t="shared" si="3"/>
        <v>-4593000</v>
      </c>
      <c r="U55" s="81"/>
      <c r="V55" s="86">
        <f>V53+V47+V41+V34+V27+V22+V17+V13</f>
        <v>24000</v>
      </c>
      <c r="W55" s="189">
        <f>W53+W47+W41+W34+W27+W22+W17+W13</f>
        <v>0</v>
      </c>
      <c r="X55" s="189">
        <f>X53+X47+X41+X34+X27+X22+X17+X13</f>
        <v>24000</v>
      </c>
      <c r="Y55" s="189">
        <f>Y53+Y47+Y41+Y34+Y27+Y22+Y17+Y13</f>
        <v>4446000</v>
      </c>
      <c r="Z55" s="82">
        <f t="shared" si="5"/>
        <v>-4422000</v>
      </c>
      <c r="AA55" s="81"/>
      <c r="AB55" s="86">
        <f>AB53+AB47+AB41+AB34+AB27+AB22+AB17+AB13</f>
        <v>3357880</v>
      </c>
      <c r="AC55" s="189">
        <f>AC53+AC47+AC41+AC34+AC27+AC22+AC17+AC13</f>
        <v>10500</v>
      </c>
      <c r="AD55" s="189">
        <f>AD53+AD47+AD41+AD34+AD27+AD22+AD17+AD13</f>
        <v>3368380</v>
      </c>
      <c r="AE55" s="189">
        <f>AE53+AE47+AE41+AE34+AE27+AE22+AE17+AE13</f>
        <v>17260000</v>
      </c>
      <c r="AF55" s="82">
        <f t="shared" si="11"/>
        <v>-13891620</v>
      </c>
    </row>
    <row r="57" spans="2:32" s="320" customFormat="1">
      <c r="B57" s="4"/>
    </row>
    <row r="58" spans="2:32" s="320" customFormat="1">
      <c r="B58" s="4"/>
    </row>
    <row r="59" spans="2:32" s="320" customFormat="1">
      <c r="B59" s="4"/>
    </row>
    <row r="60" spans="2:32" s="320" customFormat="1">
      <c r="B60" s="4"/>
    </row>
    <row r="61" spans="2:32" s="320" customFormat="1">
      <c r="B61" s="4"/>
    </row>
    <row r="62" spans="2:32" s="4" customFormat="1"/>
    <row r="64" spans="2:32" s="4" customFormat="1"/>
  </sheetData>
  <sheetProtection password="CC27" sheet="1" objects="1" scenarios="1"/>
  <autoFilter ref="A5:AF56"/>
  <phoneticPr fontId="13" type="noConversion"/>
  <pageMargins left="0.7" right="0.7" top="0.75" bottom="0.75" header="0.3" footer="0.3"/>
  <pageSetup paperSize="9" orientation="portrait" r:id="rId1"/>
  <ignoredErrors>
    <ignoredError sqref="F13:F55 L13:L55 R13:R55 X13:X55 AD6:AD55" formula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filterMode="1">
    <tabColor rgb="FF92D050"/>
  </sheetPr>
  <dimension ref="A1:I216"/>
  <sheetViews>
    <sheetView showGridLines="0" workbookViewId="0">
      <pane xSplit="3" ySplit="6" topLeftCell="D7" activePane="bottomRight" state="frozen"/>
      <selection activeCell="Y13" sqref="Y13"/>
      <selection pane="topRight" activeCell="Y13" sqref="Y13"/>
      <selection pane="bottomLeft" activeCell="Y13" sqref="Y13"/>
      <selection pane="bottomRight" activeCell="E86" sqref="E86:E88"/>
    </sheetView>
  </sheetViews>
  <sheetFormatPr defaultRowHeight="14.25"/>
  <cols>
    <col min="1" max="1" width="1.625" style="46" customWidth="1"/>
    <col min="2" max="2" width="8.125" style="243" customWidth="1"/>
    <col min="3" max="3" width="9.25" style="44" customWidth="1"/>
    <col min="4" max="4" width="15.125" style="44" customWidth="1"/>
    <col min="5" max="5" width="11" style="258" bestFit="1" customWidth="1"/>
    <col min="6" max="6" width="41" style="48" customWidth="1"/>
    <col min="7" max="7" width="10" style="47" customWidth="1"/>
    <col min="8" max="8" width="9.5" style="47" customWidth="1"/>
    <col min="9" max="9" width="15.125" style="44" customWidth="1"/>
    <col min="10" max="16384" width="9" style="46"/>
  </cols>
  <sheetData>
    <row r="1" spans="1:9">
      <c r="A1" s="43" t="s">
        <v>90</v>
      </c>
      <c r="B1" s="242"/>
    </row>
    <row r="2" spans="1:9">
      <c r="A2" s="43" t="s">
        <v>69</v>
      </c>
      <c r="B2" s="242"/>
    </row>
    <row r="3" spans="1:9">
      <c r="A3" s="43" t="s">
        <v>30</v>
      </c>
      <c r="B3" s="242"/>
    </row>
    <row r="4" spans="1:9">
      <c r="C4" s="50" t="s">
        <v>96</v>
      </c>
    </row>
    <row r="5" spans="1:9" ht="15" customHeight="1"/>
    <row r="6" spans="1:9" s="44" customFormat="1">
      <c r="B6" s="252" t="s">
        <v>38</v>
      </c>
      <c r="C6" s="88" t="s">
        <v>36</v>
      </c>
      <c r="D6" s="88" t="s">
        <v>73</v>
      </c>
      <c r="E6" s="257" t="s">
        <v>31</v>
      </c>
      <c r="F6" s="88" t="s">
        <v>32</v>
      </c>
      <c r="G6" s="89" t="s">
        <v>33</v>
      </c>
      <c r="H6" s="89" t="s">
        <v>34</v>
      </c>
      <c r="I6" s="88" t="s">
        <v>37</v>
      </c>
    </row>
    <row r="7" spans="1:9" hidden="1">
      <c r="B7" s="253">
        <v>1</v>
      </c>
      <c r="C7" s="294" t="s">
        <v>129</v>
      </c>
      <c r="D7" s="225" t="s">
        <v>130</v>
      </c>
      <c r="E7" s="259">
        <v>15000</v>
      </c>
      <c r="F7" s="254" t="s">
        <v>131</v>
      </c>
      <c r="G7" s="90">
        <v>42370</v>
      </c>
      <c r="H7" s="90">
        <v>42460</v>
      </c>
      <c r="I7" s="60" t="s">
        <v>105</v>
      </c>
    </row>
    <row r="8" spans="1:9" hidden="1">
      <c r="B8" s="253">
        <v>2</v>
      </c>
      <c r="C8" s="60" t="s">
        <v>24</v>
      </c>
      <c r="D8" s="423" t="s">
        <v>154</v>
      </c>
      <c r="E8" s="259">
        <v>66000</v>
      </c>
      <c r="F8" s="254" t="s">
        <v>152</v>
      </c>
      <c r="G8" s="90">
        <v>42370</v>
      </c>
      <c r="H8" s="90">
        <v>42460</v>
      </c>
      <c r="I8" s="60" t="s">
        <v>105</v>
      </c>
    </row>
    <row r="9" spans="1:9" hidden="1">
      <c r="B9" s="253">
        <v>3</v>
      </c>
      <c r="C9" s="60" t="s">
        <v>24</v>
      </c>
      <c r="D9" s="423" t="s">
        <v>153</v>
      </c>
      <c r="E9" s="259">
        <v>67300</v>
      </c>
      <c r="F9" s="423" t="s">
        <v>155</v>
      </c>
      <c r="G9" s="90">
        <v>42370</v>
      </c>
      <c r="H9" s="90">
        <v>42460</v>
      </c>
      <c r="I9" s="60" t="s">
        <v>105</v>
      </c>
    </row>
    <row r="10" spans="1:9" hidden="1">
      <c r="B10" s="253">
        <v>4</v>
      </c>
      <c r="C10" s="436" t="s">
        <v>362</v>
      </c>
      <c r="D10" s="568" t="s">
        <v>365</v>
      </c>
      <c r="E10" s="259">
        <v>112000</v>
      </c>
      <c r="F10" s="441" t="s">
        <v>366</v>
      </c>
      <c r="G10" s="90">
        <v>42370</v>
      </c>
      <c r="H10" s="90">
        <v>42460</v>
      </c>
      <c r="I10" s="60" t="s">
        <v>105</v>
      </c>
    </row>
    <row r="11" spans="1:9" hidden="1">
      <c r="B11" s="253">
        <v>5</v>
      </c>
      <c r="C11" s="60" t="s">
        <v>1</v>
      </c>
      <c r="D11" s="685" t="s">
        <v>3522</v>
      </c>
      <c r="E11" s="259">
        <v>50000</v>
      </c>
      <c r="F11" s="694" t="s">
        <v>3523</v>
      </c>
      <c r="G11" s="90">
        <v>42478</v>
      </c>
      <c r="H11" s="90">
        <v>42551</v>
      </c>
      <c r="I11" s="60" t="s">
        <v>106</v>
      </c>
    </row>
    <row r="12" spans="1:9" hidden="1">
      <c r="B12" s="253">
        <v>6</v>
      </c>
      <c r="C12" s="505" t="s">
        <v>719</v>
      </c>
      <c r="D12" s="557" t="s">
        <v>721</v>
      </c>
      <c r="E12" s="259">
        <v>60000</v>
      </c>
      <c r="F12" s="507" t="s">
        <v>722</v>
      </c>
      <c r="G12" s="90">
        <v>42370</v>
      </c>
      <c r="H12" s="90">
        <v>42460</v>
      </c>
      <c r="I12" s="60" t="s">
        <v>105</v>
      </c>
    </row>
    <row r="13" spans="1:9" hidden="1">
      <c r="B13" s="253">
        <v>7</v>
      </c>
      <c r="C13" s="60" t="s">
        <v>735</v>
      </c>
      <c r="D13" s="557" t="s">
        <v>736</v>
      </c>
      <c r="E13" s="259">
        <v>60000</v>
      </c>
      <c r="F13" s="255" t="s">
        <v>737</v>
      </c>
      <c r="G13" s="90">
        <v>42370</v>
      </c>
      <c r="H13" s="90">
        <v>42460</v>
      </c>
      <c r="I13" s="60" t="s">
        <v>105</v>
      </c>
    </row>
    <row r="14" spans="1:9" hidden="1">
      <c r="B14" s="253">
        <v>8</v>
      </c>
      <c r="C14" s="60" t="s">
        <v>24</v>
      </c>
      <c r="D14" s="685" t="s">
        <v>3162</v>
      </c>
      <c r="E14" s="259">
        <v>55000</v>
      </c>
      <c r="F14" s="507" t="s">
        <v>834</v>
      </c>
      <c r="G14" s="90">
        <v>42370</v>
      </c>
      <c r="H14" s="90">
        <v>42460</v>
      </c>
      <c r="I14" s="60" t="s">
        <v>105</v>
      </c>
    </row>
    <row r="15" spans="1:9" hidden="1">
      <c r="B15" s="253">
        <v>9</v>
      </c>
      <c r="C15" s="60" t="s">
        <v>24</v>
      </c>
      <c r="D15" s="685" t="s">
        <v>3163</v>
      </c>
      <c r="E15" s="259">
        <v>3000</v>
      </c>
      <c r="F15" s="507" t="s">
        <v>835</v>
      </c>
      <c r="G15" s="90">
        <v>42370</v>
      </c>
      <c r="H15" s="90">
        <v>42460</v>
      </c>
      <c r="I15" s="60" t="s">
        <v>105</v>
      </c>
    </row>
    <row r="16" spans="1:9" hidden="1">
      <c r="B16" s="253">
        <v>10</v>
      </c>
      <c r="C16" s="505" t="s">
        <v>839</v>
      </c>
      <c r="D16" s="569" t="s">
        <v>840</v>
      </c>
      <c r="E16" s="259">
        <v>60000</v>
      </c>
      <c r="F16" s="507" t="s">
        <v>841</v>
      </c>
      <c r="G16" s="90">
        <v>42370</v>
      </c>
      <c r="H16" s="90">
        <v>42460</v>
      </c>
      <c r="I16" s="60" t="s">
        <v>105</v>
      </c>
    </row>
    <row r="17" spans="2:9" hidden="1">
      <c r="B17" s="253">
        <v>11</v>
      </c>
      <c r="C17" s="519" t="s">
        <v>898</v>
      </c>
      <c r="D17" s="522" t="s">
        <v>983</v>
      </c>
      <c r="E17" s="730">
        <f>80000-4600</f>
        <v>75400</v>
      </c>
      <c r="F17" s="581" t="s">
        <v>984</v>
      </c>
      <c r="G17" s="521">
        <v>42389</v>
      </c>
      <c r="H17" s="521">
        <v>42460</v>
      </c>
      <c r="I17" s="519" t="s">
        <v>105</v>
      </c>
    </row>
    <row r="18" spans="2:9" hidden="1">
      <c r="B18" s="253">
        <v>12</v>
      </c>
      <c r="C18" s="519" t="s">
        <v>898</v>
      </c>
      <c r="D18" s="522" t="s">
        <v>985</v>
      </c>
      <c r="E18" s="730">
        <f>100000-4300-3200</f>
        <v>92500</v>
      </c>
      <c r="F18" s="581" t="s">
        <v>984</v>
      </c>
      <c r="G18" s="521">
        <v>42425</v>
      </c>
      <c r="H18" s="521">
        <v>42460</v>
      </c>
      <c r="I18" s="519" t="s">
        <v>105</v>
      </c>
    </row>
    <row r="19" spans="2:9" hidden="1">
      <c r="B19" s="253">
        <v>13</v>
      </c>
      <c r="C19" s="573" t="s">
        <v>47</v>
      </c>
      <c r="D19" s="564" t="s">
        <v>1051</v>
      </c>
      <c r="E19" s="565">
        <v>100000</v>
      </c>
      <c r="F19" s="566" t="s">
        <v>1052</v>
      </c>
      <c r="G19" s="567">
        <v>42370</v>
      </c>
      <c r="H19" s="567">
        <v>42460</v>
      </c>
      <c r="I19" s="60" t="s">
        <v>105</v>
      </c>
    </row>
    <row r="20" spans="2:9" hidden="1">
      <c r="B20" s="253">
        <v>14</v>
      </c>
      <c r="C20" s="573" t="s">
        <v>47</v>
      </c>
      <c r="D20" s="562" t="s">
        <v>1053</v>
      </c>
      <c r="E20" s="259">
        <v>200000</v>
      </c>
      <c r="F20" s="544" t="s">
        <v>1054</v>
      </c>
      <c r="G20" s="567">
        <v>42370</v>
      </c>
      <c r="H20" s="567">
        <v>42460</v>
      </c>
      <c r="I20" s="60" t="s">
        <v>105</v>
      </c>
    </row>
    <row r="21" spans="2:9" hidden="1">
      <c r="B21" s="253">
        <v>15</v>
      </c>
      <c r="C21" s="542" t="s">
        <v>1082</v>
      </c>
      <c r="D21" s="562" t="s">
        <v>1083</v>
      </c>
      <c r="E21" s="259">
        <v>180000</v>
      </c>
      <c r="F21" s="544" t="s">
        <v>1084</v>
      </c>
      <c r="G21" s="567">
        <v>42370</v>
      </c>
      <c r="H21" s="567">
        <v>42460</v>
      </c>
      <c r="I21" s="60" t="s">
        <v>105</v>
      </c>
    </row>
    <row r="22" spans="2:9" hidden="1">
      <c r="B22" s="253">
        <v>16</v>
      </c>
      <c r="C22" s="60" t="s">
        <v>9</v>
      </c>
      <c r="D22" s="596" t="s">
        <v>1486</v>
      </c>
      <c r="E22" s="259">
        <v>60000</v>
      </c>
      <c r="F22" s="254" t="s">
        <v>1406</v>
      </c>
      <c r="G22" s="90">
        <v>42430</v>
      </c>
      <c r="H22" s="90">
        <v>42490</v>
      </c>
      <c r="I22" s="60" t="s">
        <v>105</v>
      </c>
    </row>
    <row r="23" spans="2:9" hidden="1">
      <c r="B23" s="253">
        <v>17</v>
      </c>
      <c r="C23" s="573" t="s">
        <v>47</v>
      </c>
      <c r="D23" s="598" t="s">
        <v>1440</v>
      </c>
      <c r="E23" s="259">
        <v>290000</v>
      </c>
      <c r="F23" s="544" t="s">
        <v>1054</v>
      </c>
      <c r="G23" s="567">
        <v>42370</v>
      </c>
      <c r="H23" s="567">
        <v>42460</v>
      </c>
      <c r="I23" s="60" t="s">
        <v>105</v>
      </c>
    </row>
    <row r="24" spans="2:9" hidden="1">
      <c r="B24" s="253">
        <v>18</v>
      </c>
      <c r="C24" s="596" t="s">
        <v>1485</v>
      </c>
      <c r="D24" s="596" t="s">
        <v>1487</v>
      </c>
      <c r="E24" s="259">
        <v>20000</v>
      </c>
      <c r="F24" s="606" t="s">
        <v>1488</v>
      </c>
      <c r="G24" s="90">
        <v>42454</v>
      </c>
      <c r="H24" s="90">
        <v>42454</v>
      </c>
      <c r="I24" s="60" t="s">
        <v>105</v>
      </c>
    </row>
    <row r="25" spans="2:9" hidden="1">
      <c r="B25" s="253">
        <v>19</v>
      </c>
      <c r="C25" s="596" t="s">
        <v>1485</v>
      </c>
      <c r="D25" s="596" t="s">
        <v>1489</v>
      </c>
      <c r="E25" s="259">
        <v>20000</v>
      </c>
      <c r="F25" s="606" t="s">
        <v>1488</v>
      </c>
      <c r="G25" s="90">
        <v>42453</v>
      </c>
      <c r="H25" s="90">
        <v>42453</v>
      </c>
      <c r="I25" s="60" t="s">
        <v>105</v>
      </c>
    </row>
    <row r="26" spans="2:9" hidden="1">
      <c r="B26" s="253">
        <v>20</v>
      </c>
      <c r="C26" s="60" t="s">
        <v>6</v>
      </c>
      <c r="D26" s="60" t="s">
        <v>1709</v>
      </c>
      <c r="E26" s="259">
        <v>10000</v>
      </c>
      <c r="F26" s="254" t="s">
        <v>1710</v>
      </c>
      <c r="G26" s="90">
        <v>42375</v>
      </c>
      <c r="H26" s="90">
        <v>42400</v>
      </c>
      <c r="I26" s="60"/>
    </row>
    <row r="27" spans="2:9" hidden="1">
      <c r="B27" s="253">
        <v>21</v>
      </c>
      <c r="C27" s="60" t="s">
        <v>6</v>
      </c>
      <c r="D27" s="60" t="s">
        <v>1711</v>
      </c>
      <c r="E27" s="259">
        <v>7500</v>
      </c>
      <c r="F27" s="254" t="s">
        <v>1710</v>
      </c>
      <c r="G27" s="90">
        <v>42375</v>
      </c>
      <c r="H27" s="90">
        <v>42400</v>
      </c>
      <c r="I27" s="60"/>
    </row>
    <row r="28" spans="2:9" hidden="1">
      <c r="B28" s="253">
        <v>22</v>
      </c>
      <c r="C28" s="60" t="s">
        <v>6</v>
      </c>
      <c r="D28" s="60" t="s">
        <v>1712</v>
      </c>
      <c r="E28" s="259">
        <v>86000</v>
      </c>
      <c r="F28" s="254" t="s">
        <v>1710</v>
      </c>
      <c r="G28" s="90">
        <v>42375</v>
      </c>
      <c r="H28" s="90">
        <v>42400</v>
      </c>
      <c r="I28" s="60"/>
    </row>
    <row r="29" spans="2:9" hidden="1">
      <c r="B29" s="253">
        <v>23</v>
      </c>
      <c r="C29" s="60" t="s">
        <v>6</v>
      </c>
      <c r="D29" s="60" t="s">
        <v>1713</v>
      </c>
      <c r="E29" s="259">
        <v>85000</v>
      </c>
      <c r="F29" s="254" t="s">
        <v>1710</v>
      </c>
      <c r="G29" s="90">
        <v>42375</v>
      </c>
      <c r="H29" s="90">
        <v>42400</v>
      </c>
      <c r="I29" s="60"/>
    </row>
    <row r="30" spans="2:9" hidden="1">
      <c r="B30" s="253">
        <v>24</v>
      </c>
      <c r="C30" s="60" t="s">
        <v>6</v>
      </c>
      <c r="D30" s="60" t="s">
        <v>1714</v>
      </c>
      <c r="E30" s="259">
        <v>16000</v>
      </c>
      <c r="F30" s="254" t="s">
        <v>1710</v>
      </c>
      <c r="G30" s="90">
        <v>42375</v>
      </c>
      <c r="H30" s="90">
        <v>42400</v>
      </c>
      <c r="I30" s="60"/>
    </row>
    <row r="31" spans="2:9" hidden="1">
      <c r="B31" s="253">
        <v>25</v>
      </c>
      <c r="C31" s="60" t="s">
        <v>6</v>
      </c>
      <c r="D31" s="60" t="s">
        <v>1715</v>
      </c>
      <c r="E31" s="259">
        <v>95000</v>
      </c>
      <c r="F31" s="254" t="s">
        <v>1716</v>
      </c>
      <c r="G31" s="90">
        <v>42375</v>
      </c>
      <c r="H31" s="90">
        <v>42400</v>
      </c>
      <c r="I31" s="60"/>
    </row>
    <row r="32" spans="2:9" hidden="1">
      <c r="B32" s="253">
        <v>26</v>
      </c>
      <c r="C32" s="60" t="s">
        <v>6</v>
      </c>
      <c r="D32" s="60" t="s">
        <v>1717</v>
      </c>
      <c r="E32" s="259">
        <v>26500</v>
      </c>
      <c r="F32" s="254" t="s">
        <v>1710</v>
      </c>
      <c r="G32" s="90">
        <v>42381</v>
      </c>
      <c r="H32" s="90">
        <v>42400</v>
      </c>
      <c r="I32" s="60"/>
    </row>
    <row r="33" spans="2:9" hidden="1">
      <c r="B33" s="253">
        <v>27</v>
      </c>
      <c r="C33" s="60" t="s">
        <v>6</v>
      </c>
      <c r="D33" s="60" t="s">
        <v>1718</v>
      </c>
      <c r="E33" s="259">
        <v>27600</v>
      </c>
      <c r="F33" s="254" t="s">
        <v>1710</v>
      </c>
      <c r="G33" s="90">
        <v>42382</v>
      </c>
      <c r="H33" s="90">
        <v>42400</v>
      </c>
      <c r="I33" s="60"/>
    </row>
    <row r="34" spans="2:9" hidden="1">
      <c r="B34" s="253">
        <v>28</v>
      </c>
      <c r="C34" s="60" t="s">
        <v>6</v>
      </c>
      <c r="D34" s="60" t="s">
        <v>1719</v>
      </c>
      <c r="E34" s="259">
        <v>66000</v>
      </c>
      <c r="F34" s="254" t="s">
        <v>1710</v>
      </c>
      <c r="G34" s="90">
        <v>42387</v>
      </c>
      <c r="H34" s="90">
        <v>42400</v>
      </c>
      <c r="I34" s="60"/>
    </row>
    <row r="35" spans="2:9" hidden="1">
      <c r="B35" s="253">
        <v>29</v>
      </c>
      <c r="C35" s="60" t="s">
        <v>6</v>
      </c>
      <c r="D35" s="60" t="s">
        <v>1720</v>
      </c>
      <c r="E35" s="259">
        <v>3900</v>
      </c>
      <c r="F35" s="254" t="s">
        <v>1710</v>
      </c>
      <c r="G35" s="90">
        <v>42387</v>
      </c>
      <c r="H35" s="90">
        <v>42400</v>
      </c>
      <c r="I35" s="60"/>
    </row>
    <row r="36" spans="2:9" hidden="1">
      <c r="B36" s="253">
        <v>30</v>
      </c>
      <c r="C36" s="60" t="s">
        <v>6</v>
      </c>
      <c r="D36" s="60" t="s">
        <v>1721</v>
      </c>
      <c r="E36" s="259">
        <v>4000</v>
      </c>
      <c r="F36" s="254" t="s">
        <v>1710</v>
      </c>
      <c r="G36" s="90">
        <v>42389</v>
      </c>
      <c r="H36" s="90">
        <v>42400</v>
      </c>
      <c r="I36" s="60"/>
    </row>
    <row r="37" spans="2:9" hidden="1">
      <c r="B37" s="253">
        <v>31</v>
      </c>
      <c r="C37" s="60" t="s">
        <v>6</v>
      </c>
      <c r="D37" s="60" t="s">
        <v>1722</v>
      </c>
      <c r="E37" s="259">
        <v>4000</v>
      </c>
      <c r="F37" s="254" t="s">
        <v>1710</v>
      </c>
      <c r="G37" s="90">
        <v>42390</v>
      </c>
      <c r="H37" s="90">
        <v>42400</v>
      </c>
      <c r="I37" s="60"/>
    </row>
    <row r="38" spans="2:9" hidden="1">
      <c r="B38" s="253">
        <v>32</v>
      </c>
      <c r="C38" s="60" t="s">
        <v>6</v>
      </c>
      <c r="D38" s="60" t="s">
        <v>1723</v>
      </c>
      <c r="E38" s="259">
        <v>32000</v>
      </c>
      <c r="F38" s="254" t="s">
        <v>1710</v>
      </c>
      <c r="G38" s="90">
        <v>42401</v>
      </c>
      <c r="H38" s="90">
        <v>42429</v>
      </c>
      <c r="I38" s="60"/>
    </row>
    <row r="39" spans="2:9" hidden="1">
      <c r="B39" s="253">
        <v>33</v>
      </c>
      <c r="C39" s="60" t="s">
        <v>6</v>
      </c>
      <c r="D39" s="60" t="s">
        <v>1724</v>
      </c>
      <c r="E39" s="259">
        <v>8000</v>
      </c>
      <c r="F39" s="254" t="s">
        <v>1710</v>
      </c>
      <c r="G39" s="90">
        <v>42416</v>
      </c>
      <c r="H39" s="90">
        <v>42416</v>
      </c>
      <c r="I39" s="60"/>
    </row>
    <row r="40" spans="2:9" hidden="1">
      <c r="B40" s="253">
        <v>34</v>
      </c>
      <c r="C40" s="60" t="s">
        <v>6</v>
      </c>
      <c r="D40" s="60" t="s">
        <v>1725</v>
      </c>
      <c r="E40" s="259">
        <v>10122.299999999999</v>
      </c>
      <c r="F40" s="254" t="s">
        <v>1726</v>
      </c>
      <c r="G40" s="90">
        <v>42425</v>
      </c>
      <c r="H40" s="90">
        <v>42460</v>
      </c>
      <c r="I40" s="60"/>
    </row>
    <row r="41" spans="2:9" hidden="1">
      <c r="B41" s="253">
        <v>35</v>
      </c>
      <c r="C41" s="60" t="s">
        <v>6</v>
      </c>
      <c r="D41" s="60" t="s">
        <v>1727</v>
      </c>
      <c r="E41" s="259">
        <v>94901</v>
      </c>
      <c r="F41" s="255" t="s">
        <v>1728</v>
      </c>
      <c r="G41" s="90">
        <v>42422</v>
      </c>
      <c r="H41" s="90">
        <v>42460</v>
      </c>
      <c r="I41" s="60" t="s">
        <v>105</v>
      </c>
    </row>
    <row r="42" spans="2:9" hidden="1">
      <c r="B42" s="253">
        <v>36</v>
      </c>
      <c r="C42" s="60" t="s">
        <v>6</v>
      </c>
      <c r="D42" s="60" t="s">
        <v>1729</v>
      </c>
      <c r="E42" s="259">
        <v>268100</v>
      </c>
      <c r="F42" s="255" t="s">
        <v>1716</v>
      </c>
      <c r="G42" s="90">
        <v>42439</v>
      </c>
      <c r="H42" s="90">
        <v>42460</v>
      </c>
      <c r="I42" s="60"/>
    </row>
    <row r="43" spans="2:9" hidden="1">
      <c r="B43" s="253">
        <v>37</v>
      </c>
      <c r="C43" s="60" t="s">
        <v>6</v>
      </c>
      <c r="D43" s="60" t="s">
        <v>1730</v>
      </c>
      <c r="E43" s="259">
        <v>5341</v>
      </c>
      <c r="F43" s="255" t="s">
        <v>1731</v>
      </c>
      <c r="G43" s="90">
        <v>42443</v>
      </c>
      <c r="H43" s="90">
        <v>42460</v>
      </c>
      <c r="I43" s="60"/>
    </row>
    <row r="44" spans="2:9" hidden="1">
      <c r="B44" s="253">
        <v>38</v>
      </c>
      <c r="C44" s="618" t="s">
        <v>1800</v>
      </c>
      <c r="D44" s="611" t="s">
        <v>1803</v>
      </c>
      <c r="E44" s="622">
        <v>10000</v>
      </c>
      <c r="F44" s="623" t="s">
        <v>1804</v>
      </c>
      <c r="G44" s="628">
        <v>42370</v>
      </c>
      <c r="H44" s="628">
        <v>42460</v>
      </c>
      <c r="I44" s="618" t="s">
        <v>105</v>
      </c>
    </row>
    <row r="45" spans="2:9" hidden="1">
      <c r="B45" s="253">
        <v>39</v>
      </c>
      <c r="C45" s="618" t="s">
        <v>1800</v>
      </c>
      <c r="D45" s="611" t="s">
        <v>1805</v>
      </c>
      <c r="E45" s="622">
        <v>5000</v>
      </c>
      <c r="F45" s="623" t="s">
        <v>1806</v>
      </c>
      <c r="G45" s="628">
        <v>42370</v>
      </c>
      <c r="H45" s="628">
        <v>42551</v>
      </c>
      <c r="I45" s="618" t="s">
        <v>105</v>
      </c>
    </row>
    <row r="46" spans="2:9" hidden="1">
      <c r="B46" s="253">
        <v>40</v>
      </c>
      <c r="C46" s="618" t="s">
        <v>1800</v>
      </c>
      <c r="D46" s="611" t="s">
        <v>1807</v>
      </c>
      <c r="E46" s="622">
        <v>15000</v>
      </c>
      <c r="F46" s="623" t="s">
        <v>1808</v>
      </c>
      <c r="G46" s="628">
        <v>42370</v>
      </c>
      <c r="H46" s="628">
        <v>42429</v>
      </c>
      <c r="I46" s="618" t="s">
        <v>105</v>
      </c>
    </row>
    <row r="47" spans="2:9" hidden="1">
      <c r="B47" s="253">
        <v>41</v>
      </c>
      <c r="C47" s="618" t="s">
        <v>1816</v>
      </c>
      <c r="D47" s="611" t="s">
        <v>1817</v>
      </c>
      <c r="E47" s="622">
        <v>25000</v>
      </c>
      <c r="F47" s="623" t="s">
        <v>1818</v>
      </c>
      <c r="G47" s="628">
        <v>42430</v>
      </c>
      <c r="H47" s="628">
        <v>42460</v>
      </c>
      <c r="I47" s="618" t="s">
        <v>105</v>
      </c>
    </row>
    <row r="48" spans="2:9" hidden="1">
      <c r="B48" s="253">
        <v>42</v>
      </c>
      <c r="C48" s="618" t="s">
        <v>1816</v>
      </c>
      <c r="D48" s="611" t="s">
        <v>1821</v>
      </c>
      <c r="E48" s="622">
        <v>30000</v>
      </c>
      <c r="F48" s="623" t="s">
        <v>1822</v>
      </c>
      <c r="G48" s="628">
        <v>42370</v>
      </c>
      <c r="H48" s="628">
        <v>42460</v>
      </c>
      <c r="I48" s="618" t="s">
        <v>105</v>
      </c>
    </row>
    <row r="49" spans="2:9" hidden="1">
      <c r="B49" s="253">
        <v>43</v>
      </c>
      <c r="C49" s="618" t="s">
        <v>1816</v>
      </c>
      <c r="D49" s="611" t="s">
        <v>1819</v>
      </c>
      <c r="E49" s="622">
        <v>16000</v>
      </c>
      <c r="F49" s="623" t="s">
        <v>1820</v>
      </c>
      <c r="G49" s="628">
        <v>42401</v>
      </c>
      <c r="H49" s="628">
        <v>42460</v>
      </c>
      <c r="I49" s="618" t="s">
        <v>105</v>
      </c>
    </row>
    <row r="50" spans="2:9" hidden="1">
      <c r="B50" s="253">
        <v>44</v>
      </c>
      <c r="C50" s="618" t="s">
        <v>1816</v>
      </c>
      <c r="D50" s="611" t="s">
        <v>1819</v>
      </c>
      <c r="E50" s="622">
        <v>24000</v>
      </c>
      <c r="F50" s="623" t="s">
        <v>1820</v>
      </c>
      <c r="G50" s="628">
        <v>42461</v>
      </c>
      <c r="H50" s="628">
        <v>42551</v>
      </c>
      <c r="I50" s="618" t="s">
        <v>1823</v>
      </c>
    </row>
    <row r="51" spans="2:9" hidden="1">
      <c r="B51" s="253">
        <v>45</v>
      </c>
      <c r="C51" s="618" t="s">
        <v>1816</v>
      </c>
      <c r="D51" s="611" t="s">
        <v>1819</v>
      </c>
      <c r="E51" s="259">
        <v>24000</v>
      </c>
      <c r="F51" s="623" t="s">
        <v>1820</v>
      </c>
      <c r="G51" s="628">
        <v>42552</v>
      </c>
      <c r="H51" s="628">
        <v>42643</v>
      </c>
      <c r="I51" s="618" t="s">
        <v>1824</v>
      </c>
    </row>
    <row r="52" spans="2:9" hidden="1">
      <c r="B52" s="253">
        <v>46</v>
      </c>
      <c r="C52" s="618" t="s">
        <v>1816</v>
      </c>
      <c r="D52" s="611" t="s">
        <v>1819</v>
      </c>
      <c r="E52" s="259">
        <v>24000</v>
      </c>
      <c r="F52" s="623" t="s">
        <v>1820</v>
      </c>
      <c r="G52" s="628">
        <v>42644</v>
      </c>
      <c r="H52" s="628">
        <v>42735</v>
      </c>
      <c r="I52" s="618" t="s">
        <v>1825</v>
      </c>
    </row>
    <row r="53" spans="2:9" hidden="1">
      <c r="B53" s="253">
        <v>47</v>
      </c>
      <c r="C53" s="618" t="s">
        <v>1816</v>
      </c>
      <c r="D53" s="611" t="s">
        <v>1826</v>
      </c>
      <c r="E53" s="259">
        <v>1800</v>
      </c>
      <c r="F53" s="623" t="s">
        <v>1827</v>
      </c>
      <c r="G53" s="628">
        <v>42370</v>
      </c>
      <c r="H53" s="628">
        <v>42460</v>
      </c>
      <c r="I53" s="618" t="s">
        <v>105</v>
      </c>
    </row>
    <row r="54" spans="2:9" hidden="1">
      <c r="B54" s="253">
        <v>48</v>
      </c>
      <c r="C54" s="618" t="s">
        <v>1816</v>
      </c>
      <c r="D54" s="611" t="s">
        <v>1826</v>
      </c>
      <c r="E54" s="259">
        <v>1000</v>
      </c>
      <c r="F54" s="623" t="s">
        <v>1828</v>
      </c>
      <c r="G54" s="628">
        <v>42370</v>
      </c>
      <c r="H54" s="628">
        <v>42460</v>
      </c>
      <c r="I54" s="618" t="s">
        <v>105</v>
      </c>
    </row>
    <row r="55" spans="2:9" hidden="1">
      <c r="B55" s="253">
        <v>49</v>
      </c>
      <c r="C55" s="618" t="s">
        <v>1816</v>
      </c>
      <c r="D55" s="611" t="s">
        <v>1829</v>
      </c>
      <c r="E55" s="259">
        <v>1800</v>
      </c>
      <c r="F55" s="623" t="s">
        <v>1948</v>
      </c>
      <c r="G55" s="628">
        <v>42370</v>
      </c>
      <c r="H55" s="628">
        <v>42460</v>
      </c>
      <c r="I55" s="618" t="s">
        <v>105</v>
      </c>
    </row>
    <row r="56" spans="2:9" hidden="1">
      <c r="B56" s="253">
        <v>50</v>
      </c>
      <c r="C56" s="618" t="s">
        <v>1816</v>
      </c>
      <c r="D56" s="611" t="s">
        <v>1829</v>
      </c>
      <c r="E56" s="259">
        <v>1000</v>
      </c>
      <c r="F56" s="623" t="s">
        <v>1830</v>
      </c>
      <c r="G56" s="628">
        <v>42370</v>
      </c>
      <c r="H56" s="628">
        <v>42460</v>
      </c>
      <c r="I56" s="618" t="s">
        <v>105</v>
      </c>
    </row>
    <row r="57" spans="2:9" hidden="1">
      <c r="B57" s="253">
        <v>51</v>
      </c>
      <c r="C57" s="618" t="s">
        <v>1816</v>
      </c>
      <c r="D57" s="611" t="s">
        <v>1829</v>
      </c>
      <c r="E57" s="259">
        <v>300</v>
      </c>
      <c r="F57" s="623" t="s">
        <v>1831</v>
      </c>
      <c r="G57" s="628">
        <v>42370</v>
      </c>
      <c r="H57" s="628">
        <v>42460</v>
      </c>
      <c r="I57" s="618" t="s">
        <v>105</v>
      </c>
    </row>
    <row r="58" spans="2:9" hidden="1">
      <c r="B58" s="253">
        <v>52</v>
      </c>
      <c r="C58" s="618" t="s">
        <v>1816</v>
      </c>
      <c r="D58" s="611" t="s">
        <v>1829</v>
      </c>
      <c r="E58" s="259">
        <v>1500</v>
      </c>
      <c r="F58" s="623" t="s">
        <v>1832</v>
      </c>
      <c r="G58" s="628">
        <v>42370</v>
      </c>
      <c r="H58" s="628">
        <v>42460</v>
      </c>
      <c r="I58" s="618" t="s">
        <v>105</v>
      </c>
    </row>
    <row r="59" spans="2:9" hidden="1">
      <c r="B59" s="253">
        <v>53</v>
      </c>
      <c r="C59" s="618" t="s">
        <v>1816</v>
      </c>
      <c r="D59" s="611" t="s">
        <v>1829</v>
      </c>
      <c r="E59" s="259">
        <v>800</v>
      </c>
      <c r="F59" s="623" t="s">
        <v>1832</v>
      </c>
      <c r="G59" s="628">
        <v>42370</v>
      </c>
      <c r="H59" s="628">
        <v>42460</v>
      </c>
      <c r="I59" s="618" t="s">
        <v>105</v>
      </c>
    </row>
    <row r="60" spans="2:9" hidden="1">
      <c r="B60" s="253">
        <v>54</v>
      </c>
      <c r="C60" s="618" t="s">
        <v>729</v>
      </c>
      <c r="D60" s="611" t="s">
        <v>1916</v>
      </c>
      <c r="E60" s="259">
        <v>60000</v>
      </c>
      <c r="F60" s="623" t="s">
        <v>1917</v>
      </c>
      <c r="G60" s="628">
        <v>42370</v>
      </c>
      <c r="H60" s="628">
        <v>42460</v>
      </c>
      <c r="I60" s="618" t="s">
        <v>105</v>
      </c>
    </row>
    <row r="61" spans="2:9" hidden="1">
      <c r="B61" s="253">
        <v>55</v>
      </c>
      <c r="C61" s="618" t="s">
        <v>1915</v>
      </c>
      <c r="D61" s="611" t="s">
        <v>1918</v>
      </c>
      <c r="E61" s="259">
        <v>60000</v>
      </c>
      <c r="F61" s="623" t="s">
        <v>1917</v>
      </c>
      <c r="G61" s="628">
        <v>42370</v>
      </c>
      <c r="H61" s="628">
        <v>42460</v>
      </c>
      <c r="I61" s="618" t="s">
        <v>105</v>
      </c>
    </row>
    <row r="62" spans="2:9" hidden="1">
      <c r="B62" s="253">
        <v>57</v>
      </c>
      <c r="C62" s="596" t="s">
        <v>2042</v>
      </c>
      <c r="D62" s="60" t="s">
        <v>2047</v>
      </c>
      <c r="E62" s="259">
        <v>85000</v>
      </c>
      <c r="F62" s="254" t="s">
        <v>2049</v>
      </c>
      <c r="G62" s="628">
        <v>42370</v>
      </c>
      <c r="H62" s="628">
        <v>42460</v>
      </c>
      <c r="I62" s="618" t="s">
        <v>105</v>
      </c>
    </row>
    <row r="63" spans="2:9" hidden="1">
      <c r="B63" s="253">
        <v>58</v>
      </c>
      <c r="C63" s="596" t="s">
        <v>2042</v>
      </c>
      <c r="D63" s="60" t="s">
        <v>2048</v>
      </c>
      <c r="E63" s="259">
        <v>10000</v>
      </c>
      <c r="F63" s="254" t="s">
        <v>2050</v>
      </c>
      <c r="G63" s="628">
        <v>42370</v>
      </c>
      <c r="H63" s="628">
        <v>42460</v>
      </c>
      <c r="I63" s="618" t="s">
        <v>105</v>
      </c>
    </row>
    <row r="64" spans="2:9">
      <c r="B64" s="253">
        <v>59</v>
      </c>
      <c r="C64" s="596" t="s">
        <v>2124</v>
      </c>
      <c r="D64" s="60" t="s">
        <v>2107</v>
      </c>
      <c r="E64" s="259">
        <v>100000</v>
      </c>
      <c r="F64" s="254" t="s">
        <v>2108</v>
      </c>
      <c r="G64" s="628">
        <v>42370</v>
      </c>
      <c r="H64" s="628">
        <v>42460</v>
      </c>
      <c r="I64" s="618" t="s">
        <v>105</v>
      </c>
    </row>
    <row r="65" spans="2:9" hidden="1">
      <c r="B65" s="253">
        <v>60</v>
      </c>
      <c r="C65" s="596" t="s">
        <v>635</v>
      </c>
      <c r="D65" s="60" t="s">
        <v>2181</v>
      </c>
      <c r="E65" s="259">
        <v>7000</v>
      </c>
      <c r="F65" s="254" t="s">
        <v>2169</v>
      </c>
      <c r="G65" s="628">
        <v>42370</v>
      </c>
      <c r="H65" s="628">
        <v>42460</v>
      </c>
      <c r="I65" s="618" t="s">
        <v>105</v>
      </c>
    </row>
    <row r="66" spans="2:9" hidden="1">
      <c r="B66" s="253">
        <v>61</v>
      </c>
      <c r="C66" s="596" t="s">
        <v>635</v>
      </c>
      <c r="D66" s="60" t="s">
        <v>2182</v>
      </c>
      <c r="E66" s="259">
        <v>3300</v>
      </c>
      <c r="F66" s="254" t="s">
        <v>2170</v>
      </c>
      <c r="G66" s="628">
        <v>42370</v>
      </c>
      <c r="H66" s="628">
        <v>42460</v>
      </c>
      <c r="I66" s="618" t="s">
        <v>105</v>
      </c>
    </row>
    <row r="67" spans="2:9" hidden="1">
      <c r="B67" s="253">
        <v>62</v>
      </c>
      <c r="C67" s="596" t="s">
        <v>635</v>
      </c>
      <c r="D67" s="60" t="s">
        <v>2183</v>
      </c>
      <c r="E67" s="259">
        <v>41840</v>
      </c>
      <c r="F67" s="254" t="s">
        <v>2171</v>
      </c>
      <c r="G67" s="628">
        <v>42370</v>
      </c>
      <c r="H67" s="628">
        <v>42460</v>
      </c>
      <c r="I67" s="618" t="s">
        <v>105</v>
      </c>
    </row>
    <row r="68" spans="2:9" hidden="1">
      <c r="B68" s="253">
        <v>63</v>
      </c>
      <c r="C68" s="596" t="s">
        <v>635</v>
      </c>
      <c r="D68" s="60" t="s">
        <v>2184</v>
      </c>
      <c r="E68" s="259">
        <v>8000</v>
      </c>
      <c r="F68" s="254" t="s">
        <v>2172</v>
      </c>
      <c r="G68" s="628">
        <v>42370</v>
      </c>
      <c r="H68" s="628">
        <v>42460</v>
      </c>
      <c r="I68" s="618" t="s">
        <v>105</v>
      </c>
    </row>
    <row r="69" spans="2:9" hidden="1">
      <c r="B69" s="253">
        <v>64</v>
      </c>
      <c r="C69" s="596" t="s">
        <v>635</v>
      </c>
      <c r="D69" s="60" t="s">
        <v>2185</v>
      </c>
      <c r="E69" s="259">
        <v>17460</v>
      </c>
      <c r="F69" s="254" t="s">
        <v>2171</v>
      </c>
      <c r="G69" s="628">
        <v>42370</v>
      </c>
      <c r="H69" s="628">
        <v>42460</v>
      </c>
      <c r="I69" s="618" t="s">
        <v>105</v>
      </c>
    </row>
    <row r="70" spans="2:9" hidden="1">
      <c r="B70" s="253">
        <v>65</v>
      </c>
      <c r="C70" s="596" t="s">
        <v>635</v>
      </c>
      <c r="D70" s="60" t="s">
        <v>2186</v>
      </c>
      <c r="E70" s="259">
        <v>8000</v>
      </c>
      <c r="F70" s="254" t="s">
        <v>2173</v>
      </c>
      <c r="G70" s="628">
        <v>42370</v>
      </c>
      <c r="H70" s="628">
        <v>42460</v>
      </c>
      <c r="I70" s="618" t="s">
        <v>105</v>
      </c>
    </row>
    <row r="71" spans="2:9" hidden="1">
      <c r="B71" s="253">
        <v>66</v>
      </c>
      <c r="C71" s="596" t="s">
        <v>635</v>
      </c>
      <c r="D71" s="60" t="s">
        <v>2187</v>
      </c>
      <c r="E71" s="259">
        <v>1760</v>
      </c>
      <c r="F71" s="254" t="s">
        <v>2174</v>
      </c>
      <c r="G71" s="628">
        <v>42370</v>
      </c>
      <c r="H71" s="628">
        <v>42460</v>
      </c>
      <c r="I71" s="618" t="s">
        <v>105</v>
      </c>
    </row>
    <row r="72" spans="2:9" hidden="1">
      <c r="B72" s="253">
        <v>67</v>
      </c>
      <c r="C72" s="596" t="s">
        <v>635</v>
      </c>
      <c r="D72" s="60" t="s">
        <v>2188</v>
      </c>
      <c r="E72" s="259">
        <v>37813</v>
      </c>
      <c r="F72" s="254" t="s">
        <v>2175</v>
      </c>
      <c r="G72" s="628">
        <v>42370</v>
      </c>
      <c r="H72" s="628">
        <v>42460</v>
      </c>
      <c r="I72" s="618" t="s">
        <v>105</v>
      </c>
    </row>
    <row r="73" spans="2:9" hidden="1">
      <c r="B73" s="253">
        <v>68</v>
      </c>
      <c r="C73" s="596" t="s">
        <v>635</v>
      </c>
      <c r="D73" s="60" t="s">
        <v>2189</v>
      </c>
      <c r="E73" s="259">
        <v>9062</v>
      </c>
      <c r="F73" s="254" t="s">
        <v>2176</v>
      </c>
      <c r="G73" s="628">
        <v>42370</v>
      </c>
      <c r="H73" s="628">
        <v>42460</v>
      </c>
      <c r="I73" s="618" t="s">
        <v>105</v>
      </c>
    </row>
    <row r="74" spans="2:9" hidden="1">
      <c r="B74" s="253">
        <v>69</v>
      </c>
      <c r="C74" s="596" t="s">
        <v>635</v>
      </c>
      <c r="D74" s="60" t="s">
        <v>2190</v>
      </c>
      <c r="E74" s="259">
        <v>9600</v>
      </c>
      <c r="F74" s="254" t="s">
        <v>2177</v>
      </c>
      <c r="G74" s="628">
        <v>42370</v>
      </c>
      <c r="H74" s="628">
        <v>42460</v>
      </c>
      <c r="I74" s="618" t="s">
        <v>105</v>
      </c>
    </row>
    <row r="75" spans="2:9" hidden="1">
      <c r="B75" s="253">
        <v>70</v>
      </c>
      <c r="C75" s="596" t="s">
        <v>635</v>
      </c>
      <c r="D75" s="60" t="s">
        <v>2193</v>
      </c>
      <c r="E75" s="259">
        <v>5344</v>
      </c>
      <c r="F75" s="254" t="s">
        <v>2174</v>
      </c>
      <c r="G75" s="628">
        <v>42370</v>
      </c>
      <c r="H75" s="628">
        <v>42460</v>
      </c>
      <c r="I75" s="618" t="s">
        <v>105</v>
      </c>
    </row>
    <row r="76" spans="2:9" hidden="1">
      <c r="B76" s="253">
        <v>71</v>
      </c>
      <c r="C76" s="596" t="s">
        <v>635</v>
      </c>
      <c r="D76" s="60" t="s">
        <v>2194</v>
      </c>
      <c r="E76" s="259">
        <v>12000</v>
      </c>
      <c r="F76" s="254" t="s">
        <v>2180</v>
      </c>
      <c r="G76" s="628">
        <v>42370</v>
      </c>
      <c r="H76" s="628">
        <v>42460</v>
      </c>
      <c r="I76" s="618" t="s">
        <v>105</v>
      </c>
    </row>
    <row r="77" spans="2:9" hidden="1">
      <c r="B77" s="253">
        <v>72</v>
      </c>
      <c r="C77" s="596" t="s">
        <v>2197</v>
      </c>
      <c r="D77" s="60" t="s">
        <v>2195</v>
      </c>
      <c r="E77" s="259">
        <v>60000</v>
      </c>
      <c r="F77" s="254" t="s">
        <v>2196</v>
      </c>
      <c r="G77" s="628">
        <v>42370</v>
      </c>
      <c r="H77" s="628">
        <v>42400</v>
      </c>
      <c r="I77" s="618" t="s">
        <v>105</v>
      </c>
    </row>
    <row r="78" spans="2:9" hidden="1">
      <c r="B78" s="253">
        <v>73</v>
      </c>
      <c r="C78" s="684" t="s">
        <v>3161</v>
      </c>
      <c r="D78" s="685" t="s">
        <v>3164</v>
      </c>
      <c r="E78" s="259">
        <v>51800</v>
      </c>
      <c r="F78" s="686" t="s">
        <v>3165</v>
      </c>
      <c r="G78" s="628">
        <v>42461</v>
      </c>
      <c r="H78" s="628">
        <v>42490</v>
      </c>
      <c r="I78" s="618" t="s">
        <v>106</v>
      </c>
    </row>
    <row r="79" spans="2:9" hidden="1">
      <c r="B79" s="253">
        <v>74</v>
      </c>
      <c r="C79" s="684" t="s">
        <v>3173</v>
      </c>
      <c r="D79" s="684" t="s">
        <v>3174</v>
      </c>
      <c r="E79" s="259">
        <v>62600</v>
      </c>
      <c r="F79" s="686" t="s">
        <v>3175</v>
      </c>
      <c r="G79" s="628">
        <v>42461</v>
      </c>
      <c r="H79" s="628">
        <v>42551</v>
      </c>
      <c r="I79" s="618" t="s">
        <v>106</v>
      </c>
    </row>
    <row r="80" spans="2:9" hidden="1">
      <c r="B80" s="253">
        <v>75</v>
      </c>
      <c r="C80" s="684" t="s">
        <v>3180</v>
      </c>
      <c r="D80" s="685" t="s">
        <v>3186</v>
      </c>
      <c r="E80" s="259">
        <v>40000</v>
      </c>
      <c r="F80" s="694" t="s">
        <v>3187</v>
      </c>
      <c r="G80" s="90">
        <v>42461</v>
      </c>
      <c r="H80" s="90">
        <v>42551</v>
      </c>
      <c r="I80" s="60" t="s">
        <v>106</v>
      </c>
    </row>
    <row r="81" spans="2:9" hidden="1">
      <c r="B81" s="253">
        <v>76</v>
      </c>
      <c r="C81" s="684" t="s">
        <v>3212</v>
      </c>
      <c r="D81" s="522" t="s">
        <v>3390</v>
      </c>
      <c r="E81" s="259">
        <v>90000</v>
      </c>
      <c r="F81" s="695" t="s">
        <v>3215</v>
      </c>
      <c r="G81" s="90">
        <v>42465</v>
      </c>
      <c r="H81" s="90">
        <v>42551</v>
      </c>
      <c r="I81" s="60" t="s">
        <v>106</v>
      </c>
    </row>
    <row r="82" spans="2:9" hidden="1">
      <c r="B82" s="253">
        <v>77</v>
      </c>
      <c r="C82" s="684" t="s">
        <v>3260</v>
      </c>
      <c r="D82" s="682" t="s">
        <v>3263</v>
      </c>
      <c r="E82" s="260">
        <v>81000</v>
      </c>
      <c r="F82" s="694" t="s">
        <v>3264</v>
      </c>
      <c r="G82" s="90">
        <v>42465</v>
      </c>
      <c r="H82" s="90">
        <v>42551</v>
      </c>
      <c r="I82" s="60" t="s">
        <v>106</v>
      </c>
    </row>
    <row r="83" spans="2:9" hidden="1">
      <c r="B83" s="253">
        <v>78</v>
      </c>
      <c r="C83" s="684" t="s">
        <v>3499</v>
      </c>
      <c r="D83" s="675" t="s">
        <v>3500</v>
      </c>
      <c r="E83" s="259">
        <v>90000</v>
      </c>
      <c r="F83" s="254" t="s">
        <v>3501</v>
      </c>
      <c r="G83" s="90">
        <v>42370</v>
      </c>
      <c r="H83" s="90">
        <v>42460</v>
      </c>
      <c r="I83" s="60" t="s">
        <v>105</v>
      </c>
    </row>
    <row r="84" spans="2:9" hidden="1">
      <c r="B84" s="253">
        <v>79</v>
      </c>
      <c r="C84" s="684" t="s">
        <v>3499</v>
      </c>
      <c r="D84" s="675" t="s">
        <v>3502</v>
      </c>
      <c r="E84" s="259">
        <v>299000</v>
      </c>
      <c r="F84" s="254" t="s">
        <v>3501</v>
      </c>
      <c r="G84" s="90">
        <v>42461</v>
      </c>
      <c r="H84" s="90">
        <v>42551</v>
      </c>
      <c r="I84" s="684" t="s">
        <v>3503</v>
      </c>
    </row>
    <row r="85" spans="2:9" ht="15" hidden="1" thickBot="1">
      <c r="B85" s="253">
        <v>80</v>
      </c>
      <c r="C85" s="436" t="s">
        <v>362</v>
      </c>
      <c r="D85" s="723" t="s">
        <v>3609</v>
      </c>
      <c r="E85" s="259">
        <v>114000</v>
      </c>
      <c r="F85" s="724" t="s">
        <v>3610</v>
      </c>
      <c r="G85" s="90">
        <v>42370</v>
      </c>
      <c r="H85" s="90">
        <v>42460</v>
      </c>
      <c r="I85" s="684" t="s">
        <v>3608</v>
      </c>
    </row>
    <row r="86" spans="2:9" hidden="1">
      <c r="B86" s="253">
        <v>81</v>
      </c>
      <c r="C86" s="684" t="s">
        <v>635</v>
      </c>
      <c r="D86" s="685" t="s">
        <v>3853</v>
      </c>
      <c r="E86" s="259">
        <v>6000</v>
      </c>
      <c r="F86" s="694" t="s">
        <v>3854</v>
      </c>
      <c r="G86" s="90">
        <v>42461</v>
      </c>
      <c r="H86" s="90">
        <v>42551</v>
      </c>
      <c r="I86" s="60" t="s">
        <v>106</v>
      </c>
    </row>
    <row r="87" spans="2:9" hidden="1">
      <c r="B87" s="253">
        <v>82</v>
      </c>
      <c r="C87" s="684" t="s">
        <v>635</v>
      </c>
      <c r="D87" s="685" t="s">
        <v>3855</v>
      </c>
      <c r="E87" s="259">
        <v>33000</v>
      </c>
      <c r="F87" s="694" t="s">
        <v>3856</v>
      </c>
      <c r="G87" s="90">
        <v>42461</v>
      </c>
      <c r="H87" s="90">
        <v>42551</v>
      </c>
      <c r="I87" s="60" t="s">
        <v>106</v>
      </c>
    </row>
    <row r="88" spans="2:9" hidden="1">
      <c r="B88" s="253">
        <v>83</v>
      </c>
      <c r="C88" s="684" t="s">
        <v>635</v>
      </c>
      <c r="D88" s="685" t="s">
        <v>3857</v>
      </c>
      <c r="E88" s="259">
        <v>92000</v>
      </c>
      <c r="F88" s="694" t="s">
        <v>3858</v>
      </c>
      <c r="G88" s="90">
        <v>42461</v>
      </c>
      <c r="H88" s="90">
        <v>42551</v>
      </c>
      <c r="I88" s="60" t="s">
        <v>106</v>
      </c>
    </row>
    <row r="89" spans="2:9" hidden="1">
      <c r="B89" s="253">
        <v>84</v>
      </c>
      <c r="C89" s="60"/>
      <c r="D89" s="60"/>
      <c r="E89" s="259"/>
      <c r="F89" s="485"/>
      <c r="G89" s="90"/>
      <c r="H89" s="90"/>
      <c r="I89" s="60"/>
    </row>
    <row r="90" spans="2:9" hidden="1">
      <c r="B90" s="253">
        <v>85</v>
      </c>
      <c r="C90" s="60"/>
      <c r="D90" s="60"/>
      <c r="E90" s="259"/>
      <c r="F90" s="485"/>
      <c r="G90" s="90"/>
      <c r="H90" s="90"/>
      <c r="I90" s="60"/>
    </row>
    <row r="91" spans="2:9" hidden="1">
      <c r="B91" s="253">
        <v>86</v>
      </c>
      <c r="C91" s="60"/>
      <c r="D91" s="60"/>
      <c r="E91" s="259"/>
      <c r="F91" s="485"/>
      <c r="G91" s="90"/>
      <c r="H91" s="90"/>
      <c r="I91" s="60"/>
    </row>
    <row r="92" spans="2:9" hidden="1">
      <c r="B92" s="253">
        <v>87</v>
      </c>
      <c r="C92" s="233"/>
      <c r="D92" s="233"/>
      <c r="E92" s="260"/>
      <c r="F92" s="256"/>
      <c r="G92" s="238"/>
      <c r="H92" s="238"/>
      <c r="I92" s="233"/>
    </row>
    <row r="93" spans="2:9" hidden="1">
      <c r="B93" s="253">
        <v>88</v>
      </c>
      <c r="C93" s="233"/>
      <c r="D93" s="233"/>
      <c r="E93" s="260"/>
      <c r="F93" s="256"/>
      <c r="G93" s="238"/>
      <c r="H93" s="238"/>
      <c r="I93" s="233"/>
    </row>
    <row r="94" spans="2:9" hidden="1">
      <c r="B94" s="253">
        <v>89</v>
      </c>
      <c r="C94" s="60"/>
      <c r="D94" s="60"/>
      <c r="E94" s="259"/>
      <c r="F94" s="254"/>
      <c r="G94" s="90"/>
      <c r="H94" s="90"/>
      <c r="I94" s="60"/>
    </row>
    <row r="95" spans="2:9" hidden="1">
      <c r="B95" s="253">
        <v>90</v>
      </c>
      <c r="C95" s="60"/>
      <c r="D95" s="60"/>
      <c r="E95" s="259"/>
      <c r="F95" s="254"/>
      <c r="G95" s="90"/>
      <c r="H95" s="90"/>
      <c r="I95" s="60"/>
    </row>
    <row r="96" spans="2:9" hidden="1">
      <c r="B96" s="253">
        <v>91</v>
      </c>
      <c r="C96" s="60"/>
      <c r="D96" s="60"/>
      <c r="E96" s="259"/>
      <c r="F96" s="254"/>
      <c r="G96" s="90"/>
      <c r="H96" s="90"/>
      <c r="I96" s="60"/>
    </row>
    <row r="97" spans="2:9" hidden="1">
      <c r="B97" s="253">
        <v>92</v>
      </c>
      <c r="C97" s="60"/>
      <c r="D97" s="60"/>
      <c r="E97" s="259"/>
      <c r="F97" s="254"/>
      <c r="G97" s="90"/>
      <c r="H97" s="90"/>
      <c r="I97" s="60"/>
    </row>
    <row r="98" spans="2:9" hidden="1">
      <c r="B98" s="253">
        <v>93</v>
      </c>
      <c r="C98" s="60"/>
      <c r="D98" s="60"/>
      <c r="E98" s="259"/>
      <c r="F98" s="254"/>
      <c r="G98" s="90"/>
      <c r="H98" s="90"/>
      <c r="I98" s="60"/>
    </row>
    <row r="99" spans="2:9" hidden="1">
      <c r="B99" s="253">
        <v>94</v>
      </c>
      <c r="C99" s="60"/>
      <c r="D99" s="60"/>
      <c r="E99" s="259"/>
      <c r="F99" s="254"/>
      <c r="G99" s="90"/>
      <c r="H99" s="90"/>
      <c r="I99" s="60"/>
    </row>
    <row r="100" spans="2:9" hidden="1">
      <c r="B100" s="253">
        <v>95</v>
      </c>
      <c r="C100" s="60"/>
      <c r="D100" s="60"/>
      <c r="E100" s="259"/>
      <c r="F100" s="254"/>
      <c r="G100" s="90"/>
      <c r="H100" s="90"/>
      <c r="I100" s="60"/>
    </row>
    <row r="101" spans="2:9" hidden="1">
      <c r="B101" s="253">
        <v>96</v>
      </c>
      <c r="C101" s="60"/>
      <c r="D101" s="60"/>
      <c r="E101" s="259"/>
      <c r="F101" s="254"/>
      <c r="G101" s="90"/>
      <c r="H101" s="90"/>
      <c r="I101" s="60"/>
    </row>
    <row r="102" spans="2:9" hidden="1">
      <c r="B102" s="253">
        <v>97</v>
      </c>
      <c r="C102" s="60"/>
      <c r="D102" s="60"/>
      <c r="E102" s="259"/>
      <c r="F102" s="254"/>
      <c r="G102" s="90"/>
      <c r="H102" s="90"/>
      <c r="I102" s="60"/>
    </row>
    <row r="103" spans="2:9" hidden="1">
      <c r="B103" s="253">
        <v>98</v>
      </c>
      <c r="C103" s="60"/>
      <c r="D103" s="60"/>
      <c r="E103" s="259"/>
      <c r="F103" s="254"/>
      <c r="G103" s="90"/>
      <c r="H103" s="90"/>
      <c r="I103" s="60"/>
    </row>
    <row r="104" spans="2:9" hidden="1">
      <c r="B104" s="253">
        <v>99</v>
      </c>
      <c r="C104" s="60"/>
      <c r="D104" s="60"/>
      <c r="E104" s="259"/>
      <c r="F104" s="254"/>
      <c r="G104" s="90"/>
      <c r="H104" s="90"/>
      <c r="I104" s="60"/>
    </row>
    <row r="105" spans="2:9" hidden="1">
      <c r="B105" s="253">
        <v>100</v>
      </c>
      <c r="C105" s="60"/>
      <c r="D105" s="60"/>
      <c r="E105" s="259"/>
      <c r="F105" s="254"/>
      <c r="G105" s="90"/>
      <c r="H105" s="90"/>
      <c r="I105" s="60"/>
    </row>
    <row r="106" spans="2:9" hidden="1">
      <c r="B106" s="253">
        <v>101</v>
      </c>
      <c r="C106" s="60"/>
      <c r="D106" s="60"/>
      <c r="E106" s="259"/>
      <c r="F106" s="254"/>
      <c r="G106" s="90"/>
      <c r="H106" s="90"/>
      <c r="I106" s="60"/>
    </row>
    <row r="107" spans="2:9" hidden="1">
      <c r="B107" s="253">
        <v>102</v>
      </c>
      <c r="C107" s="60"/>
      <c r="D107" s="60"/>
      <c r="E107" s="259"/>
      <c r="F107" s="254"/>
      <c r="G107" s="90"/>
      <c r="H107" s="90"/>
      <c r="I107" s="60"/>
    </row>
    <row r="108" spans="2:9" hidden="1">
      <c r="B108" s="253">
        <v>103</v>
      </c>
      <c r="C108" s="60"/>
      <c r="D108" s="60"/>
      <c r="E108" s="259"/>
      <c r="F108" s="254"/>
      <c r="G108" s="90"/>
      <c r="H108" s="90"/>
      <c r="I108" s="60"/>
    </row>
    <row r="109" spans="2:9" hidden="1">
      <c r="B109" s="253">
        <v>104</v>
      </c>
      <c r="C109" s="60"/>
      <c r="D109" s="60"/>
      <c r="E109" s="259"/>
      <c r="F109" s="254"/>
      <c r="G109" s="90"/>
      <c r="H109" s="90"/>
      <c r="I109" s="60"/>
    </row>
    <row r="110" spans="2:9" hidden="1">
      <c r="B110" s="253">
        <v>105</v>
      </c>
      <c r="C110" s="60"/>
      <c r="D110" s="60"/>
      <c r="E110" s="259"/>
      <c r="F110" s="254"/>
      <c r="G110" s="90"/>
      <c r="H110" s="90"/>
      <c r="I110" s="60"/>
    </row>
    <row r="111" spans="2:9" hidden="1">
      <c r="B111" s="253">
        <v>106</v>
      </c>
      <c r="C111" s="60"/>
      <c r="D111" s="60"/>
      <c r="E111" s="259"/>
      <c r="F111" s="254"/>
      <c r="G111" s="90"/>
      <c r="H111" s="90"/>
      <c r="I111" s="60"/>
    </row>
    <row r="112" spans="2:9" hidden="1">
      <c r="B112" s="253">
        <v>107</v>
      </c>
      <c r="C112" s="60"/>
      <c r="D112" s="60"/>
      <c r="E112" s="259"/>
      <c r="F112" s="254"/>
      <c r="G112" s="90"/>
      <c r="H112" s="90"/>
      <c r="I112" s="60"/>
    </row>
    <row r="113" spans="2:9" hidden="1">
      <c r="B113" s="253">
        <v>108</v>
      </c>
      <c r="C113" s="60"/>
      <c r="D113" s="60"/>
      <c r="E113" s="259"/>
      <c r="F113" s="254"/>
      <c r="G113" s="90"/>
      <c r="H113" s="90"/>
      <c r="I113" s="60"/>
    </row>
    <row r="114" spans="2:9" hidden="1">
      <c r="B114" s="253">
        <v>109</v>
      </c>
      <c r="C114" s="60"/>
      <c r="D114" s="60"/>
      <c r="E114" s="259"/>
      <c r="F114" s="254"/>
      <c r="G114" s="90"/>
      <c r="H114" s="90"/>
      <c r="I114" s="60"/>
    </row>
    <row r="115" spans="2:9" hidden="1">
      <c r="B115" s="253">
        <v>110</v>
      </c>
      <c r="C115" s="60"/>
      <c r="D115" s="60"/>
      <c r="E115" s="259"/>
      <c r="F115" s="254"/>
      <c r="G115" s="90"/>
      <c r="H115" s="90"/>
      <c r="I115" s="60"/>
    </row>
    <row r="116" spans="2:9" hidden="1">
      <c r="B116" s="253">
        <v>111</v>
      </c>
      <c r="C116" s="60"/>
      <c r="D116" s="60"/>
      <c r="E116" s="259"/>
      <c r="F116" s="254"/>
      <c r="G116" s="90"/>
      <c r="H116" s="90"/>
      <c r="I116" s="60"/>
    </row>
    <row r="117" spans="2:9" hidden="1">
      <c r="B117" s="253">
        <v>112</v>
      </c>
      <c r="C117" s="60"/>
      <c r="D117" s="60"/>
      <c r="E117" s="259"/>
      <c r="F117" s="254"/>
      <c r="G117" s="90"/>
      <c r="H117" s="90"/>
      <c r="I117" s="60"/>
    </row>
    <row r="118" spans="2:9" hidden="1">
      <c r="B118" s="253">
        <v>113</v>
      </c>
      <c r="C118" s="60"/>
      <c r="D118" s="60"/>
      <c r="E118" s="259"/>
      <c r="F118" s="254"/>
      <c r="G118" s="90"/>
      <c r="H118" s="90"/>
      <c r="I118" s="60"/>
    </row>
    <row r="119" spans="2:9" hidden="1">
      <c r="B119" s="253">
        <v>114</v>
      </c>
      <c r="C119" s="60"/>
      <c r="D119" s="60"/>
      <c r="E119" s="259"/>
      <c r="F119" s="254"/>
      <c r="G119" s="90"/>
      <c r="H119" s="90"/>
      <c r="I119" s="60"/>
    </row>
    <row r="120" spans="2:9" hidden="1">
      <c r="B120" s="253">
        <v>115</v>
      </c>
      <c r="C120" s="60"/>
      <c r="D120" s="60"/>
      <c r="E120" s="259"/>
      <c r="F120" s="254"/>
      <c r="G120" s="90"/>
      <c r="H120" s="90"/>
      <c r="I120" s="60"/>
    </row>
    <row r="121" spans="2:9" hidden="1">
      <c r="B121" s="253">
        <v>116</v>
      </c>
      <c r="C121" s="60"/>
      <c r="D121" s="60"/>
      <c r="E121" s="259"/>
      <c r="F121" s="254"/>
      <c r="G121" s="90"/>
      <c r="H121" s="90"/>
      <c r="I121" s="60"/>
    </row>
    <row r="122" spans="2:9" hidden="1">
      <c r="B122" s="253">
        <v>117</v>
      </c>
      <c r="C122" s="60"/>
      <c r="D122" s="60"/>
      <c r="E122" s="259"/>
      <c r="F122" s="254"/>
      <c r="G122" s="90"/>
      <c r="H122" s="90"/>
      <c r="I122" s="60"/>
    </row>
    <row r="123" spans="2:9" hidden="1">
      <c r="B123" s="253">
        <v>118</v>
      </c>
      <c r="C123" s="60"/>
      <c r="D123" s="60"/>
      <c r="E123" s="259"/>
      <c r="F123" s="254"/>
      <c r="G123" s="90"/>
      <c r="H123" s="90"/>
      <c r="I123" s="60"/>
    </row>
    <row r="124" spans="2:9" hidden="1">
      <c r="B124" s="253">
        <v>119</v>
      </c>
      <c r="C124" s="60"/>
      <c r="D124" s="60"/>
      <c r="E124" s="259"/>
      <c r="F124" s="254"/>
      <c r="G124" s="90"/>
      <c r="H124" s="90"/>
      <c r="I124" s="60"/>
    </row>
    <row r="125" spans="2:9" hidden="1">
      <c r="B125" s="253">
        <v>120</v>
      </c>
      <c r="C125" s="60"/>
      <c r="D125" s="60"/>
      <c r="E125" s="259"/>
      <c r="F125" s="254"/>
      <c r="G125" s="90"/>
      <c r="H125" s="90"/>
      <c r="I125" s="60"/>
    </row>
    <row r="126" spans="2:9" hidden="1">
      <c r="B126" s="253">
        <v>121</v>
      </c>
      <c r="C126" s="60"/>
      <c r="D126" s="60"/>
      <c r="E126" s="259"/>
      <c r="F126" s="254"/>
      <c r="G126" s="90"/>
      <c r="H126" s="90"/>
      <c r="I126" s="60"/>
    </row>
    <row r="127" spans="2:9" hidden="1">
      <c r="B127" s="253">
        <v>122</v>
      </c>
      <c r="C127" s="60"/>
      <c r="D127" s="60"/>
      <c r="E127" s="259"/>
      <c r="F127" s="254"/>
      <c r="G127" s="90"/>
      <c r="H127" s="90"/>
      <c r="I127" s="60"/>
    </row>
    <row r="128" spans="2:9" hidden="1">
      <c r="B128" s="253">
        <v>123</v>
      </c>
      <c r="C128" s="60"/>
      <c r="D128" s="60"/>
      <c r="E128" s="259"/>
      <c r="F128" s="254"/>
      <c r="G128" s="90"/>
      <c r="H128" s="90"/>
      <c r="I128" s="60"/>
    </row>
    <row r="129" spans="2:9" hidden="1">
      <c r="B129" s="253">
        <v>124</v>
      </c>
      <c r="C129" s="60"/>
      <c r="D129" s="60"/>
      <c r="E129" s="259"/>
      <c r="F129" s="254"/>
      <c r="G129" s="90"/>
      <c r="H129" s="90"/>
      <c r="I129" s="60"/>
    </row>
    <row r="130" spans="2:9" hidden="1">
      <c r="B130" s="253">
        <v>125</v>
      </c>
      <c r="C130" s="60"/>
      <c r="D130" s="60"/>
      <c r="E130" s="259"/>
      <c r="F130" s="254"/>
      <c r="G130" s="90"/>
      <c r="H130" s="90"/>
      <c r="I130" s="60"/>
    </row>
    <row r="131" spans="2:9" hidden="1">
      <c r="B131" s="253">
        <v>126</v>
      </c>
      <c r="C131" s="60"/>
      <c r="D131" s="60"/>
      <c r="E131" s="259"/>
      <c r="F131" s="254"/>
      <c r="G131" s="90"/>
      <c r="H131" s="90"/>
      <c r="I131" s="60"/>
    </row>
    <row r="132" spans="2:9" hidden="1">
      <c r="B132" s="253">
        <v>127</v>
      </c>
      <c r="C132" s="60"/>
      <c r="D132" s="60"/>
      <c r="E132" s="259"/>
      <c r="F132" s="254"/>
      <c r="G132" s="90"/>
      <c r="H132" s="90"/>
      <c r="I132" s="60"/>
    </row>
    <row r="133" spans="2:9" hidden="1">
      <c r="B133" s="253">
        <v>128</v>
      </c>
      <c r="C133" s="60"/>
      <c r="D133" s="60"/>
      <c r="E133" s="259"/>
      <c r="F133" s="254"/>
      <c r="G133" s="90"/>
      <c r="H133" s="90"/>
      <c r="I133" s="60"/>
    </row>
    <row r="134" spans="2:9" hidden="1">
      <c r="B134" s="253">
        <v>129</v>
      </c>
      <c r="C134" s="60"/>
      <c r="D134" s="60"/>
      <c r="E134" s="259"/>
      <c r="F134" s="254"/>
      <c r="G134" s="90"/>
      <c r="H134" s="90"/>
      <c r="I134" s="60"/>
    </row>
    <row r="135" spans="2:9" hidden="1">
      <c r="B135" s="253">
        <v>130</v>
      </c>
      <c r="C135" s="60"/>
      <c r="D135" s="60"/>
      <c r="E135" s="259"/>
      <c r="F135" s="254"/>
      <c r="G135" s="90"/>
      <c r="H135" s="90"/>
      <c r="I135" s="60"/>
    </row>
    <row r="136" spans="2:9" hidden="1">
      <c r="B136" s="253">
        <v>131</v>
      </c>
      <c r="C136" s="60"/>
      <c r="D136" s="60"/>
      <c r="E136" s="259"/>
      <c r="F136" s="254"/>
      <c r="G136" s="90"/>
      <c r="H136" s="90"/>
      <c r="I136" s="60"/>
    </row>
    <row r="137" spans="2:9" hidden="1">
      <c r="B137" s="253">
        <v>132</v>
      </c>
      <c r="C137" s="60"/>
      <c r="D137" s="60"/>
      <c r="E137" s="259"/>
      <c r="F137" s="254"/>
      <c r="G137" s="90"/>
      <c r="H137" s="90"/>
      <c r="I137" s="60"/>
    </row>
    <row r="138" spans="2:9" hidden="1">
      <c r="B138" s="253">
        <v>133</v>
      </c>
      <c r="C138" s="60"/>
      <c r="D138" s="60"/>
      <c r="E138" s="259"/>
      <c r="F138" s="254"/>
      <c r="G138" s="90"/>
      <c r="H138" s="90"/>
      <c r="I138" s="60"/>
    </row>
    <row r="139" spans="2:9" hidden="1">
      <c r="B139" s="253">
        <v>134</v>
      </c>
      <c r="C139" s="60"/>
      <c r="D139" s="60"/>
      <c r="E139" s="259"/>
      <c r="F139" s="254"/>
      <c r="G139" s="90"/>
      <c r="H139" s="90"/>
      <c r="I139" s="60"/>
    </row>
    <row r="140" spans="2:9" hidden="1">
      <c r="B140" s="253">
        <v>135</v>
      </c>
      <c r="C140" s="60"/>
      <c r="D140" s="60"/>
      <c r="E140" s="259"/>
      <c r="F140" s="254"/>
      <c r="G140" s="90"/>
      <c r="H140" s="90"/>
      <c r="I140" s="60"/>
    </row>
    <row r="141" spans="2:9" hidden="1">
      <c r="B141" s="253">
        <v>136</v>
      </c>
      <c r="C141" s="60"/>
      <c r="D141" s="60"/>
      <c r="E141" s="259"/>
      <c r="F141" s="254"/>
      <c r="G141" s="90"/>
      <c r="H141" s="90"/>
      <c r="I141" s="60"/>
    </row>
    <row r="142" spans="2:9" hidden="1">
      <c r="B142" s="253">
        <v>137</v>
      </c>
      <c r="C142" s="60"/>
      <c r="D142" s="60"/>
      <c r="E142" s="259"/>
      <c r="F142" s="254"/>
      <c r="G142" s="90"/>
      <c r="H142" s="90"/>
      <c r="I142" s="60"/>
    </row>
    <row r="143" spans="2:9" hidden="1">
      <c r="B143" s="253">
        <v>138</v>
      </c>
      <c r="C143" s="60"/>
      <c r="D143" s="60"/>
      <c r="E143" s="259"/>
      <c r="F143" s="254"/>
      <c r="G143" s="90"/>
      <c r="H143" s="90"/>
      <c r="I143" s="60"/>
    </row>
    <row r="144" spans="2:9" hidden="1">
      <c r="B144" s="253">
        <v>139</v>
      </c>
      <c r="C144" s="60"/>
      <c r="D144" s="60"/>
      <c r="E144" s="259"/>
      <c r="F144" s="254"/>
      <c r="G144" s="90"/>
      <c r="H144" s="90"/>
      <c r="I144" s="60"/>
    </row>
    <row r="145" spans="2:9" hidden="1">
      <c r="B145" s="253">
        <v>140</v>
      </c>
      <c r="C145" s="60"/>
      <c r="D145" s="60"/>
      <c r="E145" s="259"/>
      <c r="F145" s="254"/>
      <c r="G145" s="90"/>
      <c r="H145" s="90"/>
      <c r="I145" s="60"/>
    </row>
    <row r="146" spans="2:9" hidden="1">
      <c r="B146" s="253">
        <v>141</v>
      </c>
      <c r="C146" s="60"/>
      <c r="D146" s="60"/>
      <c r="E146" s="259"/>
      <c r="F146" s="254"/>
      <c r="G146" s="90"/>
      <c r="H146" s="90"/>
      <c r="I146" s="60"/>
    </row>
    <row r="147" spans="2:9" hidden="1">
      <c r="B147" s="253">
        <v>142</v>
      </c>
      <c r="C147" s="60"/>
      <c r="D147" s="60"/>
      <c r="E147" s="259"/>
      <c r="F147" s="254"/>
      <c r="G147" s="90"/>
      <c r="H147" s="90"/>
      <c r="I147" s="60"/>
    </row>
    <row r="148" spans="2:9" hidden="1">
      <c r="B148" s="253">
        <v>143</v>
      </c>
      <c r="C148" s="60"/>
      <c r="D148" s="60"/>
      <c r="E148" s="259"/>
      <c r="F148" s="254"/>
      <c r="G148" s="90"/>
      <c r="H148" s="90"/>
      <c r="I148" s="60"/>
    </row>
    <row r="149" spans="2:9" hidden="1">
      <c r="B149" s="253">
        <v>144</v>
      </c>
      <c r="C149" s="60"/>
      <c r="D149" s="60"/>
      <c r="E149" s="259"/>
      <c r="F149" s="254"/>
      <c r="G149" s="90"/>
      <c r="H149" s="90"/>
      <c r="I149" s="60"/>
    </row>
    <row r="150" spans="2:9" hidden="1">
      <c r="B150" s="253">
        <v>145</v>
      </c>
      <c r="C150" s="60"/>
      <c r="D150" s="60"/>
      <c r="E150" s="259"/>
      <c r="F150" s="254"/>
      <c r="G150" s="90"/>
      <c r="H150" s="90"/>
      <c r="I150" s="60"/>
    </row>
    <row r="151" spans="2:9" hidden="1">
      <c r="B151" s="253">
        <v>146</v>
      </c>
      <c r="C151" s="60"/>
      <c r="D151" s="60"/>
      <c r="E151" s="259"/>
      <c r="F151" s="254"/>
      <c r="G151" s="90"/>
      <c r="H151" s="90"/>
      <c r="I151" s="60"/>
    </row>
    <row r="152" spans="2:9" hidden="1">
      <c r="B152" s="253">
        <v>147</v>
      </c>
      <c r="C152" s="60"/>
      <c r="D152" s="60"/>
      <c r="E152" s="259"/>
      <c r="F152" s="254"/>
      <c r="G152" s="90"/>
      <c r="H152" s="90"/>
      <c r="I152" s="60"/>
    </row>
    <row r="153" spans="2:9" hidden="1">
      <c r="B153" s="253">
        <v>148</v>
      </c>
      <c r="C153" s="60"/>
      <c r="D153" s="60"/>
      <c r="E153" s="259"/>
      <c r="F153" s="254"/>
      <c r="G153" s="90"/>
      <c r="H153" s="90"/>
      <c r="I153" s="60"/>
    </row>
    <row r="154" spans="2:9" hidden="1">
      <c r="B154" s="253">
        <v>149</v>
      </c>
      <c r="C154" s="60"/>
      <c r="D154" s="60"/>
      <c r="E154" s="259"/>
      <c r="F154" s="254"/>
      <c r="G154" s="90"/>
      <c r="H154" s="90"/>
      <c r="I154" s="60"/>
    </row>
    <row r="155" spans="2:9" hidden="1">
      <c r="B155" s="253">
        <v>150</v>
      </c>
      <c r="C155" s="60"/>
      <c r="D155" s="60"/>
      <c r="E155" s="259"/>
      <c r="F155" s="254"/>
      <c r="G155" s="90"/>
      <c r="H155" s="90"/>
      <c r="I155" s="60"/>
    </row>
    <row r="156" spans="2:9" hidden="1">
      <c r="B156" s="253">
        <v>151</v>
      </c>
      <c r="C156" s="60"/>
      <c r="D156" s="60"/>
      <c r="E156" s="259"/>
      <c r="F156" s="254"/>
      <c r="G156" s="90"/>
      <c r="H156" s="90"/>
      <c r="I156" s="60"/>
    </row>
    <row r="157" spans="2:9" hidden="1">
      <c r="B157" s="253">
        <v>152</v>
      </c>
      <c r="C157" s="60"/>
      <c r="D157" s="60"/>
      <c r="E157" s="259"/>
      <c r="F157" s="254"/>
      <c r="G157" s="90"/>
      <c r="H157" s="90"/>
      <c r="I157" s="60"/>
    </row>
    <row r="158" spans="2:9" hidden="1">
      <c r="B158" s="253">
        <v>153</v>
      </c>
      <c r="C158" s="60"/>
      <c r="D158" s="60"/>
      <c r="E158" s="259"/>
      <c r="F158" s="254"/>
      <c r="G158" s="90"/>
      <c r="H158" s="90"/>
      <c r="I158" s="60"/>
    </row>
    <row r="159" spans="2:9" hidden="1">
      <c r="B159" s="253">
        <v>154</v>
      </c>
      <c r="C159" s="60"/>
      <c r="D159" s="60"/>
      <c r="E159" s="259"/>
      <c r="F159" s="254"/>
      <c r="G159" s="90"/>
      <c r="H159" s="90"/>
      <c r="I159" s="60"/>
    </row>
    <row r="160" spans="2:9" hidden="1">
      <c r="B160" s="253">
        <v>155</v>
      </c>
      <c r="C160" s="60"/>
      <c r="D160" s="60"/>
      <c r="E160" s="259"/>
      <c r="F160" s="254"/>
      <c r="G160" s="90"/>
      <c r="H160" s="90"/>
      <c r="I160" s="60"/>
    </row>
    <row r="161" spans="2:9" hidden="1">
      <c r="B161" s="253">
        <v>156</v>
      </c>
      <c r="C161" s="60"/>
      <c r="D161" s="60"/>
      <c r="E161" s="259"/>
      <c r="F161" s="254"/>
      <c r="G161" s="90"/>
      <c r="H161" s="90"/>
      <c r="I161" s="60"/>
    </row>
    <row r="162" spans="2:9" hidden="1">
      <c r="B162" s="253">
        <v>157</v>
      </c>
      <c r="C162" s="60"/>
      <c r="D162" s="60"/>
      <c r="E162" s="259"/>
      <c r="F162" s="254"/>
      <c r="G162" s="90"/>
      <c r="H162" s="90"/>
      <c r="I162" s="60"/>
    </row>
    <row r="163" spans="2:9" hidden="1">
      <c r="B163" s="253">
        <v>158</v>
      </c>
      <c r="C163" s="60"/>
      <c r="D163" s="60"/>
      <c r="E163" s="259"/>
      <c r="F163" s="254"/>
      <c r="G163" s="90"/>
      <c r="H163" s="90"/>
      <c r="I163" s="60"/>
    </row>
    <row r="164" spans="2:9" hidden="1">
      <c r="B164" s="253">
        <v>159</v>
      </c>
      <c r="C164" s="60"/>
      <c r="D164" s="60"/>
      <c r="E164" s="259"/>
      <c r="F164" s="254"/>
      <c r="G164" s="90"/>
      <c r="H164" s="90"/>
      <c r="I164" s="60"/>
    </row>
    <row r="165" spans="2:9" hidden="1">
      <c r="B165" s="253">
        <v>160</v>
      </c>
      <c r="C165" s="60"/>
      <c r="D165" s="60"/>
      <c r="E165" s="259"/>
      <c r="F165" s="254"/>
      <c r="G165" s="90"/>
      <c r="H165" s="90"/>
      <c r="I165" s="60"/>
    </row>
    <row r="166" spans="2:9" hidden="1">
      <c r="B166" s="253">
        <v>161</v>
      </c>
      <c r="C166" s="60"/>
      <c r="D166" s="60"/>
      <c r="E166" s="259"/>
      <c r="F166" s="254"/>
      <c r="G166" s="90"/>
      <c r="H166" s="90"/>
      <c r="I166" s="60"/>
    </row>
    <row r="167" spans="2:9" hidden="1">
      <c r="B167" s="253">
        <v>162</v>
      </c>
      <c r="C167" s="60"/>
      <c r="D167" s="60"/>
      <c r="E167" s="259"/>
      <c r="F167" s="254"/>
      <c r="G167" s="90"/>
      <c r="H167" s="90"/>
      <c r="I167" s="60"/>
    </row>
    <row r="168" spans="2:9" hidden="1">
      <c r="B168" s="253">
        <v>163</v>
      </c>
      <c r="C168" s="60"/>
      <c r="D168" s="60"/>
      <c r="E168" s="259"/>
      <c r="F168" s="254"/>
      <c r="G168" s="90"/>
      <c r="H168" s="90"/>
      <c r="I168" s="60"/>
    </row>
    <row r="169" spans="2:9" hidden="1">
      <c r="B169" s="253">
        <v>164</v>
      </c>
      <c r="C169" s="60"/>
      <c r="D169" s="60"/>
      <c r="E169" s="259"/>
      <c r="F169" s="254"/>
      <c r="G169" s="90"/>
      <c r="H169" s="90"/>
      <c r="I169" s="60"/>
    </row>
    <row r="170" spans="2:9" hidden="1">
      <c r="B170" s="253">
        <v>165</v>
      </c>
      <c r="C170" s="60"/>
      <c r="D170" s="60"/>
      <c r="E170" s="259"/>
      <c r="F170" s="254"/>
      <c r="G170" s="90"/>
      <c r="H170" s="90"/>
      <c r="I170" s="60"/>
    </row>
    <row r="171" spans="2:9" hidden="1">
      <c r="B171" s="253">
        <v>166</v>
      </c>
      <c r="C171" s="60"/>
      <c r="D171" s="60"/>
      <c r="E171" s="259"/>
      <c r="F171" s="254"/>
      <c r="G171" s="90"/>
      <c r="H171" s="90"/>
      <c r="I171" s="60"/>
    </row>
    <row r="172" spans="2:9" hidden="1">
      <c r="B172" s="253">
        <v>167</v>
      </c>
      <c r="C172" s="60"/>
      <c r="D172" s="60"/>
      <c r="E172" s="259"/>
      <c r="F172" s="254"/>
      <c r="G172" s="90"/>
      <c r="H172" s="90"/>
      <c r="I172" s="60"/>
    </row>
    <row r="173" spans="2:9" hidden="1">
      <c r="B173" s="253">
        <v>168</v>
      </c>
      <c r="C173" s="60"/>
      <c r="D173" s="60"/>
      <c r="E173" s="259"/>
      <c r="F173" s="254"/>
      <c r="G173" s="90"/>
      <c r="H173" s="90"/>
      <c r="I173" s="60"/>
    </row>
    <row r="174" spans="2:9" hidden="1">
      <c r="B174" s="253">
        <v>169</v>
      </c>
      <c r="C174" s="60"/>
      <c r="D174" s="60"/>
      <c r="E174" s="259"/>
      <c r="F174" s="254"/>
      <c r="G174" s="90"/>
      <c r="H174" s="90"/>
      <c r="I174" s="60"/>
    </row>
    <row r="175" spans="2:9" hidden="1">
      <c r="B175" s="253">
        <v>170</v>
      </c>
      <c r="C175" s="60"/>
      <c r="D175" s="60"/>
      <c r="E175" s="259"/>
      <c r="F175" s="254"/>
      <c r="G175" s="90"/>
      <c r="H175" s="90"/>
      <c r="I175" s="60"/>
    </row>
    <row r="176" spans="2:9" hidden="1">
      <c r="B176" s="253">
        <v>171</v>
      </c>
      <c r="C176" s="60"/>
      <c r="D176" s="60"/>
      <c r="E176" s="259"/>
      <c r="F176" s="254"/>
      <c r="G176" s="90"/>
      <c r="H176" s="90"/>
      <c r="I176" s="60"/>
    </row>
    <row r="177" spans="2:9" hidden="1">
      <c r="B177" s="253">
        <v>172</v>
      </c>
      <c r="C177" s="60"/>
      <c r="D177" s="60"/>
      <c r="E177" s="259"/>
      <c r="F177" s="254"/>
      <c r="G177" s="90"/>
      <c r="H177" s="90"/>
      <c r="I177" s="60"/>
    </row>
    <row r="178" spans="2:9" hidden="1">
      <c r="B178" s="253">
        <v>173</v>
      </c>
      <c r="C178" s="60"/>
      <c r="D178" s="60"/>
      <c r="E178" s="259"/>
      <c r="F178" s="254"/>
      <c r="G178" s="90"/>
      <c r="H178" s="90"/>
      <c r="I178" s="60"/>
    </row>
    <row r="179" spans="2:9" hidden="1">
      <c r="B179" s="253">
        <v>174</v>
      </c>
      <c r="C179" s="60"/>
      <c r="D179" s="60"/>
      <c r="E179" s="259"/>
      <c r="F179" s="254"/>
      <c r="G179" s="90"/>
      <c r="H179" s="90"/>
      <c r="I179" s="60"/>
    </row>
    <row r="180" spans="2:9" hidden="1">
      <c r="B180" s="253">
        <v>175</v>
      </c>
      <c r="C180" s="60"/>
      <c r="D180" s="60"/>
      <c r="E180" s="259"/>
      <c r="F180" s="254"/>
      <c r="G180" s="90"/>
      <c r="H180" s="90"/>
      <c r="I180" s="60"/>
    </row>
    <row r="181" spans="2:9" hidden="1">
      <c r="B181" s="253">
        <v>176</v>
      </c>
      <c r="C181" s="60"/>
      <c r="D181" s="60"/>
      <c r="E181" s="259"/>
      <c r="F181" s="254"/>
      <c r="G181" s="90"/>
      <c r="H181" s="90"/>
      <c r="I181" s="60"/>
    </row>
    <row r="182" spans="2:9" hidden="1">
      <c r="B182" s="253">
        <v>177</v>
      </c>
      <c r="C182" s="60"/>
      <c r="D182" s="60"/>
      <c r="E182" s="259"/>
      <c r="F182" s="254"/>
      <c r="G182" s="90"/>
      <c r="H182" s="90"/>
      <c r="I182" s="60"/>
    </row>
    <row r="183" spans="2:9" hidden="1">
      <c r="B183" s="253">
        <v>178</v>
      </c>
      <c r="C183" s="60"/>
      <c r="D183" s="60"/>
      <c r="E183" s="259"/>
      <c r="F183" s="254"/>
      <c r="G183" s="90"/>
      <c r="H183" s="90"/>
      <c r="I183" s="60"/>
    </row>
    <row r="184" spans="2:9" hidden="1">
      <c r="B184" s="253">
        <v>179</v>
      </c>
      <c r="C184" s="60"/>
      <c r="D184" s="60"/>
      <c r="E184" s="259"/>
      <c r="F184" s="254"/>
      <c r="G184" s="90"/>
      <c r="H184" s="90"/>
      <c r="I184" s="60"/>
    </row>
    <row r="185" spans="2:9" hidden="1">
      <c r="B185" s="253">
        <v>180</v>
      </c>
      <c r="C185" s="60"/>
      <c r="D185" s="60"/>
      <c r="E185" s="259"/>
      <c r="F185" s="254"/>
      <c r="G185" s="90"/>
      <c r="H185" s="90"/>
      <c r="I185" s="60"/>
    </row>
    <row r="186" spans="2:9" hidden="1">
      <c r="B186" s="253">
        <v>181</v>
      </c>
      <c r="C186" s="60"/>
      <c r="D186" s="60"/>
      <c r="E186" s="259"/>
      <c r="F186" s="254"/>
      <c r="G186" s="90"/>
      <c r="H186" s="90"/>
      <c r="I186" s="60"/>
    </row>
    <row r="187" spans="2:9" hidden="1">
      <c r="B187" s="253">
        <v>182</v>
      </c>
      <c r="C187" s="60"/>
      <c r="D187" s="60"/>
      <c r="E187" s="259"/>
      <c r="F187" s="254"/>
      <c r="G187" s="90"/>
      <c r="H187" s="90"/>
      <c r="I187" s="60"/>
    </row>
    <row r="188" spans="2:9" hidden="1">
      <c r="B188" s="253">
        <v>183</v>
      </c>
      <c r="C188" s="60"/>
      <c r="D188" s="60"/>
      <c r="E188" s="259"/>
      <c r="F188" s="254"/>
      <c r="G188" s="90"/>
      <c r="H188" s="90"/>
      <c r="I188" s="60"/>
    </row>
    <row r="189" spans="2:9" hidden="1">
      <c r="B189" s="253">
        <v>184</v>
      </c>
      <c r="C189" s="60"/>
      <c r="D189" s="60"/>
      <c r="E189" s="259"/>
      <c r="F189" s="254"/>
      <c r="G189" s="90"/>
      <c r="H189" s="90"/>
      <c r="I189" s="60"/>
    </row>
    <row r="190" spans="2:9" hidden="1">
      <c r="B190" s="253">
        <v>185</v>
      </c>
      <c r="C190" s="60"/>
      <c r="D190" s="60"/>
      <c r="E190" s="259"/>
      <c r="F190" s="254"/>
      <c r="G190" s="90"/>
      <c r="H190" s="90"/>
      <c r="I190" s="60"/>
    </row>
    <row r="191" spans="2:9" hidden="1">
      <c r="B191" s="253">
        <v>186</v>
      </c>
      <c r="C191" s="60"/>
      <c r="D191" s="60"/>
      <c r="E191" s="259"/>
      <c r="F191" s="254"/>
      <c r="G191" s="90"/>
      <c r="H191" s="90"/>
      <c r="I191" s="60"/>
    </row>
    <row r="192" spans="2:9" hidden="1">
      <c r="B192" s="253">
        <v>187</v>
      </c>
      <c r="C192" s="60"/>
      <c r="D192" s="60"/>
      <c r="E192" s="259"/>
      <c r="F192" s="254"/>
      <c r="G192" s="90"/>
      <c r="H192" s="90"/>
      <c r="I192" s="60"/>
    </row>
    <row r="193" spans="2:9" hidden="1">
      <c r="B193" s="253">
        <v>188</v>
      </c>
      <c r="C193" s="60"/>
      <c r="D193" s="60"/>
      <c r="E193" s="259"/>
      <c r="F193" s="254"/>
      <c r="G193" s="90"/>
      <c r="H193" s="90"/>
      <c r="I193" s="60"/>
    </row>
    <row r="194" spans="2:9" hidden="1">
      <c r="B194" s="253">
        <v>189</v>
      </c>
      <c r="C194" s="60"/>
      <c r="D194" s="60"/>
      <c r="E194" s="259"/>
      <c r="F194" s="254"/>
      <c r="G194" s="90"/>
      <c r="H194" s="90"/>
      <c r="I194" s="60"/>
    </row>
    <row r="195" spans="2:9" hidden="1">
      <c r="B195" s="253">
        <v>190</v>
      </c>
      <c r="C195" s="60"/>
      <c r="D195" s="60"/>
      <c r="E195" s="259"/>
      <c r="F195" s="254"/>
      <c r="G195" s="90"/>
      <c r="H195" s="90"/>
      <c r="I195" s="60"/>
    </row>
    <row r="196" spans="2:9" hidden="1">
      <c r="B196" s="253">
        <v>191</v>
      </c>
      <c r="C196" s="60"/>
      <c r="D196" s="60"/>
      <c r="E196" s="259"/>
      <c r="F196" s="254"/>
      <c r="G196" s="90"/>
      <c r="H196" s="90"/>
      <c r="I196" s="60"/>
    </row>
    <row r="197" spans="2:9" hidden="1">
      <c r="B197" s="253">
        <v>192</v>
      </c>
      <c r="C197" s="60"/>
      <c r="D197" s="60"/>
      <c r="E197" s="259"/>
      <c r="F197" s="254"/>
      <c r="G197" s="90"/>
      <c r="H197" s="90"/>
      <c r="I197" s="60"/>
    </row>
    <row r="198" spans="2:9" hidden="1">
      <c r="B198" s="253">
        <v>193</v>
      </c>
      <c r="C198" s="60"/>
      <c r="D198" s="60"/>
      <c r="E198" s="259"/>
      <c r="F198" s="254"/>
      <c r="G198" s="90"/>
      <c r="H198" s="90"/>
      <c r="I198" s="60"/>
    </row>
    <row r="199" spans="2:9" hidden="1">
      <c r="B199" s="253">
        <v>194</v>
      </c>
      <c r="C199" s="60"/>
      <c r="D199" s="60"/>
      <c r="E199" s="259"/>
      <c r="F199" s="254"/>
      <c r="G199" s="90"/>
      <c r="H199" s="90"/>
      <c r="I199" s="60"/>
    </row>
    <row r="200" spans="2:9" hidden="1">
      <c r="B200" s="253">
        <v>195</v>
      </c>
      <c r="C200" s="60"/>
      <c r="D200" s="60"/>
      <c r="E200" s="259"/>
      <c r="F200" s="254"/>
      <c r="G200" s="90"/>
      <c r="H200" s="90"/>
      <c r="I200" s="60"/>
    </row>
    <row r="201" spans="2:9" hidden="1">
      <c r="B201" s="253">
        <v>196</v>
      </c>
      <c r="C201" s="60"/>
      <c r="D201" s="60"/>
      <c r="E201" s="259"/>
      <c r="F201" s="254"/>
      <c r="G201" s="90"/>
      <c r="H201" s="90"/>
      <c r="I201" s="60"/>
    </row>
    <row r="202" spans="2:9" hidden="1">
      <c r="B202" s="253">
        <v>197</v>
      </c>
      <c r="C202" s="60"/>
      <c r="D202" s="60"/>
      <c r="E202" s="259"/>
      <c r="F202" s="254"/>
      <c r="G202" s="90"/>
      <c r="H202" s="90"/>
      <c r="I202" s="60"/>
    </row>
    <row r="203" spans="2:9" hidden="1">
      <c r="B203" s="253">
        <v>198</v>
      </c>
      <c r="C203" s="60"/>
      <c r="D203" s="60"/>
      <c r="E203" s="259"/>
      <c r="F203" s="254"/>
      <c r="G203" s="90"/>
      <c r="H203" s="90"/>
      <c r="I203" s="60"/>
    </row>
    <row r="204" spans="2:9" hidden="1">
      <c r="B204" s="253">
        <v>199</v>
      </c>
      <c r="C204" s="60"/>
      <c r="D204" s="60"/>
      <c r="E204" s="259"/>
      <c r="F204" s="254"/>
      <c r="G204" s="90"/>
      <c r="H204" s="90"/>
      <c r="I204" s="60"/>
    </row>
    <row r="205" spans="2:9" hidden="1">
      <c r="B205" s="253">
        <v>200</v>
      </c>
      <c r="C205" s="60"/>
      <c r="D205" s="60"/>
      <c r="E205" s="259"/>
      <c r="F205" s="254"/>
      <c r="G205" s="90"/>
      <c r="H205" s="90"/>
      <c r="I205" s="60"/>
    </row>
    <row r="206" spans="2:9" hidden="1">
      <c r="B206" s="253">
        <v>201</v>
      </c>
      <c r="C206" s="60"/>
      <c r="D206" s="60"/>
      <c r="E206" s="259"/>
      <c r="F206" s="254"/>
      <c r="G206" s="90"/>
      <c r="H206" s="90"/>
      <c r="I206" s="60"/>
    </row>
    <row r="207" spans="2:9" hidden="1">
      <c r="B207" s="253">
        <v>202</v>
      </c>
      <c r="C207" s="60"/>
      <c r="D207" s="60"/>
      <c r="E207" s="259"/>
      <c r="F207" s="254"/>
      <c r="G207" s="90"/>
      <c r="H207" s="90"/>
      <c r="I207" s="60"/>
    </row>
    <row r="208" spans="2:9" hidden="1">
      <c r="B208" s="253">
        <v>203</v>
      </c>
      <c r="C208" s="60"/>
      <c r="D208" s="60"/>
      <c r="E208" s="259"/>
      <c r="F208" s="254"/>
      <c r="G208" s="90"/>
      <c r="H208" s="90"/>
      <c r="I208" s="60"/>
    </row>
    <row r="209" spans="2:9" hidden="1">
      <c r="B209" s="253">
        <v>204</v>
      </c>
      <c r="C209" s="60"/>
      <c r="D209" s="60"/>
      <c r="E209" s="259"/>
      <c r="F209" s="254"/>
      <c r="G209" s="90"/>
      <c r="H209" s="90"/>
      <c r="I209" s="60"/>
    </row>
    <row r="210" spans="2:9" hidden="1">
      <c r="B210" s="253">
        <v>205</v>
      </c>
      <c r="C210" s="60"/>
      <c r="D210" s="60"/>
      <c r="E210" s="259"/>
      <c r="F210" s="254"/>
      <c r="G210" s="90"/>
      <c r="H210" s="90"/>
      <c r="I210" s="60"/>
    </row>
    <row r="211" spans="2:9" hidden="1">
      <c r="B211" s="253">
        <v>206</v>
      </c>
      <c r="C211" s="60"/>
      <c r="D211" s="60"/>
      <c r="E211" s="259"/>
      <c r="F211" s="254"/>
      <c r="G211" s="90"/>
      <c r="H211" s="90"/>
      <c r="I211" s="60"/>
    </row>
    <row r="212" spans="2:9" hidden="1">
      <c r="B212" s="253">
        <v>207</v>
      </c>
      <c r="C212" s="60"/>
      <c r="D212" s="60"/>
      <c r="E212" s="259"/>
      <c r="F212" s="254"/>
      <c r="G212" s="90"/>
      <c r="H212" s="90"/>
      <c r="I212" s="60"/>
    </row>
    <row r="213" spans="2:9" hidden="1">
      <c r="B213" s="253">
        <v>208</v>
      </c>
      <c r="C213" s="60"/>
      <c r="D213" s="60"/>
      <c r="E213" s="259"/>
      <c r="F213" s="254"/>
      <c r="G213" s="90"/>
      <c r="H213" s="90"/>
      <c r="I213" s="60"/>
    </row>
    <row r="214" spans="2:9" hidden="1">
      <c r="B214" s="253">
        <v>209</v>
      </c>
      <c r="C214" s="60"/>
      <c r="D214" s="60"/>
      <c r="E214" s="259"/>
      <c r="F214" s="254"/>
      <c r="G214" s="90"/>
      <c r="H214" s="90"/>
      <c r="I214" s="60"/>
    </row>
    <row r="215" spans="2:9" hidden="1">
      <c r="B215" s="253">
        <v>210</v>
      </c>
      <c r="C215" s="60"/>
      <c r="D215" s="60"/>
      <c r="E215" s="259"/>
      <c r="F215" s="254"/>
      <c r="G215" s="90"/>
      <c r="H215" s="90"/>
      <c r="I215" s="60"/>
    </row>
    <row r="216" spans="2:9" hidden="1">
      <c r="B216" s="253">
        <v>211</v>
      </c>
      <c r="C216" s="60"/>
      <c r="D216" s="60"/>
      <c r="E216" s="259"/>
      <c r="F216" s="254"/>
      <c r="G216" s="90"/>
      <c r="H216" s="90"/>
      <c r="I216" s="60"/>
    </row>
  </sheetData>
  <autoFilter ref="A6:I216">
    <filterColumn colId="2">
      <filters>
        <filter val="济南"/>
      </filters>
    </filterColumn>
  </autoFilter>
  <phoneticPr fontId="13" type="noConversion"/>
  <conditionalFormatting sqref="D13">
    <cfRule type="duplicateValues" dxfId="60" priority="36"/>
  </conditionalFormatting>
  <conditionalFormatting sqref="D12">
    <cfRule type="duplicateValues" dxfId="59" priority="35"/>
  </conditionalFormatting>
  <conditionalFormatting sqref="D56:D58">
    <cfRule type="duplicateValues" dxfId="58" priority="33"/>
    <cfRule type="duplicateValues" dxfId="57" priority="34"/>
  </conditionalFormatting>
  <conditionalFormatting sqref="D56:D58">
    <cfRule type="duplicateValues" dxfId="56" priority="32"/>
  </conditionalFormatting>
  <conditionalFormatting sqref="D58:D61">
    <cfRule type="duplicateValues" dxfId="55" priority="30"/>
    <cfRule type="duplicateValues" dxfId="54" priority="31"/>
  </conditionalFormatting>
  <conditionalFormatting sqref="D58:D61">
    <cfRule type="duplicateValues" dxfId="53" priority="29"/>
  </conditionalFormatting>
  <conditionalFormatting sqref="D61">
    <cfRule type="duplicateValues" dxfId="52" priority="27"/>
    <cfRule type="duplicateValues" dxfId="51" priority="28"/>
  </conditionalFormatting>
  <conditionalFormatting sqref="D61">
    <cfRule type="duplicateValues" dxfId="50" priority="26"/>
  </conditionalFormatting>
  <conditionalFormatting sqref="D92">
    <cfRule type="duplicateValues" dxfId="49" priority="25"/>
  </conditionalFormatting>
  <conditionalFormatting sqref="D94:D1048576 F10 D1:D6 D8:D9 D11:D16 D20:D84 D86:D92">
    <cfRule type="duplicateValues" dxfId="48" priority="24"/>
  </conditionalFormatting>
  <conditionalFormatting sqref="D10">
    <cfRule type="duplicateValues" dxfId="47" priority="23"/>
  </conditionalFormatting>
  <conditionalFormatting sqref="D17:D18">
    <cfRule type="duplicateValues" dxfId="46" priority="22"/>
  </conditionalFormatting>
  <conditionalFormatting sqref="D19">
    <cfRule type="duplicateValues" dxfId="45" priority="19"/>
  </conditionalFormatting>
  <conditionalFormatting sqref="D44:D46">
    <cfRule type="duplicateValues" dxfId="44" priority="17"/>
  </conditionalFormatting>
  <conditionalFormatting sqref="D47:D52">
    <cfRule type="duplicateValues" dxfId="43" priority="16"/>
  </conditionalFormatting>
  <conditionalFormatting sqref="D50">
    <cfRule type="duplicateValues" dxfId="42" priority="15"/>
  </conditionalFormatting>
  <conditionalFormatting sqref="D49:D52">
    <cfRule type="duplicateValues" dxfId="41" priority="14"/>
  </conditionalFormatting>
  <conditionalFormatting sqref="D53:D61">
    <cfRule type="duplicateValues" dxfId="40" priority="13"/>
  </conditionalFormatting>
  <conditionalFormatting sqref="D81">
    <cfRule type="duplicateValues" dxfId="39" priority="3"/>
  </conditionalFormatting>
  <dataValidations count="1">
    <dataValidation type="list" allowBlank="1" showInputMessage="1" showErrorMessage="1" sqref="I7:I216">
      <formula1>"2016 Q1,2016 Q2,2016 Q3,2016 Q4"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5842" r:id="rId4" name="Control 2">
          <controlPr defaultSize="0" autoPict="0" r:id="rId5">
            <anchor moveWithCells="1">
              <from>
                <xdr:col>4</xdr:col>
                <xdr:colOff>0</xdr:colOff>
                <xdr:row>64</xdr:row>
                <xdr:rowOff>0</xdr:rowOff>
              </from>
              <to>
                <xdr:col>5</xdr:col>
                <xdr:colOff>76200</xdr:colOff>
                <xdr:row>217</xdr:row>
                <xdr:rowOff>47625</xdr:rowOff>
              </to>
            </anchor>
          </controlPr>
        </control>
      </mc:Choice>
      <mc:Fallback>
        <control shapeId="35842" r:id="rId4" name="Control 2"/>
      </mc:Fallback>
    </mc:AlternateContent>
    <mc:AlternateContent xmlns:mc="http://schemas.openxmlformats.org/markup-compatibility/2006">
      <mc:Choice Requires="x14">
        <control shapeId="35841" r:id="rId6" name="Control 1">
          <controlPr defaultSize="0" autoPict="0" r:id="rId7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3</xdr:col>
                <xdr:colOff>914400</xdr:colOff>
                <xdr:row>217</xdr:row>
                <xdr:rowOff>47625</xdr:rowOff>
              </to>
            </anchor>
          </controlPr>
        </control>
      </mc:Choice>
      <mc:Fallback>
        <control shapeId="35841" r:id="rId6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92D050"/>
  </sheetPr>
  <dimension ref="A1:I217"/>
  <sheetViews>
    <sheetView showGridLines="0" workbookViewId="0">
      <pane xSplit="3" ySplit="6" topLeftCell="D7" activePane="bottomRight" state="frozen"/>
      <selection activeCell="Y13" sqref="Y13"/>
      <selection pane="topRight" activeCell="Y13" sqref="Y13"/>
      <selection pane="bottomLeft" activeCell="Y13" sqref="Y13"/>
      <selection pane="bottomRight" activeCell="F19" sqref="F19"/>
    </sheetView>
  </sheetViews>
  <sheetFormatPr defaultRowHeight="14.25"/>
  <cols>
    <col min="1" max="1" width="1.625" style="46" customWidth="1"/>
    <col min="2" max="2" width="8.125" style="243" customWidth="1"/>
    <col min="3" max="3" width="9.25" style="44" customWidth="1"/>
    <col min="4" max="4" width="15.125" style="44" customWidth="1"/>
    <col min="5" max="5" width="11" style="258" bestFit="1" customWidth="1"/>
    <col min="6" max="6" width="41" style="48" customWidth="1"/>
    <col min="7" max="7" width="10" style="47" customWidth="1"/>
    <col min="8" max="8" width="9.5" style="47" customWidth="1"/>
    <col min="9" max="9" width="15.125" style="44" customWidth="1"/>
    <col min="10" max="16384" width="9" style="46"/>
  </cols>
  <sheetData>
    <row r="1" spans="1:9">
      <c r="A1" s="43" t="s">
        <v>90</v>
      </c>
      <c r="B1" s="242"/>
    </row>
    <row r="2" spans="1:9">
      <c r="A2" s="43" t="s">
        <v>56</v>
      </c>
      <c r="B2" s="242"/>
    </row>
    <row r="3" spans="1:9">
      <c r="A3" s="43" t="s">
        <v>30</v>
      </c>
      <c r="B3" s="242"/>
    </row>
    <row r="4" spans="1:9">
      <c r="C4" s="50" t="s">
        <v>96</v>
      </c>
    </row>
    <row r="5" spans="1:9" ht="15" customHeight="1"/>
    <row r="6" spans="1:9" s="44" customFormat="1">
      <c r="B6" s="252" t="s">
        <v>38</v>
      </c>
      <c r="C6" s="88" t="s">
        <v>36</v>
      </c>
      <c r="D6" s="88" t="s">
        <v>73</v>
      </c>
      <c r="E6" s="257" t="s">
        <v>31</v>
      </c>
      <c r="F6" s="88" t="s">
        <v>32</v>
      </c>
      <c r="G6" s="89" t="s">
        <v>33</v>
      </c>
      <c r="H6" s="89" t="s">
        <v>34</v>
      </c>
      <c r="I6" s="88" t="s">
        <v>37</v>
      </c>
    </row>
    <row r="7" spans="1:9">
      <c r="B7" s="253">
        <v>1</v>
      </c>
      <c r="C7" s="618" t="s">
        <v>1055</v>
      </c>
      <c r="D7" s="611" t="s">
        <v>1947</v>
      </c>
      <c r="E7" s="259">
        <v>4000</v>
      </c>
      <c r="F7" s="623" t="s">
        <v>1949</v>
      </c>
      <c r="G7" s="628">
        <v>42370</v>
      </c>
      <c r="H7" s="628">
        <v>42460</v>
      </c>
      <c r="I7" s="618" t="s">
        <v>105</v>
      </c>
    </row>
    <row r="8" spans="1:9">
      <c r="B8" s="253">
        <v>2</v>
      </c>
      <c r="C8" s="684" t="s">
        <v>3521</v>
      </c>
      <c r="D8" s="423" t="s">
        <v>501</v>
      </c>
      <c r="E8" s="259">
        <v>500</v>
      </c>
      <c r="F8" s="254" t="s">
        <v>502</v>
      </c>
      <c r="G8" s="90">
        <v>42339</v>
      </c>
      <c r="H8" s="90">
        <v>42369</v>
      </c>
      <c r="I8" s="60" t="s">
        <v>105</v>
      </c>
    </row>
    <row r="9" spans="1:9">
      <c r="B9" s="253">
        <v>3</v>
      </c>
      <c r="C9" s="684" t="s">
        <v>3521</v>
      </c>
      <c r="D9" s="686" t="s">
        <v>3524</v>
      </c>
      <c r="E9" s="259">
        <v>4000</v>
      </c>
      <c r="F9" s="686" t="s">
        <v>3525</v>
      </c>
      <c r="G9" s="90">
        <v>42479</v>
      </c>
      <c r="H9" s="90">
        <v>42490</v>
      </c>
      <c r="I9" s="60" t="s">
        <v>106</v>
      </c>
    </row>
    <row r="10" spans="1:9">
      <c r="B10" s="253">
        <v>4</v>
      </c>
      <c r="C10" s="684" t="s">
        <v>3521</v>
      </c>
      <c r="D10" s="685" t="s">
        <v>3526</v>
      </c>
      <c r="E10" s="259">
        <v>2000</v>
      </c>
      <c r="F10" s="686" t="s">
        <v>3527</v>
      </c>
      <c r="G10" s="90">
        <v>42479</v>
      </c>
      <c r="H10" s="90">
        <v>42490</v>
      </c>
      <c r="I10" s="60" t="s">
        <v>106</v>
      </c>
    </row>
    <row r="11" spans="1:9">
      <c r="B11" s="253">
        <v>5</v>
      </c>
      <c r="C11" s="60"/>
      <c r="D11" s="557"/>
      <c r="E11" s="259"/>
      <c r="F11" s="255"/>
      <c r="G11" s="90"/>
      <c r="H11" s="90"/>
      <c r="I11" s="60"/>
    </row>
    <row r="12" spans="1:9">
      <c r="B12" s="253">
        <v>6</v>
      </c>
      <c r="C12" s="505"/>
      <c r="D12" s="557"/>
      <c r="E12" s="259"/>
      <c r="F12" s="507"/>
      <c r="G12" s="90"/>
      <c r="H12" s="90"/>
      <c r="I12" s="60"/>
    </row>
    <row r="13" spans="1:9">
      <c r="B13" s="253">
        <v>7</v>
      </c>
      <c r="C13" s="60"/>
      <c r="D13" s="557"/>
      <c r="E13" s="259"/>
      <c r="F13" s="255"/>
      <c r="G13" s="90"/>
      <c r="H13" s="90"/>
      <c r="I13" s="60"/>
    </row>
    <row r="14" spans="1:9">
      <c r="B14" s="253">
        <v>8</v>
      </c>
      <c r="C14" s="60"/>
      <c r="D14" s="685"/>
      <c r="E14" s="259"/>
      <c r="F14" s="507"/>
      <c r="G14" s="90"/>
      <c r="H14" s="90"/>
      <c r="I14" s="60"/>
    </row>
    <row r="15" spans="1:9">
      <c r="B15" s="253">
        <v>9</v>
      </c>
      <c r="C15" s="60"/>
      <c r="D15" s="685"/>
      <c r="E15" s="259"/>
      <c r="F15" s="507"/>
      <c r="G15" s="90"/>
      <c r="H15" s="90"/>
      <c r="I15" s="60"/>
    </row>
    <row r="16" spans="1:9">
      <c r="B16" s="253">
        <v>10</v>
      </c>
      <c r="C16" s="505"/>
      <c r="D16" s="569"/>
      <c r="E16" s="259"/>
      <c r="F16" s="507"/>
      <c r="G16" s="90"/>
      <c r="H16" s="90"/>
      <c r="I16" s="60"/>
    </row>
    <row r="17" spans="2:9">
      <c r="B17" s="253">
        <v>11</v>
      </c>
      <c r="C17" s="519"/>
      <c r="D17" s="522"/>
      <c r="E17" s="520"/>
      <c r="F17" s="581"/>
      <c r="G17" s="521"/>
      <c r="H17" s="521"/>
      <c r="I17" s="519"/>
    </row>
    <row r="18" spans="2:9">
      <c r="B18" s="253">
        <v>12</v>
      </c>
      <c r="C18" s="519"/>
      <c r="D18" s="522"/>
      <c r="E18" s="520"/>
      <c r="F18" s="581"/>
      <c r="G18" s="521"/>
      <c r="H18" s="521"/>
      <c r="I18" s="519"/>
    </row>
    <row r="19" spans="2:9">
      <c r="B19" s="253">
        <v>13</v>
      </c>
      <c r="C19" s="573"/>
      <c r="D19" s="564"/>
      <c r="E19" s="565"/>
      <c r="F19" s="566"/>
      <c r="G19" s="567"/>
      <c r="H19" s="567"/>
      <c r="I19" s="60"/>
    </row>
    <row r="20" spans="2:9">
      <c r="B20" s="253">
        <v>14</v>
      </c>
      <c r="C20" s="573"/>
      <c r="D20" s="562"/>
      <c r="E20" s="259"/>
      <c r="F20" s="544"/>
      <c r="G20" s="567"/>
      <c r="H20" s="567"/>
      <c r="I20" s="60"/>
    </row>
    <row r="21" spans="2:9">
      <c r="B21" s="253">
        <v>15</v>
      </c>
      <c r="C21" s="542"/>
      <c r="D21" s="562"/>
      <c r="E21" s="259"/>
      <c r="F21" s="544"/>
      <c r="G21" s="567"/>
      <c r="H21" s="567"/>
      <c r="I21" s="60"/>
    </row>
    <row r="22" spans="2:9">
      <c r="B22" s="253">
        <v>16</v>
      </c>
      <c r="C22" s="60"/>
      <c r="D22" s="596"/>
      <c r="E22" s="259"/>
      <c r="F22" s="254"/>
      <c r="G22" s="90"/>
      <c r="H22" s="90"/>
      <c r="I22" s="60"/>
    </row>
    <row r="23" spans="2:9">
      <c r="B23" s="253">
        <v>17</v>
      </c>
      <c r="C23" s="573"/>
      <c r="D23" s="598"/>
      <c r="E23" s="259"/>
      <c r="F23" s="544"/>
      <c r="G23" s="567"/>
      <c r="H23" s="567"/>
      <c r="I23" s="60"/>
    </row>
    <row r="24" spans="2:9">
      <c r="B24" s="253">
        <v>18</v>
      </c>
      <c r="C24" s="596"/>
      <c r="D24" s="596"/>
      <c r="E24" s="259"/>
      <c r="F24" s="606"/>
      <c r="G24" s="90"/>
      <c r="H24" s="90"/>
      <c r="I24" s="60"/>
    </row>
    <row r="25" spans="2:9">
      <c r="B25" s="253">
        <v>19</v>
      </c>
      <c r="C25" s="596"/>
      <c r="D25" s="596"/>
      <c r="E25" s="259"/>
      <c r="F25" s="606"/>
      <c r="G25" s="90"/>
      <c r="H25" s="90"/>
      <c r="I25" s="60"/>
    </row>
    <row r="26" spans="2:9">
      <c r="B26" s="253">
        <v>20</v>
      </c>
      <c r="C26" s="60"/>
      <c r="D26" s="60"/>
      <c r="E26" s="259"/>
      <c r="F26" s="254"/>
      <c r="G26" s="90"/>
      <c r="H26" s="90"/>
      <c r="I26" s="60"/>
    </row>
    <row r="27" spans="2:9">
      <c r="B27" s="253">
        <v>21</v>
      </c>
      <c r="C27" s="60"/>
      <c r="D27" s="60"/>
      <c r="E27" s="259"/>
      <c r="F27" s="254"/>
      <c r="G27" s="90"/>
      <c r="H27" s="90"/>
      <c r="I27" s="60"/>
    </row>
    <row r="28" spans="2:9">
      <c r="B28" s="253">
        <v>22</v>
      </c>
      <c r="C28" s="60"/>
      <c r="D28" s="60"/>
      <c r="E28" s="259"/>
      <c r="F28" s="254"/>
      <c r="G28" s="90"/>
      <c r="H28" s="90"/>
      <c r="I28" s="60"/>
    </row>
    <row r="29" spans="2:9">
      <c r="B29" s="253">
        <v>23</v>
      </c>
      <c r="C29" s="60"/>
      <c r="D29" s="60"/>
      <c r="E29" s="259"/>
      <c r="F29" s="254"/>
      <c r="G29" s="90"/>
      <c r="H29" s="90"/>
      <c r="I29" s="60"/>
    </row>
    <row r="30" spans="2:9">
      <c r="B30" s="253">
        <v>24</v>
      </c>
      <c r="C30" s="60"/>
      <c r="D30" s="60"/>
      <c r="E30" s="259"/>
      <c r="F30" s="254"/>
      <c r="G30" s="90"/>
      <c r="H30" s="90"/>
      <c r="I30" s="60"/>
    </row>
    <row r="31" spans="2:9">
      <c r="B31" s="253">
        <v>25</v>
      </c>
      <c r="C31" s="60"/>
      <c r="D31" s="60"/>
      <c r="E31" s="259"/>
      <c r="F31" s="254"/>
      <c r="G31" s="90"/>
      <c r="H31" s="90"/>
      <c r="I31" s="60"/>
    </row>
    <row r="32" spans="2:9">
      <c r="B32" s="253">
        <v>26</v>
      </c>
      <c r="C32" s="60"/>
      <c r="D32" s="60"/>
      <c r="E32" s="259"/>
      <c r="F32" s="254"/>
      <c r="G32" s="90"/>
      <c r="H32" s="90"/>
      <c r="I32" s="60"/>
    </row>
    <row r="33" spans="2:9">
      <c r="B33" s="253">
        <v>27</v>
      </c>
      <c r="C33" s="60"/>
      <c r="D33" s="60"/>
      <c r="E33" s="259"/>
      <c r="F33" s="254"/>
      <c r="G33" s="90"/>
      <c r="H33" s="90"/>
      <c r="I33" s="60"/>
    </row>
    <row r="34" spans="2:9">
      <c r="B34" s="253">
        <v>28</v>
      </c>
      <c r="C34" s="60"/>
      <c r="D34" s="60"/>
      <c r="E34" s="259"/>
      <c r="F34" s="254"/>
      <c r="G34" s="90"/>
      <c r="H34" s="90"/>
      <c r="I34" s="60"/>
    </row>
    <row r="35" spans="2:9">
      <c r="B35" s="253">
        <v>29</v>
      </c>
      <c r="C35" s="60"/>
      <c r="D35" s="60"/>
      <c r="E35" s="259"/>
      <c r="F35" s="254"/>
      <c r="G35" s="90"/>
      <c r="H35" s="90"/>
      <c r="I35" s="60"/>
    </row>
    <row r="36" spans="2:9">
      <c r="B36" s="253">
        <v>30</v>
      </c>
      <c r="C36" s="60"/>
      <c r="D36" s="60"/>
      <c r="E36" s="259"/>
      <c r="F36" s="254"/>
      <c r="G36" s="90"/>
      <c r="H36" s="90"/>
      <c r="I36" s="60"/>
    </row>
    <row r="37" spans="2:9">
      <c r="B37" s="253">
        <v>31</v>
      </c>
      <c r="C37" s="60"/>
      <c r="D37" s="60"/>
      <c r="E37" s="259"/>
      <c r="F37" s="254"/>
      <c r="G37" s="90"/>
      <c r="H37" s="90"/>
      <c r="I37" s="60"/>
    </row>
    <row r="38" spans="2:9">
      <c r="B38" s="253">
        <v>32</v>
      </c>
      <c r="C38" s="60"/>
      <c r="D38" s="60"/>
      <c r="E38" s="259"/>
      <c r="F38" s="254"/>
      <c r="G38" s="90"/>
      <c r="H38" s="90"/>
      <c r="I38" s="60"/>
    </row>
    <row r="39" spans="2:9">
      <c r="B39" s="253">
        <v>33</v>
      </c>
      <c r="C39" s="60"/>
      <c r="D39" s="60"/>
      <c r="E39" s="259"/>
      <c r="F39" s="254"/>
      <c r="G39" s="90"/>
      <c r="H39" s="90"/>
      <c r="I39" s="60"/>
    </row>
    <row r="40" spans="2:9">
      <c r="B40" s="253">
        <v>34</v>
      </c>
      <c r="C40" s="60"/>
      <c r="D40" s="60"/>
      <c r="E40" s="259"/>
      <c r="F40" s="254"/>
      <c r="G40" s="90"/>
      <c r="H40" s="90"/>
      <c r="I40" s="60"/>
    </row>
    <row r="41" spans="2:9">
      <c r="B41" s="253">
        <v>35</v>
      </c>
      <c r="C41" s="60"/>
      <c r="D41" s="60"/>
      <c r="E41" s="259"/>
      <c r="F41" s="255"/>
      <c r="G41" s="90"/>
      <c r="H41" s="90"/>
      <c r="I41" s="60"/>
    </row>
    <row r="42" spans="2:9">
      <c r="B42" s="253">
        <v>36</v>
      </c>
      <c r="C42" s="60"/>
      <c r="D42" s="60"/>
      <c r="E42" s="259"/>
      <c r="F42" s="255"/>
      <c r="G42" s="90"/>
      <c r="H42" s="90"/>
      <c r="I42" s="60"/>
    </row>
    <row r="43" spans="2:9">
      <c r="B43" s="253">
        <v>37</v>
      </c>
      <c r="C43" s="60"/>
      <c r="D43" s="60"/>
      <c r="E43" s="259"/>
      <c r="F43" s="255"/>
      <c r="G43" s="90"/>
      <c r="H43" s="90"/>
      <c r="I43" s="60"/>
    </row>
    <row r="44" spans="2:9">
      <c r="B44" s="253">
        <v>38</v>
      </c>
      <c r="C44" s="618"/>
      <c r="D44" s="611"/>
      <c r="E44" s="622"/>
      <c r="F44" s="623"/>
      <c r="G44" s="628"/>
      <c r="H44" s="628"/>
      <c r="I44" s="618"/>
    </row>
    <row r="45" spans="2:9">
      <c r="B45" s="253">
        <v>39</v>
      </c>
      <c r="C45" s="618"/>
      <c r="D45" s="611"/>
      <c r="E45" s="622"/>
      <c r="F45" s="623"/>
      <c r="G45" s="628"/>
      <c r="H45" s="628"/>
      <c r="I45" s="618"/>
    </row>
    <row r="46" spans="2:9">
      <c r="B46" s="253">
        <v>40</v>
      </c>
      <c r="C46" s="618"/>
      <c r="D46" s="611"/>
      <c r="E46" s="622"/>
      <c r="F46" s="623"/>
      <c r="G46" s="628"/>
      <c r="H46" s="628"/>
      <c r="I46" s="618"/>
    </row>
    <row r="47" spans="2:9">
      <c r="B47" s="253">
        <v>41</v>
      </c>
      <c r="C47" s="618"/>
      <c r="D47" s="611"/>
      <c r="E47" s="622"/>
      <c r="F47" s="623"/>
      <c r="G47" s="628"/>
      <c r="H47" s="628"/>
      <c r="I47" s="618"/>
    </row>
    <row r="48" spans="2:9">
      <c r="B48" s="253">
        <v>42</v>
      </c>
      <c r="C48" s="618"/>
      <c r="D48" s="611"/>
      <c r="E48" s="622"/>
      <c r="F48" s="623"/>
      <c r="G48" s="628"/>
      <c r="H48" s="628"/>
      <c r="I48" s="618"/>
    </row>
    <row r="49" spans="2:9">
      <c r="B49" s="253">
        <v>43</v>
      </c>
      <c r="C49" s="618"/>
      <c r="D49" s="611"/>
      <c r="E49" s="622"/>
      <c r="F49" s="623"/>
      <c r="G49" s="628"/>
      <c r="H49" s="628"/>
      <c r="I49" s="618"/>
    </row>
    <row r="50" spans="2:9">
      <c r="B50" s="253">
        <v>44</v>
      </c>
      <c r="C50" s="618"/>
      <c r="D50" s="611"/>
      <c r="E50" s="622"/>
      <c r="F50" s="623"/>
      <c r="G50" s="628"/>
      <c r="H50" s="628"/>
      <c r="I50" s="618"/>
    </row>
    <row r="51" spans="2:9">
      <c r="B51" s="253">
        <v>45</v>
      </c>
      <c r="C51" s="618"/>
      <c r="D51" s="611"/>
      <c r="E51" s="259"/>
      <c r="F51" s="623"/>
      <c r="G51" s="628"/>
      <c r="H51" s="628"/>
      <c r="I51" s="618"/>
    </row>
    <row r="52" spans="2:9">
      <c r="B52" s="253">
        <v>46</v>
      </c>
      <c r="C52" s="618"/>
      <c r="D52" s="611"/>
      <c r="E52" s="259"/>
      <c r="F52" s="623"/>
      <c r="G52" s="628"/>
      <c r="H52" s="628"/>
      <c r="I52" s="618"/>
    </row>
    <row r="53" spans="2:9">
      <c r="B53" s="253">
        <v>47</v>
      </c>
      <c r="C53" s="618"/>
      <c r="D53" s="611"/>
      <c r="E53" s="259"/>
      <c r="F53" s="623"/>
      <c r="G53" s="628"/>
      <c r="H53" s="628"/>
      <c r="I53" s="618"/>
    </row>
    <row r="54" spans="2:9">
      <c r="B54" s="253">
        <v>48</v>
      </c>
      <c r="C54" s="618"/>
      <c r="D54" s="611"/>
      <c r="E54" s="259"/>
      <c r="F54" s="623"/>
      <c r="G54" s="628"/>
      <c r="H54" s="628"/>
      <c r="I54" s="618"/>
    </row>
    <row r="55" spans="2:9">
      <c r="B55" s="253">
        <v>49</v>
      </c>
      <c r="C55" s="618"/>
      <c r="D55" s="611"/>
      <c r="E55" s="259"/>
      <c r="F55" s="623"/>
      <c r="G55" s="628"/>
      <c r="H55" s="628"/>
      <c r="I55" s="618"/>
    </row>
    <row r="56" spans="2:9">
      <c r="B56" s="253">
        <v>50</v>
      </c>
      <c r="C56" s="618"/>
      <c r="D56" s="611"/>
      <c r="E56" s="259"/>
      <c r="F56" s="623"/>
      <c r="G56" s="628"/>
      <c r="H56" s="628"/>
      <c r="I56" s="618"/>
    </row>
    <row r="57" spans="2:9">
      <c r="B57" s="253">
        <v>51</v>
      </c>
      <c r="C57" s="618"/>
      <c r="D57" s="611"/>
      <c r="E57" s="259"/>
      <c r="F57" s="623"/>
      <c r="G57" s="628"/>
      <c r="H57" s="628"/>
      <c r="I57" s="618"/>
    </row>
    <row r="58" spans="2:9">
      <c r="B58" s="253">
        <v>52</v>
      </c>
      <c r="C58" s="618"/>
      <c r="D58" s="611"/>
      <c r="E58" s="259"/>
      <c r="F58" s="623"/>
      <c r="G58" s="628"/>
      <c r="H58" s="628"/>
      <c r="I58" s="618"/>
    </row>
    <row r="59" spans="2:9">
      <c r="B59" s="253">
        <v>53</v>
      </c>
      <c r="C59" s="618"/>
      <c r="D59" s="611"/>
      <c r="E59" s="259"/>
      <c r="F59" s="623"/>
      <c r="G59" s="628"/>
      <c r="H59" s="628"/>
      <c r="I59" s="618"/>
    </row>
    <row r="60" spans="2:9">
      <c r="B60" s="253">
        <v>54</v>
      </c>
      <c r="C60" s="618"/>
      <c r="D60" s="611"/>
      <c r="E60" s="259"/>
      <c r="F60" s="623"/>
      <c r="G60" s="628"/>
      <c r="H60" s="628"/>
      <c r="I60" s="618"/>
    </row>
    <row r="61" spans="2:9">
      <c r="B61" s="253">
        <v>55</v>
      </c>
      <c r="C61" s="618"/>
      <c r="D61" s="611"/>
      <c r="E61" s="259"/>
      <c r="F61" s="623"/>
      <c r="G61" s="628"/>
      <c r="H61" s="628"/>
      <c r="I61" s="618"/>
    </row>
    <row r="62" spans="2:9">
      <c r="B62" s="253">
        <v>56</v>
      </c>
      <c r="C62" s="618"/>
      <c r="D62" s="611"/>
      <c r="E62" s="259"/>
      <c r="F62" s="623"/>
      <c r="G62" s="628"/>
      <c r="H62" s="628"/>
      <c r="I62" s="618"/>
    </row>
    <row r="63" spans="2:9">
      <c r="B63" s="253">
        <v>57</v>
      </c>
      <c r="C63" s="596"/>
      <c r="D63" s="60"/>
      <c r="E63" s="259"/>
      <c r="F63" s="254"/>
      <c r="G63" s="628"/>
      <c r="H63" s="628"/>
      <c r="I63" s="618"/>
    </row>
    <row r="64" spans="2:9">
      <c r="B64" s="253">
        <v>58</v>
      </c>
      <c r="C64" s="596"/>
      <c r="D64" s="60"/>
      <c r="E64" s="259"/>
      <c r="F64" s="254"/>
      <c r="G64" s="628"/>
      <c r="H64" s="628"/>
      <c r="I64" s="618"/>
    </row>
    <row r="65" spans="2:9">
      <c r="B65" s="253">
        <v>59</v>
      </c>
      <c r="C65" s="596"/>
      <c r="D65" s="60"/>
      <c r="E65" s="259"/>
      <c r="F65" s="254"/>
      <c r="G65" s="628"/>
      <c r="H65" s="628"/>
      <c r="I65" s="618"/>
    </row>
    <row r="66" spans="2:9">
      <c r="B66" s="253">
        <v>60</v>
      </c>
      <c r="C66" s="596"/>
      <c r="D66" s="60"/>
      <c r="E66" s="259"/>
      <c r="F66" s="254"/>
      <c r="G66" s="628"/>
      <c r="H66" s="628"/>
      <c r="I66" s="618"/>
    </row>
    <row r="67" spans="2:9">
      <c r="B67" s="253">
        <v>61</v>
      </c>
      <c r="C67" s="596"/>
      <c r="D67" s="60"/>
      <c r="E67" s="259"/>
      <c r="F67" s="254"/>
      <c r="G67" s="628"/>
      <c r="H67" s="628"/>
      <c r="I67" s="618"/>
    </row>
    <row r="68" spans="2:9">
      <c r="B68" s="253">
        <v>62</v>
      </c>
      <c r="C68" s="596"/>
      <c r="D68" s="60"/>
      <c r="E68" s="259"/>
      <c r="F68" s="254"/>
      <c r="G68" s="628"/>
      <c r="H68" s="628"/>
      <c r="I68" s="618"/>
    </row>
    <row r="69" spans="2:9">
      <c r="B69" s="253">
        <v>63</v>
      </c>
      <c r="C69" s="596"/>
      <c r="D69" s="60"/>
      <c r="E69" s="259"/>
      <c r="F69" s="254"/>
      <c r="G69" s="628"/>
      <c r="H69" s="628"/>
      <c r="I69" s="618"/>
    </row>
    <row r="70" spans="2:9">
      <c r="B70" s="253">
        <v>64</v>
      </c>
      <c r="C70" s="596"/>
      <c r="D70" s="60"/>
      <c r="E70" s="259"/>
      <c r="F70" s="254"/>
      <c r="G70" s="628"/>
      <c r="H70" s="628"/>
      <c r="I70" s="618"/>
    </row>
    <row r="71" spans="2:9">
      <c r="B71" s="253">
        <v>65</v>
      </c>
      <c r="C71" s="596"/>
      <c r="D71" s="60"/>
      <c r="E71" s="259"/>
      <c r="F71" s="254"/>
      <c r="G71" s="628"/>
      <c r="H71" s="628"/>
      <c r="I71" s="618"/>
    </row>
    <row r="72" spans="2:9">
      <c r="B72" s="253">
        <v>66</v>
      </c>
      <c r="C72" s="596"/>
      <c r="D72" s="60"/>
      <c r="E72" s="259"/>
      <c r="F72" s="254"/>
      <c r="G72" s="628"/>
      <c r="H72" s="628"/>
      <c r="I72" s="618"/>
    </row>
    <row r="73" spans="2:9">
      <c r="B73" s="253">
        <v>67</v>
      </c>
      <c r="C73" s="596"/>
      <c r="D73" s="60"/>
      <c r="E73" s="259"/>
      <c r="F73" s="254"/>
      <c r="G73" s="628"/>
      <c r="H73" s="628"/>
      <c r="I73" s="618"/>
    </row>
    <row r="74" spans="2:9">
      <c r="B74" s="253">
        <v>68</v>
      </c>
      <c r="C74" s="596"/>
      <c r="D74" s="60"/>
      <c r="E74" s="259"/>
      <c r="F74" s="254"/>
      <c r="G74" s="628"/>
      <c r="H74" s="628"/>
      <c r="I74" s="618"/>
    </row>
    <row r="75" spans="2:9">
      <c r="B75" s="253">
        <v>69</v>
      </c>
      <c r="C75" s="596"/>
      <c r="D75" s="60"/>
      <c r="E75" s="259"/>
      <c r="F75" s="254"/>
      <c r="G75" s="628"/>
      <c r="H75" s="628"/>
      <c r="I75" s="618"/>
    </row>
    <row r="76" spans="2:9">
      <c r="B76" s="253">
        <v>70</v>
      </c>
      <c r="C76" s="596"/>
      <c r="D76" s="60"/>
      <c r="E76" s="259"/>
      <c r="F76" s="254"/>
      <c r="G76" s="628"/>
      <c r="H76" s="628"/>
      <c r="I76" s="618"/>
    </row>
    <row r="77" spans="2:9">
      <c r="B77" s="253">
        <v>71</v>
      </c>
      <c r="C77" s="596"/>
      <c r="D77" s="60"/>
      <c r="E77" s="259"/>
      <c r="F77" s="254"/>
      <c r="G77" s="628"/>
      <c r="H77" s="628"/>
      <c r="I77" s="618"/>
    </row>
    <row r="78" spans="2:9">
      <c r="B78" s="253">
        <v>72</v>
      </c>
      <c r="C78" s="596"/>
      <c r="D78" s="60"/>
      <c r="E78" s="259"/>
      <c r="F78" s="254"/>
      <c r="G78" s="628"/>
      <c r="H78" s="628"/>
      <c r="I78" s="618"/>
    </row>
    <row r="79" spans="2:9">
      <c r="B79" s="253">
        <v>73</v>
      </c>
      <c r="C79" s="684"/>
      <c r="D79" s="685"/>
      <c r="E79" s="259"/>
      <c r="F79" s="686"/>
      <c r="G79" s="628"/>
      <c r="H79" s="628"/>
      <c r="I79" s="618"/>
    </row>
    <row r="80" spans="2:9">
      <c r="B80" s="253">
        <v>74</v>
      </c>
      <c r="C80" s="684"/>
      <c r="D80" s="684"/>
      <c r="E80" s="259"/>
      <c r="F80" s="686"/>
      <c r="G80" s="628"/>
      <c r="H80" s="628"/>
      <c r="I80" s="618"/>
    </row>
    <row r="81" spans="2:9">
      <c r="B81" s="253">
        <v>75</v>
      </c>
      <c r="C81" s="684"/>
      <c r="D81" s="685"/>
      <c r="E81" s="259"/>
      <c r="F81" s="694"/>
      <c r="G81" s="90"/>
      <c r="H81" s="90"/>
      <c r="I81" s="60"/>
    </row>
    <row r="82" spans="2:9">
      <c r="B82" s="253">
        <v>76</v>
      </c>
      <c r="C82" s="684"/>
      <c r="D82" s="684"/>
      <c r="E82" s="259"/>
      <c r="F82" s="695"/>
      <c r="G82" s="90"/>
      <c r="H82" s="90"/>
      <c r="I82" s="60"/>
    </row>
    <row r="83" spans="2:9">
      <c r="B83" s="253">
        <v>77</v>
      </c>
      <c r="C83" s="684"/>
      <c r="D83" s="682"/>
      <c r="E83" s="260"/>
      <c r="F83" s="694"/>
      <c r="G83" s="90"/>
      <c r="H83" s="90"/>
      <c r="I83" s="60"/>
    </row>
    <row r="84" spans="2:9">
      <c r="B84" s="253">
        <v>78</v>
      </c>
      <c r="C84" s="60"/>
      <c r="D84" s="229"/>
      <c r="E84" s="259"/>
      <c r="F84" s="254"/>
      <c r="G84" s="90"/>
      <c r="H84" s="90"/>
      <c r="I84" s="60"/>
    </row>
    <row r="85" spans="2:9">
      <c r="B85" s="253">
        <v>79</v>
      </c>
      <c r="C85" s="60"/>
      <c r="D85" s="229"/>
      <c r="E85" s="259"/>
      <c r="F85" s="254"/>
      <c r="G85" s="90"/>
      <c r="H85" s="90"/>
      <c r="I85" s="60"/>
    </row>
    <row r="86" spans="2:9">
      <c r="B86" s="253">
        <v>80</v>
      </c>
      <c r="C86" s="60"/>
      <c r="D86" s="229"/>
      <c r="E86" s="259"/>
      <c r="F86" s="254"/>
      <c r="G86" s="90"/>
      <c r="H86" s="90"/>
      <c r="I86" s="60"/>
    </row>
    <row r="87" spans="2:9">
      <c r="B87" s="253">
        <v>81</v>
      </c>
      <c r="C87" s="60"/>
      <c r="D87" s="60"/>
      <c r="E87" s="259"/>
      <c r="F87" s="254"/>
      <c r="G87" s="90"/>
      <c r="H87" s="90"/>
      <c r="I87" s="60"/>
    </row>
    <row r="88" spans="2:9">
      <c r="B88" s="253">
        <v>82</v>
      </c>
      <c r="C88" s="60"/>
      <c r="D88" s="60"/>
      <c r="E88" s="259"/>
      <c r="F88" s="254"/>
      <c r="G88" s="90"/>
      <c r="H88" s="90"/>
      <c r="I88" s="60"/>
    </row>
    <row r="89" spans="2:9">
      <c r="B89" s="253">
        <v>83</v>
      </c>
      <c r="C89" s="60"/>
      <c r="D89" s="60"/>
      <c r="E89" s="259"/>
      <c r="F89" s="254"/>
      <c r="G89" s="90"/>
      <c r="H89" s="90"/>
      <c r="I89" s="60"/>
    </row>
    <row r="90" spans="2:9">
      <c r="B90" s="253">
        <v>84</v>
      </c>
      <c r="C90" s="60"/>
      <c r="D90" s="60"/>
      <c r="E90" s="259"/>
      <c r="F90" s="254"/>
      <c r="G90" s="90"/>
      <c r="H90" s="90"/>
      <c r="I90" s="60"/>
    </row>
    <row r="91" spans="2:9">
      <c r="B91" s="253">
        <v>85</v>
      </c>
      <c r="C91" s="60"/>
      <c r="D91" s="60"/>
      <c r="E91" s="259"/>
      <c r="F91" s="254"/>
      <c r="G91" s="90"/>
      <c r="H91" s="90"/>
      <c r="I91" s="60"/>
    </row>
    <row r="92" spans="2:9">
      <c r="B92" s="253">
        <v>86</v>
      </c>
      <c r="C92" s="60"/>
      <c r="D92" s="60"/>
      <c r="E92" s="259"/>
      <c r="F92" s="254"/>
      <c r="G92" s="90"/>
      <c r="H92" s="90"/>
      <c r="I92" s="60"/>
    </row>
    <row r="93" spans="2:9">
      <c r="B93" s="253">
        <v>87</v>
      </c>
      <c r="C93" s="233"/>
      <c r="D93" s="233"/>
      <c r="E93" s="260"/>
      <c r="F93" s="256"/>
      <c r="G93" s="238"/>
      <c r="H93" s="238"/>
      <c r="I93" s="233"/>
    </row>
    <row r="94" spans="2:9">
      <c r="B94" s="253">
        <v>88</v>
      </c>
      <c r="C94" s="233"/>
      <c r="D94" s="233"/>
      <c r="E94" s="260"/>
      <c r="F94" s="256"/>
      <c r="G94" s="238"/>
      <c r="H94" s="238"/>
      <c r="I94" s="233"/>
    </row>
    <row r="95" spans="2:9">
      <c r="B95" s="253">
        <v>89</v>
      </c>
      <c r="C95" s="60"/>
      <c r="D95" s="60"/>
      <c r="E95" s="259"/>
      <c r="F95" s="254"/>
      <c r="G95" s="90"/>
      <c r="H95" s="90"/>
      <c r="I95" s="60"/>
    </row>
    <row r="96" spans="2:9">
      <c r="B96" s="253">
        <v>90</v>
      </c>
      <c r="C96" s="60"/>
      <c r="D96" s="60"/>
      <c r="E96" s="259"/>
      <c r="F96" s="254"/>
      <c r="G96" s="90"/>
      <c r="H96" s="90"/>
      <c r="I96" s="60"/>
    </row>
    <row r="97" spans="2:9">
      <c r="B97" s="253">
        <v>91</v>
      </c>
      <c r="C97" s="60"/>
      <c r="D97" s="60"/>
      <c r="E97" s="259"/>
      <c r="F97" s="254"/>
      <c r="G97" s="90"/>
      <c r="H97" s="90"/>
      <c r="I97" s="60"/>
    </row>
    <row r="98" spans="2:9">
      <c r="B98" s="253">
        <v>92</v>
      </c>
      <c r="C98" s="60"/>
      <c r="D98" s="60"/>
      <c r="E98" s="259"/>
      <c r="F98" s="254"/>
      <c r="G98" s="90"/>
      <c r="H98" s="90"/>
      <c r="I98" s="60"/>
    </row>
    <row r="99" spans="2:9">
      <c r="B99" s="253">
        <v>93</v>
      </c>
      <c r="C99" s="60"/>
      <c r="D99" s="60"/>
      <c r="E99" s="259"/>
      <c r="F99" s="254"/>
      <c r="G99" s="90"/>
      <c r="H99" s="90"/>
      <c r="I99" s="60"/>
    </row>
    <row r="100" spans="2:9">
      <c r="B100" s="253">
        <v>94</v>
      </c>
      <c r="C100" s="60"/>
      <c r="D100" s="60"/>
      <c r="E100" s="259"/>
      <c r="F100" s="254"/>
      <c r="G100" s="90"/>
      <c r="H100" s="90"/>
      <c r="I100" s="60"/>
    </row>
    <row r="101" spans="2:9">
      <c r="B101" s="253">
        <v>95</v>
      </c>
      <c r="C101" s="60"/>
      <c r="D101" s="60"/>
      <c r="E101" s="259"/>
      <c r="F101" s="254"/>
      <c r="G101" s="90"/>
      <c r="H101" s="90"/>
      <c r="I101" s="60"/>
    </row>
    <row r="102" spans="2:9">
      <c r="B102" s="253">
        <v>96</v>
      </c>
      <c r="C102" s="60"/>
      <c r="D102" s="60"/>
      <c r="E102" s="259"/>
      <c r="F102" s="254"/>
      <c r="G102" s="90"/>
      <c r="H102" s="90"/>
      <c r="I102" s="60"/>
    </row>
    <row r="103" spans="2:9">
      <c r="B103" s="253">
        <v>97</v>
      </c>
      <c r="C103" s="60"/>
      <c r="D103" s="60"/>
      <c r="E103" s="259"/>
      <c r="F103" s="254"/>
      <c r="G103" s="90"/>
      <c r="H103" s="90"/>
      <c r="I103" s="60"/>
    </row>
    <row r="104" spans="2:9">
      <c r="B104" s="253">
        <v>98</v>
      </c>
      <c r="C104" s="60"/>
      <c r="D104" s="60"/>
      <c r="E104" s="259"/>
      <c r="F104" s="254"/>
      <c r="G104" s="90"/>
      <c r="H104" s="90"/>
      <c r="I104" s="60"/>
    </row>
    <row r="105" spans="2:9">
      <c r="B105" s="253">
        <v>99</v>
      </c>
      <c r="C105" s="60"/>
      <c r="D105" s="60"/>
      <c r="E105" s="259"/>
      <c r="F105" s="254"/>
      <c r="G105" s="90"/>
      <c r="H105" s="90"/>
      <c r="I105" s="60"/>
    </row>
    <row r="106" spans="2:9">
      <c r="B106" s="253">
        <v>100</v>
      </c>
      <c r="C106" s="60"/>
      <c r="D106" s="60"/>
      <c r="E106" s="259"/>
      <c r="F106" s="254"/>
      <c r="G106" s="90"/>
      <c r="H106" s="90"/>
      <c r="I106" s="60"/>
    </row>
    <row r="107" spans="2:9">
      <c r="B107" s="253">
        <v>101</v>
      </c>
      <c r="C107" s="60"/>
      <c r="D107" s="60"/>
      <c r="E107" s="259"/>
      <c r="F107" s="254"/>
      <c r="G107" s="90"/>
      <c r="H107" s="90"/>
      <c r="I107" s="60"/>
    </row>
    <row r="108" spans="2:9">
      <c r="B108" s="253">
        <v>102</v>
      </c>
      <c r="C108" s="60"/>
      <c r="D108" s="60"/>
      <c r="E108" s="259"/>
      <c r="F108" s="254"/>
      <c r="G108" s="90"/>
      <c r="H108" s="90"/>
      <c r="I108" s="60"/>
    </row>
    <row r="109" spans="2:9">
      <c r="B109" s="253">
        <v>103</v>
      </c>
      <c r="C109" s="60"/>
      <c r="D109" s="60"/>
      <c r="E109" s="259"/>
      <c r="F109" s="254"/>
      <c r="G109" s="90"/>
      <c r="H109" s="90"/>
      <c r="I109" s="60"/>
    </row>
    <row r="110" spans="2:9">
      <c r="B110" s="253">
        <v>104</v>
      </c>
      <c r="C110" s="60"/>
      <c r="D110" s="60"/>
      <c r="E110" s="259"/>
      <c r="F110" s="254"/>
      <c r="G110" s="90"/>
      <c r="H110" s="90"/>
      <c r="I110" s="60"/>
    </row>
    <row r="111" spans="2:9">
      <c r="B111" s="253">
        <v>105</v>
      </c>
      <c r="C111" s="60"/>
      <c r="D111" s="60"/>
      <c r="E111" s="259"/>
      <c r="F111" s="254"/>
      <c r="G111" s="90"/>
      <c r="H111" s="90"/>
      <c r="I111" s="60"/>
    </row>
    <row r="112" spans="2:9">
      <c r="B112" s="253">
        <v>106</v>
      </c>
      <c r="C112" s="60"/>
      <c r="D112" s="60"/>
      <c r="E112" s="259"/>
      <c r="F112" s="254"/>
      <c r="G112" s="90"/>
      <c r="H112" s="90"/>
      <c r="I112" s="60"/>
    </row>
    <row r="113" spans="2:9">
      <c r="B113" s="253">
        <v>107</v>
      </c>
      <c r="C113" s="60"/>
      <c r="D113" s="60"/>
      <c r="E113" s="259"/>
      <c r="F113" s="254"/>
      <c r="G113" s="90"/>
      <c r="H113" s="90"/>
      <c r="I113" s="60"/>
    </row>
    <row r="114" spans="2:9">
      <c r="B114" s="253">
        <v>108</v>
      </c>
      <c r="C114" s="60"/>
      <c r="D114" s="60"/>
      <c r="E114" s="259"/>
      <c r="F114" s="254"/>
      <c r="G114" s="90"/>
      <c r="H114" s="90"/>
      <c r="I114" s="60"/>
    </row>
    <row r="115" spans="2:9">
      <c r="B115" s="253">
        <v>109</v>
      </c>
      <c r="C115" s="60"/>
      <c r="D115" s="60"/>
      <c r="E115" s="259"/>
      <c r="F115" s="254"/>
      <c r="G115" s="90"/>
      <c r="H115" s="90"/>
      <c r="I115" s="60"/>
    </row>
    <row r="116" spans="2:9">
      <c r="B116" s="253">
        <v>110</v>
      </c>
      <c r="C116" s="60"/>
      <c r="D116" s="60"/>
      <c r="E116" s="259"/>
      <c r="F116" s="254"/>
      <c r="G116" s="90"/>
      <c r="H116" s="90"/>
      <c r="I116" s="60"/>
    </row>
    <row r="117" spans="2:9">
      <c r="B117" s="253">
        <v>111</v>
      </c>
      <c r="C117" s="60"/>
      <c r="D117" s="60"/>
      <c r="E117" s="259"/>
      <c r="F117" s="254"/>
      <c r="G117" s="90"/>
      <c r="H117" s="90"/>
      <c r="I117" s="60"/>
    </row>
    <row r="118" spans="2:9">
      <c r="B118" s="253">
        <v>112</v>
      </c>
      <c r="C118" s="60"/>
      <c r="D118" s="60"/>
      <c r="E118" s="259"/>
      <c r="F118" s="254"/>
      <c r="G118" s="90"/>
      <c r="H118" s="90"/>
      <c r="I118" s="60"/>
    </row>
    <row r="119" spans="2:9">
      <c r="B119" s="253">
        <v>113</v>
      </c>
      <c r="C119" s="60"/>
      <c r="D119" s="60"/>
      <c r="E119" s="259"/>
      <c r="F119" s="254"/>
      <c r="G119" s="90"/>
      <c r="H119" s="90"/>
      <c r="I119" s="60"/>
    </row>
    <row r="120" spans="2:9">
      <c r="B120" s="253">
        <v>114</v>
      </c>
      <c r="C120" s="60"/>
      <c r="D120" s="60"/>
      <c r="E120" s="259"/>
      <c r="F120" s="254"/>
      <c r="G120" s="90"/>
      <c r="H120" s="90"/>
      <c r="I120" s="60"/>
    </row>
    <row r="121" spans="2:9">
      <c r="B121" s="253">
        <v>115</v>
      </c>
      <c r="C121" s="60"/>
      <c r="D121" s="60"/>
      <c r="E121" s="259"/>
      <c r="F121" s="254"/>
      <c r="G121" s="90"/>
      <c r="H121" s="90"/>
      <c r="I121" s="60"/>
    </row>
    <row r="122" spans="2:9">
      <c r="B122" s="253">
        <v>116</v>
      </c>
      <c r="C122" s="60"/>
      <c r="D122" s="60"/>
      <c r="E122" s="259"/>
      <c r="F122" s="254"/>
      <c r="G122" s="90"/>
      <c r="H122" s="90"/>
      <c r="I122" s="60"/>
    </row>
    <row r="123" spans="2:9">
      <c r="B123" s="253">
        <v>117</v>
      </c>
      <c r="C123" s="60"/>
      <c r="D123" s="60"/>
      <c r="E123" s="259"/>
      <c r="F123" s="254"/>
      <c r="G123" s="90"/>
      <c r="H123" s="90"/>
      <c r="I123" s="60"/>
    </row>
    <row r="124" spans="2:9">
      <c r="B124" s="253">
        <v>118</v>
      </c>
      <c r="C124" s="60"/>
      <c r="D124" s="60"/>
      <c r="E124" s="259"/>
      <c r="F124" s="254"/>
      <c r="G124" s="90"/>
      <c r="H124" s="90"/>
      <c r="I124" s="60"/>
    </row>
    <row r="125" spans="2:9">
      <c r="B125" s="253">
        <v>119</v>
      </c>
      <c r="C125" s="60"/>
      <c r="D125" s="60"/>
      <c r="E125" s="259"/>
      <c r="F125" s="254"/>
      <c r="G125" s="90"/>
      <c r="H125" s="90"/>
      <c r="I125" s="60"/>
    </row>
    <row r="126" spans="2:9">
      <c r="B126" s="253">
        <v>120</v>
      </c>
      <c r="C126" s="60"/>
      <c r="D126" s="60"/>
      <c r="E126" s="259"/>
      <c r="F126" s="254"/>
      <c r="G126" s="90"/>
      <c r="H126" s="90"/>
      <c r="I126" s="60"/>
    </row>
    <row r="127" spans="2:9">
      <c r="B127" s="253">
        <v>121</v>
      </c>
      <c r="C127" s="60"/>
      <c r="D127" s="60"/>
      <c r="E127" s="259"/>
      <c r="F127" s="254"/>
      <c r="G127" s="90"/>
      <c r="H127" s="90"/>
      <c r="I127" s="60"/>
    </row>
    <row r="128" spans="2:9">
      <c r="B128" s="253">
        <v>122</v>
      </c>
      <c r="C128" s="60"/>
      <c r="D128" s="60"/>
      <c r="E128" s="259"/>
      <c r="F128" s="254"/>
      <c r="G128" s="90"/>
      <c r="H128" s="90"/>
      <c r="I128" s="60"/>
    </row>
    <row r="129" spans="2:9">
      <c r="B129" s="253">
        <v>123</v>
      </c>
      <c r="C129" s="60"/>
      <c r="D129" s="60"/>
      <c r="E129" s="259"/>
      <c r="F129" s="254"/>
      <c r="G129" s="90"/>
      <c r="H129" s="90"/>
      <c r="I129" s="60"/>
    </row>
    <row r="130" spans="2:9">
      <c r="B130" s="253">
        <v>124</v>
      </c>
      <c r="C130" s="60"/>
      <c r="D130" s="60"/>
      <c r="E130" s="259"/>
      <c r="F130" s="254"/>
      <c r="G130" s="90"/>
      <c r="H130" s="90"/>
      <c r="I130" s="60"/>
    </row>
    <row r="131" spans="2:9">
      <c r="B131" s="253">
        <v>125</v>
      </c>
      <c r="C131" s="60"/>
      <c r="D131" s="60"/>
      <c r="E131" s="259"/>
      <c r="F131" s="254"/>
      <c r="G131" s="90"/>
      <c r="H131" s="90"/>
      <c r="I131" s="60"/>
    </row>
    <row r="132" spans="2:9">
      <c r="B132" s="253">
        <v>126</v>
      </c>
      <c r="C132" s="60"/>
      <c r="D132" s="60"/>
      <c r="E132" s="259"/>
      <c r="F132" s="254"/>
      <c r="G132" s="90"/>
      <c r="H132" s="90"/>
      <c r="I132" s="60"/>
    </row>
    <row r="133" spans="2:9">
      <c r="B133" s="253">
        <v>127</v>
      </c>
      <c r="C133" s="60"/>
      <c r="D133" s="60"/>
      <c r="E133" s="259"/>
      <c r="F133" s="254"/>
      <c r="G133" s="90"/>
      <c r="H133" s="90"/>
      <c r="I133" s="60"/>
    </row>
    <row r="134" spans="2:9">
      <c r="B134" s="253">
        <v>128</v>
      </c>
      <c r="C134" s="60"/>
      <c r="D134" s="60"/>
      <c r="E134" s="259"/>
      <c r="F134" s="254"/>
      <c r="G134" s="90"/>
      <c r="H134" s="90"/>
      <c r="I134" s="60"/>
    </row>
    <row r="135" spans="2:9">
      <c r="B135" s="253">
        <v>129</v>
      </c>
      <c r="C135" s="60"/>
      <c r="D135" s="60"/>
      <c r="E135" s="259"/>
      <c r="F135" s="254"/>
      <c r="G135" s="90"/>
      <c r="H135" s="90"/>
      <c r="I135" s="60"/>
    </row>
    <row r="136" spans="2:9">
      <c r="B136" s="253">
        <v>130</v>
      </c>
      <c r="C136" s="60"/>
      <c r="D136" s="60"/>
      <c r="E136" s="259"/>
      <c r="F136" s="254"/>
      <c r="G136" s="90"/>
      <c r="H136" s="90"/>
      <c r="I136" s="60"/>
    </row>
    <row r="137" spans="2:9">
      <c r="B137" s="253">
        <v>131</v>
      </c>
      <c r="C137" s="60"/>
      <c r="D137" s="60"/>
      <c r="E137" s="259"/>
      <c r="F137" s="254"/>
      <c r="G137" s="90"/>
      <c r="H137" s="90"/>
      <c r="I137" s="60"/>
    </row>
    <row r="138" spans="2:9">
      <c r="B138" s="253">
        <v>132</v>
      </c>
      <c r="C138" s="60"/>
      <c r="D138" s="60"/>
      <c r="E138" s="259"/>
      <c r="F138" s="254"/>
      <c r="G138" s="90"/>
      <c r="H138" s="90"/>
      <c r="I138" s="60"/>
    </row>
    <row r="139" spans="2:9">
      <c r="B139" s="253">
        <v>133</v>
      </c>
      <c r="C139" s="60"/>
      <c r="D139" s="60"/>
      <c r="E139" s="259"/>
      <c r="F139" s="254"/>
      <c r="G139" s="90"/>
      <c r="H139" s="90"/>
      <c r="I139" s="60"/>
    </row>
    <row r="140" spans="2:9">
      <c r="B140" s="253">
        <v>134</v>
      </c>
      <c r="C140" s="60"/>
      <c r="D140" s="60"/>
      <c r="E140" s="259"/>
      <c r="F140" s="254"/>
      <c r="G140" s="90"/>
      <c r="H140" s="90"/>
      <c r="I140" s="60"/>
    </row>
    <row r="141" spans="2:9">
      <c r="B141" s="253">
        <v>135</v>
      </c>
      <c r="C141" s="60"/>
      <c r="D141" s="60"/>
      <c r="E141" s="259"/>
      <c r="F141" s="254"/>
      <c r="G141" s="90"/>
      <c r="H141" s="90"/>
      <c r="I141" s="60"/>
    </row>
    <row r="142" spans="2:9">
      <c r="B142" s="253">
        <v>136</v>
      </c>
      <c r="C142" s="60"/>
      <c r="D142" s="60"/>
      <c r="E142" s="259"/>
      <c r="F142" s="254"/>
      <c r="G142" s="90"/>
      <c r="H142" s="90"/>
      <c r="I142" s="60"/>
    </row>
    <row r="143" spans="2:9">
      <c r="B143" s="253">
        <v>137</v>
      </c>
      <c r="C143" s="60"/>
      <c r="D143" s="60"/>
      <c r="E143" s="259"/>
      <c r="F143" s="254"/>
      <c r="G143" s="90"/>
      <c r="H143" s="90"/>
      <c r="I143" s="60"/>
    </row>
    <row r="144" spans="2:9">
      <c r="B144" s="253">
        <v>138</v>
      </c>
      <c r="C144" s="60"/>
      <c r="D144" s="60"/>
      <c r="E144" s="259"/>
      <c r="F144" s="254"/>
      <c r="G144" s="90"/>
      <c r="H144" s="90"/>
      <c r="I144" s="60"/>
    </row>
    <row r="145" spans="2:9">
      <c r="B145" s="253">
        <v>139</v>
      </c>
      <c r="C145" s="60"/>
      <c r="D145" s="60"/>
      <c r="E145" s="259"/>
      <c r="F145" s="254"/>
      <c r="G145" s="90"/>
      <c r="H145" s="90"/>
      <c r="I145" s="60"/>
    </row>
    <row r="146" spans="2:9">
      <c r="B146" s="253">
        <v>140</v>
      </c>
      <c r="C146" s="60"/>
      <c r="D146" s="60"/>
      <c r="E146" s="259"/>
      <c r="F146" s="254"/>
      <c r="G146" s="90"/>
      <c r="H146" s="90"/>
      <c r="I146" s="60"/>
    </row>
    <row r="147" spans="2:9">
      <c r="B147" s="253">
        <v>141</v>
      </c>
      <c r="C147" s="60"/>
      <c r="D147" s="60"/>
      <c r="E147" s="259"/>
      <c r="F147" s="254"/>
      <c r="G147" s="90"/>
      <c r="H147" s="90"/>
      <c r="I147" s="60"/>
    </row>
    <row r="148" spans="2:9">
      <c r="B148" s="253">
        <v>142</v>
      </c>
      <c r="C148" s="60"/>
      <c r="D148" s="60"/>
      <c r="E148" s="259"/>
      <c r="F148" s="254"/>
      <c r="G148" s="90"/>
      <c r="H148" s="90"/>
      <c r="I148" s="60"/>
    </row>
    <row r="149" spans="2:9">
      <c r="B149" s="253">
        <v>143</v>
      </c>
      <c r="C149" s="60"/>
      <c r="D149" s="60"/>
      <c r="E149" s="259"/>
      <c r="F149" s="254"/>
      <c r="G149" s="90"/>
      <c r="H149" s="90"/>
      <c r="I149" s="60"/>
    </row>
    <row r="150" spans="2:9">
      <c r="B150" s="253">
        <v>144</v>
      </c>
      <c r="C150" s="60"/>
      <c r="D150" s="60"/>
      <c r="E150" s="259"/>
      <c r="F150" s="254"/>
      <c r="G150" s="90"/>
      <c r="H150" s="90"/>
      <c r="I150" s="60"/>
    </row>
    <row r="151" spans="2:9">
      <c r="B151" s="253">
        <v>145</v>
      </c>
      <c r="C151" s="60"/>
      <c r="D151" s="60"/>
      <c r="E151" s="259"/>
      <c r="F151" s="254"/>
      <c r="G151" s="90"/>
      <c r="H151" s="90"/>
      <c r="I151" s="60"/>
    </row>
    <row r="152" spans="2:9">
      <c r="B152" s="253">
        <v>146</v>
      </c>
      <c r="C152" s="60"/>
      <c r="D152" s="60"/>
      <c r="E152" s="259"/>
      <c r="F152" s="254"/>
      <c r="G152" s="90"/>
      <c r="H152" s="90"/>
      <c r="I152" s="60"/>
    </row>
    <row r="153" spans="2:9">
      <c r="B153" s="253">
        <v>147</v>
      </c>
      <c r="C153" s="60"/>
      <c r="D153" s="60"/>
      <c r="E153" s="259"/>
      <c r="F153" s="254"/>
      <c r="G153" s="90"/>
      <c r="H153" s="90"/>
      <c r="I153" s="60"/>
    </row>
    <row r="154" spans="2:9">
      <c r="B154" s="253">
        <v>148</v>
      </c>
      <c r="C154" s="60"/>
      <c r="D154" s="60"/>
      <c r="E154" s="259"/>
      <c r="F154" s="254"/>
      <c r="G154" s="90"/>
      <c r="H154" s="90"/>
      <c r="I154" s="60"/>
    </row>
    <row r="155" spans="2:9">
      <c r="B155" s="253">
        <v>149</v>
      </c>
      <c r="C155" s="60"/>
      <c r="D155" s="60"/>
      <c r="E155" s="259"/>
      <c r="F155" s="254"/>
      <c r="G155" s="90"/>
      <c r="H155" s="90"/>
      <c r="I155" s="60"/>
    </row>
    <row r="156" spans="2:9">
      <c r="B156" s="253">
        <v>150</v>
      </c>
      <c r="C156" s="60"/>
      <c r="D156" s="60"/>
      <c r="E156" s="259"/>
      <c r="F156" s="254"/>
      <c r="G156" s="90"/>
      <c r="H156" s="90"/>
      <c r="I156" s="60"/>
    </row>
    <row r="157" spans="2:9">
      <c r="B157" s="253">
        <v>151</v>
      </c>
      <c r="C157" s="60"/>
      <c r="D157" s="60"/>
      <c r="E157" s="259"/>
      <c r="F157" s="254"/>
      <c r="G157" s="90"/>
      <c r="H157" s="90"/>
      <c r="I157" s="60"/>
    </row>
    <row r="158" spans="2:9">
      <c r="B158" s="253">
        <v>152</v>
      </c>
      <c r="C158" s="60"/>
      <c r="D158" s="60"/>
      <c r="E158" s="259"/>
      <c r="F158" s="254"/>
      <c r="G158" s="90"/>
      <c r="H158" s="90"/>
      <c r="I158" s="60"/>
    </row>
    <row r="159" spans="2:9">
      <c r="B159" s="253">
        <v>153</v>
      </c>
      <c r="C159" s="60"/>
      <c r="D159" s="60"/>
      <c r="E159" s="259"/>
      <c r="F159" s="254"/>
      <c r="G159" s="90"/>
      <c r="H159" s="90"/>
      <c r="I159" s="60"/>
    </row>
    <row r="160" spans="2:9">
      <c r="B160" s="253">
        <v>154</v>
      </c>
      <c r="C160" s="60"/>
      <c r="D160" s="60"/>
      <c r="E160" s="259"/>
      <c r="F160" s="254"/>
      <c r="G160" s="90"/>
      <c r="H160" s="90"/>
      <c r="I160" s="60"/>
    </row>
    <row r="161" spans="2:9">
      <c r="B161" s="253">
        <v>155</v>
      </c>
      <c r="C161" s="60"/>
      <c r="D161" s="60"/>
      <c r="E161" s="259"/>
      <c r="F161" s="254"/>
      <c r="G161" s="90"/>
      <c r="H161" s="90"/>
      <c r="I161" s="60"/>
    </row>
    <row r="162" spans="2:9">
      <c r="B162" s="253">
        <v>156</v>
      </c>
      <c r="C162" s="60"/>
      <c r="D162" s="60"/>
      <c r="E162" s="259"/>
      <c r="F162" s="254"/>
      <c r="G162" s="90"/>
      <c r="H162" s="90"/>
      <c r="I162" s="60"/>
    </row>
    <row r="163" spans="2:9">
      <c r="B163" s="253">
        <v>157</v>
      </c>
      <c r="C163" s="60"/>
      <c r="D163" s="60"/>
      <c r="E163" s="259"/>
      <c r="F163" s="254"/>
      <c r="G163" s="90"/>
      <c r="H163" s="90"/>
      <c r="I163" s="60"/>
    </row>
    <row r="164" spans="2:9">
      <c r="B164" s="253">
        <v>158</v>
      </c>
      <c r="C164" s="60"/>
      <c r="D164" s="60"/>
      <c r="E164" s="259"/>
      <c r="F164" s="254"/>
      <c r="G164" s="90"/>
      <c r="H164" s="90"/>
      <c r="I164" s="60"/>
    </row>
    <row r="165" spans="2:9">
      <c r="B165" s="253">
        <v>159</v>
      </c>
      <c r="C165" s="60"/>
      <c r="D165" s="60"/>
      <c r="E165" s="259"/>
      <c r="F165" s="254"/>
      <c r="G165" s="90"/>
      <c r="H165" s="90"/>
      <c r="I165" s="60"/>
    </row>
    <row r="166" spans="2:9">
      <c r="B166" s="253">
        <v>160</v>
      </c>
      <c r="C166" s="60"/>
      <c r="D166" s="60"/>
      <c r="E166" s="259"/>
      <c r="F166" s="254"/>
      <c r="G166" s="90"/>
      <c r="H166" s="90"/>
      <c r="I166" s="60"/>
    </row>
    <row r="167" spans="2:9">
      <c r="B167" s="253">
        <v>161</v>
      </c>
      <c r="C167" s="60"/>
      <c r="D167" s="60"/>
      <c r="E167" s="259"/>
      <c r="F167" s="254"/>
      <c r="G167" s="90"/>
      <c r="H167" s="90"/>
      <c r="I167" s="60"/>
    </row>
    <row r="168" spans="2:9">
      <c r="B168" s="253">
        <v>162</v>
      </c>
      <c r="C168" s="60"/>
      <c r="D168" s="60"/>
      <c r="E168" s="259"/>
      <c r="F168" s="254"/>
      <c r="G168" s="90"/>
      <c r="H168" s="90"/>
      <c r="I168" s="60"/>
    </row>
    <row r="169" spans="2:9">
      <c r="B169" s="253">
        <v>163</v>
      </c>
      <c r="C169" s="60"/>
      <c r="D169" s="60"/>
      <c r="E169" s="259"/>
      <c r="F169" s="254"/>
      <c r="G169" s="90"/>
      <c r="H169" s="90"/>
      <c r="I169" s="60"/>
    </row>
    <row r="170" spans="2:9">
      <c r="B170" s="253">
        <v>164</v>
      </c>
      <c r="C170" s="60"/>
      <c r="D170" s="60"/>
      <c r="E170" s="259"/>
      <c r="F170" s="254"/>
      <c r="G170" s="90"/>
      <c r="H170" s="90"/>
      <c r="I170" s="60"/>
    </row>
    <row r="171" spans="2:9">
      <c r="B171" s="253">
        <v>165</v>
      </c>
      <c r="C171" s="60"/>
      <c r="D171" s="60"/>
      <c r="E171" s="259"/>
      <c r="F171" s="254"/>
      <c r="G171" s="90"/>
      <c r="H171" s="90"/>
      <c r="I171" s="60"/>
    </row>
    <row r="172" spans="2:9">
      <c r="B172" s="253">
        <v>166</v>
      </c>
      <c r="C172" s="60"/>
      <c r="D172" s="60"/>
      <c r="E172" s="259"/>
      <c r="F172" s="254"/>
      <c r="G172" s="90"/>
      <c r="H172" s="90"/>
      <c r="I172" s="60"/>
    </row>
    <row r="173" spans="2:9">
      <c r="B173" s="253">
        <v>167</v>
      </c>
      <c r="C173" s="60"/>
      <c r="D173" s="60"/>
      <c r="E173" s="259"/>
      <c r="F173" s="254"/>
      <c r="G173" s="90"/>
      <c r="H173" s="90"/>
      <c r="I173" s="60"/>
    </row>
    <row r="174" spans="2:9">
      <c r="B174" s="253">
        <v>168</v>
      </c>
      <c r="C174" s="60"/>
      <c r="D174" s="60"/>
      <c r="E174" s="259"/>
      <c r="F174" s="254"/>
      <c r="G174" s="90"/>
      <c r="H174" s="90"/>
      <c r="I174" s="60"/>
    </row>
    <row r="175" spans="2:9">
      <c r="B175" s="253">
        <v>169</v>
      </c>
      <c r="C175" s="60"/>
      <c r="D175" s="60"/>
      <c r="E175" s="259"/>
      <c r="F175" s="254"/>
      <c r="G175" s="90"/>
      <c r="H175" s="90"/>
      <c r="I175" s="60"/>
    </row>
    <row r="176" spans="2:9">
      <c r="B176" s="253">
        <v>170</v>
      </c>
      <c r="C176" s="60"/>
      <c r="D176" s="60"/>
      <c r="E176" s="259"/>
      <c r="F176" s="254"/>
      <c r="G176" s="90"/>
      <c r="H176" s="90"/>
      <c r="I176" s="60"/>
    </row>
    <row r="177" spans="2:9">
      <c r="B177" s="253">
        <v>171</v>
      </c>
      <c r="C177" s="60"/>
      <c r="D177" s="60"/>
      <c r="E177" s="259"/>
      <c r="F177" s="254"/>
      <c r="G177" s="90"/>
      <c r="H177" s="90"/>
      <c r="I177" s="60"/>
    </row>
    <row r="178" spans="2:9">
      <c r="B178" s="253">
        <v>172</v>
      </c>
      <c r="C178" s="60"/>
      <c r="D178" s="60"/>
      <c r="E178" s="259"/>
      <c r="F178" s="254"/>
      <c r="G178" s="90"/>
      <c r="H178" s="90"/>
      <c r="I178" s="60"/>
    </row>
    <row r="179" spans="2:9">
      <c r="B179" s="253">
        <v>173</v>
      </c>
      <c r="C179" s="60"/>
      <c r="D179" s="60"/>
      <c r="E179" s="259"/>
      <c r="F179" s="254"/>
      <c r="G179" s="90"/>
      <c r="H179" s="90"/>
      <c r="I179" s="60"/>
    </row>
    <row r="180" spans="2:9">
      <c r="B180" s="253">
        <v>174</v>
      </c>
      <c r="C180" s="60"/>
      <c r="D180" s="60"/>
      <c r="E180" s="259"/>
      <c r="F180" s="254"/>
      <c r="G180" s="90"/>
      <c r="H180" s="90"/>
      <c r="I180" s="60"/>
    </row>
    <row r="181" spans="2:9">
      <c r="B181" s="253">
        <v>175</v>
      </c>
      <c r="C181" s="60"/>
      <c r="D181" s="60"/>
      <c r="E181" s="259"/>
      <c r="F181" s="254"/>
      <c r="G181" s="90"/>
      <c r="H181" s="90"/>
      <c r="I181" s="60"/>
    </row>
    <row r="182" spans="2:9">
      <c r="B182" s="253">
        <v>176</v>
      </c>
      <c r="C182" s="60"/>
      <c r="D182" s="60"/>
      <c r="E182" s="259"/>
      <c r="F182" s="254"/>
      <c r="G182" s="90"/>
      <c r="H182" s="90"/>
      <c r="I182" s="60"/>
    </row>
    <row r="183" spans="2:9">
      <c r="B183" s="253">
        <v>177</v>
      </c>
      <c r="C183" s="60"/>
      <c r="D183" s="60"/>
      <c r="E183" s="259"/>
      <c r="F183" s="254"/>
      <c r="G183" s="90"/>
      <c r="H183" s="90"/>
      <c r="I183" s="60"/>
    </row>
    <row r="184" spans="2:9">
      <c r="B184" s="253">
        <v>178</v>
      </c>
      <c r="C184" s="60"/>
      <c r="D184" s="60"/>
      <c r="E184" s="259"/>
      <c r="F184" s="254"/>
      <c r="G184" s="90"/>
      <c r="H184" s="90"/>
      <c r="I184" s="60"/>
    </row>
    <row r="185" spans="2:9">
      <c r="B185" s="253">
        <v>179</v>
      </c>
      <c r="C185" s="60"/>
      <c r="D185" s="60"/>
      <c r="E185" s="259"/>
      <c r="F185" s="254"/>
      <c r="G185" s="90"/>
      <c r="H185" s="90"/>
      <c r="I185" s="60"/>
    </row>
    <row r="186" spans="2:9">
      <c r="B186" s="253">
        <v>180</v>
      </c>
      <c r="C186" s="60"/>
      <c r="D186" s="60"/>
      <c r="E186" s="259"/>
      <c r="F186" s="254"/>
      <c r="G186" s="90"/>
      <c r="H186" s="90"/>
      <c r="I186" s="60"/>
    </row>
    <row r="187" spans="2:9">
      <c r="B187" s="253">
        <v>181</v>
      </c>
      <c r="C187" s="60"/>
      <c r="D187" s="60"/>
      <c r="E187" s="259"/>
      <c r="F187" s="254"/>
      <c r="G187" s="90"/>
      <c r="H187" s="90"/>
      <c r="I187" s="60"/>
    </row>
    <row r="188" spans="2:9">
      <c r="B188" s="253">
        <v>182</v>
      </c>
      <c r="C188" s="60"/>
      <c r="D188" s="60"/>
      <c r="E188" s="259"/>
      <c r="F188" s="254"/>
      <c r="G188" s="90"/>
      <c r="H188" s="90"/>
      <c r="I188" s="60"/>
    </row>
    <row r="189" spans="2:9">
      <c r="B189" s="253">
        <v>183</v>
      </c>
      <c r="C189" s="60"/>
      <c r="D189" s="60"/>
      <c r="E189" s="259"/>
      <c r="F189" s="254"/>
      <c r="G189" s="90"/>
      <c r="H189" s="90"/>
      <c r="I189" s="60"/>
    </row>
    <row r="190" spans="2:9">
      <c r="B190" s="253">
        <v>184</v>
      </c>
      <c r="C190" s="60"/>
      <c r="D190" s="60"/>
      <c r="E190" s="259"/>
      <c r="F190" s="254"/>
      <c r="G190" s="90"/>
      <c r="H190" s="90"/>
      <c r="I190" s="60"/>
    </row>
    <row r="191" spans="2:9">
      <c r="B191" s="253">
        <v>185</v>
      </c>
      <c r="C191" s="60"/>
      <c r="D191" s="60"/>
      <c r="E191" s="259"/>
      <c r="F191" s="254"/>
      <c r="G191" s="90"/>
      <c r="H191" s="90"/>
      <c r="I191" s="60"/>
    </row>
    <row r="192" spans="2:9">
      <c r="B192" s="253">
        <v>186</v>
      </c>
      <c r="C192" s="60"/>
      <c r="D192" s="60"/>
      <c r="E192" s="259"/>
      <c r="F192" s="254"/>
      <c r="G192" s="90"/>
      <c r="H192" s="90"/>
      <c r="I192" s="60"/>
    </row>
    <row r="193" spans="2:9">
      <c r="B193" s="253">
        <v>187</v>
      </c>
      <c r="C193" s="60"/>
      <c r="D193" s="60"/>
      <c r="E193" s="259"/>
      <c r="F193" s="254"/>
      <c r="G193" s="90"/>
      <c r="H193" s="90"/>
      <c r="I193" s="60"/>
    </row>
    <row r="194" spans="2:9">
      <c r="B194" s="253">
        <v>188</v>
      </c>
      <c r="C194" s="60"/>
      <c r="D194" s="60"/>
      <c r="E194" s="259"/>
      <c r="F194" s="254"/>
      <c r="G194" s="90"/>
      <c r="H194" s="90"/>
      <c r="I194" s="60"/>
    </row>
    <row r="195" spans="2:9">
      <c r="B195" s="253">
        <v>189</v>
      </c>
      <c r="C195" s="60"/>
      <c r="D195" s="60"/>
      <c r="E195" s="259"/>
      <c r="F195" s="254"/>
      <c r="G195" s="90"/>
      <c r="H195" s="90"/>
      <c r="I195" s="60"/>
    </row>
    <row r="196" spans="2:9">
      <c r="B196" s="253">
        <v>190</v>
      </c>
      <c r="C196" s="60"/>
      <c r="D196" s="60"/>
      <c r="E196" s="259"/>
      <c r="F196" s="254"/>
      <c r="G196" s="90"/>
      <c r="H196" s="90"/>
      <c r="I196" s="60"/>
    </row>
    <row r="197" spans="2:9">
      <c r="B197" s="253">
        <v>191</v>
      </c>
      <c r="C197" s="60"/>
      <c r="D197" s="60"/>
      <c r="E197" s="259"/>
      <c r="F197" s="254"/>
      <c r="G197" s="90"/>
      <c r="H197" s="90"/>
      <c r="I197" s="60"/>
    </row>
    <row r="198" spans="2:9">
      <c r="B198" s="253">
        <v>192</v>
      </c>
      <c r="C198" s="60"/>
      <c r="D198" s="60"/>
      <c r="E198" s="259"/>
      <c r="F198" s="254"/>
      <c r="G198" s="90"/>
      <c r="H198" s="90"/>
      <c r="I198" s="60"/>
    </row>
    <row r="199" spans="2:9">
      <c r="B199" s="253">
        <v>193</v>
      </c>
      <c r="C199" s="60"/>
      <c r="D199" s="60"/>
      <c r="E199" s="259"/>
      <c r="F199" s="254"/>
      <c r="G199" s="90"/>
      <c r="H199" s="90"/>
      <c r="I199" s="60"/>
    </row>
    <row r="200" spans="2:9">
      <c r="B200" s="253">
        <v>194</v>
      </c>
      <c r="C200" s="60"/>
      <c r="D200" s="60"/>
      <c r="E200" s="259"/>
      <c r="F200" s="254"/>
      <c r="G200" s="90"/>
      <c r="H200" s="90"/>
      <c r="I200" s="60"/>
    </row>
    <row r="201" spans="2:9">
      <c r="B201" s="253">
        <v>195</v>
      </c>
      <c r="C201" s="60"/>
      <c r="D201" s="60"/>
      <c r="E201" s="259"/>
      <c r="F201" s="254"/>
      <c r="G201" s="90"/>
      <c r="H201" s="90"/>
      <c r="I201" s="60"/>
    </row>
    <row r="202" spans="2:9">
      <c r="B202" s="253">
        <v>196</v>
      </c>
      <c r="C202" s="60"/>
      <c r="D202" s="60"/>
      <c r="E202" s="259"/>
      <c r="F202" s="254"/>
      <c r="G202" s="90"/>
      <c r="H202" s="90"/>
      <c r="I202" s="60"/>
    </row>
    <row r="203" spans="2:9">
      <c r="B203" s="253">
        <v>197</v>
      </c>
      <c r="C203" s="60"/>
      <c r="D203" s="60"/>
      <c r="E203" s="259"/>
      <c r="F203" s="254"/>
      <c r="G203" s="90"/>
      <c r="H203" s="90"/>
      <c r="I203" s="60"/>
    </row>
    <row r="204" spans="2:9">
      <c r="B204" s="253">
        <v>198</v>
      </c>
      <c r="C204" s="60"/>
      <c r="D204" s="60"/>
      <c r="E204" s="259"/>
      <c r="F204" s="254"/>
      <c r="G204" s="90"/>
      <c r="H204" s="90"/>
      <c r="I204" s="60"/>
    </row>
    <row r="205" spans="2:9">
      <c r="B205" s="253">
        <v>199</v>
      </c>
      <c r="C205" s="60"/>
      <c r="D205" s="60"/>
      <c r="E205" s="259"/>
      <c r="F205" s="254"/>
      <c r="G205" s="90"/>
      <c r="H205" s="90"/>
      <c r="I205" s="60"/>
    </row>
    <row r="206" spans="2:9">
      <c r="B206" s="253">
        <v>200</v>
      </c>
      <c r="C206" s="60"/>
      <c r="D206" s="60"/>
      <c r="E206" s="259"/>
      <c r="F206" s="254"/>
      <c r="G206" s="90"/>
      <c r="H206" s="90"/>
      <c r="I206" s="60"/>
    </row>
    <row r="207" spans="2:9">
      <c r="B207" s="253">
        <v>201</v>
      </c>
      <c r="C207" s="60"/>
      <c r="D207" s="60"/>
      <c r="E207" s="259"/>
      <c r="F207" s="254"/>
      <c r="G207" s="90"/>
      <c r="H207" s="90"/>
      <c r="I207" s="60"/>
    </row>
    <row r="208" spans="2:9">
      <c r="B208" s="253">
        <v>202</v>
      </c>
      <c r="C208" s="60"/>
      <c r="D208" s="60"/>
      <c r="E208" s="259"/>
      <c r="F208" s="254"/>
      <c r="G208" s="90"/>
      <c r="H208" s="90"/>
      <c r="I208" s="60"/>
    </row>
    <row r="209" spans="2:9">
      <c r="B209" s="253">
        <v>203</v>
      </c>
      <c r="C209" s="60"/>
      <c r="D209" s="60"/>
      <c r="E209" s="259"/>
      <c r="F209" s="254"/>
      <c r="G209" s="90"/>
      <c r="H209" s="90"/>
      <c r="I209" s="60"/>
    </row>
    <row r="210" spans="2:9">
      <c r="B210" s="253">
        <v>204</v>
      </c>
      <c r="C210" s="60"/>
      <c r="D210" s="60"/>
      <c r="E210" s="259"/>
      <c r="F210" s="254"/>
      <c r="G210" s="90"/>
      <c r="H210" s="90"/>
      <c r="I210" s="60"/>
    </row>
    <row r="211" spans="2:9">
      <c r="B211" s="253">
        <v>205</v>
      </c>
      <c r="C211" s="60"/>
      <c r="D211" s="60"/>
      <c r="E211" s="259"/>
      <c r="F211" s="254"/>
      <c r="G211" s="90"/>
      <c r="H211" s="90"/>
      <c r="I211" s="60"/>
    </row>
    <row r="212" spans="2:9">
      <c r="B212" s="253">
        <v>206</v>
      </c>
      <c r="C212" s="60"/>
      <c r="D212" s="60"/>
      <c r="E212" s="259"/>
      <c r="F212" s="254"/>
      <c r="G212" s="90"/>
      <c r="H212" s="90"/>
      <c r="I212" s="60"/>
    </row>
    <row r="213" spans="2:9">
      <c r="B213" s="253">
        <v>207</v>
      </c>
      <c r="C213" s="60"/>
      <c r="D213" s="60"/>
      <c r="E213" s="259"/>
      <c r="F213" s="254"/>
      <c r="G213" s="90"/>
      <c r="H213" s="90"/>
      <c r="I213" s="60"/>
    </row>
    <row r="214" spans="2:9">
      <c r="B214" s="253">
        <v>208</v>
      </c>
      <c r="C214" s="60"/>
      <c r="D214" s="60"/>
      <c r="E214" s="259"/>
      <c r="F214" s="254"/>
      <c r="G214" s="90"/>
      <c r="H214" s="90"/>
      <c r="I214" s="60"/>
    </row>
    <row r="215" spans="2:9">
      <c r="B215" s="253">
        <v>209</v>
      </c>
      <c r="C215" s="60"/>
      <c r="D215" s="60"/>
      <c r="E215" s="259"/>
      <c r="F215" s="254"/>
      <c r="G215" s="90"/>
      <c r="H215" s="90"/>
      <c r="I215" s="60"/>
    </row>
    <row r="216" spans="2:9">
      <c r="B216" s="253">
        <v>210</v>
      </c>
      <c r="C216" s="60"/>
      <c r="D216" s="60"/>
      <c r="E216" s="259"/>
      <c r="F216" s="254"/>
      <c r="G216" s="90"/>
      <c r="H216" s="90"/>
      <c r="I216" s="60"/>
    </row>
    <row r="217" spans="2:9">
      <c r="B217" s="253">
        <v>211</v>
      </c>
      <c r="C217" s="60"/>
      <c r="D217" s="60"/>
      <c r="E217" s="259"/>
      <c r="F217" s="254"/>
      <c r="G217" s="90"/>
      <c r="H217" s="90"/>
      <c r="I217" s="60"/>
    </row>
  </sheetData>
  <phoneticPr fontId="13" type="noConversion"/>
  <conditionalFormatting sqref="D13">
    <cfRule type="duplicateValues" dxfId="38" priority="28"/>
  </conditionalFormatting>
  <conditionalFormatting sqref="D12">
    <cfRule type="duplicateValues" dxfId="37" priority="27"/>
  </conditionalFormatting>
  <conditionalFormatting sqref="D56:D58">
    <cfRule type="duplicateValues" dxfId="36" priority="25"/>
    <cfRule type="duplicateValues" dxfId="35" priority="26"/>
  </conditionalFormatting>
  <conditionalFormatting sqref="D56:D58">
    <cfRule type="duplicateValues" dxfId="34" priority="24"/>
  </conditionalFormatting>
  <conditionalFormatting sqref="D58:D61">
    <cfRule type="duplicateValues" dxfId="33" priority="22"/>
    <cfRule type="duplicateValues" dxfId="32" priority="23"/>
  </conditionalFormatting>
  <conditionalFormatting sqref="D58:D61">
    <cfRule type="duplicateValues" dxfId="31" priority="21"/>
  </conditionalFormatting>
  <conditionalFormatting sqref="D61">
    <cfRule type="duplicateValues" dxfId="30" priority="19"/>
    <cfRule type="duplicateValues" dxfId="29" priority="20"/>
  </conditionalFormatting>
  <conditionalFormatting sqref="D61">
    <cfRule type="duplicateValues" dxfId="28" priority="18"/>
  </conditionalFormatting>
  <conditionalFormatting sqref="D93">
    <cfRule type="duplicateValues" dxfId="27" priority="17"/>
  </conditionalFormatting>
  <conditionalFormatting sqref="D95:D1048576 D20:D93 D1:D6 D8:D9 D11:D16">
    <cfRule type="duplicateValues" dxfId="26" priority="16"/>
  </conditionalFormatting>
  <conditionalFormatting sqref="D10">
    <cfRule type="duplicateValues" dxfId="25" priority="15"/>
  </conditionalFormatting>
  <conditionalFormatting sqref="D17:D18">
    <cfRule type="duplicateValues" dxfId="24" priority="14"/>
  </conditionalFormatting>
  <conditionalFormatting sqref="D19">
    <cfRule type="duplicateValues" dxfId="23" priority="13"/>
  </conditionalFormatting>
  <conditionalFormatting sqref="D44:D46">
    <cfRule type="duplicateValues" dxfId="22" priority="12"/>
  </conditionalFormatting>
  <conditionalFormatting sqref="D47:D52">
    <cfRule type="duplicateValues" dxfId="21" priority="11"/>
  </conditionalFormatting>
  <conditionalFormatting sqref="D50">
    <cfRule type="duplicateValues" dxfId="20" priority="10"/>
  </conditionalFormatting>
  <conditionalFormatting sqref="D49:D52">
    <cfRule type="duplicateValues" dxfId="19" priority="9"/>
  </conditionalFormatting>
  <conditionalFormatting sqref="D53:D61">
    <cfRule type="duplicateValues" dxfId="18" priority="8"/>
  </conditionalFormatting>
  <conditionalFormatting sqref="D62">
    <cfRule type="duplicateValues" dxfId="17" priority="6"/>
    <cfRule type="duplicateValues" dxfId="16" priority="7"/>
  </conditionalFormatting>
  <conditionalFormatting sqref="D62">
    <cfRule type="duplicateValues" dxfId="15" priority="5"/>
  </conditionalFormatting>
  <conditionalFormatting sqref="D7">
    <cfRule type="duplicateValues" dxfId="14" priority="4"/>
  </conditionalFormatting>
  <conditionalFormatting sqref="D7">
    <cfRule type="duplicateValues" dxfId="13" priority="2"/>
    <cfRule type="duplicateValues" dxfId="12" priority="3"/>
  </conditionalFormatting>
  <conditionalFormatting sqref="D7">
    <cfRule type="duplicateValues" dxfId="11" priority="1"/>
  </conditionalFormatting>
  <dataValidations count="1">
    <dataValidation type="list" allowBlank="1" showInputMessage="1" showErrorMessage="1" sqref="I7:I217">
      <formula1>"2016 Q1,2016 Q2,2016 Q3,2016 Q4"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0658" r:id="rId4" name="Control 2">
          <controlPr defaultSize="0" autoPict="0" r:id="rId5">
            <anchor moveWithCells="1">
              <from>
                <xdr:col>4</xdr:col>
                <xdr:colOff>0</xdr:colOff>
                <xdr:row>217</xdr:row>
                <xdr:rowOff>0</xdr:rowOff>
              </from>
              <to>
                <xdr:col>5</xdr:col>
                <xdr:colOff>76200</xdr:colOff>
                <xdr:row>218</xdr:row>
                <xdr:rowOff>47625</xdr:rowOff>
              </to>
            </anchor>
          </controlPr>
        </control>
      </mc:Choice>
      <mc:Fallback>
        <control shapeId="70658" r:id="rId4" name="Control 2"/>
      </mc:Fallback>
    </mc:AlternateContent>
    <mc:AlternateContent xmlns:mc="http://schemas.openxmlformats.org/markup-compatibility/2006">
      <mc:Choice Requires="x14">
        <control shapeId="70657" r:id="rId6" name="Control 1">
          <controlPr defaultSize="0" autoPict="0" r:id="rId7">
            <anchor moveWithCells="1">
              <from>
                <xdr:col>3</xdr:col>
                <xdr:colOff>0</xdr:colOff>
                <xdr:row>217</xdr:row>
                <xdr:rowOff>0</xdr:rowOff>
              </from>
              <to>
                <xdr:col>3</xdr:col>
                <xdr:colOff>914400</xdr:colOff>
                <xdr:row>218</xdr:row>
                <xdr:rowOff>47625</xdr:rowOff>
              </to>
            </anchor>
          </controlPr>
        </control>
      </mc:Choice>
      <mc:Fallback>
        <control shapeId="70657" r:id="rId6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64"/>
  <sheetViews>
    <sheetView showGridLines="0" workbookViewId="0">
      <pane xSplit="3" ySplit="5" topLeftCell="D15" activePane="bottomRight" state="frozen"/>
      <selection activeCell="L17" sqref="L17"/>
      <selection pane="topRight" activeCell="L17" sqref="L17"/>
      <selection pane="bottomLeft" activeCell="L17" sqref="L17"/>
      <selection pane="bottomRight" activeCell="J39" sqref="J39"/>
    </sheetView>
  </sheetViews>
  <sheetFormatPr defaultRowHeight="14.25" outlineLevelRow="1"/>
  <cols>
    <col min="1" max="1" width="2.25" style="94" customWidth="1"/>
    <col min="2" max="2" width="9.5" style="93" customWidth="1"/>
    <col min="3" max="3" width="10.25" style="94" customWidth="1"/>
    <col min="4" max="4" width="11.25" style="5" customWidth="1"/>
    <col min="5" max="5" width="11.125" style="158" customWidth="1"/>
    <col min="6" max="6" width="11" style="5" bestFit="1" customWidth="1"/>
    <col min="7" max="7" width="1.375" style="5" customWidth="1"/>
    <col min="8" max="8" width="12" style="5" customWidth="1"/>
    <col min="9" max="9" width="11.875" style="158" customWidth="1"/>
    <col min="10" max="10" width="13.5" style="5" bestFit="1" customWidth="1"/>
    <col min="11" max="11" width="1.375" style="5" customWidth="1"/>
    <col min="12" max="12" width="11.25" style="5" customWidth="1"/>
    <col min="13" max="13" width="11" style="5" customWidth="1"/>
    <col min="14" max="14" width="12.375" style="5" bestFit="1" customWidth="1"/>
    <col min="15" max="15" width="1.375" style="5" customWidth="1"/>
    <col min="16" max="16" width="11.75" style="5" customWidth="1"/>
    <col min="17" max="17" width="11" style="5" customWidth="1"/>
    <col min="18" max="18" width="9.375" style="5" customWidth="1"/>
    <col min="19" max="19" width="1.375" style="5" customWidth="1"/>
    <col min="20" max="20" width="11.625" style="5" customWidth="1"/>
    <col min="21" max="21" width="10.875" style="5" customWidth="1"/>
    <col min="22" max="22" width="12.375" style="5" bestFit="1" customWidth="1"/>
    <col min="23" max="23" width="1.75" style="94" customWidth="1"/>
    <col min="24" max="16384" width="9" style="94"/>
  </cols>
  <sheetData>
    <row r="1" spans="1:22">
      <c r="A1" s="93" t="str">
        <f>直销业务预算汇总!A1</f>
        <v>直销业务2016 实际vs预算统计</v>
      </c>
    </row>
    <row r="2" spans="1:22">
      <c r="A2" s="93" t="s">
        <v>160</v>
      </c>
    </row>
    <row r="3" spans="1:22">
      <c r="A3" s="93" t="s">
        <v>30</v>
      </c>
    </row>
    <row r="4" spans="1:22" s="95" customFormat="1" ht="33.75" customHeight="1">
      <c r="A4" s="535"/>
      <c r="B4" s="534" t="s">
        <v>121</v>
      </c>
      <c r="C4" s="183" t="s">
        <v>35</v>
      </c>
      <c r="D4" s="159" t="s">
        <v>161</v>
      </c>
      <c r="E4" s="159" t="s">
        <v>162</v>
      </c>
      <c r="F4" s="161" t="s">
        <v>43</v>
      </c>
      <c r="G4" s="536"/>
      <c r="H4" s="323" t="s">
        <v>161</v>
      </c>
      <c r="I4" s="159" t="s">
        <v>162</v>
      </c>
      <c r="J4" s="161" t="s">
        <v>43</v>
      </c>
      <c r="K4" s="536"/>
      <c r="L4" s="323" t="s">
        <v>161</v>
      </c>
      <c r="M4" s="159" t="s">
        <v>162</v>
      </c>
      <c r="N4" s="161" t="s">
        <v>43</v>
      </c>
      <c r="O4" s="536"/>
      <c r="P4" s="323" t="s">
        <v>161</v>
      </c>
      <c r="Q4" s="159" t="s">
        <v>162</v>
      </c>
      <c r="R4" s="161" t="s">
        <v>43</v>
      </c>
      <c r="S4" s="537"/>
      <c r="T4" s="323" t="s">
        <v>161</v>
      </c>
      <c r="U4" s="159" t="s">
        <v>162</v>
      </c>
      <c r="V4" s="161" t="s">
        <v>43</v>
      </c>
    </row>
    <row r="5" spans="1:22" ht="15.75" customHeight="1">
      <c r="B5" s="184"/>
      <c r="C5" s="98"/>
      <c r="D5" s="125"/>
      <c r="E5" s="125" t="str">
        <f>直销业务预算汇总!E5</f>
        <v>2016 Q1</v>
      </c>
      <c r="F5" s="163"/>
      <c r="G5" s="538"/>
      <c r="H5" s="124"/>
      <c r="I5" s="125" t="str">
        <f>直销业务预算汇总!I5</f>
        <v>2016 Q2</v>
      </c>
      <c r="J5" s="163"/>
      <c r="K5" s="538"/>
      <c r="L5" s="124"/>
      <c r="M5" s="125" t="str">
        <f>直销业务预算汇总!M5</f>
        <v>2016 Q3</v>
      </c>
      <c r="N5" s="163"/>
      <c r="O5" s="538"/>
      <c r="P5" s="124"/>
      <c r="Q5" s="125" t="str">
        <f>直销业务预算汇总!Q5</f>
        <v>2016 Q4</v>
      </c>
      <c r="R5" s="163"/>
      <c r="S5" s="127"/>
      <c r="T5" s="124"/>
      <c r="U5" s="125" t="str">
        <f>直销业务预算汇总!U5</f>
        <v>2016 全年</v>
      </c>
      <c r="V5" s="163"/>
    </row>
    <row r="6" spans="1:22" s="355" customFormat="1" outlineLevel="1">
      <c r="B6" s="193" t="str">
        <f>VLOOKUP($C6,大区会计表!$A:$B,2,0)</f>
        <v>赵小庆</v>
      </c>
      <c r="C6" s="304" t="s">
        <v>47</v>
      </c>
      <c r="D6" s="397">
        <f>SUMIFS('额度报销和机动费明细-直销'!$E:$E,'额度报销和机动费明细-直销'!$C:$C,'T&amp;E统计-直销'!$C6,'额度报销和机动费明细-直销'!$I:$I,$E$5)</f>
        <v>204000</v>
      </c>
      <c r="E6" s="129">
        <f>INDEX('[13]2016 确认版 vs 财务版'!$1:$1048576,19,MATCH(C6,'[13]2016 确认版 vs 财务版'!$3:$3,0)+20)</f>
        <v>204000</v>
      </c>
      <c r="F6" s="354">
        <f>D6-E6</f>
        <v>0</v>
      </c>
      <c r="G6" s="397"/>
      <c r="H6" s="399">
        <f>SUMIFS('额度报销和机动费明细-直销'!$E:$E,'额度报销和机动费明细-直销'!$C:$C,'T&amp;E统计-直销'!$C6,'额度报销和机动费明细-直销'!$I:$I,$I$5)</f>
        <v>196100</v>
      </c>
      <c r="I6" s="129">
        <f>INDEX('[13]2016 确认版 vs 财务版'!$1:$1048576,19,MATCH(C6,'[13]2016 确认版 vs 财务版'!$3:$3,0)+21)</f>
        <v>275400</v>
      </c>
      <c r="J6" s="354">
        <f>H6-I6</f>
        <v>-79300</v>
      </c>
      <c r="K6" s="397"/>
      <c r="L6" s="399">
        <f>SUMIFS('额度报销和机动费明细-直销'!$E:$E,'额度报销和机动费明细-直销'!$C:$C,'T&amp;E统计-直销'!$C6,'额度报销和机动费明细-直销'!$I:$I,$M$5)</f>
        <v>0</v>
      </c>
      <c r="M6" s="129">
        <f>INDEX('[13]2016 确认版 vs 财务版'!$1:$1048576,19,MATCH(C6,'[13]2016 确认版 vs 财务版'!$3:$3,0)+22)</f>
        <v>275400</v>
      </c>
      <c r="N6" s="354">
        <f>L6-M6</f>
        <v>-275400</v>
      </c>
      <c r="O6" s="397"/>
      <c r="P6" s="399">
        <f>SUMIFS('额度报销和机动费明细-直销'!$E:$E,'额度报销和机动费明细-直销'!$C:$C,'T&amp;E统计-直销'!$C6,'额度报销和机动费明细-直销'!$I:$I,$Q$5)</f>
        <v>0</v>
      </c>
      <c r="Q6" s="129">
        <f>INDEX('[13]2016 确认版 vs 财务版'!$1:$1048576,19,MATCH(C6,'[13]2016 确认版 vs 财务版'!$3:$3,0)+23)</f>
        <v>265200</v>
      </c>
      <c r="R6" s="354">
        <f>P6-Q6</f>
        <v>-265200</v>
      </c>
      <c r="S6" s="397"/>
      <c r="T6" s="399">
        <f t="shared" ref="T6" si="0">D6+H6+L6+P6</f>
        <v>400100</v>
      </c>
      <c r="U6" s="129">
        <f t="shared" ref="U6" si="1">E6+I6+M6+Q6</f>
        <v>1020000</v>
      </c>
      <c r="V6" s="354">
        <f>T6-U6</f>
        <v>-619900</v>
      </c>
    </row>
    <row r="7" spans="1:22" s="355" customFormat="1" outlineLevel="1">
      <c r="B7" s="193" t="str">
        <f>VLOOKUP($C7,大区会计表!$A:$B,2,0)</f>
        <v>丁蓓</v>
      </c>
      <c r="C7" s="304" t="s">
        <v>0</v>
      </c>
      <c r="D7" s="397">
        <f>SUMIFS('额度报销和机动费明细-直销'!$E:$E,'额度报销和机动费明细-直销'!$C:$C,'T&amp;E统计-直销'!$C7,'额度报销和机动费明细-直销'!$I:$I,$E$5)</f>
        <v>4300</v>
      </c>
      <c r="E7" s="129">
        <f>INDEX('[13]2016 确认版 vs 财务版'!$1:$1048576,19,MATCH(C7,'[13]2016 确认版 vs 财务版'!$3:$3,0)+20)</f>
        <v>78000</v>
      </c>
      <c r="F7" s="354">
        <f t="shared" ref="F7:F50" si="2">D7-E7</f>
        <v>-73700</v>
      </c>
      <c r="G7" s="397"/>
      <c r="H7" s="399">
        <f>SUMIFS('额度报销和机动费明细-直销'!$E:$E,'额度报销和机动费明细-直销'!$C:$C,'T&amp;E统计-直销'!$C7,'额度报销和机动费明细-直销'!$I:$I,$I$5)</f>
        <v>0</v>
      </c>
      <c r="I7" s="129">
        <f>INDEX('[13]2016 确认版 vs 财务版'!$1:$1048576,19,MATCH(C7,'[13]2016 确认版 vs 财务版'!$3:$3,0)+21)</f>
        <v>105300</v>
      </c>
      <c r="J7" s="354">
        <f t="shared" ref="J7:J52" si="3">H7-I7</f>
        <v>-105300</v>
      </c>
      <c r="K7" s="397"/>
      <c r="L7" s="399">
        <f>SUMIFS('额度报销和机动费明细-直销'!$E:$E,'额度报销和机动费明细-直销'!$C:$C,'T&amp;E统计-直销'!$C7,'额度报销和机动费明细-直销'!$I:$I,$M$5)</f>
        <v>0</v>
      </c>
      <c r="M7" s="129">
        <f>INDEX('[13]2016 确认版 vs 财务版'!$1:$1048576,19,MATCH(C7,'[13]2016 确认版 vs 财务版'!$3:$3,0)+22)</f>
        <v>105300</v>
      </c>
      <c r="N7" s="354">
        <f t="shared" ref="N7:N50" si="4">L7-M7</f>
        <v>-105300</v>
      </c>
      <c r="O7" s="397"/>
      <c r="P7" s="399">
        <f>SUMIFS('额度报销和机动费明细-直销'!$E:$E,'额度报销和机动费明细-直销'!$C:$C,'T&amp;E统计-直销'!$C7,'额度报销和机动费明细-直销'!$I:$I,$Q$5)</f>
        <v>0</v>
      </c>
      <c r="Q7" s="129">
        <f>INDEX('[13]2016 确认版 vs 财务版'!$1:$1048576,19,MATCH(C7,'[13]2016 确认版 vs 财务版'!$3:$3,0)+23)</f>
        <v>101400</v>
      </c>
      <c r="R7" s="354">
        <f t="shared" ref="R7:R52" si="5">P7-Q7</f>
        <v>-101400</v>
      </c>
      <c r="S7" s="397"/>
      <c r="T7" s="399">
        <f t="shared" ref="T7:T12" si="6">D7+H7+L7+P7</f>
        <v>4300</v>
      </c>
      <c r="U7" s="129">
        <f t="shared" ref="U7:U12" si="7">E7+I7+M7+Q7</f>
        <v>390000</v>
      </c>
      <c r="V7" s="354">
        <f t="shared" ref="V7:V12" si="8">T7-U7</f>
        <v>-385700</v>
      </c>
    </row>
    <row r="8" spans="1:22" s="355" customFormat="1" outlineLevel="1">
      <c r="B8" s="194" t="str">
        <f>VLOOKUP($C8,大区会计表!$A:$B,2,0)</f>
        <v>丁蓓</v>
      </c>
      <c r="C8" s="305" t="s">
        <v>2</v>
      </c>
      <c r="D8" s="359">
        <f>SUMIFS('额度报销和机动费明细-直销'!$E:$E,'额度报销和机动费明细-直销'!$C:$C,'T&amp;E统计-直销'!$C8,'额度报销和机动费明细-直销'!$I:$I,$E$5)</f>
        <v>29400</v>
      </c>
      <c r="E8" s="128">
        <f>INDEX('[13]2016 确认版 vs 财务版'!$1:$1048576,19,MATCH(C8,'[13]2016 确认版 vs 财务版'!$3:$3,0)+20)</f>
        <v>90000</v>
      </c>
      <c r="F8" s="360">
        <f t="shared" si="2"/>
        <v>-60600</v>
      </c>
      <c r="G8" s="359"/>
      <c r="H8" s="358">
        <f>SUMIFS('额度报销和机动费明细-直销'!$E:$E,'额度报销和机动费明细-直销'!$C:$C,'T&amp;E统计-直销'!$C8,'额度报销和机动费明细-直销'!$I:$I,$I$5)</f>
        <v>0</v>
      </c>
      <c r="I8" s="128">
        <f>INDEX('[13]2016 确认版 vs 财务版'!$1:$1048576,19,MATCH(C8,'[13]2016 确认版 vs 财务版'!$3:$3,0)+21)</f>
        <v>121500.00000000001</v>
      </c>
      <c r="J8" s="360">
        <f t="shared" si="3"/>
        <v>-121500.00000000001</v>
      </c>
      <c r="K8" s="359"/>
      <c r="L8" s="358">
        <f>SUMIFS('额度报销和机动费明细-直销'!$E:$E,'额度报销和机动费明细-直销'!$C:$C,'T&amp;E统计-直销'!$C8,'额度报销和机动费明细-直销'!$I:$I,$M$5)</f>
        <v>0</v>
      </c>
      <c r="M8" s="128">
        <f>INDEX('[13]2016 确认版 vs 财务版'!$1:$1048576,19,MATCH(C8,'[13]2016 确认版 vs 财务版'!$3:$3,0)+22)</f>
        <v>121500.00000000001</v>
      </c>
      <c r="N8" s="360">
        <f t="shared" si="4"/>
        <v>-121500.00000000001</v>
      </c>
      <c r="O8" s="359"/>
      <c r="P8" s="358">
        <f>SUMIFS('额度报销和机动费明细-直销'!$E:$E,'额度报销和机动费明细-直销'!$C:$C,'T&amp;E统计-直销'!$C8,'额度报销和机动费明细-直销'!$I:$I,$Q$5)</f>
        <v>0</v>
      </c>
      <c r="Q8" s="128">
        <f>INDEX('[13]2016 确认版 vs 财务版'!$1:$1048576,19,MATCH(C8,'[13]2016 确认版 vs 财务版'!$3:$3,0)+23)</f>
        <v>117000</v>
      </c>
      <c r="R8" s="360">
        <f t="shared" si="5"/>
        <v>-117000</v>
      </c>
      <c r="S8" s="359"/>
      <c r="T8" s="358">
        <f t="shared" si="6"/>
        <v>29400</v>
      </c>
      <c r="U8" s="128">
        <f t="shared" si="7"/>
        <v>450000</v>
      </c>
      <c r="V8" s="360">
        <f t="shared" si="8"/>
        <v>-420600</v>
      </c>
    </row>
    <row r="9" spans="1:22" s="355" customFormat="1" outlineLevel="1">
      <c r="B9" s="193" t="str">
        <f>VLOOKUP($C9,大区会计表!$A:$B,2,0)</f>
        <v>丁蓓</v>
      </c>
      <c r="C9" s="304" t="s">
        <v>4</v>
      </c>
      <c r="D9" s="397">
        <f>SUMIFS('额度报销和机动费明细-直销'!$E:$E,'额度报销和机动费明细-直销'!$C:$C,'T&amp;E统计-直销'!$C9,'额度报销和机动费明细-直销'!$I:$I,$E$5)</f>
        <v>0</v>
      </c>
      <c r="E9" s="133">
        <f>INDEX('[13]2016 确认版 vs 财务版'!$1:$1048576,19,MATCH(C9,'[13]2016 确认版 vs 财务版'!$3:$3,0)+20)</f>
        <v>18000</v>
      </c>
      <c r="F9" s="354">
        <f t="shared" si="2"/>
        <v>-18000</v>
      </c>
      <c r="G9" s="397"/>
      <c r="H9" s="399">
        <f>SUMIFS('额度报销和机动费明细-直销'!$E:$E,'额度报销和机动费明细-直销'!$C:$C,'T&amp;E统计-直销'!$C9,'额度报销和机动费明细-直销'!$I:$I,$I$5)</f>
        <v>0</v>
      </c>
      <c r="I9" s="133">
        <f>INDEX('[13]2016 确认版 vs 财务版'!$1:$1048576,19,MATCH(C9,'[13]2016 确认版 vs 财务版'!$3:$3,0)+21)</f>
        <v>24300</v>
      </c>
      <c r="J9" s="354">
        <f t="shared" si="3"/>
        <v>-24300</v>
      </c>
      <c r="K9" s="397"/>
      <c r="L9" s="399">
        <f>SUMIFS('额度报销和机动费明细-直销'!$E:$E,'额度报销和机动费明细-直销'!$C:$C,'T&amp;E统计-直销'!$C9,'额度报销和机动费明细-直销'!$I:$I,$M$5)</f>
        <v>0</v>
      </c>
      <c r="M9" s="133">
        <f>INDEX('[13]2016 确认版 vs 财务版'!$1:$1048576,19,MATCH(C9,'[13]2016 确认版 vs 财务版'!$3:$3,0)+22)</f>
        <v>24300</v>
      </c>
      <c r="N9" s="354">
        <f t="shared" si="4"/>
        <v>-24300</v>
      </c>
      <c r="O9" s="397"/>
      <c r="P9" s="399">
        <f>SUMIFS('额度报销和机动费明细-直销'!$E:$E,'额度报销和机动费明细-直销'!$C:$C,'T&amp;E统计-直销'!$C9,'额度报销和机动费明细-直销'!$I:$I,$Q$5)</f>
        <v>0</v>
      </c>
      <c r="Q9" s="133">
        <f>INDEX('[13]2016 确认版 vs 财务版'!$1:$1048576,19,MATCH(C9,'[13]2016 确认版 vs 财务版'!$3:$3,0)+23)</f>
        <v>23400</v>
      </c>
      <c r="R9" s="354">
        <f t="shared" si="5"/>
        <v>-23400</v>
      </c>
      <c r="S9" s="397"/>
      <c r="T9" s="399">
        <f t="shared" si="6"/>
        <v>0</v>
      </c>
      <c r="U9" s="133">
        <f t="shared" si="7"/>
        <v>90000</v>
      </c>
      <c r="V9" s="354">
        <f t="shared" si="8"/>
        <v>-90000</v>
      </c>
    </row>
    <row r="10" spans="1:22" s="355" customFormat="1" outlineLevel="1">
      <c r="B10" s="194" t="str">
        <f>VLOOKUP($C10,大区会计表!$A:$B,2,0)</f>
        <v>白鹭</v>
      </c>
      <c r="C10" s="305" t="s">
        <v>50</v>
      </c>
      <c r="D10" s="359">
        <f>SUMIFS('额度报销和机动费明细-直销'!$E:$E,'额度报销和机动费明细-直销'!$C:$C,'T&amp;E统计-直销'!$C10,'额度报销和机动费明细-直销'!$I:$I,$E$5)</f>
        <v>16700</v>
      </c>
      <c r="E10" s="135">
        <f>INDEX('[13]2016 确认版 vs 财务版'!$1:$1048576,19,MATCH(C10,'[13]2016 确认版 vs 财务版'!$3:$3,0)+20)</f>
        <v>30000</v>
      </c>
      <c r="F10" s="360">
        <f t="shared" si="2"/>
        <v>-13300</v>
      </c>
      <c r="G10" s="359"/>
      <c r="H10" s="358">
        <f>SUMIFS('额度报销和机动费明细-直销'!$E:$E,'额度报销和机动费明细-直销'!$C:$C,'T&amp;E统计-直销'!$C10,'额度报销和机动费明细-直销'!$I:$I,$I$5)</f>
        <v>0</v>
      </c>
      <c r="I10" s="135">
        <f>INDEX('[13]2016 确认版 vs 财务版'!$1:$1048576,19,MATCH(C10,'[13]2016 确认版 vs 财务版'!$3:$3,0)+21)</f>
        <v>40500</v>
      </c>
      <c r="J10" s="360">
        <f t="shared" si="3"/>
        <v>-40500</v>
      </c>
      <c r="K10" s="359"/>
      <c r="L10" s="358">
        <f>SUMIFS('额度报销和机动费明细-直销'!$E:$E,'额度报销和机动费明细-直销'!$C:$C,'T&amp;E统计-直销'!$C10,'额度报销和机动费明细-直销'!$I:$I,$M$5)</f>
        <v>0</v>
      </c>
      <c r="M10" s="135">
        <f>INDEX('[13]2016 确认版 vs 财务版'!$1:$1048576,19,MATCH(C10,'[13]2016 确认版 vs 财务版'!$3:$3,0)+22)</f>
        <v>40500</v>
      </c>
      <c r="N10" s="360">
        <f t="shared" si="4"/>
        <v>-40500</v>
      </c>
      <c r="O10" s="359"/>
      <c r="P10" s="358">
        <f>SUMIFS('额度报销和机动费明细-直销'!$E:$E,'额度报销和机动费明细-直销'!$C:$C,'T&amp;E统计-直销'!$C10,'额度报销和机动费明细-直销'!$I:$I,$Q$5)</f>
        <v>0</v>
      </c>
      <c r="Q10" s="135">
        <f>INDEX('[13]2016 确认版 vs 财务版'!$1:$1048576,19,MATCH(C10,'[13]2016 确认版 vs 财务版'!$3:$3,0)+23)</f>
        <v>39000</v>
      </c>
      <c r="R10" s="360">
        <f t="shared" si="5"/>
        <v>-39000</v>
      </c>
      <c r="S10" s="359"/>
      <c r="T10" s="358">
        <f t="shared" si="6"/>
        <v>16700</v>
      </c>
      <c r="U10" s="135">
        <f t="shared" si="7"/>
        <v>150000</v>
      </c>
      <c r="V10" s="360">
        <f t="shared" si="8"/>
        <v>-133300</v>
      </c>
    </row>
    <row r="11" spans="1:22" s="355" customFormat="1" outlineLevel="1">
      <c r="B11" s="193" t="str">
        <f>VLOOKUP($C11,大区会计表!$A:$B,2,0)</f>
        <v>岳颖</v>
      </c>
      <c r="C11" s="304" t="s">
        <v>22</v>
      </c>
      <c r="D11" s="397">
        <f>SUMIFS('额度报销和机动费明细-直销'!$E:$E,'额度报销和机动费明细-直销'!$C:$C,'T&amp;E统计-直销'!$C11,'额度报销和机动费明细-直销'!$I:$I,$E$5)</f>
        <v>5600</v>
      </c>
      <c r="E11" s="133">
        <f>INDEX('[13]2016 确认版 vs 财务版'!$1:$1048576,19,MATCH(C11,'[13]2016 确认版 vs 财务版'!$3:$3,0)+20)</f>
        <v>18000</v>
      </c>
      <c r="F11" s="354">
        <f t="shared" si="2"/>
        <v>-12400</v>
      </c>
      <c r="G11" s="397"/>
      <c r="H11" s="399">
        <f>SUMIFS('额度报销和机动费明细-直销'!$E:$E,'额度报销和机动费明细-直销'!$C:$C,'T&amp;E统计-直销'!$C11,'额度报销和机动费明细-直销'!$I:$I,$I$5)</f>
        <v>15000</v>
      </c>
      <c r="I11" s="133">
        <f>INDEX('[13]2016 确认版 vs 财务版'!$1:$1048576,19,MATCH(C11,'[13]2016 确认版 vs 财务版'!$3:$3,0)+21)</f>
        <v>24300</v>
      </c>
      <c r="J11" s="354">
        <f t="shared" si="3"/>
        <v>-9300</v>
      </c>
      <c r="K11" s="397"/>
      <c r="L11" s="399">
        <f>SUMIFS('额度报销和机动费明细-直销'!$E:$E,'额度报销和机动费明细-直销'!$C:$C,'T&amp;E统计-直销'!$C11,'额度报销和机动费明细-直销'!$I:$I,$M$5)</f>
        <v>0</v>
      </c>
      <c r="M11" s="133">
        <f>INDEX('[13]2016 确认版 vs 财务版'!$1:$1048576,19,MATCH(C11,'[13]2016 确认版 vs 财务版'!$3:$3,0)+22)</f>
        <v>24300</v>
      </c>
      <c r="N11" s="354">
        <f t="shared" si="4"/>
        <v>-24300</v>
      </c>
      <c r="O11" s="397"/>
      <c r="P11" s="399">
        <f>SUMIFS('额度报销和机动费明细-直销'!$E:$E,'额度报销和机动费明细-直销'!$C:$C,'T&amp;E统计-直销'!$C11,'额度报销和机动费明细-直销'!$I:$I,$Q$5)</f>
        <v>0</v>
      </c>
      <c r="Q11" s="133">
        <f>INDEX('[13]2016 确认版 vs 财务版'!$1:$1048576,19,MATCH(C11,'[13]2016 确认版 vs 财务版'!$3:$3,0)+23)</f>
        <v>23400</v>
      </c>
      <c r="R11" s="354">
        <f t="shared" si="5"/>
        <v>-23400</v>
      </c>
      <c r="S11" s="397"/>
      <c r="T11" s="399">
        <f t="shared" si="6"/>
        <v>20600</v>
      </c>
      <c r="U11" s="129">
        <f t="shared" si="7"/>
        <v>90000</v>
      </c>
      <c r="V11" s="354">
        <f t="shared" si="8"/>
        <v>-69400</v>
      </c>
    </row>
    <row r="12" spans="1:22" s="355" customFormat="1" outlineLevel="1">
      <c r="B12" s="194" t="str">
        <f>VLOOKUP($C12,大区会计表!$A:$B,2,0)</f>
        <v>刘丽</v>
      </c>
      <c r="C12" s="305" t="s">
        <v>17</v>
      </c>
      <c r="D12" s="359">
        <f>SUMIFS('额度报销和机动费明细-直销'!$E:$E,'额度报销和机动费明细-直销'!$C:$C,'T&amp;E统计-直销'!$C12,'额度报销和机动费明细-直销'!$I:$I,$E$5)</f>
        <v>7000</v>
      </c>
      <c r="E12" s="135">
        <f>INDEX('[13]2016 确认版 vs 财务版'!$1:$1048576,19,MATCH(C12,'[13]2016 确认版 vs 财务版'!$3:$3,0)+20)</f>
        <v>18000</v>
      </c>
      <c r="F12" s="360">
        <f t="shared" si="2"/>
        <v>-11000</v>
      </c>
      <c r="G12" s="359"/>
      <c r="H12" s="358">
        <f>SUMIFS('额度报销和机动费明细-直销'!$E:$E,'额度报销和机动费明细-直销'!$C:$C,'T&amp;E统计-直销'!$C12,'额度报销和机动费明细-直销'!$I:$I,$I$5)</f>
        <v>0</v>
      </c>
      <c r="I12" s="135">
        <f>INDEX('[13]2016 确认版 vs 财务版'!$1:$1048576,19,MATCH(C12,'[13]2016 确认版 vs 财务版'!$3:$3,0)+21)</f>
        <v>24300</v>
      </c>
      <c r="J12" s="360">
        <f t="shared" si="3"/>
        <v>-24300</v>
      </c>
      <c r="K12" s="359"/>
      <c r="L12" s="358">
        <f>SUMIFS('额度报销和机动费明细-直销'!$E:$E,'额度报销和机动费明细-直销'!$C:$C,'T&amp;E统计-直销'!$C12,'额度报销和机动费明细-直销'!$I:$I,$M$5)</f>
        <v>0</v>
      </c>
      <c r="M12" s="135">
        <f>INDEX('[13]2016 确认版 vs 财务版'!$1:$1048576,19,MATCH(C12,'[13]2016 确认版 vs 财务版'!$3:$3,0)+22)</f>
        <v>24300</v>
      </c>
      <c r="N12" s="360">
        <f t="shared" si="4"/>
        <v>-24300</v>
      </c>
      <c r="O12" s="359"/>
      <c r="P12" s="358">
        <f>SUMIFS('额度报销和机动费明细-直销'!$E:$E,'额度报销和机动费明细-直销'!$C:$C,'T&amp;E统计-直销'!$C12,'额度报销和机动费明细-直销'!$I:$I,$Q$5)</f>
        <v>0</v>
      </c>
      <c r="Q12" s="135">
        <f>INDEX('[13]2016 确认版 vs 财务版'!$1:$1048576,19,MATCH(C12,'[13]2016 确认版 vs 财务版'!$3:$3,0)+23)</f>
        <v>23400</v>
      </c>
      <c r="R12" s="360">
        <f t="shared" si="5"/>
        <v>-23400</v>
      </c>
      <c r="S12" s="359"/>
      <c r="T12" s="358">
        <f t="shared" si="6"/>
        <v>7000</v>
      </c>
      <c r="U12" s="128">
        <f t="shared" si="7"/>
        <v>90000</v>
      </c>
      <c r="V12" s="360">
        <f t="shared" si="8"/>
        <v>-83000</v>
      </c>
    </row>
    <row r="13" spans="1:22" s="93" customFormat="1" outlineLevel="1">
      <c r="B13" s="193"/>
      <c r="C13" s="105" t="s">
        <v>386</v>
      </c>
      <c r="D13" s="332">
        <f>SUM(D6:D12)</f>
        <v>267000</v>
      </c>
      <c r="E13" s="333">
        <f>SUM(E6:E12)</f>
        <v>456000</v>
      </c>
      <c r="F13" s="334">
        <f>D13-E13</f>
        <v>-189000</v>
      </c>
      <c r="G13" s="332"/>
      <c r="H13" s="335">
        <f>SUM(H6:H12)</f>
        <v>211100</v>
      </c>
      <c r="I13" s="333">
        <f>SUM(I6:I12)</f>
        <v>615600</v>
      </c>
      <c r="J13" s="334">
        <f t="shared" si="3"/>
        <v>-404500</v>
      </c>
      <c r="K13" s="332"/>
      <c r="L13" s="335">
        <f>SUM(L6:L12)</f>
        <v>0</v>
      </c>
      <c r="M13" s="333">
        <f>SUM(M6:M12)</f>
        <v>615600</v>
      </c>
      <c r="N13" s="334">
        <f t="shared" si="4"/>
        <v>-615600</v>
      </c>
      <c r="O13" s="332"/>
      <c r="P13" s="335">
        <f>SUM(P6:P12)</f>
        <v>0</v>
      </c>
      <c r="Q13" s="333">
        <f>SUM(Q6:Q12)</f>
        <v>592800</v>
      </c>
      <c r="R13" s="334">
        <f t="shared" si="5"/>
        <v>-592800</v>
      </c>
      <c r="S13" s="332"/>
      <c r="T13" s="335">
        <f>SUM(T6:T12)</f>
        <v>478100</v>
      </c>
      <c r="U13" s="333">
        <f>SUM(U6:U12)</f>
        <v>2280000</v>
      </c>
      <c r="V13" s="334">
        <f t="shared" ref="V13:V27" si="9">T13-U13</f>
        <v>-1801900</v>
      </c>
    </row>
    <row r="14" spans="1:22" outlineLevel="1">
      <c r="B14" s="194"/>
      <c r="C14" s="305"/>
      <c r="D14" s="127"/>
      <c r="E14" s="135"/>
      <c r="F14" s="165"/>
      <c r="G14" s="127"/>
      <c r="H14" s="220"/>
      <c r="I14" s="135"/>
      <c r="J14" s="165"/>
      <c r="K14" s="127"/>
      <c r="L14" s="220"/>
      <c r="M14" s="135"/>
      <c r="N14" s="165"/>
      <c r="O14" s="127"/>
      <c r="P14" s="220"/>
      <c r="Q14" s="135"/>
      <c r="R14" s="165"/>
      <c r="S14" s="127"/>
      <c r="T14" s="220"/>
      <c r="U14" s="128"/>
      <c r="V14" s="165"/>
    </row>
    <row r="15" spans="1:22" s="355" customFormat="1" outlineLevel="1">
      <c r="B15" s="193" t="str">
        <f>VLOOKUP($C15,大区会计表!$A:$B,2,0)</f>
        <v>白鹭</v>
      </c>
      <c r="C15" s="304" t="s">
        <v>6</v>
      </c>
      <c r="D15" s="397">
        <f>SUMIFS('额度报销和机动费明细-直销'!$E:$E,'额度报销和机动费明细-直销'!$C:$C,'T&amp;E统计-直销'!$C15,'额度报销和机动费明细-直销'!$I:$I,$E$5)</f>
        <v>39000</v>
      </c>
      <c r="E15" s="133">
        <f>INDEX('[13]2016 确认版 vs 财务版'!$1:$1048576,19,MATCH(C15,'[13]2016 确认版 vs 财务版'!$3:$3,0)+20)</f>
        <v>54000</v>
      </c>
      <c r="F15" s="354">
        <f t="shared" si="2"/>
        <v>-15000</v>
      </c>
      <c r="G15" s="397"/>
      <c r="H15" s="399">
        <f>SUMIFS('额度报销和机动费明细-直销'!$E:$E,'额度报销和机动费明细-直销'!$C:$C,'T&amp;E统计-直销'!$C15,'额度报销和机动费明细-直销'!$I:$I,$I$5)</f>
        <v>0</v>
      </c>
      <c r="I15" s="133">
        <f>INDEX('[13]2016 确认版 vs 财务版'!$1:$1048576,19,MATCH(C15,'[13]2016 确认版 vs 财务版'!$3:$3,0)+21)</f>
        <v>72900</v>
      </c>
      <c r="J15" s="354">
        <f t="shared" si="3"/>
        <v>-72900</v>
      </c>
      <c r="K15" s="397"/>
      <c r="L15" s="399">
        <f>SUMIFS('额度报销和机动费明细-直销'!$E:$E,'额度报销和机动费明细-直销'!$C:$C,'T&amp;E统计-直销'!$C15,'额度报销和机动费明细-直销'!$I:$I,$M$5)</f>
        <v>0</v>
      </c>
      <c r="M15" s="133">
        <f>INDEX('[13]2016 确认版 vs 财务版'!$1:$1048576,19,MATCH(C15,'[13]2016 确认版 vs 财务版'!$3:$3,0)+22)</f>
        <v>72900</v>
      </c>
      <c r="N15" s="354">
        <f t="shared" si="4"/>
        <v>-72900</v>
      </c>
      <c r="O15" s="397"/>
      <c r="P15" s="399">
        <f>SUMIFS('额度报销和机动费明细-直销'!$E:$E,'额度报销和机动费明细-直销'!$C:$C,'T&amp;E统计-直销'!$C15,'额度报销和机动费明细-直销'!$I:$I,$Q$5)</f>
        <v>0</v>
      </c>
      <c r="Q15" s="133">
        <f>INDEX('[13]2016 确认版 vs 财务版'!$1:$1048576,19,MATCH(C15,'[13]2016 确认版 vs 财务版'!$3:$3,0)+23)</f>
        <v>70200</v>
      </c>
      <c r="R15" s="354">
        <f t="shared" si="5"/>
        <v>-70200</v>
      </c>
      <c r="S15" s="397"/>
      <c r="T15" s="399">
        <f t="shared" ref="T15:T16" si="10">D15+H15+L15+P15</f>
        <v>39000</v>
      </c>
      <c r="U15" s="133">
        <f t="shared" ref="U15:U16" si="11">E15+I15+M15+Q15</f>
        <v>270000</v>
      </c>
      <c r="V15" s="354">
        <f t="shared" ref="V15:V16" si="12">T15-U15</f>
        <v>-231000</v>
      </c>
    </row>
    <row r="16" spans="1:22" s="355" customFormat="1" outlineLevel="1">
      <c r="B16" s="194" t="str">
        <f>VLOOKUP($C16,大区会计表!$A:$B,2,0)</f>
        <v>白鹭</v>
      </c>
      <c r="C16" s="305" t="s">
        <v>7</v>
      </c>
      <c r="D16" s="359">
        <f>SUMIFS('额度报销和机动费明细-直销'!$E:$E,'额度报销和机动费明细-直销'!$C:$C,'T&amp;E统计-直销'!$C16,'额度报销和机动费明细-直销'!$I:$I,$E$5)</f>
        <v>10500</v>
      </c>
      <c r="E16" s="135">
        <f>INDEX('[13]2016 确认版 vs 财务版'!$1:$1048576,19,MATCH(C16,'[13]2016 确认版 vs 财务版'!$3:$3,0)+20)</f>
        <v>30000</v>
      </c>
      <c r="F16" s="360">
        <f t="shared" si="2"/>
        <v>-19500</v>
      </c>
      <c r="G16" s="359"/>
      <c r="H16" s="358">
        <f>SUMIFS('额度报销和机动费明细-直销'!$E:$E,'额度报销和机动费明细-直销'!$C:$C,'T&amp;E统计-直销'!$C16,'额度报销和机动费明细-直销'!$I:$I,$I$5)</f>
        <v>0</v>
      </c>
      <c r="I16" s="135">
        <f>INDEX('[13]2016 确认版 vs 财务版'!$1:$1048576,19,MATCH(C16,'[13]2016 确认版 vs 财务版'!$3:$3,0)+21)</f>
        <v>40500</v>
      </c>
      <c r="J16" s="360">
        <f t="shared" si="3"/>
        <v>-40500</v>
      </c>
      <c r="K16" s="359"/>
      <c r="L16" s="358">
        <f>SUMIFS('额度报销和机动费明细-直销'!$E:$E,'额度报销和机动费明细-直销'!$C:$C,'T&amp;E统计-直销'!$C16,'额度报销和机动费明细-直销'!$I:$I,$M$5)</f>
        <v>0</v>
      </c>
      <c r="M16" s="135">
        <f>INDEX('[13]2016 确认版 vs 财务版'!$1:$1048576,19,MATCH(C16,'[13]2016 确认版 vs 财务版'!$3:$3,0)+22)</f>
        <v>40500</v>
      </c>
      <c r="N16" s="360">
        <f t="shared" si="4"/>
        <v>-40500</v>
      </c>
      <c r="O16" s="359"/>
      <c r="P16" s="358">
        <f>SUMIFS('额度报销和机动费明细-直销'!$E:$E,'额度报销和机动费明细-直销'!$C:$C,'T&amp;E统计-直销'!$C16,'额度报销和机动费明细-直销'!$I:$I,$Q$5)</f>
        <v>0</v>
      </c>
      <c r="Q16" s="135">
        <f>INDEX('[13]2016 确认版 vs 财务版'!$1:$1048576,19,MATCH(C16,'[13]2016 确认版 vs 财务版'!$3:$3,0)+23)</f>
        <v>39000</v>
      </c>
      <c r="R16" s="360">
        <f t="shared" si="5"/>
        <v>-39000</v>
      </c>
      <c r="S16" s="359"/>
      <c r="T16" s="358">
        <f t="shared" si="10"/>
        <v>10500</v>
      </c>
      <c r="U16" s="128">
        <f t="shared" si="11"/>
        <v>150000</v>
      </c>
      <c r="V16" s="360">
        <f t="shared" si="12"/>
        <v>-139500</v>
      </c>
    </row>
    <row r="17" spans="2:22" s="93" customFormat="1" outlineLevel="1">
      <c r="B17" s="193"/>
      <c r="C17" s="105" t="s">
        <v>387</v>
      </c>
      <c r="D17" s="332">
        <f>SUM(D15:D16)</f>
        <v>49500</v>
      </c>
      <c r="E17" s="333">
        <f>SUM(E15:E16)</f>
        <v>84000</v>
      </c>
      <c r="F17" s="334">
        <f t="shared" si="2"/>
        <v>-34500</v>
      </c>
      <c r="G17" s="332"/>
      <c r="H17" s="335">
        <f>SUM(H15:H16)</f>
        <v>0</v>
      </c>
      <c r="I17" s="333">
        <f>SUM(I15:I16)</f>
        <v>113400</v>
      </c>
      <c r="J17" s="334">
        <f t="shared" si="3"/>
        <v>-113400</v>
      </c>
      <c r="K17" s="332"/>
      <c r="L17" s="335">
        <f>SUM(L15:L16)</f>
        <v>0</v>
      </c>
      <c r="M17" s="333">
        <f>SUM(M15:M16)</f>
        <v>113400</v>
      </c>
      <c r="N17" s="334">
        <f t="shared" si="4"/>
        <v>-113400</v>
      </c>
      <c r="O17" s="332"/>
      <c r="P17" s="335">
        <f>SUM(P15:P16)</f>
        <v>0</v>
      </c>
      <c r="Q17" s="333">
        <f>SUM(Q15:Q16)</f>
        <v>109200</v>
      </c>
      <c r="R17" s="334">
        <f t="shared" si="5"/>
        <v>-109200</v>
      </c>
      <c r="S17" s="332"/>
      <c r="T17" s="335">
        <f>SUM(T15:T16)</f>
        <v>49500</v>
      </c>
      <c r="U17" s="336">
        <f>SUM(U15:U16)</f>
        <v>420000</v>
      </c>
      <c r="V17" s="334">
        <f t="shared" si="9"/>
        <v>-370500</v>
      </c>
    </row>
    <row r="18" spans="2:22" outlineLevel="1">
      <c r="B18" s="194"/>
      <c r="C18" s="305"/>
      <c r="D18" s="127"/>
      <c r="E18" s="135"/>
      <c r="F18" s="165"/>
      <c r="G18" s="127"/>
      <c r="H18" s="220"/>
      <c r="I18" s="135"/>
      <c r="J18" s="165"/>
      <c r="K18" s="127"/>
      <c r="L18" s="220"/>
      <c r="M18" s="135"/>
      <c r="N18" s="165"/>
      <c r="O18" s="127"/>
      <c r="P18" s="220"/>
      <c r="Q18" s="135"/>
      <c r="R18" s="165"/>
      <c r="S18" s="127"/>
      <c r="T18" s="220"/>
      <c r="U18" s="128"/>
      <c r="V18" s="165"/>
    </row>
    <row r="19" spans="2:22" s="355" customFormat="1" outlineLevel="1">
      <c r="B19" s="193" t="str">
        <f>VLOOKUP($C19,大区会计表!$A:$B,2,0)</f>
        <v>白鹭</v>
      </c>
      <c r="C19" s="304" t="s">
        <v>3</v>
      </c>
      <c r="D19" s="397">
        <f>SUMIFS('额度报销和机动费明细-直销'!$E:$E,'额度报销和机动费明细-直销'!$C:$C,'T&amp;E统计-直销'!$C19,'额度报销和机动费明细-直销'!$I:$I,$E$5)</f>
        <v>19000</v>
      </c>
      <c r="E19" s="133">
        <f>INDEX('[13]2016 确认版 vs 财务版'!$1:$1048576,19,MATCH(C19,'[13]2016 确认版 vs 财务版'!$3:$3,0)+20)</f>
        <v>30000</v>
      </c>
      <c r="F19" s="354">
        <f t="shared" si="2"/>
        <v>-11000</v>
      </c>
      <c r="G19" s="397"/>
      <c r="H19" s="399">
        <f>SUMIFS('额度报销和机动费明细-直销'!$E:$E,'额度报销和机动费明细-直销'!$C:$C,'T&amp;E统计-直销'!$C19,'额度报销和机动费明细-直销'!$I:$I,$I$5)</f>
        <v>0</v>
      </c>
      <c r="I19" s="133">
        <f>INDEX('[13]2016 确认版 vs 财务版'!$1:$1048576,19,MATCH(C19,'[13]2016 确认版 vs 财务版'!$3:$3,0)+21)</f>
        <v>40500</v>
      </c>
      <c r="J19" s="354">
        <f t="shared" si="3"/>
        <v>-40500</v>
      </c>
      <c r="K19" s="397"/>
      <c r="L19" s="399">
        <f>SUMIFS('额度报销和机动费明细-直销'!$E:$E,'额度报销和机动费明细-直销'!$C:$C,'T&amp;E统计-直销'!$C19,'额度报销和机动费明细-直销'!$I:$I,$M$5)</f>
        <v>0</v>
      </c>
      <c r="M19" s="133">
        <f>INDEX('[13]2016 确认版 vs 财务版'!$1:$1048576,19,MATCH(C19,'[13]2016 确认版 vs 财务版'!$3:$3,0)+22)</f>
        <v>40500</v>
      </c>
      <c r="N19" s="354">
        <f t="shared" si="4"/>
        <v>-40500</v>
      </c>
      <c r="O19" s="397"/>
      <c r="P19" s="399">
        <f>SUMIFS('额度报销和机动费明细-直销'!$E:$E,'额度报销和机动费明细-直销'!$C:$C,'T&amp;E统计-直销'!$C19,'额度报销和机动费明细-直销'!$I:$I,$Q$5)</f>
        <v>0</v>
      </c>
      <c r="Q19" s="133">
        <f>INDEX('[13]2016 确认版 vs 财务版'!$1:$1048576,19,MATCH(C19,'[13]2016 确认版 vs 财务版'!$3:$3,0)+23)</f>
        <v>39000</v>
      </c>
      <c r="R19" s="354">
        <f t="shared" si="5"/>
        <v>-39000</v>
      </c>
      <c r="S19" s="397"/>
      <c r="T19" s="399">
        <f t="shared" ref="T19:T21" si="13">D19+H19+L19+P19</f>
        <v>19000</v>
      </c>
      <c r="U19" s="129">
        <f t="shared" ref="U19:U21" si="14">E19+I19+M19+Q19</f>
        <v>150000</v>
      </c>
      <c r="V19" s="354">
        <f t="shared" ref="V19:V21" si="15">T19-U19</f>
        <v>-131000</v>
      </c>
    </row>
    <row r="20" spans="2:22" s="355" customFormat="1" outlineLevel="1">
      <c r="B20" s="194" t="str">
        <f>VLOOKUP($C20,大区会计表!$A:$B,2,0)</f>
        <v>刘丽</v>
      </c>
      <c r="C20" s="305" t="s">
        <v>15</v>
      </c>
      <c r="D20" s="359">
        <f>SUMIFS('额度报销和机动费明细-直销'!$E:$E,'额度报销和机动费明细-直销'!$C:$C,'T&amp;E统计-直销'!$C20,'额度报销和机动费明细-直销'!$I:$I,$E$5)</f>
        <v>8000</v>
      </c>
      <c r="E20" s="135">
        <f>INDEX('[13]2016 确认版 vs 财务版'!$1:$1048576,19,MATCH(C20,'[13]2016 确认版 vs 财务版'!$3:$3,0)+20)</f>
        <v>0</v>
      </c>
      <c r="F20" s="360">
        <f t="shared" si="2"/>
        <v>8000</v>
      </c>
      <c r="G20" s="359"/>
      <c r="H20" s="358">
        <f>SUMIFS('额度报销和机动费明细-直销'!$E:$E,'额度报销和机动费明细-直销'!$C:$C,'T&amp;E统计-直销'!$C20,'额度报销和机动费明细-直销'!$I:$I,$I$5)</f>
        <v>0</v>
      </c>
      <c r="I20" s="135">
        <f>INDEX('[13]2016 确认版 vs 财务版'!$1:$1048576,19,MATCH(C20,'[13]2016 确认版 vs 财务版'!$3:$3,0)+21)</f>
        <v>0</v>
      </c>
      <c r="J20" s="360">
        <f t="shared" si="3"/>
        <v>0</v>
      </c>
      <c r="K20" s="359"/>
      <c r="L20" s="358">
        <f>SUMIFS('额度报销和机动费明细-直销'!$E:$E,'额度报销和机动费明细-直销'!$C:$C,'T&amp;E统计-直销'!$C20,'额度报销和机动费明细-直销'!$I:$I,$M$5)</f>
        <v>0</v>
      </c>
      <c r="M20" s="135">
        <f>INDEX('[13]2016 确认版 vs 财务版'!$1:$1048576,19,MATCH(C20,'[13]2016 确认版 vs 财务版'!$3:$3,0)+22)</f>
        <v>0</v>
      </c>
      <c r="N20" s="360">
        <f t="shared" si="4"/>
        <v>0</v>
      </c>
      <c r="O20" s="359"/>
      <c r="P20" s="358">
        <f>SUMIFS('额度报销和机动费明细-直销'!$E:$E,'额度报销和机动费明细-直销'!$C:$C,'T&amp;E统计-直销'!$C20,'额度报销和机动费明细-直销'!$I:$I,$Q$5)</f>
        <v>0</v>
      </c>
      <c r="Q20" s="135">
        <f>INDEX('[13]2016 确认版 vs 财务版'!$1:$1048576,19,MATCH(C20,'[13]2016 确认版 vs 财务版'!$3:$3,0)+23)</f>
        <v>0</v>
      </c>
      <c r="R20" s="360">
        <f t="shared" si="5"/>
        <v>0</v>
      </c>
      <c r="S20" s="359"/>
      <c r="T20" s="358">
        <f t="shared" si="13"/>
        <v>8000</v>
      </c>
      <c r="U20" s="128">
        <f t="shared" si="14"/>
        <v>0</v>
      </c>
      <c r="V20" s="360">
        <f t="shared" si="15"/>
        <v>8000</v>
      </c>
    </row>
    <row r="21" spans="2:22" s="355" customFormat="1" outlineLevel="1">
      <c r="B21" s="193" t="str">
        <f>VLOOKUP($C21,大区会计表!$A:$B,2,0)</f>
        <v>丁蓓</v>
      </c>
      <c r="C21" s="304" t="s">
        <v>14</v>
      </c>
      <c r="D21" s="397">
        <f>SUMIFS('额度报销和机动费明细-直销'!$E:$E,'额度报销和机动费明细-直销'!$C:$C,'T&amp;E统计-直销'!$C21,'额度报销和机动费明细-直销'!$I:$I,$E$5)</f>
        <v>24300</v>
      </c>
      <c r="E21" s="133">
        <f>INDEX('[13]2016 确认版 vs 财务版'!$1:$1048576,19,MATCH(C21,'[13]2016 确认版 vs 财务版'!$3:$3,0)+20)</f>
        <v>0</v>
      </c>
      <c r="F21" s="354">
        <f t="shared" si="2"/>
        <v>24300</v>
      </c>
      <c r="G21" s="397"/>
      <c r="H21" s="399">
        <f>SUMIFS('额度报销和机动费明细-直销'!$E:$E,'额度报销和机动费明细-直销'!$C:$C,'T&amp;E统计-直销'!$C21,'额度报销和机动费明细-直销'!$I:$I,$I$5)</f>
        <v>0</v>
      </c>
      <c r="I21" s="133">
        <f>INDEX('[13]2016 确认版 vs 财务版'!$1:$1048576,19,MATCH(C21,'[13]2016 确认版 vs 财务版'!$3:$3,0)+21)</f>
        <v>0</v>
      </c>
      <c r="J21" s="354">
        <f t="shared" si="3"/>
        <v>0</v>
      </c>
      <c r="K21" s="397"/>
      <c r="L21" s="399">
        <f>SUMIFS('额度报销和机动费明细-直销'!$E:$E,'额度报销和机动费明细-直销'!$C:$C,'T&amp;E统计-直销'!$C21,'额度报销和机动费明细-直销'!$I:$I,$M$5)</f>
        <v>0</v>
      </c>
      <c r="M21" s="133">
        <f>INDEX('[13]2016 确认版 vs 财务版'!$1:$1048576,19,MATCH(C21,'[13]2016 确认版 vs 财务版'!$3:$3,0)+22)</f>
        <v>0</v>
      </c>
      <c r="N21" s="354">
        <f t="shared" si="4"/>
        <v>0</v>
      </c>
      <c r="O21" s="397"/>
      <c r="P21" s="399">
        <f>SUMIFS('额度报销和机动费明细-直销'!$E:$E,'额度报销和机动费明细-直销'!$C:$C,'T&amp;E统计-直销'!$C21,'额度报销和机动费明细-直销'!$I:$I,$Q$5)</f>
        <v>0</v>
      </c>
      <c r="Q21" s="133">
        <f>INDEX('[13]2016 确认版 vs 财务版'!$1:$1048576,19,MATCH(C21,'[13]2016 确认版 vs 财务版'!$3:$3,0)+23)</f>
        <v>0</v>
      </c>
      <c r="R21" s="354">
        <f t="shared" si="5"/>
        <v>0</v>
      </c>
      <c r="S21" s="397"/>
      <c r="T21" s="399">
        <f t="shared" si="13"/>
        <v>24300</v>
      </c>
      <c r="U21" s="129">
        <f t="shared" si="14"/>
        <v>0</v>
      </c>
      <c r="V21" s="354">
        <f t="shared" si="15"/>
        <v>24300</v>
      </c>
    </row>
    <row r="22" spans="2:22" s="93" customFormat="1" outlineLevel="1">
      <c r="B22" s="194"/>
      <c r="C22" s="308" t="s">
        <v>388</v>
      </c>
      <c r="D22" s="340">
        <f>SUM(D19:D21)</f>
        <v>51300</v>
      </c>
      <c r="E22" s="341">
        <f>SUM(E19:E21)</f>
        <v>30000</v>
      </c>
      <c r="F22" s="342">
        <f t="shared" si="2"/>
        <v>21300</v>
      </c>
      <c r="G22" s="340"/>
      <c r="H22" s="348">
        <f>SUM(H19:H21)</f>
        <v>0</v>
      </c>
      <c r="I22" s="341">
        <f>SUM(I19:I21)</f>
        <v>40500</v>
      </c>
      <c r="J22" s="342">
        <f t="shared" si="3"/>
        <v>-40500</v>
      </c>
      <c r="K22" s="340"/>
      <c r="L22" s="348">
        <f>SUM(L19:L21)</f>
        <v>0</v>
      </c>
      <c r="M22" s="341">
        <f>SUM(M19:M21)</f>
        <v>40500</v>
      </c>
      <c r="N22" s="342">
        <f t="shared" si="4"/>
        <v>-40500</v>
      </c>
      <c r="O22" s="340"/>
      <c r="P22" s="348">
        <f>SUM(P19:P21)</f>
        <v>0</v>
      </c>
      <c r="Q22" s="341">
        <f>SUM(Q19:Q21)</f>
        <v>39000</v>
      </c>
      <c r="R22" s="342">
        <f t="shared" si="5"/>
        <v>-39000</v>
      </c>
      <c r="S22" s="340"/>
      <c r="T22" s="348">
        <f>SUM(T19:T21)</f>
        <v>51300</v>
      </c>
      <c r="U22" s="341">
        <f>SUM(U19:U21)</f>
        <v>150000</v>
      </c>
      <c r="V22" s="342">
        <f t="shared" si="9"/>
        <v>-98700</v>
      </c>
    </row>
    <row r="23" spans="2:22" outlineLevel="1">
      <c r="B23" s="193"/>
      <c r="C23" s="304"/>
      <c r="D23" s="118"/>
      <c r="E23" s="133"/>
      <c r="F23" s="164"/>
      <c r="G23" s="118"/>
      <c r="H23" s="219"/>
      <c r="I23" s="133"/>
      <c r="J23" s="164"/>
      <c r="K23" s="118"/>
      <c r="L23" s="219"/>
      <c r="M23" s="133"/>
      <c r="N23" s="164"/>
      <c r="O23" s="118"/>
      <c r="P23" s="219"/>
      <c r="Q23" s="133"/>
      <c r="R23" s="164"/>
      <c r="S23" s="118"/>
      <c r="T23" s="219"/>
      <c r="U23" s="133"/>
      <c r="V23" s="164"/>
    </row>
    <row r="24" spans="2:22" s="355" customFormat="1" outlineLevel="1">
      <c r="B24" s="194" t="str">
        <f>VLOOKUP($C24,大区会计表!$A:$B,2,0)</f>
        <v>金银</v>
      </c>
      <c r="C24" s="305" t="s">
        <v>5</v>
      </c>
      <c r="D24" s="359">
        <f>SUMIFS('额度报销和机动费明细-直销'!$E:$E,'额度报销和机动费明细-直销'!$C:$C,'T&amp;E统计-直销'!$C24,'额度报销和机动费明细-直销'!$I:$I,$E$5)</f>
        <v>16250</v>
      </c>
      <c r="E24" s="135">
        <f>INDEX('[13]2016 确认版 vs 财务版'!$1:$1048576,19,MATCH(C24,'[13]2016 确认版 vs 财务版'!$3:$3,0)+20)</f>
        <v>78000</v>
      </c>
      <c r="F24" s="360">
        <f t="shared" si="2"/>
        <v>-61750</v>
      </c>
      <c r="G24" s="359"/>
      <c r="H24" s="358">
        <f>SUMIFS('额度报销和机动费明细-直销'!$E:$E,'额度报销和机动费明细-直销'!$C:$C,'T&amp;E统计-直销'!$C24,'额度报销和机动费明细-直销'!$I:$I,$I$5)</f>
        <v>0</v>
      </c>
      <c r="I24" s="135">
        <f>INDEX('[13]2016 确认版 vs 财务版'!$1:$1048576,19,MATCH(C24,'[13]2016 确认版 vs 财务版'!$3:$3,0)+21)</f>
        <v>105300</v>
      </c>
      <c r="J24" s="360">
        <f t="shared" si="3"/>
        <v>-105300</v>
      </c>
      <c r="K24" s="359"/>
      <c r="L24" s="358">
        <f>SUMIFS('额度报销和机动费明细-直销'!$E:$E,'额度报销和机动费明细-直销'!$C:$C,'T&amp;E统计-直销'!$C24,'额度报销和机动费明细-直销'!$I:$I,$M$5)</f>
        <v>0</v>
      </c>
      <c r="M24" s="135">
        <f>INDEX('[13]2016 确认版 vs 财务版'!$1:$1048576,19,MATCH(C24,'[13]2016 确认版 vs 财务版'!$3:$3,0)+22)</f>
        <v>105300</v>
      </c>
      <c r="N24" s="360">
        <f t="shared" si="4"/>
        <v>-105300</v>
      </c>
      <c r="O24" s="359"/>
      <c r="P24" s="358">
        <f>SUMIFS('额度报销和机动费明细-直销'!$E:$E,'额度报销和机动费明细-直销'!$C:$C,'T&amp;E统计-直销'!$C24,'额度报销和机动费明细-直销'!$I:$I,$Q$5)</f>
        <v>0</v>
      </c>
      <c r="Q24" s="135">
        <f>INDEX('[13]2016 确认版 vs 财务版'!$1:$1048576,19,MATCH(C24,'[13]2016 确认版 vs 财务版'!$3:$3,0)+23)</f>
        <v>101400</v>
      </c>
      <c r="R24" s="360">
        <f t="shared" si="5"/>
        <v>-101400</v>
      </c>
      <c r="S24" s="359"/>
      <c r="T24" s="358">
        <f t="shared" ref="T24:T26" si="16">D24+H24+L24+P24</f>
        <v>16250</v>
      </c>
      <c r="U24" s="135">
        <f t="shared" ref="U24:U26" si="17">E24+I24+M24+Q24</f>
        <v>390000</v>
      </c>
      <c r="V24" s="360">
        <f t="shared" ref="V24:V26" si="18">T24-U24</f>
        <v>-373750</v>
      </c>
    </row>
    <row r="25" spans="2:22" s="355" customFormat="1" outlineLevel="1">
      <c r="B25" s="193" t="str">
        <f>VLOOKUP($C25,大区会计表!$A:$B,2,0)</f>
        <v>金银</v>
      </c>
      <c r="C25" s="304" t="s">
        <v>13</v>
      </c>
      <c r="D25" s="397">
        <f>SUMIFS('额度报销和机动费明细-直销'!$E:$E,'额度报销和机动费明细-直销'!$C:$C,'T&amp;E统计-直销'!$C25,'额度报销和机动费明细-直销'!$I:$I,$E$5)</f>
        <v>0</v>
      </c>
      <c r="E25" s="129">
        <f>INDEX('[13]2016 确认版 vs 财务版'!$1:$1048576,19,MATCH(C25,'[13]2016 确认版 vs 财务版'!$3:$3,0)+20)</f>
        <v>54000</v>
      </c>
      <c r="F25" s="354">
        <f t="shared" si="2"/>
        <v>-54000</v>
      </c>
      <c r="G25" s="397"/>
      <c r="H25" s="399">
        <f>SUMIFS('额度报销和机动费明细-直销'!$E:$E,'额度报销和机动费明细-直销'!$C:$C,'T&amp;E统计-直销'!$C25,'额度报销和机动费明细-直销'!$I:$I,$I$5)</f>
        <v>20000</v>
      </c>
      <c r="I25" s="129">
        <f>INDEX('[13]2016 确认版 vs 财务版'!$1:$1048576,19,MATCH(C25,'[13]2016 确认版 vs 财务版'!$3:$3,0)+21)</f>
        <v>72900</v>
      </c>
      <c r="J25" s="354">
        <f t="shared" si="3"/>
        <v>-52900</v>
      </c>
      <c r="K25" s="397"/>
      <c r="L25" s="399">
        <f>SUMIFS('额度报销和机动费明细-直销'!$E:$E,'额度报销和机动费明细-直销'!$C:$C,'T&amp;E统计-直销'!$C25,'额度报销和机动费明细-直销'!$I:$I,$M$5)</f>
        <v>0</v>
      </c>
      <c r="M25" s="129">
        <f>INDEX('[13]2016 确认版 vs 财务版'!$1:$1048576,19,MATCH(C25,'[13]2016 确认版 vs 财务版'!$3:$3,0)+22)</f>
        <v>72900</v>
      </c>
      <c r="N25" s="354">
        <f t="shared" si="4"/>
        <v>-72900</v>
      </c>
      <c r="O25" s="397"/>
      <c r="P25" s="399">
        <f>SUMIFS('额度报销和机动费明细-直销'!$E:$E,'额度报销和机动费明细-直销'!$C:$C,'T&amp;E统计-直销'!$C25,'额度报销和机动费明细-直销'!$I:$I,$Q$5)</f>
        <v>0</v>
      </c>
      <c r="Q25" s="129">
        <f>INDEX('[13]2016 确认版 vs 财务版'!$1:$1048576,19,MATCH(C25,'[13]2016 确认版 vs 财务版'!$3:$3,0)+23)</f>
        <v>70200</v>
      </c>
      <c r="R25" s="354">
        <f t="shared" si="5"/>
        <v>-70200</v>
      </c>
      <c r="S25" s="397"/>
      <c r="T25" s="399">
        <f t="shared" si="16"/>
        <v>20000</v>
      </c>
      <c r="U25" s="129">
        <f t="shared" si="17"/>
        <v>270000</v>
      </c>
      <c r="V25" s="354">
        <f t="shared" si="18"/>
        <v>-250000</v>
      </c>
    </row>
    <row r="26" spans="2:22" s="355" customFormat="1" outlineLevel="1">
      <c r="B26" s="194" t="str">
        <f>VLOOKUP($C26,大区会计表!$A:$B,2,0)</f>
        <v>金银</v>
      </c>
      <c r="C26" s="305" t="s">
        <v>9</v>
      </c>
      <c r="D26" s="359">
        <f>SUMIFS('额度报销和机动费明细-直销'!$E:$E,'额度报销和机动费明细-直销'!$C:$C,'T&amp;E统计-直销'!$C26,'额度报销和机动费明细-直销'!$I:$I,$E$5)</f>
        <v>0</v>
      </c>
      <c r="E26" s="128">
        <f>INDEX('[13]2016 确认版 vs 财务版'!$1:$1048576,19,MATCH(C26,'[13]2016 确认版 vs 财务版'!$3:$3,0)+20)</f>
        <v>24000</v>
      </c>
      <c r="F26" s="360">
        <f t="shared" si="2"/>
        <v>-24000</v>
      </c>
      <c r="G26" s="359"/>
      <c r="H26" s="358">
        <f>SUMIFS('额度报销和机动费明细-直销'!$E:$E,'额度报销和机动费明细-直销'!$C:$C,'T&amp;E统计-直销'!$C26,'额度报销和机动费明细-直销'!$I:$I,$I$5)</f>
        <v>0</v>
      </c>
      <c r="I26" s="128">
        <f>INDEX('[13]2016 确认版 vs 财务版'!$1:$1048576,19,MATCH(C26,'[13]2016 确认版 vs 财务版'!$3:$3,0)+21)</f>
        <v>32400.000000000004</v>
      </c>
      <c r="J26" s="360">
        <f t="shared" si="3"/>
        <v>-32400.000000000004</v>
      </c>
      <c r="K26" s="359"/>
      <c r="L26" s="358">
        <f>SUMIFS('额度报销和机动费明细-直销'!$E:$E,'额度报销和机动费明细-直销'!$C:$C,'T&amp;E统计-直销'!$C26,'额度报销和机动费明细-直销'!$I:$I,$M$5)</f>
        <v>0</v>
      </c>
      <c r="M26" s="128">
        <f>INDEX('[13]2016 确认版 vs 财务版'!$1:$1048576,19,MATCH(C26,'[13]2016 确认版 vs 财务版'!$3:$3,0)+22)</f>
        <v>32400.000000000004</v>
      </c>
      <c r="N26" s="360">
        <f t="shared" si="4"/>
        <v>-32400.000000000004</v>
      </c>
      <c r="O26" s="359"/>
      <c r="P26" s="358">
        <f>SUMIFS('额度报销和机动费明细-直销'!$E:$E,'额度报销和机动费明细-直销'!$C:$C,'T&amp;E统计-直销'!$C26,'额度报销和机动费明细-直销'!$I:$I,$Q$5)</f>
        <v>0</v>
      </c>
      <c r="Q26" s="128">
        <f>INDEX('[13]2016 确认版 vs 财务版'!$1:$1048576,19,MATCH(C26,'[13]2016 确认版 vs 财务版'!$3:$3,0)+23)</f>
        <v>31200</v>
      </c>
      <c r="R26" s="360">
        <f t="shared" si="5"/>
        <v>-31200</v>
      </c>
      <c r="S26" s="359"/>
      <c r="T26" s="358">
        <f t="shared" si="16"/>
        <v>0</v>
      </c>
      <c r="U26" s="128">
        <f t="shared" si="17"/>
        <v>120000</v>
      </c>
      <c r="V26" s="360">
        <f t="shared" si="18"/>
        <v>-120000</v>
      </c>
    </row>
    <row r="27" spans="2:22" s="93" customFormat="1" outlineLevel="1">
      <c r="B27" s="193"/>
      <c r="C27" s="105" t="s">
        <v>389</v>
      </c>
      <c r="D27" s="332">
        <f>SUM(D24:D26)</f>
        <v>16250</v>
      </c>
      <c r="E27" s="336">
        <f>SUM(E24:E26)</f>
        <v>156000</v>
      </c>
      <c r="F27" s="334">
        <f t="shared" si="2"/>
        <v>-139750</v>
      </c>
      <c r="G27" s="332"/>
      <c r="H27" s="335">
        <f>SUM(H24:H26)</f>
        <v>20000</v>
      </c>
      <c r="I27" s="336">
        <f>SUM(I24:I26)</f>
        <v>210600</v>
      </c>
      <c r="J27" s="334">
        <f t="shared" si="3"/>
        <v>-190600</v>
      </c>
      <c r="K27" s="332"/>
      <c r="L27" s="335">
        <f>SUM(L24:L26)</f>
        <v>0</v>
      </c>
      <c r="M27" s="336">
        <f>SUM(M24:M26)</f>
        <v>210600</v>
      </c>
      <c r="N27" s="334">
        <f t="shared" si="4"/>
        <v>-210600</v>
      </c>
      <c r="O27" s="332"/>
      <c r="P27" s="335">
        <f>SUM(P24:P26)</f>
        <v>0</v>
      </c>
      <c r="Q27" s="336">
        <f>SUM(Q24:Q26)</f>
        <v>202800</v>
      </c>
      <c r="R27" s="334">
        <f t="shared" si="5"/>
        <v>-202800</v>
      </c>
      <c r="S27" s="332"/>
      <c r="T27" s="335">
        <f>SUM(T24:T26)</f>
        <v>36250</v>
      </c>
      <c r="U27" s="336">
        <f>SUM(U24:U26)</f>
        <v>780000</v>
      </c>
      <c r="V27" s="334">
        <f t="shared" si="9"/>
        <v>-743750</v>
      </c>
    </row>
    <row r="28" spans="2:22" outlineLevel="1">
      <c r="B28" s="194"/>
      <c r="C28" s="305"/>
      <c r="D28" s="127"/>
      <c r="E28" s="128"/>
      <c r="F28" s="165"/>
      <c r="G28" s="127"/>
      <c r="H28" s="220"/>
      <c r="I28" s="128"/>
      <c r="J28" s="165"/>
      <c r="K28" s="127"/>
      <c r="L28" s="220"/>
      <c r="M28" s="128"/>
      <c r="N28" s="165"/>
      <c r="O28" s="127"/>
      <c r="P28" s="220"/>
      <c r="Q28" s="128"/>
      <c r="R28" s="165"/>
      <c r="S28" s="127"/>
      <c r="T28" s="220"/>
      <c r="U28" s="128"/>
      <c r="V28" s="165"/>
    </row>
    <row r="29" spans="2:22" s="355" customFormat="1" outlineLevel="1">
      <c r="B29" s="193" t="str">
        <f>VLOOKUP($C29,大区会计表!$A:$B,2,0)</f>
        <v>李研</v>
      </c>
      <c r="C29" s="304" t="s">
        <v>11</v>
      </c>
      <c r="D29" s="397">
        <f>SUMIFS('额度报销和机动费明细-直销'!$E:$E,'额度报销和机动费明细-直销'!$C:$C,'T&amp;E统计-直销'!$C29,'额度报销和机动费明细-直销'!$I:$I,$E$5)</f>
        <v>13600</v>
      </c>
      <c r="E29" s="129">
        <f>INDEX('[13]2016 确认版 vs 财务版'!$1:$1048576,19,MATCH(C29,'[13]2016 确认版 vs 财务版'!$3:$3,0)+20)</f>
        <v>54000</v>
      </c>
      <c r="F29" s="354">
        <f t="shared" si="2"/>
        <v>-40400</v>
      </c>
      <c r="G29" s="397"/>
      <c r="H29" s="399">
        <f>SUMIFS('额度报销和机动费明细-直销'!$E:$E,'额度报销和机动费明细-直销'!$C:$C,'T&amp;E统计-直销'!$C29,'额度报销和机动费明细-直销'!$I:$I,$I$5)</f>
        <v>0</v>
      </c>
      <c r="I29" s="129">
        <f>INDEX('[13]2016 确认版 vs 财务版'!$1:$1048576,19,MATCH(C29,'[13]2016 确认版 vs 财务版'!$3:$3,0)+21)</f>
        <v>72900</v>
      </c>
      <c r="J29" s="354">
        <f t="shared" si="3"/>
        <v>-72900</v>
      </c>
      <c r="K29" s="397"/>
      <c r="L29" s="399">
        <f>SUMIFS('额度报销和机动费明细-直销'!$E:$E,'额度报销和机动费明细-直销'!$C:$C,'T&amp;E统计-直销'!$C29,'额度报销和机动费明细-直销'!$I:$I,$M$5)</f>
        <v>0</v>
      </c>
      <c r="M29" s="129">
        <f>INDEX('[13]2016 确认版 vs 财务版'!$1:$1048576,19,MATCH(C29,'[13]2016 确认版 vs 财务版'!$3:$3,0)+22)</f>
        <v>72900</v>
      </c>
      <c r="N29" s="354">
        <f t="shared" si="4"/>
        <v>-72900</v>
      </c>
      <c r="O29" s="397"/>
      <c r="P29" s="399">
        <f>SUMIFS('额度报销和机动费明细-直销'!$E:$E,'额度报销和机动费明细-直销'!$C:$C,'T&amp;E统计-直销'!$C29,'额度报销和机动费明细-直销'!$I:$I,$Q$5)</f>
        <v>0</v>
      </c>
      <c r="Q29" s="129">
        <f>INDEX('[13]2016 确认版 vs 财务版'!$1:$1048576,19,MATCH(C29,'[13]2016 确认版 vs 财务版'!$3:$3,0)+23)</f>
        <v>70200</v>
      </c>
      <c r="R29" s="354">
        <f t="shared" si="5"/>
        <v>-70200</v>
      </c>
      <c r="S29" s="397"/>
      <c r="T29" s="399">
        <f t="shared" ref="T29:T33" si="19">D29+H29+L29+P29</f>
        <v>13600</v>
      </c>
      <c r="U29" s="129">
        <f t="shared" ref="U29:U33" si="20">E29+I29+M29+Q29</f>
        <v>270000</v>
      </c>
      <c r="V29" s="354">
        <f t="shared" ref="V29:V33" si="21">T29-U29</f>
        <v>-256400</v>
      </c>
    </row>
    <row r="30" spans="2:22" s="355" customFormat="1" outlineLevel="1">
      <c r="B30" s="194" t="str">
        <f>VLOOKUP($C30,大区会计表!$A:$B,2,0)</f>
        <v>姚建红</v>
      </c>
      <c r="C30" s="305" t="s">
        <v>12</v>
      </c>
      <c r="D30" s="359">
        <f>SUMIFS('额度报销和机动费明细-直销'!$E:$E,'额度报销和机动费明细-直销'!$C:$C,'T&amp;E统计-直销'!$C30,'额度报销和机动费明细-直销'!$I:$I,$E$5)</f>
        <v>3000</v>
      </c>
      <c r="E30" s="128">
        <f>INDEX('[13]2016 确认版 vs 财务版'!$1:$1048576,19,MATCH(C30,'[13]2016 确认版 vs 财务版'!$3:$3,0)+20)</f>
        <v>66000</v>
      </c>
      <c r="F30" s="360">
        <f t="shared" si="2"/>
        <v>-63000</v>
      </c>
      <c r="G30" s="359"/>
      <c r="H30" s="358">
        <f>SUMIFS('额度报销和机动费明细-直销'!$E:$E,'额度报销和机动费明细-直销'!$C:$C,'T&amp;E统计-直销'!$C30,'额度报销和机动费明细-直销'!$I:$I,$I$5)</f>
        <v>0</v>
      </c>
      <c r="I30" s="128">
        <f>INDEX('[13]2016 确认版 vs 财务版'!$1:$1048576,19,MATCH(C30,'[13]2016 确认版 vs 财务版'!$3:$3,0)+21)</f>
        <v>89100</v>
      </c>
      <c r="J30" s="360">
        <f t="shared" si="3"/>
        <v>-89100</v>
      </c>
      <c r="K30" s="359"/>
      <c r="L30" s="358">
        <f>SUMIFS('额度报销和机动费明细-直销'!$E:$E,'额度报销和机动费明细-直销'!$C:$C,'T&amp;E统计-直销'!$C30,'额度报销和机动费明细-直销'!$I:$I,$M$5)</f>
        <v>0</v>
      </c>
      <c r="M30" s="128">
        <f>INDEX('[13]2016 确认版 vs 财务版'!$1:$1048576,19,MATCH(C30,'[13]2016 确认版 vs 财务版'!$3:$3,0)+22)</f>
        <v>89100</v>
      </c>
      <c r="N30" s="360">
        <f t="shared" si="4"/>
        <v>-89100</v>
      </c>
      <c r="O30" s="359"/>
      <c r="P30" s="358">
        <f>SUMIFS('额度报销和机动费明细-直销'!$E:$E,'额度报销和机动费明细-直销'!$C:$C,'T&amp;E统计-直销'!$C30,'额度报销和机动费明细-直销'!$I:$I,$Q$5)</f>
        <v>0</v>
      </c>
      <c r="Q30" s="128">
        <f>INDEX('[13]2016 确认版 vs 财务版'!$1:$1048576,19,MATCH(C30,'[13]2016 确认版 vs 财务版'!$3:$3,0)+23)</f>
        <v>85800</v>
      </c>
      <c r="R30" s="360">
        <f t="shared" si="5"/>
        <v>-85800</v>
      </c>
      <c r="S30" s="359"/>
      <c r="T30" s="358">
        <f t="shared" si="19"/>
        <v>3000</v>
      </c>
      <c r="U30" s="128">
        <f t="shared" si="20"/>
        <v>330000</v>
      </c>
      <c r="V30" s="360">
        <f t="shared" si="21"/>
        <v>-327000</v>
      </c>
    </row>
    <row r="31" spans="2:22" s="355" customFormat="1" outlineLevel="1">
      <c r="B31" s="193" t="str">
        <f>VLOOKUP($C31,大区会计表!$A:$B,2,0)</f>
        <v>李研</v>
      </c>
      <c r="C31" s="304" t="s">
        <v>10</v>
      </c>
      <c r="D31" s="397">
        <f>SUMIFS('额度报销和机动费明细-直销'!$E:$E,'额度报销和机动费明细-直销'!$C:$C,'T&amp;E统计-直销'!$C31,'额度报销和机动费明细-直销'!$I:$I,$E$5)</f>
        <v>17100</v>
      </c>
      <c r="E31" s="129">
        <f>INDEX('[13]2016 确认版 vs 财务版'!$1:$1048576,19,MATCH(C31,'[13]2016 确认版 vs 财务版'!$3:$3,0)+20)</f>
        <v>42000</v>
      </c>
      <c r="F31" s="354">
        <f t="shared" si="2"/>
        <v>-24900</v>
      </c>
      <c r="G31" s="397"/>
      <c r="H31" s="399">
        <f>SUMIFS('额度报销和机动费明细-直销'!$E:$E,'额度报销和机动费明细-直销'!$C:$C,'T&amp;E统计-直销'!$C31,'额度报销和机动费明细-直销'!$I:$I,$I$5)</f>
        <v>27000</v>
      </c>
      <c r="I31" s="129">
        <f>INDEX('[13]2016 确认版 vs 财务版'!$1:$1048576,19,MATCH(C31,'[13]2016 确认版 vs 财务版'!$3:$3,0)+21)</f>
        <v>56700.000000000007</v>
      </c>
      <c r="J31" s="354">
        <f t="shared" si="3"/>
        <v>-29700.000000000007</v>
      </c>
      <c r="K31" s="397"/>
      <c r="L31" s="399">
        <f>SUMIFS('额度报销和机动费明细-直销'!$E:$E,'额度报销和机动费明细-直销'!$C:$C,'T&amp;E统计-直销'!$C31,'额度报销和机动费明细-直销'!$I:$I,$M$5)</f>
        <v>0</v>
      </c>
      <c r="M31" s="129">
        <f>INDEX('[13]2016 确认版 vs 财务版'!$1:$1048576,19,MATCH(C31,'[13]2016 确认版 vs 财务版'!$3:$3,0)+22)</f>
        <v>56700.000000000007</v>
      </c>
      <c r="N31" s="354">
        <f t="shared" si="4"/>
        <v>-56700.000000000007</v>
      </c>
      <c r="O31" s="397"/>
      <c r="P31" s="399">
        <f>SUMIFS('额度报销和机动费明细-直销'!$E:$E,'额度报销和机动费明细-直销'!$C:$C,'T&amp;E统计-直销'!$C31,'额度报销和机动费明细-直销'!$I:$I,$Q$5)</f>
        <v>0</v>
      </c>
      <c r="Q31" s="129">
        <f>INDEX('[13]2016 确认版 vs 财务版'!$1:$1048576,19,MATCH(C31,'[13]2016 确认版 vs 财务版'!$3:$3,0)+23)</f>
        <v>54600</v>
      </c>
      <c r="R31" s="354">
        <f t="shared" si="5"/>
        <v>-54600</v>
      </c>
      <c r="S31" s="397"/>
      <c r="T31" s="399">
        <f t="shared" si="19"/>
        <v>44100</v>
      </c>
      <c r="U31" s="129">
        <f t="shared" si="20"/>
        <v>210000</v>
      </c>
      <c r="V31" s="354">
        <f t="shared" si="21"/>
        <v>-165900</v>
      </c>
    </row>
    <row r="32" spans="2:22" s="355" customFormat="1" outlineLevel="1">
      <c r="B32" s="194" t="str">
        <f>VLOOKUP($C32,大区会计表!$A:$B,2,0)</f>
        <v>姚建红</v>
      </c>
      <c r="C32" s="106" t="s">
        <v>26</v>
      </c>
      <c r="D32" s="359">
        <f>SUMIFS('额度报销和机动费明细-直销'!$E:$E,'额度报销和机动费明细-直销'!$C:$C,'T&amp;E统计-直销'!$C32,'额度报销和机动费明细-直销'!$I:$I,$E$5)</f>
        <v>0</v>
      </c>
      <c r="E32" s="128">
        <f>INDEX('[13]2016 确认版 vs 财务版'!$1:$1048576,19,MATCH(C32,'[13]2016 确认版 vs 财务版'!$3:$3,0)+20)</f>
        <v>0</v>
      </c>
      <c r="F32" s="360">
        <f t="shared" si="2"/>
        <v>0</v>
      </c>
      <c r="G32" s="359"/>
      <c r="H32" s="358">
        <f>SUMIFS('额度报销和机动费明细-直销'!$E:$E,'额度报销和机动费明细-直销'!$C:$C,'T&amp;E统计-直销'!$C32,'额度报销和机动费明细-直销'!$I:$I,$I$5)</f>
        <v>0</v>
      </c>
      <c r="I32" s="128">
        <f>INDEX('[13]2016 确认版 vs 财务版'!$1:$1048576,19,MATCH(C32,'[13]2016 确认版 vs 财务版'!$3:$3,0)+21)</f>
        <v>0</v>
      </c>
      <c r="J32" s="360">
        <f t="shared" si="3"/>
        <v>0</v>
      </c>
      <c r="K32" s="359"/>
      <c r="L32" s="358">
        <f>SUMIFS('额度报销和机动费明细-直销'!$E:$E,'额度报销和机动费明细-直销'!$C:$C,'T&amp;E统计-直销'!$C32,'额度报销和机动费明细-直销'!$I:$I,$M$5)</f>
        <v>0</v>
      </c>
      <c r="M32" s="128">
        <f>INDEX('[13]2016 确认版 vs 财务版'!$1:$1048576,19,MATCH(C32,'[13]2016 确认版 vs 财务版'!$3:$3,0)+22)</f>
        <v>0</v>
      </c>
      <c r="N32" s="360">
        <f t="shared" si="4"/>
        <v>0</v>
      </c>
      <c r="O32" s="359"/>
      <c r="P32" s="358">
        <f>SUMIFS('额度报销和机动费明细-直销'!$E:$E,'额度报销和机动费明细-直销'!$C:$C,'T&amp;E统计-直销'!$C32,'额度报销和机动费明细-直销'!$I:$I,$Q$5)</f>
        <v>0</v>
      </c>
      <c r="Q32" s="128">
        <f>INDEX('[13]2016 确认版 vs 财务版'!$1:$1048576,19,MATCH(C32,'[13]2016 确认版 vs 财务版'!$3:$3,0)+23)</f>
        <v>0</v>
      </c>
      <c r="R32" s="360">
        <f t="shared" si="5"/>
        <v>0</v>
      </c>
      <c r="S32" s="359"/>
      <c r="T32" s="358">
        <f t="shared" si="19"/>
        <v>0</v>
      </c>
      <c r="U32" s="128">
        <f t="shared" si="20"/>
        <v>0</v>
      </c>
      <c r="V32" s="360">
        <f t="shared" si="21"/>
        <v>0</v>
      </c>
    </row>
    <row r="33" spans="2:22" s="355" customFormat="1" outlineLevel="1">
      <c r="B33" s="193" t="str">
        <f>VLOOKUP($C33,大区会计表!$A:$B,2,0)</f>
        <v>丁蓓</v>
      </c>
      <c r="C33" s="304" t="s">
        <v>28</v>
      </c>
      <c r="D33" s="397">
        <f>SUMIFS('额度报销和机动费明细-直销'!$E:$E,'额度报销和机动费明细-直销'!$C:$C,'T&amp;E统计-直销'!$C33,'额度报销和机动费明细-直销'!$I:$I,$E$5)</f>
        <v>0</v>
      </c>
      <c r="E33" s="129">
        <f>INDEX('[13]2016 确认版 vs 财务版'!$1:$1048576,19,MATCH(C33,'[13]2016 确认版 vs 财务版'!$3:$3,0)+20)</f>
        <v>0</v>
      </c>
      <c r="F33" s="354">
        <f t="shared" si="2"/>
        <v>0</v>
      </c>
      <c r="G33" s="397"/>
      <c r="H33" s="399">
        <f>SUMIFS('额度报销和机动费明细-直销'!$E:$E,'额度报销和机动费明细-直销'!$C:$C,'T&amp;E统计-直销'!$C33,'额度报销和机动费明细-直销'!$I:$I,$I$5)</f>
        <v>0</v>
      </c>
      <c r="I33" s="129">
        <f>INDEX('[13]2016 确认版 vs 财务版'!$1:$1048576,19,MATCH(C33,'[13]2016 确认版 vs 财务版'!$3:$3,0)+21)</f>
        <v>0</v>
      </c>
      <c r="J33" s="354">
        <f t="shared" si="3"/>
        <v>0</v>
      </c>
      <c r="K33" s="397"/>
      <c r="L33" s="399">
        <f>SUMIFS('额度报销和机动费明细-直销'!$E:$E,'额度报销和机动费明细-直销'!$C:$C,'T&amp;E统计-直销'!$C33,'额度报销和机动费明细-直销'!$I:$I,$M$5)</f>
        <v>0</v>
      </c>
      <c r="M33" s="129">
        <f>INDEX('[13]2016 确认版 vs 财务版'!$1:$1048576,19,MATCH(C33,'[13]2016 确认版 vs 财务版'!$3:$3,0)+22)</f>
        <v>0</v>
      </c>
      <c r="N33" s="354">
        <f t="shared" si="4"/>
        <v>0</v>
      </c>
      <c r="O33" s="397"/>
      <c r="P33" s="399">
        <f>SUMIFS('额度报销和机动费明细-直销'!$E:$E,'额度报销和机动费明细-直销'!$C:$C,'T&amp;E统计-直销'!$C33,'额度报销和机动费明细-直销'!$I:$I,$Q$5)</f>
        <v>0</v>
      </c>
      <c r="Q33" s="129">
        <f>INDEX('[13]2016 确认版 vs 财务版'!$1:$1048576,19,MATCH(C33,'[13]2016 确认版 vs 财务版'!$3:$3,0)+23)</f>
        <v>0</v>
      </c>
      <c r="R33" s="354">
        <f t="shared" si="5"/>
        <v>0</v>
      </c>
      <c r="S33" s="397"/>
      <c r="T33" s="399">
        <f t="shared" si="19"/>
        <v>0</v>
      </c>
      <c r="U33" s="129">
        <f t="shared" si="20"/>
        <v>0</v>
      </c>
      <c r="V33" s="354">
        <f t="shared" si="21"/>
        <v>0</v>
      </c>
    </row>
    <row r="34" spans="2:22" s="93" customFormat="1" outlineLevel="1">
      <c r="B34" s="194"/>
      <c r="C34" s="308" t="s">
        <v>390</v>
      </c>
      <c r="D34" s="340">
        <f>SUM(D29:D33)</f>
        <v>33700</v>
      </c>
      <c r="E34" s="349">
        <f>SUM(E29:E33)</f>
        <v>162000</v>
      </c>
      <c r="F34" s="342">
        <f t="shared" si="2"/>
        <v>-128300</v>
      </c>
      <c r="G34" s="340"/>
      <c r="H34" s="348">
        <f>SUM(H29:H33)</f>
        <v>27000</v>
      </c>
      <c r="I34" s="349">
        <f>SUM(I29:I33)</f>
        <v>218700</v>
      </c>
      <c r="J34" s="342">
        <f>H34-I34</f>
        <v>-191700</v>
      </c>
      <c r="K34" s="340"/>
      <c r="L34" s="348">
        <f>SUM(L29:L33)</f>
        <v>0</v>
      </c>
      <c r="M34" s="349">
        <f>SUM(M29:M33)</f>
        <v>218700</v>
      </c>
      <c r="N34" s="342">
        <f>L34-M34</f>
        <v>-218700</v>
      </c>
      <c r="O34" s="340"/>
      <c r="P34" s="348">
        <f>SUM(P29:P33)</f>
        <v>0</v>
      </c>
      <c r="Q34" s="349">
        <f>SUM(Q29:Q33)</f>
        <v>210600</v>
      </c>
      <c r="R34" s="342">
        <f>P34-Q34</f>
        <v>-210600</v>
      </c>
      <c r="S34" s="340"/>
      <c r="T34" s="348">
        <f>SUM(T29:T33)</f>
        <v>60700</v>
      </c>
      <c r="U34" s="349">
        <f>SUM(U29:U33)</f>
        <v>810000</v>
      </c>
      <c r="V34" s="342">
        <f>T34-U34</f>
        <v>-749300</v>
      </c>
    </row>
    <row r="35" spans="2:22" outlineLevel="1">
      <c r="B35" s="193"/>
      <c r="C35" s="304"/>
      <c r="D35" s="118"/>
      <c r="E35" s="129"/>
      <c r="F35" s="164"/>
      <c r="G35" s="118"/>
      <c r="H35" s="219"/>
      <c r="I35" s="129"/>
      <c r="J35" s="164"/>
      <c r="K35" s="118"/>
      <c r="L35" s="219"/>
      <c r="M35" s="129"/>
      <c r="N35" s="164"/>
      <c r="O35" s="118"/>
      <c r="P35" s="219"/>
      <c r="Q35" s="129"/>
      <c r="R35" s="164"/>
      <c r="S35" s="118"/>
      <c r="T35" s="219"/>
      <c r="U35" s="129"/>
      <c r="V35" s="164"/>
    </row>
    <row r="36" spans="2:22" s="355" customFormat="1" outlineLevel="1">
      <c r="B36" s="194" t="str">
        <f>VLOOKUP($C36,大区会计表!$A:$B,2,0)</f>
        <v>岳颖</v>
      </c>
      <c r="C36" s="106" t="s">
        <v>18</v>
      </c>
      <c r="D36" s="359">
        <f>SUMIFS('额度报销和机动费明细-直销'!$E:$E,'额度报销和机动费明细-直销'!$C:$C,'T&amp;E统计-直销'!$C36,'额度报销和机动费明细-直销'!$I:$I,$E$5)</f>
        <v>0</v>
      </c>
      <c r="E36" s="128">
        <f>INDEX('[13]2016 确认版 vs 财务版'!$1:$1048576,19,MATCH(C36,'[13]2016 确认版 vs 财务版'!$3:$3,0)+20)</f>
        <v>18000</v>
      </c>
      <c r="F36" s="360">
        <f t="shared" si="2"/>
        <v>-18000</v>
      </c>
      <c r="G36" s="359"/>
      <c r="H36" s="358">
        <f>SUMIFS('额度报销和机动费明细-直销'!$E:$E,'额度报销和机动费明细-直销'!$C:$C,'T&amp;E统计-直销'!$C36,'额度报销和机动费明细-直销'!$I:$I,$I$5)</f>
        <v>10000</v>
      </c>
      <c r="I36" s="128">
        <f>INDEX('[13]2016 确认版 vs 财务版'!$1:$1048576,19,MATCH(C36,'[13]2016 确认版 vs 财务版'!$3:$3,0)+21)</f>
        <v>24300</v>
      </c>
      <c r="J36" s="360">
        <f t="shared" si="3"/>
        <v>-14300</v>
      </c>
      <c r="K36" s="359"/>
      <c r="L36" s="358">
        <f>SUMIFS('额度报销和机动费明细-直销'!$E:$E,'额度报销和机动费明细-直销'!$C:$C,'T&amp;E统计-直销'!$C36,'额度报销和机动费明细-直销'!$I:$I,$M$5)</f>
        <v>0</v>
      </c>
      <c r="M36" s="128">
        <f>INDEX('[13]2016 确认版 vs 财务版'!$1:$1048576,19,MATCH(C36,'[13]2016 确认版 vs 财务版'!$3:$3,0)+22)</f>
        <v>24300</v>
      </c>
      <c r="N36" s="360">
        <f t="shared" si="4"/>
        <v>-24300</v>
      </c>
      <c r="O36" s="359"/>
      <c r="P36" s="358">
        <f>SUMIFS('额度报销和机动费明细-直销'!$E:$E,'额度报销和机动费明细-直销'!$C:$C,'T&amp;E统计-直销'!$C36,'额度报销和机动费明细-直销'!$I:$I,$Q$5)</f>
        <v>0</v>
      </c>
      <c r="Q36" s="128">
        <f>INDEX('[13]2016 确认版 vs 财务版'!$1:$1048576,19,MATCH(C36,'[13]2016 确认版 vs 财务版'!$3:$3,0)+23)</f>
        <v>23400</v>
      </c>
      <c r="R36" s="360">
        <f t="shared" si="5"/>
        <v>-23400</v>
      </c>
      <c r="S36" s="359"/>
      <c r="T36" s="358">
        <f t="shared" ref="T36:T40" si="22">D36+H36+L36+P36</f>
        <v>10000</v>
      </c>
      <c r="U36" s="128">
        <f t="shared" ref="U36:U40" si="23">E36+I36+M36+Q36</f>
        <v>90000</v>
      </c>
      <c r="V36" s="360">
        <f t="shared" ref="V36:V40" si="24">T36-U36</f>
        <v>-80000</v>
      </c>
    </row>
    <row r="37" spans="2:22" s="355" customFormat="1" outlineLevel="1">
      <c r="B37" s="193" t="str">
        <f>VLOOKUP($C37,大区会计表!$A:$B,2,0)</f>
        <v>岳颖</v>
      </c>
      <c r="C37" s="304" t="s">
        <v>24</v>
      </c>
      <c r="D37" s="397">
        <f>SUMIFS('额度报销和机动费明细-直销'!$E:$E,'额度报销和机动费明细-直销'!$C:$C,'T&amp;E统计-直销'!$C37,'额度报销和机动费明细-直销'!$I:$I,$E$5)</f>
        <v>14985</v>
      </c>
      <c r="E37" s="129">
        <f>INDEX('[13]2016 确认版 vs 财务版'!$1:$1048576,19,MATCH(C37,'[13]2016 确认版 vs 财务版'!$3:$3,0)+20)</f>
        <v>24000</v>
      </c>
      <c r="F37" s="354">
        <f t="shared" si="2"/>
        <v>-9015</v>
      </c>
      <c r="G37" s="397"/>
      <c r="H37" s="399">
        <f>SUMIFS('额度报销和机动费明细-直销'!$E:$E,'额度报销和机动费明细-直销'!$C:$C,'T&amp;E统计-直销'!$C37,'额度报销和机动费明细-直销'!$I:$I,$I$5)</f>
        <v>0</v>
      </c>
      <c r="I37" s="129">
        <f>INDEX('[13]2016 确认版 vs 财务版'!$1:$1048576,19,MATCH(C37,'[13]2016 确认版 vs 财务版'!$3:$3,0)+21)</f>
        <v>32400.000000000004</v>
      </c>
      <c r="J37" s="354">
        <f t="shared" si="3"/>
        <v>-32400.000000000004</v>
      </c>
      <c r="K37" s="397"/>
      <c r="L37" s="399">
        <f>SUMIFS('额度报销和机动费明细-直销'!$E:$E,'额度报销和机动费明细-直销'!$C:$C,'T&amp;E统计-直销'!$C37,'额度报销和机动费明细-直销'!$I:$I,$M$5)</f>
        <v>0</v>
      </c>
      <c r="M37" s="129">
        <f>INDEX('[13]2016 确认版 vs 财务版'!$1:$1048576,19,MATCH(C37,'[13]2016 确认版 vs 财务版'!$3:$3,0)+22)</f>
        <v>32400.000000000004</v>
      </c>
      <c r="N37" s="354">
        <f t="shared" si="4"/>
        <v>-32400.000000000004</v>
      </c>
      <c r="O37" s="397"/>
      <c r="P37" s="399">
        <f>SUMIFS('额度报销和机动费明细-直销'!$E:$E,'额度报销和机动费明细-直销'!$C:$C,'T&amp;E统计-直销'!$C37,'额度报销和机动费明细-直销'!$I:$I,$Q$5)</f>
        <v>0</v>
      </c>
      <c r="Q37" s="129">
        <f>INDEX('[13]2016 确认版 vs 财务版'!$1:$1048576,19,MATCH(C37,'[13]2016 确认版 vs 财务版'!$3:$3,0)+23)</f>
        <v>31200</v>
      </c>
      <c r="R37" s="354">
        <f t="shared" si="5"/>
        <v>-31200</v>
      </c>
      <c r="S37" s="397"/>
      <c r="T37" s="399">
        <f t="shared" si="22"/>
        <v>14985</v>
      </c>
      <c r="U37" s="129">
        <f t="shared" si="23"/>
        <v>120000</v>
      </c>
      <c r="V37" s="354">
        <f t="shared" si="24"/>
        <v>-105015</v>
      </c>
    </row>
    <row r="38" spans="2:22" s="355" customFormat="1" outlineLevel="1">
      <c r="B38" s="194" t="str">
        <f>VLOOKUP($C38,大区会计表!$A:$B,2,0)</f>
        <v>岳颖</v>
      </c>
      <c r="C38" s="305" t="s">
        <v>21</v>
      </c>
      <c r="D38" s="359">
        <f>SUMIFS('额度报销和机动费明细-直销'!$E:$E,'额度报销和机动费明细-直销'!$C:$C,'T&amp;E统计-直销'!$C38,'额度报销和机动费明细-直销'!$I:$I,$E$5)</f>
        <v>4800</v>
      </c>
      <c r="E38" s="128">
        <f>INDEX('[13]2016 确认版 vs 财务版'!$1:$1048576,19,MATCH(C38,'[13]2016 确认版 vs 财务版'!$3:$3,0)+20)</f>
        <v>0</v>
      </c>
      <c r="F38" s="360">
        <f t="shared" si="2"/>
        <v>4800</v>
      </c>
      <c r="G38" s="359"/>
      <c r="H38" s="358">
        <f>SUMIFS('额度报销和机动费明细-直销'!$E:$E,'额度报销和机动费明细-直销'!$C:$C,'T&amp;E统计-直销'!$C38,'额度报销和机动费明细-直销'!$I:$I,$I$5)</f>
        <v>0</v>
      </c>
      <c r="I38" s="128">
        <f>INDEX('[13]2016 确认版 vs 财务版'!$1:$1048576,19,MATCH(C38,'[13]2016 确认版 vs 财务版'!$3:$3,0)+21)</f>
        <v>0</v>
      </c>
      <c r="J38" s="360">
        <f t="shared" si="3"/>
        <v>0</v>
      </c>
      <c r="K38" s="359"/>
      <c r="L38" s="358">
        <f>SUMIFS('额度报销和机动费明细-直销'!$E:$E,'额度报销和机动费明细-直销'!$C:$C,'T&amp;E统计-直销'!$C38,'额度报销和机动费明细-直销'!$I:$I,$M$5)</f>
        <v>0</v>
      </c>
      <c r="M38" s="128">
        <f>INDEX('[13]2016 确认版 vs 财务版'!$1:$1048576,19,MATCH(C38,'[13]2016 确认版 vs 财务版'!$3:$3,0)+22)</f>
        <v>0</v>
      </c>
      <c r="N38" s="360">
        <f t="shared" si="4"/>
        <v>0</v>
      </c>
      <c r="O38" s="359"/>
      <c r="P38" s="358">
        <f>SUMIFS('额度报销和机动费明细-直销'!$E:$E,'额度报销和机动费明细-直销'!$C:$C,'T&amp;E统计-直销'!$C38,'额度报销和机动费明细-直销'!$I:$I,$Q$5)</f>
        <v>0</v>
      </c>
      <c r="Q38" s="128">
        <f>INDEX('[13]2016 确认版 vs 财务版'!$1:$1048576,19,MATCH(C38,'[13]2016 确认版 vs 财务版'!$3:$3,0)+23)</f>
        <v>0</v>
      </c>
      <c r="R38" s="360">
        <f t="shared" si="5"/>
        <v>0</v>
      </c>
      <c r="S38" s="359"/>
      <c r="T38" s="358">
        <f t="shared" si="22"/>
        <v>4800</v>
      </c>
      <c r="U38" s="128">
        <f t="shared" si="23"/>
        <v>0</v>
      </c>
      <c r="V38" s="360">
        <f t="shared" si="24"/>
        <v>4800</v>
      </c>
    </row>
    <row r="39" spans="2:22" s="355" customFormat="1" outlineLevel="1">
      <c r="B39" s="193" t="str">
        <f>VLOOKUP($C39,大区会计表!$A:$B,2,0)</f>
        <v>岳颖</v>
      </c>
      <c r="C39" s="304" t="s">
        <v>23</v>
      </c>
      <c r="D39" s="397">
        <f>SUMIFS('额度报销和机动费明细-直销'!$E:$E,'额度报销和机动费明细-直销'!$C:$C,'T&amp;E统计-直销'!$C39,'额度报销和机动费明细-直销'!$I:$I,$E$5)</f>
        <v>0</v>
      </c>
      <c r="E39" s="129">
        <f>INDEX('[13]2016 确认版 vs 财务版'!$1:$1048576,19,MATCH(C39,'[13]2016 确认版 vs 财务版'!$3:$3,0)+20)</f>
        <v>0</v>
      </c>
      <c r="F39" s="354">
        <f t="shared" si="2"/>
        <v>0</v>
      </c>
      <c r="G39" s="397"/>
      <c r="H39" s="399">
        <f>SUMIFS('额度报销和机动费明细-直销'!$E:$E,'额度报销和机动费明细-直销'!$C:$C,'T&amp;E统计-直销'!$C39,'额度报销和机动费明细-直销'!$I:$I,$I$5)</f>
        <v>0</v>
      </c>
      <c r="I39" s="129">
        <f>INDEX('[13]2016 确认版 vs 财务版'!$1:$1048576,19,MATCH(C39,'[13]2016 确认版 vs 财务版'!$3:$3,0)+21)</f>
        <v>0</v>
      </c>
      <c r="J39" s="354">
        <f t="shared" si="3"/>
        <v>0</v>
      </c>
      <c r="K39" s="397"/>
      <c r="L39" s="399">
        <f>SUMIFS('额度报销和机动费明细-直销'!$E:$E,'额度报销和机动费明细-直销'!$C:$C,'T&amp;E统计-直销'!$C39,'额度报销和机动费明细-直销'!$I:$I,$M$5)</f>
        <v>0</v>
      </c>
      <c r="M39" s="129">
        <f>INDEX('[13]2016 确认版 vs 财务版'!$1:$1048576,19,MATCH(C39,'[13]2016 确认版 vs 财务版'!$3:$3,0)+22)</f>
        <v>0</v>
      </c>
      <c r="N39" s="354">
        <f t="shared" si="4"/>
        <v>0</v>
      </c>
      <c r="O39" s="397"/>
      <c r="P39" s="399">
        <f>SUMIFS('额度报销和机动费明细-直销'!$E:$E,'额度报销和机动费明细-直销'!$C:$C,'T&amp;E统计-直销'!$C39,'额度报销和机动费明细-直销'!$I:$I,$Q$5)</f>
        <v>0</v>
      </c>
      <c r="Q39" s="129">
        <f>INDEX('[13]2016 确认版 vs 财务版'!$1:$1048576,19,MATCH(C39,'[13]2016 确认版 vs 财务版'!$3:$3,0)+23)</f>
        <v>0</v>
      </c>
      <c r="R39" s="354">
        <f t="shared" si="5"/>
        <v>0</v>
      </c>
      <c r="S39" s="397"/>
      <c r="T39" s="399">
        <f t="shared" si="22"/>
        <v>0</v>
      </c>
      <c r="U39" s="129">
        <f t="shared" si="23"/>
        <v>0</v>
      </c>
      <c r="V39" s="354">
        <f t="shared" si="24"/>
        <v>0</v>
      </c>
    </row>
    <row r="40" spans="2:22" s="355" customFormat="1" outlineLevel="1">
      <c r="B40" s="194" t="str">
        <f>VLOOKUP($C40,大区会计表!$A:$B,2,0)</f>
        <v>岳颖</v>
      </c>
      <c r="C40" s="305" t="s">
        <v>19</v>
      </c>
      <c r="D40" s="359">
        <f>SUMIFS('额度报销和机动费明细-直销'!$E:$E,'额度报销和机动费明细-直销'!$C:$C,'T&amp;E统计-直销'!$C40,'额度报销和机动费明细-直销'!$I:$I,$E$5)</f>
        <v>3045</v>
      </c>
      <c r="E40" s="128">
        <f>INDEX('[13]2016 确认版 vs 财务版'!$1:$1048576,19,MATCH(C40,'[13]2016 确认版 vs 财务版'!$3:$3,0)+20)</f>
        <v>12000</v>
      </c>
      <c r="F40" s="360">
        <f t="shared" si="2"/>
        <v>-8955</v>
      </c>
      <c r="G40" s="359"/>
      <c r="H40" s="358">
        <f>SUMIFS('额度报销和机动费明细-直销'!$E:$E,'额度报销和机动费明细-直销'!$C:$C,'T&amp;E统计-直销'!$C40,'额度报销和机动费明细-直销'!$I:$I,$I$5)</f>
        <v>0</v>
      </c>
      <c r="I40" s="128">
        <f>INDEX('[13]2016 确认版 vs 财务版'!$1:$1048576,19,MATCH(C40,'[13]2016 确认版 vs 财务版'!$3:$3,0)+21)</f>
        <v>16200.000000000002</v>
      </c>
      <c r="J40" s="360">
        <f t="shared" si="3"/>
        <v>-16200.000000000002</v>
      </c>
      <c r="K40" s="359"/>
      <c r="L40" s="358">
        <f>SUMIFS('额度报销和机动费明细-直销'!$E:$E,'额度报销和机动费明细-直销'!$C:$C,'T&amp;E统计-直销'!$C40,'额度报销和机动费明细-直销'!$I:$I,$M$5)</f>
        <v>0</v>
      </c>
      <c r="M40" s="128">
        <f>INDEX('[13]2016 确认版 vs 财务版'!$1:$1048576,19,MATCH(C40,'[13]2016 确认版 vs 财务版'!$3:$3,0)+22)</f>
        <v>16200.000000000002</v>
      </c>
      <c r="N40" s="360">
        <f t="shared" si="4"/>
        <v>-16200.000000000002</v>
      </c>
      <c r="O40" s="359"/>
      <c r="P40" s="358">
        <f>SUMIFS('额度报销和机动费明细-直销'!$E:$E,'额度报销和机动费明细-直销'!$C:$C,'T&amp;E统计-直销'!$C40,'额度报销和机动费明细-直销'!$I:$I,$Q$5)</f>
        <v>0</v>
      </c>
      <c r="Q40" s="128">
        <f>INDEX('[13]2016 确认版 vs 财务版'!$1:$1048576,19,MATCH(C40,'[13]2016 确认版 vs 财务版'!$3:$3,0)+23)</f>
        <v>15600</v>
      </c>
      <c r="R40" s="360">
        <f t="shared" si="5"/>
        <v>-15600</v>
      </c>
      <c r="S40" s="359"/>
      <c r="T40" s="358">
        <f t="shared" si="22"/>
        <v>3045</v>
      </c>
      <c r="U40" s="128">
        <f t="shared" si="23"/>
        <v>60000</v>
      </c>
      <c r="V40" s="360">
        <f t="shared" si="24"/>
        <v>-56955</v>
      </c>
    </row>
    <row r="41" spans="2:22" s="93" customFormat="1" outlineLevel="1">
      <c r="B41" s="193"/>
      <c r="C41" s="105" t="s">
        <v>391</v>
      </c>
      <c r="D41" s="332">
        <f>SUM(D36:D40)</f>
        <v>22830</v>
      </c>
      <c r="E41" s="336">
        <f>SUM(E36:E40)</f>
        <v>54000</v>
      </c>
      <c r="F41" s="334">
        <f t="shared" ref="F41" si="25">D41-E41</f>
        <v>-31170</v>
      </c>
      <c r="G41" s="332"/>
      <c r="H41" s="335">
        <f>SUM(H36:H40)</f>
        <v>10000</v>
      </c>
      <c r="I41" s="336">
        <f>SUM(I36:I40)</f>
        <v>72900</v>
      </c>
      <c r="J41" s="334">
        <f>H41-I41</f>
        <v>-62900</v>
      </c>
      <c r="K41" s="332"/>
      <c r="L41" s="335">
        <f>SUM(L36:L40)</f>
        <v>0</v>
      </c>
      <c r="M41" s="336">
        <f>SUM(M36:M40)</f>
        <v>72900</v>
      </c>
      <c r="N41" s="334">
        <f>L41-M41</f>
        <v>-72900</v>
      </c>
      <c r="O41" s="332"/>
      <c r="P41" s="335">
        <f>SUM(P36:P40)</f>
        <v>0</v>
      </c>
      <c r="Q41" s="336">
        <f>SUM(Q36:Q40)</f>
        <v>70200</v>
      </c>
      <c r="R41" s="334">
        <f>P41-Q41</f>
        <v>-70200</v>
      </c>
      <c r="S41" s="332"/>
      <c r="T41" s="335">
        <f>SUM(T36:T40)</f>
        <v>32830</v>
      </c>
      <c r="U41" s="336">
        <f>SUM(U36:U40)</f>
        <v>270000</v>
      </c>
      <c r="V41" s="334">
        <f>T41-U41</f>
        <v>-237170</v>
      </c>
    </row>
    <row r="42" spans="2:22" outlineLevel="1">
      <c r="B42" s="194"/>
      <c r="C42" s="305"/>
      <c r="D42" s="127"/>
      <c r="E42" s="128"/>
      <c r="F42" s="165"/>
      <c r="G42" s="127"/>
      <c r="H42" s="220"/>
      <c r="I42" s="128"/>
      <c r="J42" s="165"/>
      <c r="K42" s="127"/>
      <c r="L42" s="220"/>
      <c r="M42" s="128"/>
      <c r="N42" s="165"/>
      <c r="O42" s="127"/>
      <c r="P42" s="220"/>
      <c r="Q42" s="128"/>
      <c r="R42" s="165"/>
      <c r="S42" s="127"/>
      <c r="T42" s="220"/>
      <c r="U42" s="128"/>
      <c r="V42" s="165"/>
    </row>
    <row r="43" spans="2:22" s="355" customFormat="1" outlineLevel="1">
      <c r="B43" s="193" t="str">
        <f>VLOOKUP($C43,大区会计表!$A:$B,2,0)</f>
        <v>白鹭</v>
      </c>
      <c r="C43" s="107" t="s">
        <v>1</v>
      </c>
      <c r="D43" s="397">
        <f>SUMIFS('额度报销和机动费明细-直销'!$E:$E,'额度报销和机动费明细-直销'!$C:$C,'T&amp;E统计-直销'!$C43,'额度报销和机动费明细-直销'!$I:$I,$E$5)</f>
        <v>32243</v>
      </c>
      <c r="E43" s="129">
        <f>INDEX('[13]2016 确认版 vs 财务版'!$1:$1048576,19,MATCH(C43,'[13]2016 确认版 vs 财务版'!$3:$3,0)+20)</f>
        <v>42000</v>
      </c>
      <c r="F43" s="354">
        <f t="shared" si="2"/>
        <v>-9757</v>
      </c>
      <c r="G43" s="397"/>
      <c r="H43" s="399">
        <f>SUMIFS('额度报销和机动费明细-直销'!$E:$E,'额度报销和机动费明细-直销'!$C:$C,'T&amp;E统计-直销'!$C43,'额度报销和机动费明细-直销'!$I:$I,$I$5)</f>
        <v>14223.2</v>
      </c>
      <c r="I43" s="129">
        <f>INDEX('[13]2016 确认版 vs 财务版'!$1:$1048576,19,MATCH(C43,'[13]2016 确认版 vs 财务版'!$3:$3,0)+21)</f>
        <v>56700.000000000007</v>
      </c>
      <c r="J43" s="354">
        <f t="shared" si="3"/>
        <v>-42476.800000000003</v>
      </c>
      <c r="K43" s="397"/>
      <c r="L43" s="399">
        <f>SUMIFS('额度报销和机动费明细-直销'!$E:$E,'额度报销和机动费明细-直销'!$C:$C,'T&amp;E统计-直销'!$C43,'额度报销和机动费明细-直销'!$I:$I,$M$5)</f>
        <v>0</v>
      </c>
      <c r="M43" s="129">
        <f>INDEX('[13]2016 确认版 vs 财务版'!$1:$1048576,19,MATCH(C43,'[13]2016 确认版 vs 财务版'!$3:$3,0)+22)</f>
        <v>56700.000000000007</v>
      </c>
      <c r="N43" s="354">
        <f t="shared" si="4"/>
        <v>-56700.000000000007</v>
      </c>
      <c r="O43" s="397"/>
      <c r="P43" s="399">
        <f>SUMIFS('额度报销和机动费明细-直销'!$E:$E,'额度报销和机动费明细-直销'!$C:$C,'T&amp;E统计-直销'!$C43,'额度报销和机动费明细-直销'!$I:$I,$Q$5)</f>
        <v>0</v>
      </c>
      <c r="Q43" s="129">
        <f>INDEX('[13]2016 确认版 vs 财务版'!$1:$1048576,19,MATCH(C43,'[13]2016 确认版 vs 财务版'!$3:$3,0)+23)</f>
        <v>54600</v>
      </c>
      <c r="R43" s="354">
        <f t="shared" si="5"/>
        <v>-54600</v>
      </c>
      <c r="S43" s="397"/>
      <c r="T43" s="399">
        <f t="shared" ref="T43:T46" si="26">D43+H43+L43+P43</f>
        <v>46466.2</v>
      </c>
      <c r="U43" s="129">
        <f t="shared" ref="U43:U46" si="27">E43+I43+M43+Q43</f>
        <v>210000</v>
      </c>
      <c r="V43" s="354">
        <f t="shared" ref="V43:V46" si="28">T43-U43</f>
        <v>-163533.79999999999</v>
      </c>
    </row>
    <row r="44" spans="2:22" s="355" customFormat="1" outlineLevel="1">
      <c r="B44" s="194" t="str">
        <f>VLOOKUP($C44,大区会计表!$A:$B,2,0)</f>
        <v>祝雪</v>
      </c>
      <c r="C44" s="305" t="s">
        <v>27</v>
      </c>
      <c r="D44" s="359">
        <f>SUMIFS('额度报销和机动费明细-直销'!$E:$E,'额度报销和机动费明细-直销'!$C:$C,'T&amp;E统计-直销'!$C44,'额度报销和机动费明细-直销'!$I:$I,$E$5)</f>
        <v>0</v>
      </c>
      <c r="E44" s="128">
        <f>INDEX('[13]2016 确认版 vs 财务版'!$1:$1048576,19,MATCH(C44,'[13]2016 确认版 vs 财务版'!$3:$3,0)+20)</f>
        <v>0</v>
      </c>
      <c r="F44" s="360">
        <f t="shared" ref="F44:F47" si="29">D44-E44</f>
        <v>0</v>
      </c>
      <c r="G44" s="359"/>
      <c r="H44" s="358">
        <f>SUMIFS('额度报销和机动费明细-直销'!$E:$E,'额度报销和机动费明细-直销'!$C:$C,'T&amp;E统计-直销'!$C44,'额度报销和机动费明细-直销'!$I:$I,$I$5)</f>
        <v>0</v>
      </c>
      <c r="I44" s="128">
        <f>INDEX('[13]2016 确认版 vs 财务版'!$1:$1048576,19,MATCH(C44,'[13]2016 确认版 vs 财务版'!$3:$3,0)+21)</f>
        <v>0</v>
      </c>
      <c r="J44" s="360">
        <f t="shared" ref="J44:J47" si="30">H44-I44</f>
        <v>0</v>
      </c>
      <c r="K44" s="359"/>
      <c r="L44" s="358">
        <f>SUMIFS('额度报销和机动费明细-直销'!$E:$E,'额度报销和机动费明细-直销'!$C:$C,'T&amp;E统计-直销'!$C44,'额度报销和机动费明细-直销'!$I:$I,$M$5)</f>
        <v>0</v>
      </c>
      <c r="M44" s="128">
        <f>INDEX('[13]2016 确认版 vs 财务版'!$1:$1048576,19,MATCH(C44,'[13]2016 确认版 vs 财务版'!$3:$3,0)+22)</f>
        <v>0</v>
      </c>
      <c r="N44" s="360">
        <f t="shared" ref="N44:N47" si="31">L44-M44</f>
        <v>0</v>
      </c>
      <c r="O44" s="359"/>
      <c r="P44" s="358">
        <f>SUMIFS('额度报销和机动费明细-直销'!$E:$E,'额度报销和机动费明细-直销'!$C:$C,'T&amp;E统计-直销'!$C44,'额度报销和机动费明细-直销'!$I:$I,$Q$5)</f>
        <v>0</v>
      </c>
      <c r="Q44" s="128">
        <f>INDEX('[13]2016 确认版 vs 财务版'!$1:$1048576,19,MATCH(C44,'[13]2016 确认版 vs 财务版'!$3:$3,0)+23)</f>
        <v>0</v>
      </c>
      <c r="R44" s="360">
        <f t="shared" ref="R44:R47" si="32">P44-Q44</f>
        <v>0</v>
      </c>
      <c r="S44" s="359"/>
      <c r="T44" s="358">
        <f t="shared" si="26"/>
        <v>0</v>
      </c>
      <c r="U44" s="128">
        <f t="shared" si="27"/>
        <v>0</v>
      </c>
      <c r="V44" s="360">
        <f t="shared" si="28"/>
        <v>0</v>
      </c>
    </row>
    <row r="45" spans="2:22" s="355" customFormat="1" outlineLevel="1">
      <c r="B45" s="193" t="str">
        <f>VLOOKUP($C45,大区会计表!$A:$B,2,0)</f>
        <v>李研</v>
      </c>
      <c r="C45" s="304" t="s">
        <v>48</v>
      </c>
      <c r="D45" s="397">
        <f>SUMIFS('额度报销和机动费明细-直销'!$E:$E,'额度报销和机动费明细-直销'!$C:$C,'T&amp;E统计-直销'!$C45,'额度报销和机动费明细-直销'!$I:$I,$E$5)</f>
        <v>22500</v>
      </c>
      <c r="E45" s="129">
        <f>INDEX('[13]2016 确认版 vs 财务版'!$1:$1048576,19,MATCH(C45,'[13]2016 确认版 vs 财务版'!$3:$3,0)+20)</f>
        <v>0</v>
      </c>
      <c r="F45" s="354">
        <f t="shared" si="29"/>
        <v>22500</v>
      </c>
      <c r="G45" s="397"/>
      <c r="H45" s="399">
        <f>SUMIFS('额度报销和机动费明细-直销'!$E:$E,'额度报销和机动费明细-直销'!$C:$C,'T&amp;E统计-直销'!$C45,'额度报销和机动费明细-直销'!$I:$I,$I$5)</f>
        <v>0</v>
      </c>
      <c r="I45" s="129">
        <f>INDEX('[13]2016 确认版 vs 财务版'!$1:$1048576,19,MATCH(C45,'[13]2016 确认版 vs 财务版'!$3:$3,0)+21)</f>
        <v>0</v>
      </c>
      <c r="J45" s="354">
        <f t="shared" si="30"/>
        <v>0</v>
      </c>
      <c r="K45" s="397"/>
      <c r="L45" s="399">
        <f>SUMIFS('额度报销和机动费明细-直销'!$E:$E,'额度报销和机动费明细-直销'!$C:$C,'T&amp;E统计-直销'!$C45,'额度报销和机动费明细-直销'!$I:$I,$M$5)</f>
        <v>0</v>
      </c>
      <c r="M45" s="129">
        <f>INDEX('[13]2016 确认版 vs 财务版'!$1:$1048576,19,MATCH(C45,'[13]2016 确认版 vs 财务版'!$3:$3,0)+22)</f>
        <v>0</v>
      </c>
      <c r="N45" s="354">
        <f t="shared" si="31"/>
        <v>0</v>
      </c>
      <c r="O45" s="397"/>
      <c r="P45" s="399">
        <f>SUMIFS('额度报销和机动费明细-直销'!$E:$E,'额度报销和机动费明细-直销'!$C:$C,'T&amp;E统计-直销'!$C45,'额度报销和机动费明细-直销'!$I:$I,$Q$5)</f>
        <v>0</v>
      </c>
      <c r="Q45" s="129">
        <f>INDEX('[13]2016 确认版 vs 财务版'!$1:$1048576,19,MATCH(C45,'[13]2016 确认版 vs 财务版'!$3:$3,0)+23)</f>
        <v>0</v>
      </c>
      <c r="R45" s="354">
        <f t="shared" si="32"/>
        <v>0</v>
      </c>
      <c r="S45" s="397"/>
      <c r="T45" s="399">
        <f t="shared" si="26"/>
        <v>22500</v>
      </c>
      <c r="U45" s="129">
        <f t="shared" si="27"/>
        <v>0</v>
      </c>
      <c r="V45" s="354">
        <f t="shared" si="28"/>
        <v>22500</v>
      </c>
    </row>
    <row r="46" spans="2:22" s="355" customFormat="1" outlineLevel="1">
      <c r="B46" s="194" t="str">
        <f>VLOOKUP($C46,大区会计表!$A:$B,2,0)</f>
        <v>李研</v>
      </c>
      <c r="C46" s="305" t="s">
        <v>49</v>
      </c>
      <c r="D46" s="359">
        <f>SUMIFS('额度报销和机动费明细-直销'!$E:$E,'额度报销和机动费明细-直销'!$C:$C,'T&amp;E统计-直销'!$C46,'额度报销和机动费明细-直销'!$I:$I,$E$5)</f>
        <v>6300</v>
      </c>
      <c r="E46" s="128">
        <f>INDEX('[13]2016 确认版 vs 财务版'!$1:$1048576,19,MATCH(C46,'[13]2016 确认版 vs 财务版'!$3:$3,0)+20)</f>
        <v>0</v>
      </c>
      <c r="F46" s="360">
        <f t="shared" si="29"/>
        <v>6300</v>
      </c>
      <c r="G46" s="359"/>
      <c r="H46" s="358">
        <f>SUMIFS('额度报销和机动费明细-直销'!$E:$E,'额度报销和机动费明细-直销'!$C:$C,'T&amp;E统计-直销'!$C46,'额度报销和机动费明细-直销'!$I:$I,$I$5)</f>
        <v>0</v>
      </c>
      <c r="I46" s="128">
        <f>INDEX('[13]2016 确认版 vs 财务版'!$1:$1048576,19,MATCH(C46,'[13]2016 确认版 vs 财务版'!$3:$3,0)+21)</f>
        <v>0</v>
      </c>
      <c r="J46" s="360">
        <f t="shared" si="30"/>
        <v>0</v>
      </c>
      <c r="K46" s="359"/>
      <c r="L46" s="358">
        <f>SUMIFS('额度报销和机动费明细-直销'!$E:$E,'额度报销和机动费明细-直销'!$C:$C,'T&amp;E统计-直销'!$C46,'额度报销和机动费明细-直销'!$I:$I,$M$5)</f>
        <v>0</v>
      </c>
      <c r="M46" s="128">
        <f>INDEX('[13]2016 确认版 vs 财务版'!$1:$1048576,19,MATCH(C46,'[13]2016 确认版 vs 财务版'!$3:$3,0)+22)</f>
        <v>0</v>
      </c>
      <c r="N46" s="360">
        <f t="shared" si="31"/>
        <v>0</v>
      </c>
      <c r="O46" s="359"/>
      <c r="P46" s="358">
        <f>SUMIFS('额度报销和机动费明细-直销'!$E:$E,'额度报销和机动费明细-直销'!$C:$C,'T&amp;E统计-直销'!$C46,'额度报销和机动费明细-直销'!$I:$I,$Q$5)</f>
        <v>0</v>
      </c>
      <c r="Q46" s="128">
        <f>INDEX('[13]2016 确认版 vs 财务版'!$1:$1048576,19,MATCH(C46,'[13]2016 确认版 vs 财务版'!$3:$3,0)+23)</f>
        <v>0</v>
      </c>
      <c r="R46" s="360">
        <f t="shared" si="32"/>
        <v>0</v>
      </c>
      <c r="S46" s="359"/>
      <c r="T46" s="358">
        <f t="shared" si="26"/>
        <v>6300</v>
      </c>
      <c r="U46" s="128">
        <f t="shared" si="27"/>
        <v>0</v>
      </c>
      <c r="V46" s="360">
        <f t="shared" si="28"/>
        <v>6300</v>
      </c>
    </row>
    <row r="47" spans="2:22" s="93" customFormat="1" outlineLevel="1">
      <c r="B47" s="193"/>
      <c r="C47" s="311" t="s">
        <v>392</v>
      </c>
      <c r="D47" s="332">
        <f>SUM(D43:D46)</f>
        <v>61043</v>
      </c>
      <c r="E47" s="336">
        <f>SUM(E43:E46)</f>
        <v>42000</v>
      </c>
      <c r="F47" s="334">
        <f t="shared" si="29"/>
        <v>19043</v>
      </c>
      <c r="G47" s="332"/>
      <c r="H47" s="335">
        <f>SUM(H43:H46)</f>
        <v>14223.2</v>
      </c>
      <c r="I47" s="336">
        <f>SUM(I43:I46)</f>
        <v>56700.000000000007</v>
      </c>
      <c r="J47" s="334">
        <f t="shared" si="30"/>
        <v>-42476.800000000003</v>
      </c>
      <c r="K47" s="332"/>
      <c r="L47" s="335">
        <f>SUM(L43:L46)</f>
        <v>0</v>
      </c>
      <c r="M47" s="336">
        <f>SUM(M43:M46)</f>
        <v>56700.000000000007</v>
      </c>
      <c r="N47" s="334">
        <f t="shared" si="31"/>
        <v>-56700.000000000007</v>
      </c>
      <c r="O47" s="332"/>
      <c r="P47" s="335">
        <f>SUM(P43:P46)</f>
        <v>0</v>
      </c>
      <c r="Q47" s="336">
        <f>SUM(Q43:Q46)</f>
        <v>54600</v>
      </c>
      <c r="R47" s="334">
        <f t="shared" si="32"/>
        <v>-54600</v>
      </c>
      <c r="S47" s="332"/>
      <c r="T47" s="335">
        <f>SUM(T43:T46)</f>
        <v>75266.2</v>
      </c>
      <c r="U47" s="336">
        <f>SUM(U43:U46)</f>
        <v>210000</v>
      </c>
      <c r="V47" s="334">
        <f t="shared" ref="V47" si="33">T47-U47</f>
        <v>-134733.79999999999</v>
      </c>
    </row>
    <row r="48" spans="2:22" outlineLevel="1">
      <c r="B48" s="194"/>
      <c r="C48" s="305"/>
      <c r="D48" s="127"/>
      <c r="E48" s="128"/>
      <c r="F48" s="165"/>
      <c r="G48" s="127"/>
      <c r="H48" s="220"/>
      <c r="I48" s="128"/>
      <c r="J48" s="165"/>
      <c r="K48" s="127"/>
      <c r="L48" s="220"/>
      <c r="M48" s="128"/>
      <c r="N48" s="165"/>
      <c r="O48" s="127"/>
      <c r="P48" s="220"/>
      <c r="Q48" s="128"/>
      <c r="R48" s="165"/>
      <c r="S48" s="127"/>
      <c r="T48" s="220"/>
      <c r="U48" s="128"/>
      <c r="V48" s="165"/>
    </row>
    <row r="49" spans="2:22" s="355" customFormat="1" outlineLevel="1">
      <c r="B49" s="193" t="str">
        <f>VLOOKUP($C49,大区会计表!$A:$B,2,0)</f>
        <v>金银</v>
      </c>
      <c r="C49" s="304" t="s">
        <v>8</v>
      </c>
      <c r="D49" s="397">
        <v>3000</v>
      </c>
      <c r="E49" s="129">
        <f>INDEX('[13]2016 确认版 vs 财务版'!$1:$1048576,19,MATCH(C49,'[13]2016 确认版 vs 财务版'!$3:$3,0)+20)</f>
        <v>24000</v>
      </c>
      <c r="F49" s="354">
        <f t="shared" si="2"/>
        <v>-21000</v>
      </c>
      <c r="G49" s="397"/>
      <c r="H49" s="399">
        <f>SUMIFS('额度报销和机动费明细-直销'!$E:$E,'额度报销和机动费明细-直销'!$C:$C,'T&amp;E统计-直销'!$C49,'额度报销和机动费明细-直销'!$I:$I,$I$5)</f>
        <v>0</v>
      </c>
      <c r="I49" s="129">
        <f>INDEX('[13]2016 确认版 vs 财务版'!$1:$1048576,19,MATCH(C49,'[13]2016 确认版 vs 财务版'!$3:$3,0)+21)</f>
        <v>32400.000000000004</v>
      </c>
      <c r="J49" s="354">
        <f t="shared" si="3"/>
        <v>-32400.000000000004</v>
      </c>
      <c r="K49" s="397"/>
      <c r="L49" s="399">
        <f>SUMIFS('额度报销和机动费明细-直销'!$E:$E,'额度报销和机动费明细-直销'!$C:$C,'T&amp;E统计-直销'!$C49,'额度报销和机动费明细-直销'!$I:$I,$M$5)</f>
        <v>0</v>
      </c>
      <c r="M49" s="129">
        <f>INDEX('[13]2016 确认版 vs 财务版'!$1:$1048576,19,MATCH(C49,'[13]2016 确认版 vs 财务版'!$3:$3,0)+22)</f>
        <v>32400.000000000004</v>
      </c>
      <c r="N49" s="354">
        <f t="shared" si="4"/>
        <v>-32400.000000000004</v>
      </c>
      <c r="O49" s="397"/>
      <c r="P49" s="399">
        <f>SUMIFS('额度报销和机动费明细-直销'!$E:$E,'额度报销和机动费明细-直销'!$C:$C,'T&amp;E统计-直销'!$C49,'额度报销和机动费明细-直销'!$I:$I,$Q$5)</f>
        <v>0</v>
      </c>
      <c r="Q49" s="129">
        <f>INDEX('[13]2016 确认版 vs 财务版'!$1:$1048576,19,MATCH(C49,'[13]2016 确认版 vs 财务版'!$3:$3,0)+23)</f>
        <v>31200</v>
      </c>
      <c r="R49" s="354">
        <f t="shared" si="5"/>
        <v>-31200</v>
      </c>
      <c r="S49" s="397"/>
      <c r="T49" s="399">
        <f t="shared" ref="T49:T52" si="34">D49+H49+L49+P49</f>
        <v>3000</v>
      </c>
      <c r="U49" s="129">
        <f t="shared" ref="U49:U52" si="35">E49+I49+M49+Q49</f>
        <v>120000</v>
      </c>
      <c r="V49" s="354">
        <f t="shared" ref="V49:V52" si="36">T49-U49</f>
        <v>-117000</v>
      </c>
    </row>
    <row r="50" spans="2:22" s="355" customFormat="1" outlineLevel="1">
      <c r="B50" s="194" t="str">
        <f>VLOOKUP($C50,大区会计表!$A:$B,2,0)</f>
        <v>李研</v>
      </c>
      <c r="C50" s="305" t="s">
        <v>20</v>
      </c>
      <c r="D50" s="359">
        <f>SUMIFS('额度报销和机动费明细-直销'!$E:$E,'额度报销和机动费明细-直销'!$C:$C,'T&amp;E统计-直销'!$C50,'额度报销和机动费明细-直销'!$I:$I,$E$5)</f>
        <v>3425</v>
      </c>
      <c r="E50" s="128">
        <f>INDEX('[13]2016 确认版 vs 财务版'!$1:$1048576,19,MATCH(C50,'[13]2016 确认版 vs 财务版'!$3:$3,0)+20)</f>
        <v>18000</v>
      </c>
      <c r="F50" s="360">
        <f t="shared" si="2"/>
        <v>-14575</v>
      </c>
      <c r="G50" s="359"/>
      <c r="H50" s="358">
        <f>SUMIFS('额度报销和机动费明细-直销'!$E:$E,'额度报销和机动费明细-直销'!$C:$C,'T&amp;E统计-直销'!$C50,'额度报销和机动费明细-直销'!$I:$I,$I$5)</f>
        <v>0</v>
      </c>
      <c r="I50" s="128">
        <f>INDEX('[13]2016 确认版 vs 财务版'!$1:$1048576,19,MATCH(C50,'[13]2016 确认版 vs 财务版'!$3:$3,0)+21)</f>
        <v>24300</v>
      </c>
      <c r="J50" s="360">
        <f t="shared" si="3"/>
        <v>-24300</v>
      </c>
      <c r="K50" s="359"/>
      <c r="L50" s="358">
        <f>SUMIFS('额度报销和机动费明细-直销'!$E:$E,'额度报销和机动费明细-直销'!$C:$C,'T&amp;E统计-直销'!$C50,'额度报销和机动费明细-直销'!$I:$I,$M$5)</f>
        <v>0</v>
      </c>
      <c r="M50" s="128">
        <f>INDEX('[13]2016 确认版 vs 财务版'!$1:$1048576,19,MATCH(C50,'[13]2016 确认版 vs 财务版'!$3:$3,0)+22)</f>
        <v>24300</v>
      </c>
      <c r="N50" s="360">
        <f t="shared" si="4"/>
        <v>-24300</v>
      </c>
      <c r="O50" s="359"/>
      <c r="P50" s="358">
        <f>SUMIFS('额度报销和机动费明细-直销'!$E:$E,'额度报销和机动费明细-直销'!$C:$C,'T&amp;E统计-直销'!$C50,'额度报销和机动费明细-直销'!$I:$I,$Q$5)</f>
        <v>0</v>
      </c>
      <c r="Q50" s="128">
        <f>INDEX('[13]2016 确认版 vs 财务版'!$1:$1048576,19,MATCH(C50,'[13]2016 确认版 vs 财务版'!$3:$3,0)+23)</f>
        <v>23400</v>
      </c>
      <c r="R50" s="360">
        <f t="shared" si="5"/>
        <v>-23400</v>
      </c>
      <c r="S50" s="359"/>
      <c r="T50" s="358">
        <f t="shared" si="34"/>
        <v>3425</v>
      </c>
      <c r="U50" s="128">
        <f t="shared" si="35"/>
        <v>90000</v>
      </c>
      <c r="V50" s="360">
        <f t="shared" si="36"/>
        <v>-86575</v>
      </c>
    </row>
    <row r="51" spans="2:22" s="355" customFormat="1" outlineLevel="1">
      <c r="B51" s="193" t="str">
        <f>VLOOKUP($C51,大区会计表!$A:$B,2,0)</f>
        <v>姚建红</v>
      </c>
      <c r="C51" s="304" t="s">
        <v>51</v>
      </c>
      <c r="D51" s="397">
        <f>SUMIFS('额度报销和机动费明细-直销'!$E:$E,'额度报销和机动费明细-直销'!$C:$C,'T&amp;E统计-直销'!$C51,'额度报销和机动费明细-直销'!$I:$I,$E$5)</f>
        <v>0</v>
      </c>
      <c r="E51" s="129">
        <f>INDEX('[13]2016 确认版 vs 财务版'!$1:$1048576,19,MATCH(C51,'[13]2016 确认版 vs 财务版'!$3:$3,0)+20)</f>
        <v>0</v>
      </c>
      <c r="F51" s="354">
        <f t="shared" ref="F51" si="37">D51-E51</f>
        <v>0</v>
      </c>
      <c r="G51" s="397"/>
      <c r="H51" s="399">
        <f>SUMIFS('额度报销和机动费明细-直销'!$E:$E,'额度报销和机动费明细-直销'!$C:$C,'T&amp;E统计-直销'!$C51,'额度报销和机动费明细-直销'!$I:$I,$I$5)</f>
        <v>0</v>
      </c>
      <c r="I51" s="129">
        <f>INDEX('[13]2016 确认版 vs 财务版'!$1:$1048576,19,MATCH(C51,'[13]2016 确认版 vs 财务版'!$3:$3,0)+21)</f>
        <v>0</v>
      </c>
      <c r="J51" s="354">
        <f t="shared" ref="J51" si="38">H51-I51</f>
        <v>0</v>
      </c>
      <c r="K51" s="397"/>
      <c r="L51" s="399">
        <f>SUMIFS('额度报销和机动费明细-直销'!$E:$E,'额度报销和机动费明细-直销'!$C:$C,'T&amp;E统计-直销'!$C51,'额度报销和机动费明细-直销'!$I:$I,$M$5)</f>
        <v>0</v>
      </c>
      <c r="M51" s="129">
        <f>INDEX('[13]2016 确认版 vs 财务版'!$1:$1048576,19,MATCH(C51,'[13]2016 确认版 vs 财务版'!$3:$3,0)+22)</f>
        <v>0</v>
      </c>
      <c r="N51" s="354">
        <f t="shared" ref="N51:N52" si="39">L51-M51</f>
        <v>0</v>
      </c>
      <c r="O51" s="397"/>
      <c r="P51" s="399">
        <f>SUMIFS('额度报销和机动费明细-直销'!$E:$E,'额度报销和机动费明细-直销'!$C:$C,'T&amp;E统计-直销'!$C51,'额度报销和机动费明细-直销'!$I:$I,$Q$5)</f>
        <v>0</v>
      </c>
      <c r="Q51" s="129">
        <f>INDEX('[13]2016 确认版 vs 财务版'!$1:$1048576,19,MATCH(C51,'[13]2016 确认版 vs 财务版'!$3:$3,0)+23)</f>
        <v>0</v>
      </c>
      <c r="R51" s="354">
        <f t="shared" ref="R51" si="40">P51-Q51</f>
        <v>0</v>
      </c>
      <c r="S51" s="397"/>
      <c r="T51" s="399">
        <f t="shared" si="34"/>
        <v>0</v>
      </c>
      <c r="U51" s="129">
        <f t="shared" si="35"/>
        <v>0</v>
      </c>
      <c r="V51" s="354">
        <f t="shared" si="36"/>
        <v>0</v>
      </c>
    </row>
    <row r="52" spans="2:22" s="355" customFormat="1" outlineLevel="1">
      <c r="B52" s="194" t="str">
        <f>VLOOKUP($C52,大区会计表!$A:$B,2,0)</f>
        <v>姚建红</v>
      </c>
      <c r="C52" s="305" t="s">
        <v>29</v>
      </c>
      <c r="D52" s="359"/>
      <c r="E52" s="128">
        <f>INDEX('[13]2016 确认版 vs 财务版'!$1:$1048576,19,MATCH(C52,'[13]2016 确认版 vs 财务版'!$3:$3,0)+20)</f>
        <v>0</v>
      </c>
      <c r="F52" s="360"/>
      <c r="G52" s="359"/>
      <c r="H52" s="358"/>
      <c r="I52" s="128">
        <f>INDEX('[13]2016 确认版 vs 财务版'!$1:$1048576,19,MATCH(C52,'[13]2016 确认版 vs 财务版'!$3:$3,0)+21)</f>
        <v>0</v>
      </c>
      <c r="J52" s="360">
        <f t="shared" si="3"/>
        <v>0</v>
      </c>
      <c r="K52" s="359"/>
      <c r="L52" s="358"/>
      <c r="M52" s="128">
        <f>INDEX('[13]2016 确认版 vs 财务版'!$1:$1048576,19,MATCH(C52,'[13]2016 确认版 vs 财务版'!$3:$3,0)+22)</f>
        <v>0</v>
      </c>
      <c r="N52" s="360">
        <f t="shared" si="39"/>
        <v>0</v>
      </c>
      <c r="O52" s="359"/>
      <c r="P52" s="358"/>
      <c r="Q52" s="128">
        <f>INDEX('[13]2016 确认版 vs 财务版'!$1:$1048576,19,MATCH(C52,'[13]2016 确认版 vs 财务版'!$3:$3,0)+23)</f>
        <v>0</v>
      </c>
      <c r="R52" s="360">
        <f t="shared" si="5"/>
        <v>0</v>
      </c>
      <c r="S52" s="359"/>
      <c r="T52" s="358">
        <f t="shared" si="34"/>
        <v>0</v>
      </c>
      <c r="U52" s="128">
        <f t="shared" si="35"/>
        <v>0</v>
      </c>
      <c r="V52" s="360">
        <f t="shared" si="36"/>
        <v>0</v>
      </c>
    </row>
    <row r="53" spans="2:22" s="93" customFormat="1" outlineLevel="1">
      <c r="B53" s="193"/>
      <c r="C53" s="105" t="s">
        <v>393</v>
      </c>
      <c r="D53" s="332">
        <f>SUM(D49:D52)</f>
        <v>6425</v>
      </c>
      <c r="E53" s="336">
        <f>SUM(E49:E52)</f>
        <v>42000</v>
      </c>
      <c r="F53" s="334">
        <f t="shared" ref="F53" si="41">D53-E53</f>
        <v>-35575</v>
      </c>
      <c r="G53" s="332"/>
      <c r="H53" s="335">
        <f>SUM(H49:H52)</f>
        <v>0</v>
      </c>
      <c r="I53" s="336">
        <f>SUM(I49:I52)</f>
        <v>56700</v>
      </c>
      <c r="J53" s="334">
        <f t="shared" ref="J53" si="42">H53-I53</f>
        <v>-56700</v>
      </c>
      <c r="K53" s="332"/>
      <c r="L53" s="335">
        <f>SUM(L49:L52)</f>
        <v>0</v>
      </c>
      <c r="M53" s="336">
        <f>SUM(M49:M52)</f>
        <v>56700</v>
      </c>
      <c r="N53" s="334">
        <f t="shared" ref="N53" si="43">L53-M53</f>
        <v>-56700</v>
      </c>
      <c r="O53" s="332"/>
      <c r="P53" s="335">
        <f>SUM(P49:P52)</f>
        <v>0</v>
      </c>
      <c r="Q53" s="336">
        <f>SUM(Q49:Q52)</f>
        <v>54600</v>
      </c>
      <c r="R53" s="334">
        <f t="shared" ref="R53" si="44">P53-Q53</f>
        <v>-54600</v>
      </c>
      <c r="S53" s="332"/>
      <c r="T53" s="335">
        <f>SUM(T49:T52)</f>
        <v>6425</v>
      </c>
      <c r="U53" s="336">
        <f>SUM(U49:U52)</f>
        <v>210000</v>
      </c>
      <c r="V53" s="334">
        <f t="shared" ref="V53" si="45">T53-U53</f>
        <v>-203575</v>
      </c>
    </row>
    <row r="54" spans="2:22" outlineLevel="1">
      <c r="B54" s="194"/>
      <c r="C54" s="305"/>
      <c r="D54" s="127"/>
      <c r="E54" s="128"/>
      <c r="F54" s="165"/>
      <c r="G54" s="127"/>
      <c r="H54" s="220"/>
      <c r="I54" s="128"/>
      <c r="J54" s="165"/>
      <c r="K54" s="127"/>
      <c r="L54" s="220"/>
      <c r="M54" s="128"/>
      <c r="N54" s="165"/>
      <c r="O54" s="127"/>
      <c r="P54" s="220"/>
      <c r="Q54" s="128"/>
      <c r="R54" s="165"/>
      <c r="S54" s="127"/>
      <c r="T54" s="220"/>
      <c r="U54" s="128"/>
      <c r="V54" s="165"/>
    </row>
    <row r="55" spans="2:22" s="93" customFormat="1" outlineLevel="1">
      <c r="B55" s="193"/>
      <c r="C55" s="105" t="s">
        <v>163</v>
      </c>
      <c r="D55" s="332">
        <f>D53+D47+D41+D34+D27+D22+D17+D13</f>
        <v>508048</v>
      </c>
      <c r="E55" s="336">
        <f>E53+E47+E41+E34+E27+E22+E17+E13</f>
        <v>1026000</v>
      </c>
      <c r="F55" s="334">
        <f t="shared" ref="F55" si="46">D55-E55</f>
        <v>-517952</v>
      </c>
      <c r="G55" s="332"/>
      <c r="H55" s="335">
        <f>H53+H47+H41+H34+H27+H22+H17+H13</f>
        <v>282323.20000000001</v>
      </c>
      <c r="I55" s="336">
        <f>I53+I47+I41+I34+I27+I22+I17+I13</f>
        <v>1385100</v>
      </c>
      <c r="J55" s="334">
        <f t="shared" ref="J55" si="47">H55-I55</f>
        <v>-1102776.8</v>
      </c>
      <c r="K55" s="332"/>
      <c r="L55" s="335">
        <f>L53+L47+L41+L34+L27+L22+L17+L13</f>
        <v>0</v>
      </c>
      <c r="M55" s="336">
        <f>M53+M47+M41+M34+M27+M22+M17+M13</f>
        <v>1385100</v>
      </c>
      <c r="N55" s="334">
        <f t="shared" ref="N55" si="48">L55-M55</f>
        <v>-1385100</v>
      </c>
      <c r="O55" s="332"/>
      <c r="P55" s="335">
        <f>P53+P47+P41+P34+P27+P22+P17+P13</f>
        <v>0</v>
      </c>
      <c r="Q55" s="336">
        <f>Q53+Q47+Q41+Q34+Q27+Q22+Q17+Q13</f>
        <v>1333800</v>
      </c>
      <c r="R55" s="334">
        <f t="shared" ref="R55" si="49">P55-Q55</f>
        <v>-1333800</v>
      </c>
      <c r="S55" s="332"/>
      <c r="T55" s="335">
        <f>T53+T47+T41+T34+T27+T22+T17+T13</f>
        <v>790371.2</v>
      </c>
      <c r="U55" s="336">
        <f>U53+U47+U41+U34+U27+U22+U17+U13</f>
        <v>5130000</v>
      </c>
      <c r="V55" s="334">
        <f t="shared" ref="V55" si="50">T55-U55</f>
        <v>-4339628.8</v>
      </c>
    </row>
    <row r="57" spans="2:22" s="355" customFormat="1">
      <c r="B57" s="192"/>
      <c r="C57" s="398"/>
      <c r="D57" s="320"/>
      <c r="E57" s="158"/>
      <c r="F57" s="320"/>
      <c r="G57" s="320"/>
      <c r="H57" s="320"/>
      <c r="I57" s="158"/>
      <c r="J57" s="320"/>
      <c r="K57" s="320"/>
      <c r="L57" s="320"/>
      <c r="M57" s="158"/>
      <c r="N57" s="320"/>
      <c r="O57" s="320"/>
      <c r="P57" s="320"/>
      <c r="Q57" s="158"/>
      <c r="R57" s="320"/>
      <c r="S57" s="320"/>
      <c r="T57" s="320"/>
      <c r="U57" s="158"/>
      <c r="V57" s="320"/>
    </row>
    <row r="58" spans="2:22" s="355" customFormat="1">
      <c r="B58" s="93"/>
      <c r="D58" s="320"/>
      <c r="E58" s="158"/>
      <c r="F58" s="320"/>
      <c r="G58" s="320"/>
      <c r="H58" s="320"/>
      <c r="I58" s="158"/>
      <c r="J58" s="320"/>
      <c r="K58" s="320"/>
      <c r="L58" s="320"/>
      <c r="M58" s="320"/>
      <c r="N58" s="320"/>
      <c r="O58" s="320"/>
      <c r="P58" s="320"/>
      <c r="Q58" s="320"/>
      <c r="R58" s="320"/>
      <c r="S58" s="320"/>
      <c r="T58" s="320"/>
      <c r="U58" s="320"/>
      <c r="V58" s="320"/>
    </row>
    <row r="59" spans="2:22" s="355" customFormat="1">
      <c r="B59" s="93"/>
      <c r="D59" s="320"/>
      <c r="E59" s="158"/>
      <c r="F59" s="320"/>
      <c r="G59" s="320"/>
      <c r="H59" s="320"/>
      <c r="I59" s="158"/>
      <c r="J59" s="320"/>
      <c r="K59" s="320"/>
      <c r="L59" s="320"/>
      <c r="M59" s="320"/>
      <c r="N59" s="320"/>
      <c r="O59" s="320"/>
      <c r="P59" s="320"/>
      <c r="Q59" s="320"/>
      <c r="R59" s="320"/>
      <c r="S59" s="320"/>
      <c r="T59" s="320"/>
      <c r="U59" s="320"/>
      <c r="V59" s="320"/>
    </row>
    <row r="60" spans="2:22" s="355" customFormat="1">
      <c r="B60" s="93"/>
      <c r="D60" s="320"/>
      <c r="E60" s="158"/>
      <c r="F60" s="320"/>
      <c r="G60" s="320"/>
      <c r="H60" s="320"/>
      <c r="I60" s="158"/>
      <c r="J60" s="320"/>
      <c r="K60" s="320"/>
      <c r="L60" s="320"/>
      <c r="M60" s="320"/>
      <c r="N60" s="320"/>
      <c r="O60" s="320"/>
      <c r="P60" s="320"/>
      <c r="Q60" s="320"/>
      <c r="R60" s="320"/>
      <c r="S60" s="320"/>
      <c r="T60" s="320"/>
      <c r="U60" s="320"/>
      <c r="V60" s="320"/>
    </row>
    <row r="61" spans="2:22" s="355" customFormat="1">
      <c r="B61" s="93"/>
      <c r="D61" s="320"/>
      <c r="E61" s="158"/>
      <c r="F61" s="320"/>
      <c r="G61" s="320"/>
      <c r="H61" s="320"/>
      <c r="I61" s="158"/>
      <c r="J61" s="320"/>
      <c r="K61" s="320"/>
      <c r="L61" s="320"/>
      <c r="M61" s="320"/>
      <c r="N61" s="320"/>
      <c r="O61" s="320"/>
      <c r="P61" s="320"/>
      <c r="Q61" s="320"/>
      <c r="R61" s="320"/>
      <c r="S61" s="320"/>
      <c r="T61" s="320"/>
      <c r="U61" s="320"/>
      <c r="V61" s="320"/>
    </row>
    <row r="62" spans="2:22" s="93" customFormat="1">
      <c r="D62" s="4"/>
      <c r="E62" s="364"/>
      <c r="F62" s="4"/>
      <c r="G62" s="4"/>
      <c r="H62" s="4"/>
      <c r="I62" s="36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4" spans="2:22" s="93" customFormat="1">
      <c r="D64" s="4"/>
      <c r="E64" s="364"/>
      <c r="F64" s="4"/>
      <c r="G64" s="4"/>
      <c r="H64" s="4"/>
      <c r="I64" s="36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</sheetData>
  <sheetProtection password="CC27" sheet="1" objects="1" scenarios="1"/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C000"/>
  </sheetPr>
  <dimension ref="A1:J302"/>
  <sheetViews>
    <sheetView showGridLines="0" workbookViewId="0">
      <pane xSplit="3" ySplit="6" topLeftCell="D67" activePane="bottomRight" state="frozen"/>
      <selection activeCell="Y13" sqref="Y13"/>
      <selection pane="topRight" activeCell="Y13" sqref="Y13"/>
      <selection pane="bottomLeft" activeCell="Y13" sqref="Y13"/>
      <selection pane="bottomRight" activeCell="I81" sqref="I81:I82"/>
    </sheetView>
  </sheetViews>
  <sheetFormatPr defaultRowHeight="14.25"/>
  <cols>
    <col min="1" max="1" width="1.625" style="2" customWidth="1"/>
    <col min="2" max="2" width="7.625" style="62" customWidth="1"/>
    <col min="3" max="3" width="11.375" style="3" customWidth="1"/>
    <col min="4" max="4" width="13.625" style="3" customWidth="1"/>
    <col min="5" max="5" width="15.125" style="65" customWidth="1"/>
    <col min="6" max="6" width="27.5" style="3" customWidth="1"/>
    <col min="7" max="8" width="9.5" style="32" customWidth="1"/>
    <col min="9" max="9" width="15.125" style="3" customWidth="1"/>
    <col min="10" max="10" width="14.25" style="2" bestFit="1" customWidth="1"/>
    <col min="11" max="16384" width="9" style="2"/>
  </cols>
  <sheetData>
    <row r="1" spans="1:9">
      <c r="A1" s="1" t="s">
        <v>90</v>
      </c>
      <c r="B1" s="61"/>
    </row>
    <row r="2" spans="1:9">
      <c r="A2" s="1" t="s">
        <v>159</v>
      </c>
      <c r="B2" s="61"/>
    </row>
    <row r="3" spans="1:9">
      <c r="A3" s="1" t="s">
        <v>30</v>
      </c>
      <c r="B3" s="61"/>
    </row>
    <row r="4" spans="1:9">
      <c r="C4" s="50" t="s">
        <v>96</v>
      </c>
    </row>
    <row r="5" spans="1:9" ht="15.75" customHeight="1"/>
    <row r="6" spans="1:9">
      <c r="B6" s="63" t="s">
        <v>38</v>
      </c>
      <c r="C6" s="16" t="s">
        <v>36</v>
      </c>
      <c r="D6" s="16" t="s">
        <v>76</v>
      </c>
      <c r="E6" s="66" t="s">
        <v>31</v>
      </c>
      <c r="F6" s="16" t="s">
        <v>32</v>
      </c>
      <c r="G6" s="17" t="s">
        <v>33</v>
      </c>
      <c r="H6" s="17" t="s">
        <v>34</v>
      </c>
      <c r="I6" s="16" t="s">
        <v>37</v>
      </c>
    </row>
    <row r="7" spans="1:9">
      <c r="B7" s="64">
        <v>1</v>
      </c>
      <c r="C7" s="494" t="s">
        <v>831</v>
      </c>
      <c r="D7" s="494"/>
      <c r="E7" s="67">
        <v>1000</v>
      </c>
      <c r="F7" s="515" t="s">
        <v>886</v>
      </c>
      <c r="G7" s="42">
        <v>42370</v>
      </c>
      <c r="H7" s="42">
        <v>42400</v>
      </c>
      <c r="I7" s="60" t="s">
        <v>105</v>
      </c>
    </row>
    <row r="8" spans="1:9">
      <c r="B8" s="64">
        <v>2</v>
      </c>
      <c r="C8" s="494" t="s">
        <v>831</v>
      </c>
      <c r="D8" s="494"/>
      <c r="E8" s="67">
        <v>3000</v>
      </c>
      <c r="F8" s="515" t="s">
        <v>887</v>
      </c>
      <c r="G8" s="42">
        <v>42401</v>
      </c>
      <c r="H8" s="42">
        <v>42429</v>
      </c>
      <c r="I8" s="60" t="s">
        <v>105</v>
      </c>
    </row>
    <row r="9" spans="1:9">
      <c r="B9" s="64">
        <v>4</v>
      </c>
      <c r="C9" s="494" t="s">
        <v>832</v>
      </c>
      <c r="D9" s="494"/>
      <c r="E9" s="67">
        <v>1000</v>
      </c>
      <c r="F9" s="494" t="s">
        <v>833</v>
      </c>
      <c r="G9" s="42">
        <v>42370</v>
      </c>
      <c r="H9" s="42">
        <v>42400</v>
      </c>
      <c r="I9" s="60" t="s">
        <v>105</v>
      </c>
    </row>
    <row r="10" spans="1:9">
      <c r="B10" s="64">
        <v>5</v>
      </c>
      <c r="C10" s="494" t="s">
        <v>836</v>
      </c>
      <c r="D10" s="41"/>
      <c r="E10" s="67">
        <v>5300</v>
      </c>
      <c r="F10" s="494" t="s">
        <v>837</v>
      </c>
      <c r="G10" s="42">
        <v>42370</v>
      </c>
      <c r="H10" s="42">
        <v>42460</v>
      </c>
      <c r="I10" s="60" t="s">
        <v>105</v>
      </c>
    </row>
    <row r="11" spans="1:9">
      <c r="B11" s="64">
        <v>6</v>
      </c>
      <c r="C11" s="494" t="s">
        <v>836</v>
      </c>
      <c r="D11" s="41"/>
      <c r="E11" s="67">
        <v>4885</v>
      </c>
      <c r="F11" s="494" t="s">
        <v>838</v>
      </c>
      <c r="G11" s="42">
        <v>42370</v>
      </c>
      <c r="H11" s="42">
        <v>42460</v>
      </c>
      <c r="I11" s="60" t="s">
        <v>105</v>
      </c>
    </row>
    <row r="12" spans="1:9">
      <c r="B12" s="64">
        <v>7</v>
      </c>
      <c r="C12" s="494" t="s">
        <v>871</v>
      </c>
      <c r="D12" s="41"/>
      <c r="E12" s="67">
        <v>2000</v>
      </c>
      <c r="F12" s="494" t="s">
        <v>872</v>
      </c>
      <c r="G12" s="42">
        <v>42401</v>
      </c>
      <c r="H12" s="42">
        <v>42429</v>
      </c>
      <c r="I12" s="60" t="s">
        <v>105</v>
      </c>
    </row>
    <row r="13" spans="1:9">
      <c r="B13" s="64">
        <v>8</v>
      </c>
      <c r="C13" s="494" t="s">
        <v>873</v>
      </c>
      <c r="D13" s="41"/>
      <c r="E13" s="67">
        <v>2300</v>
      </c>
      <c r="F13" s="494" t="s">
        <v>874</v>
      </c>
      <c r="G13" s="42">
        <v>42370</v>
      </c>
      <c r="H13" s="42">
        <v>42400</v>
      </c>
      <c r="I13" s="60" t="s">
        <v>105</v>
      </c>
    </row>
    <row r="14" spans="1:9">
      <c r="B14" s="64">
        <v>9</v>
      </c>
      <c r="C14" s="494" t="s">
        <v>873</v>
      </c>
      <c r="D14" s="41"/>
      <c r="E14" s="67">
        <v>2300</v>
      </c>
      <c r="F14" s="494" t="s">
        <v>875</v>
      </c>
      <c r="G14" s="42">
        <v>42401</v>
      </c>
      <c r="H14" s="42">
        <v>42429</v>
      </c>
      <c r="I14" s="60" t="s">
        <v>105</v>
      </c>
    </row>
    <row r="15" spans="1:9">
      <c r="B15" s="64">
        <v>10</v>
      </c>
      <c r="C15" s="494" t="s">
        <v>882</v>
      </c>
      <c r="D15" s="41"/>
      <c r="E15" s="67">
        <v>2200</v>
      </c>
      <c r="F15" s="599" t="s">
        <v>2198</v>
      </c>
      <c r="G15" s="42">
        <v>42370</v>
      </c>
      <c r="H15" s="42">
        <v>42400</v>
      </c>
      <c r="I15" s="60" t="s">
        <v>105</v>
      </c>
    </row>
    <row r="16" spans="1:9">
      <c r="B16" s="64">
        <v>11</v>
      </c>
      <c r="C16" s="494" t="s">
        <v>883</v>
      </c>
      <c r="D16" s="41"/>
      <c r="E16" s="67">
        <v>12916</v>
      </c>
      <c r="F16" s="494" t="s">
        <v>884</v>
      </c>
      <c r="G16" s="42">
        <v>42370</v>
      </c>
      <c r="H16" s="42">
        <v>42400</v>
      </c>
      <c r="I16" s="60" t="s">
        <v>105</v>
      </c>
    </row>
    <row r="17" spans="2:10">
      <c r="B17" s="64">
        <v>13</v>
      </c>
      <c r="C17" s="515" t="s">
        <v>986</v>
      </c>
      <c r="D17" s="731" t="s">
        <v>3680</v>
      </c>
      <c r="E17" s="67">
        <v>4600</v>
      </c>
      <c r="F17" s="650" t="s">
        <v>3675</v>
      </c>
      <c r="G17" s="42">
        <v>42370</v>
      </c>
      <c r="H17" s="42">
        <v>42400</v>
      </c>
      <c r="I17" s="60" t="s">
        <v>105</v>
      </c>
      <c r="J17" s="729" t="s">
        <v>3681</v>
      </c>
    </row>
    <row r="18" spans="2:10">
      <c r="B18" s="64">
        <v>14</v>
      </c>
      <c r="C18" s="515" t="s">
        <v>995</v>
      </c>
      <c r="D18" s="494"/>
      <c r="E18" s="67">
        <v>300</v>
      </c>
      <c r="F18" s="515" t="s">
        <v>996</v>
      </c>
      <c r="G18" s="42">
        <v>42370</v>
      </c>
      <c r="H18" s="42">
        <v>42400</v>
      </c>
      <c r="I18" s="60" t="s">
        <v>105</v>
      </c>
    </row>
    <row r="19" spans="2:10">
      <c r="B19" s="64">
        <v>17</v>
      </c>
      <c r="C19" s="494" t="s">
        <v>257</v>
      </c>
      <c r="D19" s="41"/>
      <c r="E19" s="67">
        <v>1000</v>
      </c>
      <c r="F19" s="515" t="s">
        <v>1006</v>
      </c>
      <c r="G19" s="42">
        <v>42401</v>
      </c>
      <c r="H19" s="42">
        <v>42429</v>
      </c>
      <c r="I19" s="60" t="s">
        <v>105</v>
      </c>
    </row>
    <row r="20" spans="2:10">
      <c r="B20" s="64">
        <v>18</v>
      </c>
      <c r="C20" s="515" t="s">
        <v>1017</v>
      </c>
      <c r="D20" s="41"/>
      <c r="E20" s="67">
        <v>9638</v>
      </c>
      <c r="F20" s="515" t="s">
        <v>1018</v>
      </c>
      <c r="G20" s="42">
        <v>42401</v>
      </c>
      <c r="H20" s="42">
        <v>42429</v>
      </c>
      <c r="I20" s="60" t="s">
        <v>105</v>
      </c>
    </row>
    <row r="21" spans="2:10">
      <c r="B21" s="64">
        <v>19</v>
      </c>
      <c r="C21" s="515" t="s">
        <v>1432</v>
      </c>
      <c r="D21" s="650" t="s">
        <v>3537</v>
      </c>
      <c r="E21" s="67">
        <v>6700</v>
      </c>
      <c r="F21" s="515" t="s">
        <v>1433</v>
      </c>
      <c r="G21" s="42">
        <v>42370</v>
      </c>
      <c r="H21" s="42">
        <v>42400</v>
      </c>
      <c r="I21" s="60" t="s">
        <v>105</v>
      </c>
    </row>
    <row r="22" spans="2:10">
      <c r="B22" s="64">
        <v>20</v>
      </c>
      <c r="C22" s="599" t="s">
        <v>1533</v>
      </c>
      <c r="D22" s="599" t="s">
        <v>1534</v>
      </c>
      <c r="E22" s="67">
        <v>425</v>
      </c>
      <c r="F22" s="599" t="s">
        <v>1536</v>
      </c>
      <c r="G22" s="42">
        <v>42370</v>
      </c>
      <c r="H22" s="42">
        <v>42460</v>
      </c>
      <c r="I22" s="60" t="s">
        <v>105</v>
      </c>
    </row>
    <row r="23" spans="2:10">
      <c r="B23" s="64">
        <v>21</v>
      </c>
      <c r="C23" s="41" t="s">
        <v>6</v>
      </c>
      <c r="D23" s="41" t="s">
        <v>1732</v>
      </c>
      <c r="E23" s="67" t="s">
        <v>1732</v>
      </c>
      <c r="F23" s="41" t="s">
        <v>1733</v>
      </c>
      <c r="G23" s="42">
        <v>42370</v>
      </c>
      <c r="H23" s="42">
        <v>42429</v>
      </c>
      <c r="I23" s="60" t="s">
        <v>105</v>
      </c>
    </row>
    <row r="24" spans="2:10">
      <c r="B24" s="64">
        <v>22</v>
      </c>
      <c r="C24" s="41" t="s">
        <v>6</v>
      </c>
      <c r="D24" s="41" t="s">
        <v>1734</v>
      </c>
      <c r="E24" s="67">
        <v>30000</v>
      </c>
      <c r="F24" s="41" t="s">
        <v>1735</v>
      </c>
      <c r="G24" s="42">
        <v>42425</v>
      </c>
      <c r="H24" s="42">
        <v>42460</v>
      </c>
      <c r="I24" s="60" t="s">
        <v>105</v>
      </c>
    </row>
    <row r="25" spans="2:10">
      <c r="B25" s="64">
        <v>23</v>
      </c>
      <c r="C25" s="41" t="s">
        <v>6</v>
      </c>
      <c r="D25" s="41"/>
      <c r="E25" s="67">
        <v>3000</v>
      </c>
      <c r="F25" s="41" t="s">
        <v>1736</v>
      </c>
      <c r="G25" s="42">
        <v>42370</v>
      </c>
      <c r="H25" s="42">
        <v>42400</v>
      </c>
      <c r="I25" s="60" t="s">
        <v>105</v>
      </c>
    </row>
    <row r="26" spans="2:10">
      <c r="B26" s="64">
        <v>24</v>
      </c>
      <c r="C26" s="41" t="s">
        <v>6</v>
      </c>
      <c r="D26" s="41"/>
      <c r="E26" s="67">
        <v>6000</v>
      </c>
      <c r="F26" s="41" t="s">
        <v>1737</v>
      </c>
      <c r="G26" s="42">
        <v>42401</v>
      </c>
      <c r="H26" s="42">
        <v>42429</v>
      </c>
      <c r="I26" s="60" t="s">
        <v>105</v>
      </c>
    </row>
    <row r="27" spans="2:10">
      <c r="B27" s="64">
        <v>25</v>
      </c>
      <c r="C27" s="624" t="s">
        <v>1800</v>
      </c>
      <c r="D27" s="624" t="s">
        <v>1809</v>
      </c>
      <c r="E27" s="625">
        <v>2000</v>
      </c>
      <c r="F27" s="624" t="s">
        <v>1810</v>
      </c>
      <c r="G27" s="626">
        <v>42383</v>
      </c>
      <c r="H27" s="626">
        <v>42400</v>
      </c>
      <c r="I27" s="618" t="s">
        <v>105</v>
      </c>
    </row>
    <row r="28" spans="2:10">
      <c r="B28" s="64">
        <v>26</v>
      </c>
      <c r="C28" s="624" t="s">
        <v>1800</v>
      </c>
      <c r="D28" s="624" t="s">
        <v>1811</v>
      </c>
      <c r="E28" s="625">
        <v>1500</v>
      </c>
      <c r="F28" s="624" t="s">
        <v>1812</v>
      </c>
      <c r="G28" s="626">
        <v>42370</v>
      </c>
      <c r="H28" s="626">
        <v>42429</v>
      </c>
      <c r="I28" s="618" t="s">
        <v>105</v>
      </c>
    </row>
    <row r="29" spans="2:10">
      <c r="B29" s="64">
        <v>27</v>
      </c>
      <c r="C29" s="624" t="s">
        <v>1800</v>
      </c>
      <c r="D29" s="624"/>
      <c r="E29" s="625">
        <v>3500</v>
      </c>
      <c r="F29" s="624" t="s">
        <v>1813</v>
      </c>
      <c r="G29" s="626">
        <v>42401</v>
      </c>
      <c r="H29" s="626">
        <v>42429</v>
      </c>
      <c r="I29" s="618" t="s">
        <v>105</v>
      </c>
    </row>
    <row r="30" spans="2:10">
      <c r="B30" s="64">
        <v>28</v>
      </c>
      <c r="C30" s="624" t="s">
        <v>1800</v>
      </c>
      <c r="D30" s="624"/>
      <c r="E30" s="625">
        <v>3500</v>
      </c>
      <c r="F30" s="624" t="s">
        <v>1814</v>
      </c>
      <c r="G30" s="626">
        <v>42429</v>
      </c>
      <c r="H30" s="626">
        <v>42460</v>
      </c>
      <c r="I30" s="618" t="s">
        <v>105</v>
      </c>
    </row>
    <row r="31" spans="2:10">
      <c r="B31" s="64">
        <v>29</v>
      </c>
      <c r="C31" s="599" t="s">
        <v>1815</v>
      </c>
      <c r="D31" s="41"/>
      <c r="E31" s="67">
        <v>9500</v>
      </c>
      <c r="F31" s="599" t="s">
        <v>1902</v>
      </c>
      <c r="G31" s="626">
        <v>42370</v>
      </c>
      <c r="H31" s="626">
        <v>42429</v>
      </c>
      <c r="I31" s="618" t="s">
        <v>105</v>
      </c>
    </row>
    <row r="32" spans="2:10">
      <c r="B32" s="64">
        <v>30</v>
      </c>
      <c r="C32" s="599" t="s">
        <v>1815</v>
      </c>
      <c r="D32" s="41"/>
      <c r="E32" s="67">
        <v>9500</v>
      </c>
      <c r="F32" s="599" t="s">
        <v>1903</v>
      </c>
      <c r="G32" s="626">
        <v>42401</v>
      </c>
      <c r="H32" s="626">
        <v>42429</v>
      </c>
      <c r="I32" s="618" t="s">
        <v>105</v>
      </c>
    </row>
    <row r="33" spans="2:9">
      <c r="B33" s="64">
        <v>31</v>
      </c>
      <c r="C33" s="599" t="s">
        <v>1950</v>
      </c>
      <c r="D33" s="41"/>
      <c r="E33" s="67">
        <v>1272</v>
      </c>
      <c r="F33" s="599" t="s">
        <v>1953</v>
      </c>
      <c r="G33" s="42">
        <v>42370</v>
      </c>
      <c r="H33" s="42">
        <v>42400</v>
      </c>
      <c r="I33" s="60" t="s">
        <v>105</v>
      </c>
    </row>
    <row r="34" spans="2:9">
      <c r="B34" s="64">
        <v>32</v>
      </c>
      <c r="C34" s="599" t="s">
        <v>1950</v>
      </c>
      <c r="D34" s="41"/>
      <c r="E34" s="67">
        <v>1773</v>
      </c>
      <c r="F34" s="599" t="s">
        <v>1954</v>
      </c>
      <c r="G34" s="42">
        <v>42401</v>
      </c>
      <c r="H34" s="42">
        <v>42429</v>
      </c>
      <c r="I34" s="60" t="s">
        <v>105</v>
      </c>
    </row>
    <row r="35" spans="2:9">
      <c r="B35" s="64">
        <v>33</v>
      </c>
      <c r="C35" s="599" t="s">
        <v>1951</v>
      </c>
      <c r="D35" s="41"/>
      <c r="E35" s="67">
        <v>2400</v>
      </c>
      <c r="F35" s="599" t="s">
        <v>1953</v>
      </c>
      <c r="G35" s="42">
        <v>42370</v>
      </c>
      <c r="H35" s="42">
        <v>42400</v>
      </c>
      <c r="I35" s="60" t="s">
        <v>105</v>
      </c>
    </row>
    <row r="36" spans="2:9">
      <c r="B36" s="64">
        <v>34</v>
      </c>
      <c r="C36" s="599" t="s">
        <v>1951</v>
      </c>
      <c r="D36" s="41"/>
      <c r="E36" s="67">
        <v>2400</v>
      </c>
      <c r="F36" s="599" t="s">
        <v>1954</v>
      </c>
      <c r="G36" s="42">
        <v>42401</v>
      </c>
      <c r="H36" s="42">
        <v>42429</v>
      </c>
      <c r="I36" s="60" t="s">
        <v>105</v>
      </c>
    </row>
    <row r="37" spans="2:9">
      <c r="B37" s="64">
        <v>35</v>
      </c>
      <c r="C37" s="599" t="s">
        <v>1952</v>
      </c>
      <c r="D37" s="41"/>
      <c r="E37" s="67">
        <v>2800</v>
      </c>
      <c r="F37" s="599" t="s">
        <v>1953</v>
      </c>
      <c r="G37" s="42">
        <v>42370</v>
      </c>
      <c r="H37" s="42">
        <v>42400</v>
      </c>
      <c r="I37" s="60" t="s">
        <v>105</v>
      </c>
    </row>
    <row r="38" spans="2:9">
      <c r="B38" s="64">
        <v>36</v>
      </c>
      <c r="C38" s="599" t="s">
        <v>1952</v>
      </c>
      <c r="D38" s="41"/>
      <c r="E38" s="67">
        <v>2800</v>
      </c>
      <c r="F38" s="599" t="s">
        <v>1954</v>
      </c>
      <c r="G38" s="42">
        <v>42401</v>
      </c>
      <c r="H38" s="42">
        <v>42429</v>
      </c>
      <c r="I38" s="60" t="s">
        <v>105</v>
      </c>
    </row>
    <row r="39" spans="2:9">
      <c r="B39" s="64">
        <v>37</v>
      </c>
      <c r="C39" s="599" t="s">
        <v>237</v>
      </c>
      <c r="D39" s="494"/>
      <c r="E39" s="67">
        <v>9900</v>
      </c>
      <c r="F39" s="599" t="s">
        <v>1955</v>
      </c>
      <c r="G39" s="42">
        <v>42370</v>
      </c>
      <c r="H39" s="42">
        <v>42400</v>
      </c>
      <c r="I39" s="60" t="s">
        <v>105</v>
      </c>
    </row>
    <row r="40" spans="2:9">
      <c r="B40" s="64">
        <v>38</v>
      </c>
      <c r="C40" s="599" t="s">
        <v>237</v>
      </c>
      <c r="D40" s="494"/>
      <c r="E40" s="67">
        <v>6000</v>
      </c>
      <c r="F40" s="599" t="s">
        <v>1956</v>
      </c>
      <c r="G40" s="42">
        <v>42401</v>
      </c>
      <c r="H40" s="42">
        <v>42429</v>
      </c>
      <c r="I40" s="60" t="s">
        <v>105</v>
      </c>
    </row>
    <row r="41" spans="2:9">
      <c r="B41" s="64">
        <v>39</v>
      </c>
      <c r="C41" s="599" t="s">
        <v>2042</v>
      </c>
      <c r="D41" s="41"/>
      <c r="E41" s="67">
        <v>5800</v>
      </c>
      <c r="F41" s="599" t="s">
        <v>1953</v>
      </c>
      <c r="G41" s="42">
        <v>42370</v>
      </c>
      <c r="H41" s="42">
        <v>42400</v>
      </c>
      <c r="I41" s="60" t="s">
        <v>105</v>
      </c>
    </row>
    <row r="42" spans="2:9">
      <c r="B42" s="64">
        <v>40</v>
      </c>
      <c r="C42" s="599" t="s">
        <v>2042</v>
      </c>
      <c r="D42" s="41"/>
      <c r="E42" s="67">
        <v>5800</v>
      </c>
      <c r="F42" s="599" t="s">
        <v>1954</v>
      </c>
      <c r="G42" s="42">
        <v>42401</v>
      </c>
      <c r="H42" s="42">
        <v>42429</v>
      </c>
      <c r="I42" s="60" t="s">
        <v>105</v>
      </c>
    </row>
    <row r="43" spans="2:9">
      <c r="B43" s="64">
        <v>41</v>
      </c>
      <c r="C43" s="599" t="s">
        <v>2042</v>
      </c>
      <c r="D43" s="41"/>
      <c r="E43" s="67">
        <v>5100</v>
      </c>
      <c r="F43" s="599" t="s">
        <v>2051</v>
      </c>
      <c r="G43" s="42">
        <v>42430</v>
      </c>
      <c r="H43" s="637">
        <v>42460</v>
      </c>
      <c r="I43" s="60" t="s">
        <v>105</v>
      </c>
    </row>
    <row r="44" spans="2:9">
      <c r="B44" s="64">
        <v>42</v>
      </c>
      <c r="C44" s="494" t="s">
        <v>882</v>
      </c>
      <c r="D44" s="41"/>
      <c r="E44" s="67">
        <v>1900</v>
      </c>
      <c r="F44" s="599" t="s">
        <v>2200</v>
      </c>
      <c r="G44" s="42">
        <v>42401</v>
      </c>
      <c r="H44" s="42">
        <v>42429</v>
      </c>
      <c r="I44" s="60" t="s">
        <v>105</v>
      </c>
    </row>
    <row r="45" spans="2:9">
      <c r="B45" s="64">
        <v>43</v>
      </c>
      <c r="C45" s="494" t="s">
        <v>882</v>
      </c>
      <c r="D45" s="41"/>
      <c r="E45" s="67">
        <v>2200</v>
      </c>
      <c r="F45" s="599" t="s">
        <v>2199</v>
      </c>
      <c r="G45" s="42">
        <v>42430</v>
      </c>
      <c r="H45" s="42">
        <v>42460</v>
      </c>
      <c r="I45" s="60" t="s">
        <v>105</v>
      </c>
    </row>
    <row r="46" spans="2:9">
      <c r="B46" s="64">
        <v>44</v>
      </c>
      <c r="C46" s="599" t="s">
        <v>2252</v>
      </c>
      <c r="D46" s="41"/>
      <c r="E46" s="67">
        <v>11000</v>
      </c>
      <c r="F46" s="599" t="s">
        <v>2253</v>
      </c>
      <c r="G46" s="42">
        <v>42370</v>
      </c>
      <c r="H46" s="42">
        <v>42400</v>
      </c>
      <c r="I46" s="60" t="s">
        <v>105</v>
      </c>
    </row>
    <row r="47" spans="2:9">
      <c r="B47" s="64">
        <v>45</v>
      </c>
      <c r="C47" s="599" t="s">
        <v>2252</v>
      </c>
      <c r="D47" s="41"/>
      <c r="E47" s="67">
        <v>11500</v>
      </c>
      <c r="F47" s="599" t="s">
        <v>2254</v>
      </c>
      <c r="G47" s="42">
        <v>42401</v>
      </c>
      <c r="H47" s="42">
        <v>42429</v>
      </c>
      <c r="I47" s="60" t="s">
        <v>105</v>
      </c>
    </row>
    <row r="48" spans="2:9">
      <c r="B48" s="64">
        <v>46</v>
      </c>
      <c r="C48" s="599" t="s">
        <v>237</v>
      </c>
      <c r="D48" s="494"/>
      <c r="E48" s="67">
        <v>13500</v>
      </c>
      <c r="F48" s="599" t="s">
        <v>1956</v>
      </c>
      <c r="G48" s="42">
        <v>42430</v>
      </c>
      <c r="H48" s="637">
        <v>42460</v>
      </c>
      <c r="I48" s="60" t="s">
        <v>105</v>
      </c>
    </row>
    <row r="49" spans="2:9">
      <c r="B49" s="64">
        <v>47</v>
      </c>
      <c r="C49" s="41" t="s">
        <v>17</v>
      </c>
      <c r="D49" s="41"/>
      <c r="E49" s="67">
        <v>3000</v>
      </c>
      <c r="F49" s="650" t="s">
        <v>3124</v>
      </c>
      <c r="G49" s="42">
        <v>42430</v>
      </c>
      <c r="H49" s="637">
        <v>42460</v>
      </c>
      <c r="I49" s="60" t="s">
        <v>105</v>
      </c>
    </row>
    <row r="50" spans="2:9">
      <c r="B50" s="64">
        <v>48</v>
      </c>
      <c r="C50" s="494" t="s">
        <v>257</v>
      </c>
      <c r="D50" s="41"/>
      <c r="E50" s="67">
        <v>1000</v>
      </c>
      <c r="F50" s="650" t="s">
        <v>3127</v>
      </c>
      <c r="G50" s="42">
        <v>42430</v>
      </c>
      <c r="H50" s="637">
        <v>42460</v>
      </c>
      <c r="I50" s="60" t="s">
        <v>105</v>
      </c>
    </row>
    <row r="51" spans="2:9">
      <c r="B51" s="64">
        <v>49</v>
      </c>
      <c r="C51" s="650" t="s">
        <v>3128</v>
      </c>
      <c r="D51" s="41"/>
      <c r="E51" s="67">
        <v>3000</v>
      </c>
      <c r="F51" s="650" t="s">
        <v>3129</v>
      </c>
      <c r="G51" s="42">
        <v>42430</v>
      </c>
      <c r="H51" s="637">
        <v>42460</v>
      </c>
      <c r="I51" s="60" t="s">
        <v>105</v>
      </c>
    </row>
    <row r="52" spans="2:9">
      <c r="B52" s="64">
        <v>50</v>
      </c>
      <c r="C52" s="650" t="s">
        <v>3137</v>
      </c>
      <c r="D52" s="41"/>
      <c r="E52" s="67">
        <v>4800</v>
      </c>
      <c r="F52" s="650" t="s">
        <v>3138</v>
      </c>
      <c r="G52" s="42">
        <v>42370</v>
      </c>
      <c r="H52" s="42">
        <v>42460</v>
      </c>
      <c r="I52" s="60" t="s">
        <v>105</v>
      </c>
    </row>
    <row r="53" spans="2:9">
      <c r="B53" s="64">
        <v>51</v>
      </c>
      <c r="C53" s="515" t="s">
        <v>280</v>
      </c>
      <c r="D53" s="494"/>
      <c r="E53" s="67">
        <v>2000</v>
      </c>
      <c r="F53" s="650" t="s">
        <v>3172</v>
      </c>
      <c r="G53" s="42">
        <v>42430</v>
      </c>
      <c r="H53" s="637">
        <v>42460</v>
      </c>
      <c r="I53" s="60" t="s">
        <v>105</v>
      </c>
    </row>
    <row r="54" spans="2:9">
      <c r="B54" s="64">
        <v>52</v>
      </c>
      <c r="C54" s="650" t="s">
        <v>3180</v>
      </c>
      <c r="D54" s="650" t="s">
        <v>3181</v>
      </c>
      <c r="E54" s="67">
        <v>10000</v>
      </c>
      <c r="F54" s="650" t="s">
        <v>3185</v>
      </c>
      <c r="G54" s="42">
        <v>42461</v>
      </c>
      <c r="H54" s="42">
        <v>42551</v>
      </c>
      <c r="I54" s="60" t="s">
        <v>106</v>
      </c>
    </row>
    <row r="55" spans="2:9">
      <c r="B55" s="64">
        <v>53</v>
      </c>
      <c r="C55" s="494" t="s">
        <v>425</v>
      </c>
      <c r="D55" s="41"/>
      <c r="E55" s="67">
        <v>2300</v>
      </c>
      <c r="F55" s="650" t="s">
        <v>3190</v>
      </c>
      <c r="G55" s="42">
        <v>42430</v>
      </c>
      <c r="H55" s="637">
        <v>42460</v>
      </c>
      <c r="I55" s="60" t="s">
        <v>105</v>
      </c>
    </row>
    <row r="56" spans="2:9">
      <c r="B56" s="64">
        <v>54</v>
      </c>
      <c r="C56" s="650" t="s">
        <v>3260</v>
      </c>
      <c r="D56" s="650" t="s">
        <v>3261</v>
      </c>
      <c r="E56" s="67">
        <v>15000</v>
      </c>
      <c r="F56" s="650" t="s">
        <v>3262</v>
      </c>
      <c r="G56" s="42">
        <v>42461</v>
      </c>
      <c r="H56" s="42">
        <v>42551</v>
      </c>
      <c r="I56" s="60" t="s">
        <v>106</v>
      </c>
    </row>
    <row r="57" spans="2:9">
      <c r="B57" s="64">
        <v>55</v>
      </c>
      <c r="C57" s="650" t="s">
        <v>3306</v>
      </c>
      <c r="D57" s="41"/>
      <c r="E57" s="67">
        <v>9689</v>
      </c>
      <c r="F57" s="650" t="s">
        <v>3307</v>
      </c>
      <c r="G57" s="42">
        <v>42430</v>
      </c>
      <c r="H57" s="42">
        <v>42460</v>
      </c>
      <c r="I57" s="60" t="s">
        <v>105</v>
      </c>
    </row>
    <row r="58" spans="2:9">
      <c r="B58" s="64">
        <v>56</v>
      </c>
      <c r="C58" s="650" t="s">
        <v>3306</v>
      </c>
      <c r="D58" s="650" t="s">
        <v>3308</v>
      </c>
      <c r="E58" s="67">
        <v>9000</v>
      </c>
      <c r="F58" s="650" t="s">
        <v>3309</v>
      </c>
      <c r="G58" s="42">
        <v>42466</v>
      </c>
      <c r="H58" s="42">
        <v>42466</v>
      </c>
      <c r="I58" s="60" t="s">
        <v>106</v>
      </c>
    </row>
    <row r="59" spans="2:9">
      <c r="B59" s="64">
        <v>57</v>
      </c>
      <c r="C59" s="650" t="s">
        <v>3306</v>
      </c>
      <c r="D59" s="650" t="s">
        <v>3310</v>
      </c>
      <c r="E59" s="67">
        <v>5000</v>
      </c>
      <c r="F59" s="650" t="s">
        <v>3311</v>
      </c>
      <c r="G59" s="42">
        <v>42460</v>
      </c>
      <c r="H59" s="42">
        <v>42466</v>
      </c>
      <c r="I59" s="60" t="s">
        <v>106</v>
      </c>
    </row>
    <row r="60" spans="2:9">
      <c r="B60" s="64">
        <v>58</v>
      </c>
      <c r="C60" s="650" t="s">
        <v>3322</v>
      </c>
      <c r="D60" s="650" t="s">
        <v>3323</v>
      </c>
      <c r="E60" s="67">
        <v>223.2</v>
      </c>
      <c r="F60" s="650" t="s">
        <v>3324</v>
      </c>
      <c r="G60" s="42">
        <v>42466</v>
      </c>
      <c r="H60" s="42">
        <v>42466</v>
      </c>
      <c r="I60" s="60" t="s">
        <v>106</v>
      </c>
    </row>
    <row r="61" spans="2:9">
      <c r="B61" s="64">
        <v>59</v>
      </c>
      <c r="C61" s="515" t="s">
        <v>3370</v>
      </c>
      <c r="D61" s="732" t="s">
        <v>3391</v>
      </c>
      <c r="E61" s="67">
        <v>27000</v>
      </c>
      <c r="F61" s="650" t="s">
        <v>3677</v>
      </c>
      <c r="G61" s="42">
        <v>42471</v>
      </c>
      <c r="H61" s="42">
        <v>42551</v>
      </c>
      <c r="I61" s="60" t="s">
        <v>106</v>
      </c>
    </row>
    <row r="62" spans="2:9">
      <c r="B62" s="64">
        <v>60</v>
      </c>
      <c r="C62" s="650" t="s">
        <v>3499</v>
      </c>
      <c r="D62" s="650" t="s">
        <v>3504</v>
      </c>
      <c r="E62" s="67">
        <v>34200</v>
      </c>
      <c r="F62" s="650" t="s">
        <v>3505</v>
      </c>
      <c r="G62" s="42">
        <v>42370</v>
      </c>
      <c r="H62" s="42">
        <v>42460</v>
      </c>
      <c r="I62" s="684" t="s">
        <v>3508</v>
      </c>
    </row>
    <row r="63" spans="2:9">
      <c r="B63" s="64">
        <v>61</v>
      </c>
      <c r="C63" s="650" t="s">
        <v>3499</v>
      </c>
      <c r="D63" s="650" t="s">
        <v>3504</v>
      </c>
      <c r="E63" s="67">
        <v>34200</v>
      </c>
      <c r="F63" s="650" t="s">
        <v>3506</v>
      </c>
      <c r="G63" s="42">
        <v>42370</v>
      </c>
      <c r="H63" s="42">
        <v>42460</v>
      </c>
      <c r="I63" s="684" t="s">
        <v>3508</v>
      </c>
    </row>
    <row r="64" spans="2:9">
      <c r="B64" s="64">
        <v>62</v>
      </c>
      <c r="C64" s="650" t="s">
        <v>3499</v>
      </c>
      <c r="D64" s="650" t="s">
        <v>3504</v>
      </c>
      <c r="E64" s="67">
        <v>32700</v>
      </c>
      <c r="F64" s="650" t="s">
        <v>3507</v>
      </c>
      <c r="G64" s="42">
        <v>42370</v>
      </c>
      <c r="H64" s="42">
        <v>42460</v>
      </c>
      <c r="I64" s="684" t="s">
        <v>3508</v>
      </c>
    </row>
    <row r="65" spans="2:10">
      <c r="B65" s="64">
        <v>63</v>
      </c>
      <c r="C65" s="650" t="s">
        <v>3538</v>
      </c>
      <c r="D65" s="650" t="s">
        <v>3539</v>
      </c>
      <c r="E65" s="67">
        <v>102900</v>
      </c>
      <c r="F65" s="650" t="s">
        <v>3540</v>
      </c>
      <c r="G65" s="42">
        <v>42370</v>
      </c>
      <c r="H65" s="42">
        <v>42460</v>
      </c>
      <c r="I65" s="684" t="s">
        <v>3508</v>
      </c>
    </row>
    <row r="66" spans="2:10">
      <c r="B66" s="64">
        <v>64</v>
      </c>
      <c r="C66" s="650" t="s">
        <v>3538</v>
      </c>
      <c r="D66" s="650" t="s">
        <v>3539</v>
      </c>
      <c r="E66" s="67">
        <v>196100</v>
      </c>
      <c r="F66" s="650" t="s">
        <v>3540</v>
      </c>
      <c r="G66" s="42">
        <v>42461</v>
      </c>
      <c r="H66" s="42">
        <v>42551</v>
      </c>
      <c r="I66" s="684" t="s">
        <v>92</v>
      </c>
    </row>
    <row r="67" spans="2:10">
      <c r="B67" s="64">
        <v>65</v>
      </c>
      <c r="C67" s="41" t="s">
        <v>14</v>
      </c>
      <c r="D67" s="41"/>
      <c r="E67" s="67">
        <v>7900</v>
      </c>
      <c r="F67" s="650" t="s">
        <v>3543</v>
      </c>
      <c r="G67" s="42">
        <v>42370</v>
      </c>
      <c r="H67" s="42">
        <v>42400</v>
      </c>
      <c r="I67" s="60" t="s">
        <v>105</v>
      </c>
    </row>
    <row r="68" spans="2:10">
      <c r="B68" s="64">
        <v>66</v>
      </c>
      <c r="C68" s="41" t="s">
        <v>14</v>
      </c>
      <c r="D68" s="41"/>
      <c r="E68" s="67">
        <v>8200</v>
      </c>
      <c r="F68" s="41" t="s">
        <v>3541</v>
      </c>
      <c r="G68" s="42">
        <v>42401</v>
      </c>
      <c r="H68" s="42">
        <v>42429</v>
      </c>
      <c r="I68" s="60" t="s">
        <v>105</v>
      </c>
    </row>
    <row r="69" spans="2:10">
      <c r="B69" s="64">
        <v>67</v>
      </c>
      <c r="C69" s="650" t="s">
        <v>3542</v>
      </c>
      <c r="D69" s="41"/>
      <c r="E69" s="67">
        <v>2500</v>
      </c>
      <c r="F69" s="650" t="s">
        <v>3544</v>
      </c>
      <c r="G69" s="42">
        <v>42370</v>
      </c>
      <c r="H69" s="42">
        <v>42400</v>
      </c>
      <c r="I69" s="60" t="s">
        <v>105</v>
      </c>
    </row>
    <row r="70" spans="2:10">
      <c r="B70" s="64">
        <v>68</v>
      </c>
      <c r="C70" s="650" t="s">
        <v>3542</v>
      </c>
      <c r="D70" s="41"/>
      <c r="E70" s="67">
        <v>3000</v>
      </c>
      <c r="F70" s="650" t="s">
        <v>3545</v>
      </c>
      <c r="G70" s="42">
        <v>42401</v>
      </c>
      <c r="H70" s="42">
        <v>42429</v>
      </c>
      <c r="I70" s="60" t="s">
        <v>105</v>
      </c>
    </row>
    <row r="71" spans="2:10">
      <c r="B71" s="64">
        <v>69</v>
      </c>
      <c r="C71" s="650" t="s">
        <v>3542</v>
      </c>
      <c r="D71" s="41"/>
      <c r="E71" s="67">
        <v>2500</v>
      </c>
      <c r="F71" s="650" t="s">
        <v>3546</v>
      </c>
      <c r="G71" s="42">
        <v>42430</v>
      </c>
      <c r="H71" s="637">
        <v>42460</v>
      </c>
      <c r="I71" s="60" t="s">
        <v>105</v>
      </c>
    </row>
    <row r="72" spans="2:10">
      <c r="B72" s="64">
        <v>70</v>
      </c>
      <c r="C72" s="41" t="s">
        <v>14</v>
      </c>
      <c r="D72" s="41"/>
      <c r="E72" s="67">
        <v>8200</v>
      </c>
      <c r="F72" s="650" t="s">
        <v>3561</v>
      </c>
      <c r="G72" s="42">
        <v>42430</v>
      </c>
      <c r="H72" s="637">
        <v>42460</v>
      </c>
      <c r="I72" s="60" t="s">
        <v>105</v>
      </c>
    </row>
    <row r="73" spans="2:10">
      <c r="B73" s="64">
        <v>71</v>
      </c>
      <c r="C73" s="650" t="s">
        <v>3670</v>
      </c>
      <c r="D73" s="731" t="s">
        <v>985</v>
      </c>
      <c r="E73" s="67">
        <v>4300</v>
      </c>
      <c r="F73" s="650" t="s">
        <v>3676</v>
      </c>
      <c r="G73" s="42">
        <v>42370</v>
      </c>
      <c r="H73" s="42">
        <v>42459</v>
      </c>
      <c r="I73" s="60" t="s">
        <v>105</v>
      </c>
      <c r="J73" s="729" t="s">
        <v>3681</v>
      </c>
    </row>
    <row r="74" spans="2:10">
      <c r="B74" s="64">
        <v>72</v>
      </c>
      <c r="C74" s="650" t="s">
        <v>3670</v>
      </c>
      <c r="D74" s="731" t="s">
        <v>985</v>
      </c>
      <c r="E74" s="67">
        <v>3200</v>
      </c>
      <c r="F74" s="650" t="s">
        <v>3678</v>
      </c>
      <c r="G74" s="42">
        <v>42370</v>
      </c>
      <c r="H74" s="42">
        <v>42459</v>
      </c>
      <c r="I74" s="60" t="s">
        <v>105</v>
      </c>
      <c r="J74" s="729" t="s">
        <v>3681</v>
      </c>
    </row>
    <row r="75" spans="2:10">
      <c r="B75" s="64">
        <v>73</v>
      </c>
      <c r="C75" s="650" t="s">
        <v>3670</v>
      </c>
      <c r="D75" s="650" t="s">
        <v>3504</v>
      </c>
      <c r="E75" s="67">
        <v>5000</v>
      </c>
      <c r="F75" s="650" t="s">
        <v>3679</v>
      </c>
      <c r="G75" s="42">
        <v>42370</v>
      </c>
      <c r="H75" s="42">
        <v>42459</v>
      </c>
      <c r="I75" s="60" t="s">
        <v>105</v>
      </c>
      <c r="J75" s="729"/>
    </row>
    <row r="76" spans="2:10">
      <c r="B76" s="64">
        <v>74</v>
      </c>
      <c r="C76" s="650" t="s">
        <v>3852</v>
      </c>
      <c r="D76" s="650" t="s">
        <v>3859</v>
      </c>
      <c r="E76" s="67">
        <v>20000</v>
      </c>
      <c r="F76" s="650" t="s">
        <v>3860</v>
      </c>
      <c r="G76" s="42">
        <v>42461</v>
      </c>
      <c r="H76" s="42">
        <v>42551</v>
      </c>
      <c r="I76" s="60" t="s">
        <v>106</v>
      </c>
    </row>
    <row r="77" spans="2:10">
      <c r="B77" s="64">
        <v>75</v>
      </c>
      <c r="C77" s="650" t="s">
        <v>3923</v>
      </c>
      <c r="D77" s="41"/>
      <c r="E77" s="67">
        <v>3000</v>
      </c>
      <c r="F77" s="650" t="s">
        <v>3925</v>
      </c>
      <c r="G77" s="42">
        <v>42370</v>
      </c>
      <c r="H77" s="42">
        <v>42400</v>
      </c>
      <c r="I77" s="60" t="s">
        <v>105</v>
      </c>
    </row>
    <row r="78" spans="2:10">
      <c r="B78" s="64">
        <v>76</v>
      </c>
      <c r="C78" s="650" t="s">
        <v>3923</v>
      </c>
      <c r="D78" s="41"/>
      <c r="E78" s="67">
        <v>3000</v>
      </c>
      <c r="F78" s="650" t="s">
        <v>3926</v>
      </c>
      <c r="G78" s="42">
        <v>42401</v>
      </c>
      <c r="H78" s="42">
        <v>42429</v>
      </c>
      <c r="I78" s="60" t="s">
        <v>105</v>
      </c>
    </row>
    <row r="79" spans="2:10">
      <c r="B79" s="64">
        <v>77</v>
      </c>
      <c r="C79" s="650" t="s">
        <v>3923</v>
      </c>
      <c r="D79" s="41"/>
      <c r="E79" s="67">
        <v>3000</v>
      </c>
      <c r="F79" s="650" t="s">
        <v>3926</v>
      </c>
      <c r="G79" s="42">
        <v>42430</v>
      </c>
      <c r="H79" s="637">
        <v>42460</v>
      </c>
      <c r="I79" s="60" t="s">
        <v>105</v>
      </c>
    </row>
    <row r="80" spans="2:10">
      <c r="B80" s="64">
        <v>78</v>
      </c>
      <c r="C80" s="650" t="s">
        <v>3966</v>
      </c>
      <c r="D80" s="41"/>
      <c r="E80" s="67">
        <v>2250</v>
      </c>
      <c r="F80" s="650" t="s">
        <v>3967</v>
      </c>
      <c r="G80" s="42">
        <v>42370</v>
      </c>
      <c r="H80" s="42">
        <v>42400</v>
      </c>
      <c r="I80" s="60" t="s">
        <v>105</v>
      </c>
    </row>
    <row r="81" spans="2:9">
      <c r="B81" s="64">
        <v>79</v>
      </c>
      <c r="C81" s="650" t="s">
        <v>3966</v>
      </c>
      <c r="D81" s="41"/>
      <c r="E81" s="67">
        <v>4500</v>
      </c>
      <c r="F81" s="650" t="s">
        <v>3968</v>
      </c>
      <c r="G81" s="42">
        <v>42401</v>
      </c>
      <c r="H81" s="42">
        <v>42429</v>
      </c>
      <c r="I81" s="60" t="s">
        <v>105</v>
      </c>
    </row>
    <row r="82" spans="2:9">
      <c r="B82" s="64">
        <v>80</v>
      </c>
      <c r="C82" s="650" t="s">
        <v>3966</v>
      </c>
      <c r="D82" s="41"/>
      <c r="E82" s="67">
        <v>9500</v>
      </c>
      <c r="F82" s="650" t="s">
        <v>3969</v>
      </c>
      <c r="G82" s="42">
        <v>42430</v>
      </c>
      <c r="H82" s="637">
        <v>42460</v>
      </c>
      <c r="I82" s="60" t="s">
        <v>105</v>
      </c>
    </row>
    <row r="83" spans="2:9">
      <c r="B83" s="64">
        <v>81</v>
      </c>
      <c r="C83" s="41"/>
      <c r="D83" s="41"/>
      <c r="E83" s="67"/>
      <c r="F83" s="41"/>
      <c r="G83" s="42"/>
      <c r="H83" s="42"/>
      <c r="I83" s="60"/>
    </row>
    <row r="84" spans="2:9">
      <c r="B84" s="64">
        <v>82</v>
      </c>
      <c r="C84" s="41"/>
      <c r="D84" s="41"/>
      <c r="E84" s="67"/>
      <c r="F84" s="41"/>
      <c r="G84" s="42"/>
      <c r="H84" s="42"/>
      <c r="I84" s="60"/>
    </row>
    <row r="85" spans="2:9">
      <c r="B85" s="64">
        <v>83</v>
      </c>
      <c r="C85" s="41"/>
      <c r="D85" s="41"/>
      <c r="E85" s="67"/>
      <c r="F85" s="41"/>
      <c r="G85" s="42"/>
      <c r="H85" s="42"/>
      <c r="I85" s="60"/>
    </row>
    <row r="86" spans="2:9">
      <c r="B86" s="64">
        <v>84</v>
      </c>
      <c r="C86" s="41"/>
      <c r="D86" s="41"/>
      <c r="E86" s="67"/>
      <c r="F86" s="41"/>
      <c r="G86" s="42"/>
      <c r="H86" s="42"/>
      <c r="I86" s="60"/>
    </row>
    <row r="87" spans="2:9">
      <c r="B87" s="64">
        <v>85</v>
      </c>
      <c r="C87" s="41"/>
      <c r="D87" s="41"/>
      <c r="E87" s="67"/>
      <c r="F87" s="41"/>
      <c r="G87" s="42"/>
      <c r="H87" s="42"/>
      <c r="I87" s="60"/>
    </row>
    <row r="88" spans="2:9">
      <c r="B88" s="64">
        <v>86</v>
      </c>
      <c r="C88" s="41"/>
      <c r="D88" s="41"/>
      <c r="E88" s="67"/>
      <c r="F88" s="41"/>
      <c r="G88" s="42"/>
      <c r="H88" s="42"/>
      <c r="I88" s="60"/>
    </row>
    <row r="89" spans="2:9">
      <c r="B89" s="64">
        <v>87</v>
      </c>
      <c r="C89" s="41"/>
      <c r="D89" s="41"/>
      <c r="E89" s="67"/>
      <c r="F89" s="41"/>
      <c r="G89" s="42"/>
      <c r="H89" s="42"/>
      <c r="I89" s="60"/>
    </row>
    <row r="90" spans="2:9">
      <c r="B90" s="64">
        <v>88</v>
      </c>
      <c r="C90" s="41"/>
      <c r="D90" s="41"/>
      <c r="E90" s="67"/>
      <c r="F90" s="41"/>
      <c r="G90" s="42"/>
      <c r="H90" s="42"/>
      <c r="I90" s="60"/>
    </row>
    <row r="91" spans="2:9">
      <c r="B91" s="64">
        <v>89</v>
      </c>
      <c r="C91" s="41"/>
      <c r="D91" s="41"/>
      <c r="E91" s="67"/>
      <c r="F91" s="41"/>
      <c r="G91" s="42"/>
      <c r="H91" s="42"/>
      <c r="I91" s="60"/>
    </row>
    <row r="92" spans="2:9">
      <c r="B92" s="64">
        <v>90</v>
      </c>
      <c r="C92" s="41"/>
      <c r="D92" s="41"/>
      <c r="E92" s="67"/>
      <c r="F92" s="41"/>
      <c r="G92" s="42"/>
      <c r="H92" s="42"/>
      <c r="I92" s="60"/>
    </row>
    <row r="93" spans="2:9">
      <c r="B93" s="64">
        <v>91</v>
      </c>
      <c r="C93" s="41"/>
      <c r="D93" s="41"/>
      <c r="E93" s="67"/>
      <c r="F93" s="41"/>
      <c r="G93" s="42"/>
      <c r="H93" s="42"/>
      <c r="I93" s="60"/>
    </row>
    <row r="94" spans="2:9">
      <c r="B94" s="64">
        <v>92</v>
      </c>
      <c r="C94" s="41"/>
      <c r="D94" s="41"/>
      <c r="E94" s="67"/>
      <c r="F94" s="41"/>
      <c r="G94" s="42"/>
      <c r="H94" s="42"/>
      <c r="I94" s="60"/>
    </row>
    <row r="95" spans="2:9">
      <c r="B95" s="64">
        <v>93</v>
      </c>
      <c r="C95" s="41"/>
      <c r="D95" s="41"/>
      <c r="E95" s="67"/>
      <c r="F95" s="41"/>
      <c r="G95" s="42"/>
      <c r="H95" s="42"/>
      <c r="I95" s="60"/>
    </row>
    <row r="96" spans="2:9">
      <c r="B96" s="64">
        <v>94</v>
      </c>
      <c r="C96" s="41"/>
      <c r="D96" s="41"/>
      <c r="E96" s="67"/>
      <c r="F96" s="41"/>
      <c r="G96" s="42"/>
      <c r="H96" s="42"/>
      <c r="I96" s="60"/>
    </row>
    <row r="97" spans="2:9">
      <c r="B97" s="64">
        <v>95</v>
      </c>
      <c r="C97" s="41"/>
      <c r="D97" s="41"/>
      <c r="E97" s="67"/>
      <c r="F97" s="41"/>
      <c r="G97" s="42"/>
      <c r="H97" s="42"/>
      <c r="I97" s="60"/>
    </row>
    <row r="98" spans="2:9">
      <c r="B98" s="64">
        <v>96</v>
      </c>
      <c r="C98" s="41"/>
      <c r="D98" s="41"/>
      <c r="E98" s="67"/>
      <c r="F98" s="41"/>
      <c r="G98" s="42"/>
      <c r="H98" s="42"/>
      <c r="I98" s="60"/>
    </row>
    <row r="99" spans="2:9">
      <c r="B99" s="64">
        <v>97</v>
      </c>
      <c r="C99" s="41"/>
      <c r="D99" s="41"/>
      <c r="E99" s="67"/>
      <c r="F99" s="41"/>
      <c r="G99" s="42"/>
      <c r="H99" s="42"/>
      <c r="I99" s="60"/>
    </row>
    <row r="100" spans="2:9">
      <c r="B100" s="64">
        <v>98</v>
      </c>
      <c r="C100" s="41"/>
      <c r="D100" s="41"/>
      <c r="E100" s="67"/>
      <c r="F100" s="41"/>
      <c r="G100" s="42"/>
      <c r="H100" s="42"/>
      <c r="I100" s="60"/>
    </row>
    <row r="101" spans="2:9">
      <c r="B101" s="64">
        <v>99</v>
      </c>
      <c r="C101" s="41"/>
      <c r="D101" s="41"/>
      <c r="E101" s="67"/>
      <c r="F101" s="41"/>
      <c r="G101" s="42"/>
      <c r="H101" s="42"/>
      <c r="I101" s="60"/>
    </row>
    <row r="102" spans="2:9">
      <c r="B102" s="64">
        <v>100</v>
      </c>
      <c r="C102" s="41"/>
      <c r="D102" s="41"/>
      <c r="E102" s="67"/>
      <c r="F102" s="41"/>
      <c r="G102" s="42"/>
      <c r="H102" s="42"/>
      <c r="I102" s="60"/>
    </row>
    <row r="103" spans="2:9">
      <c r="B103" s="64">
        <v>101</v>
      </c>
      <c r="C103" s="41"/>
      <c r="D103" s="41"/>
      <c r="E103" s="67"/>
      <c r="F103" s="41"/>
      <c r="G103" s="42"/>
      <c r="H103" s="42"/>
      <c r="I103" s="60"/>
    </row>
    <row r="104" spans="2:9">
      <c r="B104" s="64">
        <v>102</v>
      </c>
      <c r="C104" s="41"/>
      <c r="D104" s="41"/>
      <c r="E104" s="67"/>
      <c r="F104" s="41"/>
      <c r="G104" s="42"/>
      <c r="H104" s="42"/>
      <c r="I104" s="60"/>
    </row>
    <row r="105" spans="2:9">
      <c r="B105" s="64">
        <v>103</v>
      </c>
      <c r="C105" s="41"/>
      <c r="D105" s="41"/>
      <c r="E105" s="67"/>
      <c r="F105" s="41"/>
      <c r="G105" s="42"/>
      <c r="H105" s="42"/>
      <c r="I105" s="60"/>
    </row>
    <row r="106" spans="2:9">
      <c r="B106" s="64">
        <v>104</v>
      </c>
      <c r="C106" s="41"/>
      <c r="D106" s="41"/>
      <c r="E106" s="67"/>
      <c r="F106" s="41"/>
      <c r="G106" s="42"/>
      <c r="H106" s="42"/>
      <c r="I106" s="60"/>
    </row>
    <row r="107" spans="2:9">
      <c r="B107" s="64">
        <v>105</v>
      </c>
      <c r="C107" s="41"/>
      <c r="D107" s="41"/>
      <c r="E107" s="67"/>
      <c r="F107" s="41"/>
      <c r="G107" s="42"/>
      <c r="H107" s="42"/>
      <c r="I107" s="60"/>
    </row>
    <row r="108" spans="2:9">
      <c r="B108" s="64">
        <v>106</v>
      </c>
      <c r="C108" s="41"/>
      <c r="D108" s="41"/>
      <c r="E108" s="67"/>
      <c r="F108" s="41"/>
      <c r="G108" s="42"/>
      <c r="H108" s="42"/>
      <c r="I108" s="60"/>
    </row>
    <row r="109" spans="2:9">
      <c r="B109" s="64">
        <v>107</v>
      </c>
      <c r="C109" s="41"/>
      <c r="D109" s="41"/>
      <c r="E109" s="67"/>
      <c r="F109" s="41"/>
      <c r="G109" s="42"/>
      <c r="H109" s="42"/>
      <c r="I109" s="60"/>
    </row>
    <row r="110" spans="2:9">
      <c r="B110" s="64">
        <v>108</v>
      </c>
      <c r="C110" s="41"/>
      <c r="D110" s="41"/>
      <c r="E110" s="67"/>
      <c r="F110" s="41"/>
      <c r="G110" s="42"/>
      <c r="H110" s="42"/>
      <c r="I110" s="60"/>
    </row>
    <row r="111" spans="2:9">
      <c r="B111" s="64">
        <v>109</v>
      </c>
      <c r="C111" s="41"/>
      <c r="D111" s="41"/>
      <c r="E111" s="67"/>
      <c r="F111" s="41"/>
      <c r="G111" s="42"/>
      <c r="H111" s="42"/>
      <c r="I111" s="60"/>
    </row>
    <row r="112" spans="2:9">
      <c r="B112" s="64">
        <v>110</v>
      </c>
      <c r="C112" s="41"/>
      <c r="D112" s="41"/>
      <c r="E112" s="67"/>
      <c r="F112" s="41"/>
      <c r="G112" s="42"/>
      <c r="H112" s="42"/>
      <c r="I112" s="60"/>
    </row>
    <row r="113" spans="2:9">
      <c r="B113" s="64">
        <v>111</v>
      </c>
      <c r="C113" s="41"/>
      <c r="D113" s="41"/>
      <c r="E113" s="67"/>
      <c r="F113" s="41"/>
      <c r="G113" s="42"/>
      <c r="H113" s="42"/>
      <c r="I113" s="60"/>
    </row>
    <row r="114" spans="2:9">
      <c r="B114" s="64">
        <v>112</v>
      </c>
      <c r="C114" s="41"/>
      <c r="D114" s="41"/>
      <c r="E114" s="67"/>
      <c r="F114" s="41"/>
      <c r="G114" s="42"/>
      <c r="H114" s="42"/>
      <c r="I114" s="60"/>
    </row>
    <row r="115" spans="2:9">
      <c r="B115" s="64">
        <v>113</v>
      </c>
      <c r="C115" s="41"/>
      <c r="D115" s="41"/>
      <c r="E115" s="67"/>
      <c r="F115" s="41"/>
      <c r="G115" s="42"/>
      <c r="H115" s="42"/>
      <c r="I115" s="60"/>
    </row>
    <row r="116" spans="2:9">
      <c r="B116" s="64">
        <v>114</v>
      </c>
      <c r="C116" s="41"/>
      <c r="D116" s="41"/>
      <c r="E116" s="67"/>
      <c r="F116" s="41"/>
      <c r="G116" s="42"/>
      <c r="H116" s="42"/>
      <c r="I116" s="60"/>
    </row>
    <row r="117" spans="2:9">
      <c r="B117" s="64">
        <v>115</v>
      </c>
      <c r="C117" s="41"/>
      <c r="D117" s="41"/>
      <c r="E117" s="67"/>
      <c r="F117" s="41"/>
      <c r="G117" s="42"/>
      <c r="H117" s="42"/>
      <c r="I117" s="60"/>
    </row>
    <row r="118" spans="2:9">
      <c r="B118" s="64">
        <v>116</v>
      </c>
      <c r="C118" s="41"/>
      <c r="D118" s="41"/>
      <c r="E118" s="67"/>
      <c r="F118" s="41"/>
      <c r="G118" s="42"/>
      <c r="H118" s="42"/>
      <c r="I118" s="60"/>
    </row>
    <row r="119" spans="2:9">
      <c r="B119" s="64">
        <v>117</v>
      </c>
      <c r="C119" s="41"/>
      <c r="D119" s="41"/>
      <c r="E119" s="67"/>
      <c r="F119" s="41"/>
      <c r="G119" s="42"/>
      <c r="H119" s="42"/>
      <c r="I119" s="60"/>
    </row>
    <row r="120" spans="2:9">
      <c r="B120" s="64">
        <v>118</v>
      </c>
      <c r="C120" s="41"/>
      <c r="D120" s="41"/>
      <c r="E120" s="67"/>
      <c r="F120" s="41"/>
      <c r="G120" s="42"/>
      <c r="H120" s="42"/>
      <c r="I120" s="60"/>
    </row>
    <row r="121" spans="2:9">
      <c r="B121" s="64">
        <v>119</v>
      </c>
      <c r="C121" s="41"/>
      <c r="D121" s="41"/>
      <c r="E121" s="67"/>
      <c r="F121" s="41"/>
      <c r="G121" s="42"/>
      <c r="H121" s="42"/>
      <c r="I121" s="60"/>
    </row>
    <row r="122" spans="2:9">
      <c r="B122" s="64">
        <v>120</v>
      </c>
      <c r="C122" s="41"/>
      <c r="D122" s="41"/>
      <c r="E122" s="67"/>
      <c r="F122" s="41"/>
      <c r="G122" s="42"/>
      <c r="H122" s="42"/>
      <c r="I122" s="60"/>
    </row>
    <row r="123" spans="2:9">
      <c r="B123" s="64">
        <v>121</v>
      </c>
      <c r="C123" s="41"/>
      <c r="D123" s="41"/>
      <c r="E123" s="67"/>
      <c r="F123" s="41"/>
      <c r="G123" s="42"/>
      <c r="H123" s="42"/>
      <c r="I123" s="60"/>
    </row>
    <row r="124" spans="2:9">
      <c r="B124" s="64">
        <v>122</v>
      </c>
      <c r="C124" s="41"/>
      <c r="D124" s="41"/>
      <c r="E124" s="67"/>
      <c r="F124" s="41"/>
      <c r="G124" s="42"/>
      <c r="H124" s="42"/>
      <c r="I124" s="60"/>
    </row>
    <row r="125" spans="2:9">
      <c r="B125" s="64">
        <v>123</v>
      </c>
      <c r="C125" s="41"/>
      <c r="D125" s="41"/>
      <c r="E125" s="67"/>
      <c r="F125" s="41"/>
      <c r="G125" s="42"/>
      <c r="H125" s="42"/>
      <c r="I125" s="60"/>
    </row>
    <row r="126" spans="2:9">
      <c r="B126" s="64">
        <v>124</v>
      </c>
      <c r="C126" s="41"/>
      <c r="D126" s="41"/>
      <c r="E126" s="67"/>
      <c r="F126" s="41"/>
      <c r="G126" s="42"/>
      <c r="H126" s="42"/>
      <c r="I126" s="60"/>
    </row>
    <row r="127" spans="2:9">
      <c r="B127" s="64">
        <v>125</v>
      </c>
      <c r="C127" s="41"/>
      <c r="D127" s="41"/>
      <c r="E127" s="67"/>
      <c r="F127" s="41"/>
      <c r="G127" s="42"/>
      <c r="H127" s="42"/>
      <c r="I127" s="60"/>
    </row>
    <row r="128" spans="2:9">
      <c r="B128" s="64">
        <v>126</v>
      </c>
      <c r="C128" s="41"/>
      <c r="D128" s="41"/>
      <c r="E128" s="67"/>
      <c r="F128" s="41"/>
      <c r="G128" s="42"/>
      <c r="H128" s="42"/>
      <c r="I128" s="60"/>
    </row>
    <row r="129" spans="2:9">
      <c r="B129" s="64">
        <v>127</v>
      </c>
      <c r="C129" s="41"/>
      <c r="D129" s="41"/>
      <c r="E129" s="67"/>
      <c r="F129" s="41"/>
      <c r="G129" s="42"/>
      <c r="H129" s="42"/>
      <c r="I129" s="60"/>
    </row>
    <row r="130" spans="2:9">
      <c r="B130" s="64">
        <v>128</v>
      </c>
      <c r="C130" s="41"/>
      <c r="D130" s="41"/>
      <c r="E130" s="67"/>
      <c r="F130" s="41"/>
      <c r="G130" s="42"/>
      <c r="H130" s="42"/>
      <c r="I130" s="60"/>
    </row>
    <row r="131" spans="2:9">
      <c r="B131" s="64">
        <v>129</v>
      </c>
      <c r="C131" s="41"/>
      <c r="D131" s="41"/>
      <c r="E131" s="67"/>
      <c r="F131" s="41"/>
      <c r="G131" s="42"/>
      <c r="H131" s="42"/>
      <c r="I131" s="60"/>
    </row>
    <row r="132" spans="2:9">
      <c r="B132" s="64">
        <v>130</v>
      </c>
      <c r="C132" s="41"/>
      <c r="D132" s="41"/>
      <c r="E132" s="67"/>
      <c r="F132" s="41"/>
      <c r="G132" s="42"/>
      <c r="H132" s="42"/>
      <c r="I132" s="60"/>
    </row>
    <row r="133" spans="2:9">
      <c r="B133" s="64">
        <v>131</v>
      </c>
      <c r="C133" s="41"/>
      <c r="D133" s="41"/>
      <c r="E133" s="67"/>
      <c r="F133" s="41"/>
      <c r="G133" s="42"/>
      <c r="H133" s="42"/>
      <c r="I133" s="60"/>
    </row>
    <row r="134" spans="2:9">
      <c r="B134" s="64">
        <v>132</v>
      </c>
      <c r="C134" s="41"/>
      <c r="D134" s="41"/>
      <c r="E134" s="67"/>
      <c r="F134" s="41"/>
      <c r="G134" s="42"/>
      <c r="H134" s="42"/>
      <c r="I134" s="60"/>
    </row>
    <row r="135" spans="2:9">
      <c r="B135" s="64">
        <v>133</v>
      </c>
      <c r="C135" s="41"/>
      <c r="D135" s="41"/>
      <c r="E135" s="67"/>
      <c r="F135" s="41"/>
      <c r="G135" s="42"/>
      <c r="H135" s="42"/>
      <c r="I135" s="60"/>
    </row>
    <row r="136" spans="2:9">
      <c r="B136" s="64">
        <v>134</v>
      </c>
      <c r="C136" s="41"/>
      <c r="D136" s="41"/>
      <c r="E136" s="67"/>
      <c r="F136" s="41"/>
      <c r="G136" s="42"/>
      <c r="H136" s="42"/>
      <c r="I136" s="60"/>
    </row>
    <row r="137" spans="2:9">
      <c r="B137" s="64">
        <v>135</v>
      </c>
      <c r="C137" s="41"/>
      <c r="D137" s="41"/>
      <c r="E137" s="67"/>
      <c r="F137" s="41"/>
      <c r="G137" s="42"/>
      <c r="H137" s="42"/>
      <c r="I137" s="60"/>
    </row>
    <row r="138" spans="2:9">
      <c r="B138" s="64">
        <v>136</v>
      </c>
      <c r="C138" s="41"/>
      <c r="D138" s="41"/>
      <c r="E138" s="67"/>
      <c r="F138" s="41"/>
      <c r="G138" s="42"/>
      <c r="H138" s="42"/>
      <c r="I138" s="60"/>
    </row>
    <row r="139" spans="2:9">
      <c r="B139" s="64">
        <v>137</v>
      </c>
      <c r="C139" s="41"/>
      <c r="D139" s="41"/>
      <c r="E139" s="67"/>
      <c r="F139" s="41"/>
      <c r="G139" s="42"/>
      <c r="H139" s="42"/>
      <c r="I139" s="60"/>
    </row>
    <row r="140" spans="2:9">
      <c r="B140" s="64">
        <v>138</v>
      </c>
      <c r="C140" s="41"/>
      <c r="D140" s="41"/>
      <c r="E140" s="67"/>
      <c r="F140" s="41"/>
      <c r="G140" s="42"/>
      <c r="H140" s="42"/>
      <c r="I140" s="60"/>
    </row>
    <row r="141" spans="2:9">
      <c r="B141" s="64">
        <v>139</v>
      </c>
      <c r="C141" s="41"/>
      <c r="D141" s="41"/>
      <c r="E141" s="67"/>
      <c r="F141" s="41"/>
      <c r="G141" s="42"/>
      <c r="H141" s="42"/>
      <c r="I141" s="60"/>
    </row>
    <row r="142" spans="2:9">
      <c r="B142" s="64">
        <v>140</v>
      </c>
      <c r="C142" s="41"/>
      <c r="D142" s="41"/>
      <c r="E142" s="67"/>
      <c r="F142" s="41"/>
      <c r="G142" s="42"/>
      <c r="H142" s="42"/>
      <c r="I142" s="60"/>
    </row>
    <row r="143" spans="2:9">
      <c r="B143" s="64">
        <v>141</v>
      </c>
      <c r="C143" s="41"/>
      <c r="D143" s="41"/>
      <c r="E143" s="67"/>
      <c r="F143" s="41"/>
      <c r="G143" s="42"/>
      <c r="H143" s="42"/>
      <c r="I143" s="60"/>
    </row>
    <row r="144" spans="2:9">
      <c r="B144" s="64">
        <v>142</v>
      </c>
      <c r="C144" s="41"/>
      <c r="D144" s="41"/>
      <c r="E144" s="67"/>
      <c r="F144" s="41"/>
      <c r="G144" s="42"/>
      <c r="H144" s="42"/>
      <c r="I144" s="60"/>
    </row>
    <row r="145" spans="2:9">
      <c r="B145" s="64">
        <v>143</v>
      </c>
      <c r="C145" s="41"/>
      <c r="D145" s="41"/>
      <c r="E145" s="67"/>
      <c r="F145" s="41"/>
      <c r="G145" s="42"/>
      <c r="H145" s="42"/>
      <c r="I145" s="60"/>
    </row>
    <row r="146" spans="2:9">
      <c r="B146" s="64">
        <v>144</v>
      </c>
      <c r="C146" s="41"/>
      <c r="D146" s="41"/>
      <c r="E146" s="67"/>
      <c r="F146" s="41"/>
      <c r="G146" s="42"/>
      <c r="H146" s="42"/>
      <c r="I146" s="60"/>
    </row>
    <row r="147" spans="2:9">
      <c r="B147" s="64">
        <v>145</v>
      </c>
      <c r="C147" s="41"/>
      <c r="D147" s="41"/>
      <c r="E147" s="67"/>
      <c r="F147" s="41"/>
      <c r="G147" s="42"/>
      <c r="H147" s="42"/>
      <c r="I147" s="60"/>
    </row>
    <row r="148" spans="2:9">
      <c r="B148" s="64">
        <v>146</v>
      </c>
      <c r="C148" s="41"/>
      <c r="D148" s="41"/>
      <c r="E148" s="67"/>
      <c r="F148" s="41"/>
      <c r="G148" s="42"/>
      <c r="H148" s="42"/>
      <c r="I148" s="60"/>
    </row>
    <row r="149" spans="2:9">
      <c r="B149" s="64">
        <v>147</v>
      </c>
      <c r="C149" s="41"/>
      <c r="D149" s="41"/>
      <c r="E149" s="67"/>
      <c r="F149" s="41"/>
      <c r="G149" s="42"/>
      <c r="H149" s="42"/>
      <c r="I149" s="60"/>
    </row>
    <row r="150" spans="2:9">
      <c r="B150" s="64">
        <v>148</v>
      </c>
      <c r="C150" s="41"/>
      <c r="D150" s="41"/>
      <c r="E150" s="67"/>
      <c r="F150" s="41"/>
      <c r="G150" s="42"/>
      <c r="H150" s="42"/>
      <c r="I150" s="60"/>
    </row>
    <row r="151" spans="2:9">
      <c r="B151" s="64">
        <v>149</v>
      </c>
      <c r="C151" s="41"/>
      <c r="D151" s="41"/>
      <c r="E151" s="67"/>
      <c r="F151" s="41"/>
      <c r="G151" s="42"/>
      <c r="H151" s="42"/>
      <c r="I151" s="60"/>
    </row>
    <row r="152" spans="2:9">
      <c r="B152" s="64">
        <v>150</v>
      </c>
      <c r="C152" s="41"/>
      <c r="D152" s="41"/>
      <c r="E152" s="67"/>
      <c r="F152" s="41"/>
      <c r="G152" s="42"/>
      <c r="H152" s="42"/>
      <c r="I152" s="60"/>
    </row>
    <row r="153" spans="2:9">
      <c r="B153" s="64">
        <v>151</v>
      </c>
      <c r="C153" s="41"/>
      <c r="D153" s="41"/>
      <c r="E153" s="67"/>
      <c r="F153" s="41"/>
      <c r="G153" s="42"/>
      <c r="H153" s="42"/>
      <c r="I153" s="60"/>
    </row>
    <row r="154" spans="2:9">
      <c r="B154" s="64">
        <v>152</v>
      </c>
      <c r="C154" s="41"/>
      <c r="D154" s="41"/>
      <c r="E154" s="67"/>
      <c r="F154" s="41"/>
      <c r="G154" s="42"/>
      <c r="H154" s="42"/>
      <c r="I154" s="60"/>
    </row>
    <row r="155" spans="2:9">
      <c r="B155" s="64">
        <v>153</v>
      </c>
      <c r="C155" s="41"/>
      <c r="D155" s="41"/>
      <c r="E155" s="67"/>
      <c r="F155" s="41"/>
      <c r="G155" s="42"/>
      <c r="H155" s="42"/>
      <c r="I155" s="60"/>
    </row>
    <row r="156" spans="2:9">
      <c r="B156" s="64">
        <v>154</v>
      </c>
      <c r="C156" s="41"/>
      <c r="D156" s="41"/>
      <c r="E156" s="67"/>
      <c r="F156" s="41"/>
      <c r="G156" s="42"/>
      <c r="H156" s="42"/>
      <c r="I156" s="60"/>
    </row>
    <row r="157" spans="2:9">
      <c r="B157" s="64">
        <v>155</v>
      </c>
      <c r="C157" s="41"/>
      <c r="D157" s="41"/>
      <c r="E157" s="67"/>
      <c r="F157" s="41"/>
      <c r="G157" s="42"/>
      <c r="H157" s="42"/>
      <c r="I157" s="60"/>
    </row>
    <row r="158" spans="2:9">
      <c r="B158" s="64">
        <v>156</v>
      </c>
      <c r="C158" s="41"/>
      <c r="D158" s="41"/>
      <c r="E158" s="67"/>
      <c r="F158" s="41"/>
      <c r="G158" s="42"/>
      <c r="H158" s="42"/>
      <c r="I158" s="60"/>
    </row>
    <row r="159" spans="2:9">
      <c r="B159" s="64">
        <v>157</v>
      </c>
      <c r="C159" s="41"/>
      <c r="D159" s="41"/>
      <c r="E159" s="67"/>
      <c r="F159" s="41"/>
      <c r="G159" s="42"/>
      <c r="H159" s="42"/>
      <c r="I159" s="60"/>
    </row>
    <row r="160" spans="2:9">
      <c r="B160" s="64">
        <v>158</v>
      </c>
      <c r="C160" s="41"/>
      <c r="D160" s="41"/>
      <c r="E160" s="67"/>
      <c r="F160" s="41"/>
      <c r="G160" s="42"/>
      <c r="H160" s="42"/>
      <c r="I160" s="60"/>
    </row>
    <row r="161" spans="2:9">
      <c r="B161" s="64">
        <v>159</v>
      </c>
      <c r="C161" s="41"/>
      <c r="D161" s="41"/>
      <c r="E161" s="67"/>
      <c r="F161" s="41"/>
      <c r="G161" s="42"/>
      <c r="H161" s="42"/>
      <c r="I161" s="60"/>
    </row>
    <row r="162" spans="2:9">
      <c r="B162" s="64">
        <v>160</v>
      </c>
      <c r="C162" s="41"/>
      <c r="D162" s="41"/>
      <c r="E162" s="67"/>
      <c r="F162" s="41"/>
      <c r="G162" s="42"/>
      <c r="H162" s="42"/>
      <c r="I162" s="60"/>
    </row>
    <row r="163" spans="2:9">
      <c r="B163" s="64">
        <v>161</v>
      </c>
      <c r="C163" s="41"/>
      <c r="D163" s="41"/>
      <c r="E163" s="67"/>
      <c r="F163" s="41"/>
      <c r="G163" s="42"/>
      <c r="H163" s="42"/>
      <c r="I163" s="60"/>
    </row>
    <row r="164" spans="2:9">
      <c r="B164" s="64">
        <v>162</v>
      </c>
      <c r="C164" s="41"/>
      <c r="D164" s="41"/>
      <c r="E164" s="67"/>
      <c r="F164" s="41"/>
      <c r="G164" s="42"/>
      <c r="H164" s="42"/>
      <c r="I164" s="60"/>
    </row>
    <row r="165" spans="2:9">
      <c r="B165" s="64">
        <v>163</v>
      </c>
      <c r="C165" s="41"/>
      <c r="D165" s="41"/>
      <c r="E165" s="67"/>
      <c r="F165" s="41"/>
      <c r="G165" s="42"/>
      <c r="H165" s="42"/>
      <c r="I165" s="60"/>
    </row>
    <row r="166" spans="2:9">
      <c r="B166" s="64">
        <v>164</v>
      </c>
      <c r="C166" s="41"/>
      <c r="D166" s="41"/>
      <c r="E166" s="67"/>
      <c r="F166" s="41"/>
      <c r="G166" s="42"/>
      <c r="H166" s="42"/>
      <c r="I166" s="60"/>
    </row>
    <row r="167" spans="2:9">
      <c r="B167" s="64">
        <v>165</v>
      </c>
      <c r="C167" s="41"/>
      <c r="D167" s="41"/>
      <c r="E167" s="67"/>
      <c r="F167" s="41"/>
      <c r="G167" s="42"/>
      <c r="H167" s="42"/>
      <c r="I167" s="60"/>
    </row>
    <row r="168" spans="2:9">
      <c r="B168" s="64">
        <v>166</v>
      </c>
      <c r="C168" s="41"/>
      <c r="D168" s="41"/>
      <c r="E168" s="67"/>
      <c r="F168" s="41"/>
      <c r="G168" s="42"/>
      <c r="H168" s="42"/>
      <c r="I168" s="60"/>
    </row>
    <row r="169" spans="2:9">
      <c r="B169" s="64">
        <v>167</v>
      </c>
      <c r="C169" s="41"/>
      <c r="D169" s="41"/>
      <c r="E169" s="67"/>
      <c r="F169" s="41"/>
      <c r="G169" s="42"/>
      <c r="H169" s="42"/>
      <c r="I169" s="60"/>
    </row>
    <row r="170" spans="2:9">
      <c r="B170" s="64">
        <v>168</v>
      </c>
      <c r="C170" s="41"/>
      <c r="D170" s="41"/>
      <c r="E170" s="67"/>
      <c r="F170" s="41"/>
      <c r="G170" s="42"/>
      <c r="H170" s="42"/>
      <c r="I170" s="60"/>
    </row>
    <row r="171" spans="2:9">
      <c r="B171" s="64">
        <v>169</v>
      </c>
      <c r="C171" s="41"/>
      <c r="D171" s="41"/>
      <c r="E171" s="67"/>
      <c r="F171" s="41"/>
      <c r="G171" s="42"/>
      <c r="H171" s="42"/>
      <c r="I171" s="60"/>
    </row>
    <row r="172" spans="2:9">
      <c r="B172" s="64">
        <v>170</v>
      </c>
      <c r="C172" s="41"/>
      <c r="D172" s="41"/>
      <c r="E172" s="67"/>
      <c r="F172" s="41"/>
      <c r="G172" s="42"/>
      <c r="H172" s="42"/>
      <c r="I172" s="60"/>
    </row>
    <row r="173" spans="2:9">
      <c r="B173" s="64">
        <v>171</v>
      </c>
      <c r="C173" s="41"/>
      <c r="D173" s="41"/>
      <c r="E173" s="67"/>
      <c r="F173" s="41"/>
      <c r="G173" s="42"/>
      <c r="H173" s="42"/>
      <c r="I173" s="60"/>
    </row>
    <row r="174" spans="2:9">
      <c r="B174" s="64">
        <v>172</v>
      </c>
      <c r="C174" s="41"/>
      <c r="D174" s="41"/>
      <c r="E174" s="67"/>
      <c r="F174" s="41"/>
      <c r="G174" s="42"/>
      <c r="H174" s="42"/>
      <c r="I174" s="60"/>
    </row>
    <row r="175" spans="2:9">
      <c r="B175" s="64">
        <v>173</v>
      </c>
      <c r="C175" s="41"/>
      <c r="D175" s="41"/>
      <c r="E175" s="67"/>
      <c r="F175" s="41"/>
      <c r="G175" s="42"/>
      <c r="H175" s="42"/>
      <c r="I175" s="60"/>
    </row>
    <row r="176" spans="2:9">
      <c r="B176" s="64">
        <v>174</v>
      </c>
      <c r="C176" s="41"/>
      <c r="D176" s="41"/>
      <c r="E176" s="67"/>
      <c r="F176" s="41"/>
      <c r="G176" s="42"/>
      <c r="H176" s="42"/>
      <c r="I176" s="60"/>
    </row>
    <row r="177" spans="2:9">
      <c r="B177" s="64">
        <v>175</v>
      </c>
      <c r="C177" s="41"/>
      <c r="D177" s="41"/>
      <c r="E177" s="67"/>
      <c r="F177" s="41"/>
      <c r="G177" s="42"/>
      <c r="H177" s="42"/>
      <c r="I177" s="60"/>
    </row>
    <row r="178" spans="2:9">
      <c r="B178" s="64">
        <v>176</v>
      </c>
      <c r="C178" s="41"/>
      <c r="D178" s="41"/>
      <c r="E178" s="67"/>
      <c r="F178" s="41"/>
      <c r="G178" s="42"/>
      <c r="H178" s="42"/>
      <c r="I178" s="60"/>
    </row>
    <row r="179" spans="2:9">
      <c r="B179" s="64">
        <v>177</v>
      </c>
      <c r="C179" s="41"/>
      <c r="D179" s="41"/>
      <c r="E179" s="67"/>
      <c r="F179" s="41"/>
      <c r="G179" s="42"/>
      <c r="H179" s="42"/>
      <c r="I179" s="60"/>
    </row>
    <row r="180" spans="2:9">
      <c r="B180" s="64">
        <v>178</v>
      </c>
      <c r="C180" s="41"/>
      <c r="D180" s="41"/>
      <c r="E180" s="67"/>
      <c r="F180" s="41"/>
      <c r="G180" s="42"/>
      <c r="H180" s="42"/>
      <c r="I180" s="60"/>
    </row>
    <row r="181" spans="2:9">
      <c r="B181" s="64">
        <v>179</v>
      </c>
      <c r="C181" s="41"/>
      <c r="D181" s="41"/>
      <c r="E181" s="67"/>
      <c r="F181" s="41"/>
      <c r="G181" s="42"/>
      <c r="H181" s="42"/>
      <c r="I181" s="60"/>
    </row>
    <row r="182" spans="2:9">
      <c r="B182" s="64">
        <v>180</v>
      </c>
      <c r="C182" s="41"/>
      <c r="D182" s="41"/>
      <c r="E182" s="67"/>
      <c r="F182" s="41"/>
      <c r="G182" s="42"/>
      <c r="H182" s="42"/>
      <c r="I182" s="60"/>
    </row>
    <row r="183" spans="2:9">
      <c r="B183" s="64">
        <v>181</v>
      </c>
      <c r="C183" s="41"/>
      <c r="D183" s="41"/>
      <c r="E183" s="67"/>
      <c r="F183" s="41"/>
      <c r="G183" s="42"/>
      <c r="H183" s="42"/>
      <c r="I183" s="60"/>
    </row>
    <row r="184" spans="2:9">
      <c r="B184" s="64">
        <v>182</v>
      </c>
      <c r="C184" s="41"/>
      <c r="D184" s="41"/>
      <c r="E184" s="67"/>
      <c r="F184" s="41"/>
      <c r="G184" s="42"/>
      <c r="H184" s="42"/>
      <c r="I184" s="60"/>
    </row>
    <row r="185" spans="2:9">
      <c r="B185" s="64">
        <v>183</v>
      </c>
      <c r="C185" s="41"/>
      <c r="D185" s="41"/>
      <c r="E185" s="67"/>
      <c r="F185" s="41"/>
      <c r="G185" s="42"/>
      <c r="H185" s="42"/>
      <c r="I185" s="60"/>
    </row>
    <row r="186" spans="2:9">
      <c r="B186" s="64">
        <v>184</v>
      </c>
      <c r="C186" s="41"/>
      <c r="D186" s="41"/>
      <c r="E186" s="67"/>
      <c r="F186" s="41"/>
      <c r="G186" s="42"/>
      <c r="H186" s="42"/>
      <c r="I186" s="60"/>
    </row>
    <row r="187" spans="2:9">
      <c r="B187" s="64">
        <v>185</v>
      </c>
      <c r="C187" s="41"/>
      <c r="D187" s="41"/>
      <c r="E187" s="67"/>
      <c r="F187" s="41"/>
      <c r="G187" s="42"/>
      <c r="H187" s="42"/>
      <c r="I187" s="60"/>
    </row>
    <row r="188" spans="2:9">
      <c r="B188" s="64">
        <v>186</v>
      </c>
      <c r="C188" s="41"/>
      <c r="D188" s="41"/>
      <c r="E188" s="67"/>
      <c r="F188" s="41"/>
      <c r="G188" s="42"/>
      <c r="H188" s="42"/>
      <c r="I188" s="60"/>
    </row>
    <row r="189" spans="2:9">
      <c r="B189" s="64">
        <v>187</v>
      </c>
      <c r="C189" s="41"/>
      <c r="D189" s="41"/>
      <c r="E189" s="67"/>
      <c r="F189" s="41"/>
      <c r="G189" s="42"/>
      <c r="H189" s="42"/>
      <c r="I189" s="60"/>
    </row>
    <row r="190" spans="2:9">
      <c r="B190" s="64">
        <v>188</v>
      </c>
      <c r="C190" s="41"/>
      <c r="D190" s="41"/>
      <c r="E190" s="67"/>
      <c r="F190" s="41"/>
      <c r="G190" s="42"/>
      <c r="H190" s="42"/>
      <c r="I190" s="60"/>
    </row>
    <row r="191" spans="2:9">
      <c r="B191" s="64">
        <v>189</v>
      </c>
      <c r="C191" s="41"/>
      <c r="D191" s="41"/>
      <c r="E191" s="67"/>
      <c r="F191" s="41"/>
      <c r="G191" s="42"/>
      <c r="H191" s="42"/>
      <c r="I191" s="60"/>
    </row>
    <row r="192" spans="2:9">
      <c r="B192" s="64">
        <v>190</v>
      </c>
      <c r="C192" s="41"/>
      <c r="D192" s="41"/>
      <c r="E192" s="67"/>
      <c r="F192" s="41"/>
      <c r="G192" s="42"/>
      <c r="H192" s="42"/>
      <c r="I192" s="60"/>
    </row>
    <row r="193" spans="2:9">
      <c r="B193" s="64">
        <v>191</v>
      </c>
      <c r="C193" s="41"/>
      <c r="D193" s="41"/>
      <c r="E193" s="67"/>
      <c r="F193" s="41"/>
      <c r="G193" s="42"/>
      <c r="H193" s="42"/>
      <c r="I193" s="60"/>
    </row>
    <row r="194" spans="2:9">
      <c r="B194" s="64">
        <v>192</v>
      </c>
      <c r="C194" s="41"/>
      <c r="D194" s="41"/>
      <c r="E194" s="67"/>
      <c r="F194" s="41"/>
      <c r="G194" s="42"/>
      <c r="H194" s="42"/>
      <c r="I194" s="60"/>
    </row>
    <row r="195" spans="2:9">
      <c r="B195" s="64">
        <v>193</v>
      </c>
      <c r="C195" s="41"/>
      <c r="D195" s="41"/>
      <c r="E195" s="67"/>
      <c r="F195" s="41"/>
      <c r="G195" s="42"/>
      <c r="H195" s="42"/>
      <c r="I195" s="60"/>
    </row>
    <row r="196" spans="2:9">
      <c r="B196" s="64">
        <v>194</v>
      </c>
      <c r="C196" s="41"/>
      <c r="D196" s="41"/>
      <c r="E196" s="67"/>
      <c r="F196" s="41"/>
      <c r="G196" s="42"/>
      <c r="H196" s="42"/>
      <c r="I196" s="60"/>
    </row>
    <row r="197" spans="2:9">
      <c r="B197" s="64">
        <v>195</v>
      </c>
      <c r="C197" s="41"/>
      <c r="D197" s="41"/>
      <c r="E197" s="67"/>
      <c r="F197" s="41"/>
      <c r="G197" s="42"/>
      <c r="H197" s="42"/>
      <c r="I197" s="60"/>
    </row>
    <row r="198" spans="2:9">
      <c r="B198" s="64">
        <v>196</v>
      </c>
      <c r="C198" s="41"/>
      <c r="D198" s="41"/>
      <c r="E198" s="67"/>
      <c r="F198" s="41"/>
      <c r="G198" s="42"/>
      <c r="H198" s="42"/>
      <c r="I198" s="60"/>
    </row>
    <row r="199" spans="2:9">
      <c r="B199" s="64">
        <v>197</v>
      </c>
      <c r="C199" s="41"/>
      <c r="D199" s="41"/>
      <c r="E199" s="67"/>
      <c r="F199" s="41"/>
      <c r="G199" s="42"/>
      <c r="H199" s="42"/>
      <c r="I199" s="60"/>
    </row>
    <row r="200" spans="2:9">
      <c r="B200" s="64">
        <v>198</v>
      </c>
      <c r="C200" s="41"/>
      <c r="D200" s="41"/>
      <c r="E200" s="67"/>
      <c r="F200" s="41"/>
      <c r="G200" s="42"/>
      <c r="H200" s="42"/>
      <c r="I200" s="60"/>
    </row>
    <row r="201" spans="2:9">
      <c r="B201" s="64">
        <v>199</v>
      </c>
      <c r="C201" s="41"/>
      <c r="D201" s="41"/>
      <c r="E201" s="67"/>
      <c r="F201" s="41"/>
      <c r="G201" s="42"/>
      <c r="H201" s="42"/>
      <c r="I201" s="60"/>
    </row>
    <row r="202" spans="2:9">
      <c r="B202" s="64">
        <v>200</v>
      </c>
      <c r="C202" s="41"/>
      <c r="D202" s="41"/>
      <c r="E202" s="67"/>
      <c r="F202" s="41"/>
      <c r="G202" s="42"/>
      <c r="H202" s="42"/>
      <c r="I202" s="60"/>
    </row>
    <row r="203" spans="2:9">
      <c r="B203" s="64">
        <v>201</v>
      </c>
      <c r="C203" s="41"/>
      <c r="D203" s="41"/>
      <c r="E203" s="67"/>
      <c r="F203" s="41"/>
      <c r="G203" s="42"/>
      <c r="H203" s="42"/>
      <c r="I203" s="60"/>
    </row>
    <row r="204" spans="2:9">
      <c r="B204" s="64">
        <v>202</v>
      </c>
      <c r="C204" s="41"/>
      <c r="D204" s="41"/>
      <c r="E204" s="67"/>
      <c r="F204" s="41"/>
      <c r="G204" s="42"/>
      <c r="H204" s="42"/>
      <c r="I204" s="60"/>
    </row>
    <row r="205" spans="2:9">
      <c r="B205" s="64">
        <v>203</v>
      </c>
      <c r="C205" s="41"/>
      <c r="D205" s="41"/>
      <c r="E205" s="67"/>
      <c r="F205" s="41"/>
      <c r="G205" s="42"/>
      <c r="H205" s="42"/>
      <c r="I205" s="60"/>
    </row>
    <row r="206" spans="2:9">
      <c r="B206" s="64">
        <v>204</v>
      </c>
      <c r="C206" s="41"/>
      <c r="D206" s="41"/>
      <c r="E206" s="67"/>
      <c r="F206" s="41"/>
      <c r="G206" s="42"/>
      <c r="H206" s="42"/>
      <c r="I206" s="60"/>
    </row>
    <row r="207" spans="2:9">
      <c r="B207" s="64">
        <v>205</v>
      </c>
      <c r="C207" s="41"/>
      <c r="D207" s="41"/>
      <c r="E207" s="67"/>
      <c r="F207" s="41"/>
      <c r="G207" s="42"/>
      <c r="H207" s="42"/>
      <c r="I207" s="60"/>
    </row>
    <row r="208" spans="2:9">
      <c r="B208" s="64">
        <v>206</v>
      </c>
      <c r="C208" s="41"/>
      <c r="D208" s="41"/>
      <c r="E208" s="67"/>
      <c r="F208" s="41"/>
      <c r="G208" s="42"/>
      <c r="H208" s="42"/>
      <c r="I208" s="60"/>
    </row>
    <row r="209" spans="2:9">
      <c r="B209" s="64">
        <v>207</v>
      </c>
      <c r="C209" s="41"/>
      <c r="D209" s="41"/>
      <c r="E209" s="67"/>
      <c r="F209" s="41"/>
      <c r="G209" s="42"/>
      <c r="H209" s="42"/>
      <c r="I209" s="60"/>
    </row>
    <row r="210" spans="2:9">
      <c r="B210" s="64">
        <v>208</v>
      </c>
      <c r="C210" s="41"/>
      <c r="D210" s="41"/>
      <c r="E210" s="67"/>
      <c r="F210" s="41"/>
      <c r="G210" s="42"/>
      <c r="H210" s="42"/>
      <c r="I210" s="60"/>
    </row>
    <row r="211" spans="2:9">
      <c r="B211" s="64">
        <v>209</v>
      </c>
      <c r="C211" s="41"/>
      <c r="D211" s="41"/>
      <c r="E211" s="67"/>
      <c r="F211" s="41"/>
      <c r="G211" s="42"/>
      <c r="H211" s="42"/>
      <c r="I211" s="60"/>
    </row>
    <row r="212" spans="2:9">
      <c r="B212" s="64">
        <v>210</v>
      </c>
      <c r="C212" s="41"/>
      <c r="D212" s="41"/>
      <c r="E212" s="67"/>
      <c r="F212" s="41"/>
      <c r="G212" s="42"/>
      <c r="H212" s="42"/>
      <c r="I212" s="60"/>
    </row>
    <row r="213" spans="2:9">
      <c r="B213" s="64">
        <v>211</v>
      </c>
      <c r="C213" s="41"/>
      <c r="D213" s="41"/>
      <c r="E213" s="67"/>
      <c r="F213" s="41"/>
      <c r="G213" s="42"/>
      <c r="H213" s="42"/>
      <c r="I213" s="60"/>
    </row>
    <row r="214" spans="2:9">
      <c r="B214" s="64">
        <v>212</v>
      </c>
      <c r="C214" s="41"/>
      <c r="D214" s="41"/>
      <c r="E214" s="67"/>
      <c r="F214" s="41"/>
      <c r="G214" s="42"/>
      <c r="H214" s="42"/>
      <c r="I214" s="60"/>
    </row>
    <row r="215" spans="2:9">
      <c r="B215" s="64">
        <v>213</v>
      </c>
      <c r="C215" s="41"/>
      <c r="D215" s="41"/>
      <c r="E215" s="67"/>
      <c r="F215" s="41"/>
      <c r="G215" s="42"/>
      <c r="H215" s="42"/>
      <c r="I215" s="60"/>
    </row>
    <row r="216" spans="2:9">
      <c r="B216" s="64">
        <v>214</v>
      </c>
      <c r="C216" s="41"/>
      <c r="D216" s="41"/>
      <c r="E216" s="67"/>
      <c r="F216" s="41"/>
      <c r="G216" s="42"/>
      <c r="H216" s="42"/>
      <c r="I216" s="60"/>
    </row>
    <row r="217" spans="2:9">
      <c r="B217" s="64">
        <v>215</v>
      </c>
      <c r="C217" s="41"/>
      <c r="D217" s="41"/>
      <c r="E217" s="67"/>
      <c r="F217" s="41"/>
      <c r="G217" s="42"/>
      <c r="H217" s="42"/>
      <c r="I217" s="60"/>
    </row>
    <row r="218" spans="2:9">
      <c r="B218" s="64">
        <v>216</v>
      </c>
      <c r="C218" s="41"/>
      <c r="D218" s="41"/>
      <c r="E218" s="67"/>
      <c r="F218" s="41"/>
      <c r="G218" s="42"/>
      <c r="H218" s="42"/>
      <c r="I218" s="60"/>
    </row>
    <row r="219" spans="2:9">
      <c r="B219" s="64">
        <v>217</v>
      </c>
      <c r="C219" s="41"/>
      <c r="D219" s="41"/>
      <c r="E219" s="67"/>
      <c r="F219" s="41"/>
      <c r="G219" s="42"/>
      <c r="H219" s="42"/>
      <c r="I219" s="60"/>
    </row>
    <row r="220" spans="2:9">
      <c r="B220" s="64">
        <v>218</v>
      </c>
      <c r="C220" s="41"/>
      <c r="D220" s="41"/>
      <c r="E220" s="67"/>
      <c r="F220" s="41"/>
      <c r="G220" s="42"/>
      <c r="H220" s="42"/>
      <c r="I220" s="60"/>
    </row>
    <row r="221" spans="2:9">
      <c r="B221" s="64">
        <v>219</v>
      </c>
      <c r="C221" s="41"/>
      <c r="D221" s="41"/>
      <c r="E221" s="67"/>
      <c r="F221" s="41"/>
      <c r="G221" s="42"/>
      <c r="H221" s="42"/>
      <c r="I221" s="60"/>
    </row>
    <row r="222" spans="2:9">
      <c r="B222" s="64">
        <v>220</v>
      </c>
      <c r="C222" s="41"/>
      <c r="D222" s="41"/>
      <c r="E222" s="67"/>
      <c r="F222" s="41"/>
      <c r="G222" s="42"/>
      <c r="H222" s="42"/>
      <c r="I222" s="60"/>
    </row>
    <row r="223" spans="2:9">
      <c r="B223" s="64">
        <v>221</v>
      </c>
      <c r="C223" s="41"/>
      <c r="D223" s="41"/>
      <c r="E223" s="67"/>
      <c r="F223" s="41"/>
      <c r="G223" s="42"/>
      <c r="H223" s="42"/>
      <c r="I223" s="60"/>
    </row>
    <row r="224" spans="2:9">
      <c r="B224" s="64">
        <v>222</v>
      </c>
      <c r="C224" s="41"/>
      <c r="D224" s="41"/>
      <c r="E224" s="67"/>
      <c r="F224" s="41"/>
      <c r="G224" s="42"/>
      <c r="H224" s="42"/>
      <c r="I224" s="60"/>
    </row>
    <row r="225" spans="2:9">
      <c r="B225" s="64">
        <v>223</v>
      </c>
      <c r="C225" s="41"/>
      <c r="D225" s="41"/>
      <c r="E225" s="67"/>
      <c r="F225" s="41"/>
      <c r="G225" s="42"/>
      <c r="H225" s="42"/>
      <c r="I225" s="60"/>
    </row>
    <row r="226" spans="2:9">
      <c r="B226" s="64">
        <v>224</v>
      </c>
      <c r="C226" s="41"/>
      <c r="D226" s="41"/>
      <c r="E226" s="67"/>
      <c r="F226" s="41"/>
      <c r="G226" s="42"/>
      <c r="H226" s="42"/>
      <c r="I226" s="60"/>
    </row>
    <row r="227" spans="2:9">
      <c r="B227" s="64">
        <v>225</v>
      </c>
      <c r="C227" s="41"/>
      <c r="D227" s="41"/>
      <c r="E227" s="67"/>
      <c r="F227" s="41"/>
      <c r="G227" s="42"/>
      <c r="H227" s="42"/>
      <c r="I227" s="60"/>
    </row>
    <row r="228" spans="2:9">
      <c r="B228" s="64">
        <v>226</v>
      </c>
      <c r="C228" s="41"/>
      <c r="D228" s="41"/>
      <c r="E228" s="67"/>
      <c r="F228" s="41"/>
      <c r="G228" s="42"/>
      <c r="H228" s="42"/>
      <c r="I228" s="60"/>
    </row>
    <row r="229" spans="2:9">
      <c r="B229" s="64">
        <v>227</v>
      </c>
      <c r="C229" s="41"/>
      <c r="D229" s="41"/>
      <c r="E229" s="67"/>
      <c r="F229" s="41"/>
      <c r="G229" s="42"/>
      <c r="H229" s="42"/>
      <c r="I229" s="60"/>
    </row>
    <row r="230" spans="2:9">
      <c r="B230" s="64">
        <v>228</v>
      </c>
      <c r="C230" s="41"/>
      <c r="D230" s="41"/>
      <c r="E230" s="67"/>
      <c r="F230" s="41"/>
      <c r="G230" s="42"/>
      <c r="H230" s="42"/>
      <c r="I230" s="60"/>
    </row>
    <row r="231" spans="2:9">
      <c r="B231" s="64">
        <v>229</v>
      </c>
      <c r="C231" s="41"/>
      <c r="D231" s="41"/>
      <c r="E231" s="67"/>
      <c r="F231" s="41"/>
      <c r="G231" s="42"/>
      <c r="H231" s="42"/>
      <c r="I231" s="60"/>
    </row>
    <row r="232" spans="2:9">
      <c r="B232" s="64">
        <v>230</v>
      </c>
      <c r="C232" s="41"/>
      <c r="D232" s="41"/>
      <c r="E232" s="67"/>
      <c r="F232" s="41"/>
      <c r="G232" s="42"/>
      <c r="H232" s="42"/>
      <c r="I232" s="60"/>
    </row>
    <row r="233" spans="2:9">
      <c r="B233" s="64">
        <v>231</v>
      </c>
      <c r="C233" s="41"/>
      <c r="D233" s="41"/>
      <c r="E233" s="67"/>
      <c r="F233" s="41"/>
      <c r="G233" s="42"/>
      <c r="H233" s="42"/>
      <c r="I233" s="60"/>
    </row>
    <row r="234" spans="2:9">
      <c r="B234" s="64">
        <v>232</v>
      </c>
      <c r="C234" s="41"/>
      <c r="D234" s="41"/>
      <c r="E234" s="67"/>
      <c r="F234" s="41"/>
      <c r="G234" s="42"/>
      <c r="H234" s="42"/>
      <c r="I234" s="60"/>
    </row>
    <row r="235" spans="2:9">
      <c r="B235" s="64">
        <v>233</v>
      </c>
      <c r="C235" s="41"/>
      <c r="D235" s="41"/>
      <c r="E235" s="67"/>
      <c r="F235" s="41"/>
      <c r="G235" s="42"/>
      <c r="H235" s="42"/>
      <c r="I235" s="60"/>
    </row>
    <row r="236" spans="2:9">
      <c r="B236" s="64">
        <v>234</v>
      </c>
      <c r="C236" s="41"/>
      <c r="D236" s="41"/>
      <c r="E236" s="67"/>
      <c r="F236" s="41"/>
      <c r="G236" s="42"/>
      <c r="H236" s="42"/>
      <c r="I236" s="60"/>
    </row>
    <row r="237" spans="2:9">
      <c r="B237" s="64">
        <v>235</v>
      </c>
      <c r="C237" s="41"/>
      <c r="D237" s="41"/>
      <c r="E237" s="67"/>
      <c r="F237" s="41"/>
      <c r="G237" s="42"/>
      <c r="H237" s="42"/>
      <c r="I237" s="60"/>
    </row>
    <row r="238" spans="2:9">
      <c r="B238" s="64">
        <v>236</v>
      </c>
      <c r="C238" s="41"/>
      <c r="D238" s="41"/>
      <c r="E238" s="67"/>
      <c r="F238" s="41"/>
      <c r="G238" s="42"/>
      <c r="H238" s="42"/>
      <c r="I238" s="60"/>
    </row>
    <row r="239" spans="2:9">
      <c r="B239" s="64">
        <v>237</v>
      </c>
      <c r="C239" s="41"/>
      <c r="D239" s="41"/>
      <c r="E239" s="67"/>
      <c r="F239" s="41"/>
      <c r="G239" s="42"/>
      <c r="H239" s="42"/>
      <c r="I239" s="60"/>
    </row>
    <row r="240" spans="2:9">
      <c r="B240" s="64">
        <v>238</v>
      </c>
      <c r="C240" s="41"/>
      <c r="D240" s="41"/>
      <c r="E240" s="67"/>
      <c r="F240" s="41"/>
      <c r="G240" s="42"/>
      <c r="H240" s="42"/>
      <c r="I240" s="60"/>
    </row>
    <row r="241" spans="2:9">
      <c r="B241" s="64">
        <v>239</v>
      </c>
      <c r="C241" s="41"/>
      <c r="D241" s="41"/>
      <c r="E241" s="67"/>
      <c r="F241" s="41"/>
      <c r="G241" s="42"/>
      <c r="H241" s="42"/>
      <c r="I241" s="60"/>
    </row>
    <row r="242" spans="2:9">
      <c r="B242" s="64">
        <v>240</v>
      </c>
      <c r="C242" s="41"/>
      <c r="D242" s="41"/>
      <c r="E242" s="67"/>
      <c r="F242" s="41"/>
      <c r="G242" s="42"/>
      <c r="H242" s="42"/>
      <c r="I242" s="60"/>
    </row>
    <row r="243" spans="2:9">
      <c r="B243" s="64">
        <v>241</v>
      </c>
      <c r="C243" s="41"/>
      <c r="D243" s="41"/>
      <c r="E243" s="67"/>
      <c r="F243" s="41"/>
      <c r="G243" s="42"/>
      <c r="H243" s="42"/>
      <c r="I243" s="60"/>
    </row>
    <row r="244" spans="2:9">
      <c r="B244" s="64">
        <v>242</v>
      </c>
      <c r="C244" s="41"/>
      <c r="D244" s="41"/>
      <c r="E244" s="67"/>
      <c r="F244" s="41"/>
      <c r="G244" s="42"/>
      <c r="H244" s="42"/>
      <c r="I244" s="60"/>
    </row>
    <row r="245" spans="2:9">
      <c r="B245" s="64">
        <v>243</v>
      </c>
      <c r="C245" s="41"/>
      <c r="D245" s="41"/>
      <c r="E245" s="67"/>
      <c r="F245" s="41"/>
      <c r="G245" s="42"/>
      <c r="H245" s="42"/>
      <c r="I245" s="60"/>
    </row>
    <row r="246" spans="2:9">
      <c r="B246" s="64">
        <v>244</v>
      </c>
      <c r="C246" s="41"/>
      <c r="D246" s="41"/>
      <c r="E246" s="67"/>
      <c r="F246" s="41"/>
      <c r="G246" s="42"/>
      <c r="H246" s="42"/>
      <c r="I246" s="60"/>
    </row>
    <row r="247" spans="2:9">
      <c r="B247" s="64">
        <v>245</v>
      </c>
      <c r="C247" s="41"/>
      <c r="D247" s="41"/>
      <c r="E247" s="67"/>
      <c r="F247" s="41"/>
      <c r="G247" s="42"/>
      <c r="H247" s="42"/>
      <c r="I247" s="60"/>
    </row>
    <row r="248" spans="2:9">
      <c r="B248" s="64">
        <v>246</v>
      </c>
      <c r="C248" s="41"/>
      <c r="D248" s="41"/>
      <c r="E248" s="67"/>
      <c r="F248" s="41"/>
      <c r="G248" s="42"/>
      <c r="H248" s="42"/>
      <c r="I248" s="60"/>
    </row>
    <row r="249" spans="2:9">
      <c r="B249" s="64">
        <v>247</v>
      </c>
      <c r="C249" s="41"/>
      <c r="D249" s="41"/>
      <c r="E249" s="67"/>
      <c r="F249" s="41"/>
      <c r="G249" s="42"/>
      <c r="H249" s="42"/>
      <c r="I249" s="60"/>
    </row>
    <row r="250" spans="2:9">
      <c r="B250" s="64">
        <v>248</v>
      </c>
      <c r="C250" s="41"/>
      <c r="D250" s="41"/>
      <c r="E250" s="67"/>
      <c r="F250" s="41"/>
      <c r="G250" s="42"/>
      <c r="H250" s="42"/>
      <c r="I250" s="60"/>
    </row>
    <row r="251" spans="2:9">
      <c r="B251" s="64">
        <v>249</v>
      </c>
      <c r="C251" s="41"/>
      <c r="D251" s="41"/>
      <c r="E251" s="67"/>
      <c r="F251" s="41"/>
      <c r="G251" s="42"/>
      <c r="H251" s="42"/>
      <c r="I251" s="60"/>
    </row>
    <row r="252" spans="2:9">
      <c r="B252" s="64">
        <v>250</v>
      </c>
      <c r="C252" s="41"/>
      <c r="D252" s="41"/>
      <c r="E252" s="67"/>
      <c r="F252" s="41"/>
      <c r="G252" s="42"/>
      <c r="H252" s="42"/>
      <c r="I252" s="60"/>
    </row>
    <row r="253" spans="2:9">
      <c r="B253" s="64">
        <v>251</v>
      </c>
      <c r="C253" s="41"/>
      <c r="D253" s="41"/>
      <c r="E253" s="67"/>
      <c r="F253" s="41"/>
      <c r="G253" s="42"/>
      <c r="H253" s="42"/>
      <c r="I253" s="60"/>
    </row>
    <row r="254" spans="2:9">
      <c r="B254" s="64">
        <v>252</v>
      </c>
      <c r="C254" s="41"/>
      <c r="D254" s="41"/>
      <c r="E254" s="67"/>
      <c r="F254" s="41"/>
      <c r="G254" s="42"/>
      <c r="H254" s="42"/>
      <c r="I254" s="60"/>
    </row>
    <row r="255" spans="2:9">
      <c r="B255" s="64">
        <v>253</v>
      </c>
      <c r="C255" s="41"/>
      <c r="D255" s="41"/>
      <c r="E255" s="67"/>
      <c r="F255" s="41"/>
      <c r="G255" s="42"/>
      <c r="H255" s="42"/>
      <c r="I255" s="60"/>
    </row>
    <row r="256" spans="2:9">
      <c r="B256" s="64">
        <v>254</v>
      </c>
      <c r="C256" s="41"/>
      <c r="D256" s="41"/>
      <c r="E256" s="67"/>
      <c r="F256" s="41"/>
      <c r="G256" s="42"/>
      <c r="H256" s="42"/>
      <c r="I256" s="60"/>
    </row>
    <row r="257" spans="2:9">
      <c r="B257" s="64">
        <v>255</v>
      </c>
      <c r="C257" s="41"/>
      <c r="D257" s="41"/>
      <c r="E257" s="67"/>
      <c r="F257" s="41"/>
      <c r="G257" s="42"/>
      <c r="H257" s="42"/>
      <c r="I257" s="60"/>
    </row>
    <row r="258" spans="2:9">
      <c r="B258" s="64">
        <v>256</v>
      </c>
      <c r="C258" s="41"/>
      <c r="D258" s="41"/>
      <c r="E258" s="67"/>
      <c r="F258" s="41"/>
      <c r="G258" s="42"/>
      <c r="H258" s="42"/>
      <c r="I258" s="60"/>
    </row>
    <row r="259" spans="2:9">
      <c r="B259" s="64">
        <v>257</v>
      </c>
      <c r="C259" s="41"/>
      <c r="D259" s="41"/>
      <c r="E259" s="67"/>
      <c r="F259" s="41"/>
      <c r="G259" s="42"/>
      <c r="H259" s="42"/>
      <c r="I259" s="60"/>
    </row>
    <row r="260" spans="2:9">
      <c r="B260" s="64">
        <v>258</v>
      </c>
      <c r="C260" s="41"/>
      <c r="D260" s="41"/>
      <c r="E260" s="67"/>
      <c r="F260" s="41"/>
      <c r="G260" s="42"/>
      <c r="H260" s="42"/>
      <c r="I260" s="60"/>
    </row>
    <row r="261" spans="2:9">
      <c r="B261" s="64">
        <v>259</v>
      </c>
      <c r="C261" s="41"/>
      <c r="D261" s="41"/>
      <c r="E261" s="67"/>
      <c r="F261" s="41"/>
      <c r="G261" s="42"/>
      <c r="H261" s="42"/>
      <c r="I261" s="60"/>
    </row>
    <row r="262" spans="2:9">
      <c r="B262" s="64">
        <v>260</v>
      </c>
      <c r="C262" s="41"/>
      <c r="D262" s="41"/>
      <c r="E262" s="67"/>
      <c r="F262" s="41"/>
      <c r="G262" s="42"/>
      <c r="H262" s="42"/>
      <c r="I262" s="60"/>
    </row>
    <row r="263" spans="2:9">
      <c r="B263" s="64">
        <v>261</v>
      </c>
      <c r="C263" s="41"/>
      <c r="D263" s="41"/>
      <c r="E263" s="67"/>
      <c r="F263" s="41"/>
      <c r="G263" s="42"/>
      <c r="H263" s="42"/>
      <c r="I263" s="60"/>
    </row>
    <row r="264" spans="2:9">
      <c r="B264" s="64">
        <v>262</v>
      </c>
      <c r="C264" s="41"/>
      <c r="D264" s="41"/>
      <c r="E264" s="67"/>
      <c r="F264" s="41"/>
      <c r="G264" s="42"/>
      <c r="H264" s="42"/>
      <c r="I264" s="60"/>
    </row>
    <row r="265" spans="2:9">
      <c r="B265" s="64">
        <v>263</v>
      </c>
      <c r="C265" s="41"/>
      <c r="D265" s="41"/>
      <c r="E265" s="67"/>
      <c r="F265" s="41"/>
      <c r="G265" s="42"/>
      <c r="H265" s="42"/>
      <c r="I265" s="60"/>
    </row>
    <row r="266" spans="2:9">
      <c r="B266" s="64">
        <v>264</v>
      </c>
      <c r="C266" s="41"/>
      <c r="D266" s="41"/>
      <c r="E266" s="67"/>
      <c r="F266" s="41"/>
      <c r="G266" s="42"/>
      <c r="H266" s="42"/>
      <c r="I266" s="60"/>
    </row>
    <row r="267" spans="2:9">
      <c r="B267" s="64">
        <v>265</v>
      </c>
      <c r="C267" s="41"/>
      <c r="D267" s="41"/>
      <c r="E267" s="67"/>
      <c r="F267" s="41"/>
      <c r="G267" s="42"/>
      <c r="H267" s="42"/>
      <c r="I267" s="60"/>
    </row>
    <row r="268" spans="2:9">
      <c r="B268" s="64">
        <v>266</v>
      </c>
      <c r="C268" s="41"/>
      <c r="D268" s="41"/>
      <c r="E268" s="67"/>
      <c r="F268" s="41"/>
      <c r="G268" s="42"/>
      <c r="H268" s="42"/>
      <c r="I268" s="60"/>
    </row>
    <row r="269" spans="2:9">
      <c r="B269" s="64">
        <v>267</v>
      </c>
      <c r="C269" s="41"/>
      <c r="D269" s="41"/>
      <c r="E269" s="67"/>
      <c r="F269" s="41"/>
      <c r="G269" s="42"/>
      <c r="H269" s="42"/>
      <c r="I269" s="60"/>
    </row>
    <row r="270" spans="2:9">
      <c r="B270" s="64">
        <v>268</v>
      </c>
      <c r="C270" s="41"/>
      <c r="D270" s="41"/>
      <c r="E270" s="67"/>
      <c r="F270" s="41"/>
      <c r="G270" s="42"/>
      <c r="H270" s="42"/>
      <c r="I270" s="60"/>
    </row>
    <row r="271" spans="2:9">
      <c r="B271" s="64">
        <v>269</v>
      </c>
      <c r="C271" s="41"/>
      <c r="D271" s="41"/>
      <c r="E271" s="67"/>
      <c r="F271" s="41"/>
      <c r="G271" s="42"/>
      <c r="H271" s="42"/>
      <c r="I271" s="60"/>
    </row>
    <row r="272" spans="2:9">
      <c r="B272" s="64">
        <v>270</v>
      </c>
      <c r="C272" s="41"/>
      <c r="D272" s="41"/>
      <c r="E272" s="67"/>
      <c r="F272" s="41"/>
      <c r="G272" s="42"/>
      <c r="H272" s="42"/>
      <c r="I272" s="60"/>
    </row>
    <row r="273" spans="2:9">
      <c r="B273" s="64">
        <v>271</v>
      </c>
      <c r="C273" s="41"/>
      <c r="D273" s="41"/>
      <c r="E273" s="67"/>
      <c r="F273" s="41"/>
      <c r="G273" s="42"/>
      <c r="H273" s="42"/>
      <c r="I273" s="60"/>
    </row>
    <row r="274" spans="2:9">
      <c r="B274" s="64">
        <v>272</v>
      </c>
      <c r="C274" s="41"/>
      <c r="D274" s="41"/>
      <c r="E274" s="67"/>
      <c r="F274" s="41"/>
      <c r="G274" s="42"/>
      <c r="H274" s="42"/>
      <c r="I274" s="60"/>
    </row>
    <row r="275" spans="2:9">
      <c r="B275" s="64">
        <v>273</v>
      </c>
      <c r="C275" s="41"/>
      <c r="D275" s="41"/>
      <c r="E275" s="67"/>
      <c r="F275" s="41"/>
      <c r="G275" s="42"/>
      <c r="H275" s="42"/>
      <c r="I275" s="60"/>
    </row>
    <row r="276" spans="2:9">
      <c r="B276" s="64">
        <v>274</v>
      </c>
      <c r="C276" s="41"/>
      <c r="D276" s="41"/>
      <c r="E276" s="67"/>
      <c r="F276" s="41"/>
      <c r="G276" s="42"/>
      <c r="H276" s="42"/>
      <c r="I276" s="60"/>
    </row>
    <row r="277" spans="2:9">
      <c r="B277" s="64">
        <v>275</v>
      </c>
      <c r="C277" s="41"/>
      <c r="D277" s="41"/>
      <c r="E277" s="67"/>
      <c r="F277" s="41"/>
      <c r="G277" s="42"/>
      <c r="H277" s="42"/>
      <c r="I277" s="60"/>
    </row>
    <row r="278" spans="2:9">
      <c r="B278" s="64">
        <v>276</v>
      </c>
      <c r="C278" s="41"/>
      <c r="D278" s="41"/>
      <c r="E278" s="67"/>
      <c r="F278" s="41"/>
      <c r="G278" s="42"/>
      <c r="H278" s="42"/>
      <c r="I278" s="60"/>
    </row>
    <row r="279" spans="2:9">
      <c r="B279" s="64">
        <v>277</v>
      </c>
      <c r="C279" s="41"/>
      <c r="D279" s="41"/>
      <c r="E279" s="67"/>
      <c r="F279" s="41"/>
      <c r="G279" s="42"/>
      <c r="H279" s="42"/>
      <c r="I279" s="60"/>
    </row>
    <row r="280" spans="2:9">
      <c r="B280" s="64">
        <v>278</v>
      </c>
      <c r="C280" s="41"/>
      <c r="D280" s="41"/>
      <c r="E280" s="67"/>
      <c r="F280" s="41"/>
      <c r="G280" s="42"/>
      <c r="H280" s="42"/>
      <c r="I280" s="60"/>
    </row>
    <row r="281" spans="2:9">
      <c r="B281" s="64">
        <v>279</v>
      </c>
      <c r="C281" s="41"/>
      <c r="D281" s="41"/>
      <c r="E281" s="67"/>
      <c r="F281" s="41"/>
      <c r="G281" s="42"/>
      <c r="H281" s="42"/>
      <c r="I281" s="60"/>
    </row>
    <row r="282" spans="2:9">
      <c r="B282" s="64">
        <v>280</v>
      </c>
      <c r="C282" s="41"/>
      <c r="D282" s="41"/>
      <c r="E282" s="67"/>
      <c r="F282" s="41"/>
      <c r="G282" s="42"/>
      <c r="H282" s="42"/>
      <c r="I282" s="60"/>
    </row>
    <row r="283" spans="2:9">
      <c r="B283" s="64">
        <v>281</v>
      </c>
      <c r="C283" s="41"/>
      <c r="D283" s="41"/>
      <c r="E283" s="67"/>
      <c r="F283" s="41"/>
      <c r="G283" s="42"/>
      <c r="H283" s="42"/>
      <c r="I283" s="60"/>
    </row>
    <row r="284" spans="2:9">
      <c r="B284" s="64">
        <v>282</v>
      </c>
      <c r="C284" s="41"/>
      <c r="D284" s="41"/>
      <c r="E284" s="67"/>
      <c r="F284" s="41"/>
      <c r="G284" s="42"/>
      <c r="H284" s="42"/>
      <c r="I284" s="60"/>
    </row>
    <row r="285" spans="2:9">
      <c r="B285" s="64">
        <v>283</v>
      </c>
      <c r="C285" s="41"/>
      <c r="D285" s="41"/>
      <c r="E285" s="67"/>
      <c r="F285" s="41"/>
      <c r="G285" s="42"/>
      <c r="H285" s="42"/>
      <c r="I285" s="60"/>
    </row>
    <row r="286" spans="2:9">
      <c r="B286" s="64">
        <v>284</v>
      </c>
      <c r="C286" s="41"/>
      <c r="D286" s="41"/>
      <c r="E286" s="67"/>
      <c r="F286" s="41"/>
      <c r="G286" s="42"/>
      <c r="H286" s="42"/>
      <c r="I286" s="60"/>
    </row>
    <row r="287" spans="2:9">
      <c r="B287" s="64">
        <v>285</v>
      </c>
      <c r="C287" s="41"/>
      <c r="D287" s="41"/>
      <c r="E287" s="67"/>
      <c r="F287" s="41"/>
      <c r="G287" s="42"/>
      <c r="H287" s="42"/>
      <c r="I287" s="60"/>
    </row>
    <row r="288" spans="2:9">
      <c r="B288" s="64">
        <v>286</v>
      </c>
      <c r="C288" s="41"/>
      <c r="D288" s="41"/>
      <c r="E288" s="67"/>
      <c r="F288" s="41"/>
      <c r="G288" s="42"/>
      <c r="H288" s="42"/>
      <c r="I288" s="60"/>
    </row>
    <row r="289" spans="2:9">
      <c r="B289" s="64">
        <v>287</v>
      </c>
      <c r="C289" s="41"/>
      <c r="D289" s="41"/>
      <c r="E289" s="67"/>
      <c r="F289" s="41"/>
      <c r="G289" s="42"/>
      <c r="H289" s="42"/>
      <c r="I289" s="60"/>
    </row>
    <row r="290" spans="2:9">
      <c r="B290" s="64">
        <v>288</v>
      </c>
      <c r="C290" s="41"/>
      <c r="D290" s="41"/>
      <c r="E290" s="67"/>
      <c r="F290" s="41"/>
      <c r="G290" s="42"/>
      <c r="H290" s="42"/>
      <c r="I290" s="60"/>
    </row>
    <row r="291" spans="2:9">
      <c r="B291" s="64">
        <v>289</v>
      </c>
      <c r="C291" s="41"/>
      <c r="D291" s="41"/>
      <c r="E291" s="67"/>
      <c r="F291" s="41"/>
      <c r="G291" s="42"/>
      <c r="H291" s="42"/>
      <c r="I291" s="60"/>
    </row>
    <row r="292" spans="2:9">
      <c r="B292" s="64">
        <v>290</v>
      </c>
      <c r="C292" s="41"/>
      <c r="D292" s="41"/>
      <c r="E292" s="67"/>
      <c r="F292" s="41"/>
      <c r="G292" s="42"/>
      <c r="H292" s="42"/>
      <c r="I292" s="60"/>
    </row>
    <row r="293" spans="2:9">
      <c r="B293" s="64">
        <v>291</v>
      </c>
      <c r="C293" s="41"/>
      <c r="D293" s="41"/>
      <c r="E293" s="67"/>
      <c r="F293" s="41"/>
      <c r="G293" s="42"/>
      <c r="H293" s="42"/>
      <c r="I293" s="60"/>
    </row>
    <row r="294" spans="2:9">
      <c r="B294" s="64">
        <v>292</v>
      </c>
      <c r="C294" s="41"/>
      <c r="D294" s="41"/>
      <c r="E294" s="67"/>
      <c r="F294" s="41"/>
      <c r="G294" s="42"/>
      <c r="H294" s="42"/>
      <c r="I294" s="60"/>
    </row>
    <row r="295" spans="2:9">
      <c r="B295" s="64">
        <v>293</v>
      </c>
      <c r="C295" s="41"/>
      <c r="D295" s="41"/>
      <c r="E295" s="67"/>
      <c r="F295" s="41"/>
      <c r="G295" s="42"/>
      <c r="H295" s="42"/>
      <c r="I295" s="60"/>
    </row>
    <row r="296" spans="2:9">
      <c r="B296" s="64">
        <v>294</v>
      </c>
      <c r="C296" s="41"/>
      <c r="D296" s="41"/>
      <c r="E296" s="67"/>
      <c r="F296" s="41"/>
      <c r="G296" s="42"/>
      <c r="H296" s="42"/>
      <c r="I296" s="60"/>
    </row>
    <row r="297" spans="2:9">
      <c r="B297" s="64">
        <v>295</v>
      </c>
      <c r="C297" s="41"/>
      <c r="D297" s="41"/>
      <c r="E297" s="67"/>
      <c r="F297" s="41"/>
      <c r="G297" s="42"/>
      <c r="H297" s="42"/>
      <c r="I297" s="60"/>
    </row>
    <row r="298" spans="2:9">
      <c r="B298" s="64">
        <v>296</v>
      </c>
      <c r="C298" s="41"/>
      <c r="D298" s="41"/>
      <c r="E298" s="67"/>
      <c r="F298" s="41"/>
      <c r="G298" s="42"/>
      <c r="H298" s="42"/>
      <c r="I298" s="60"/>
    </row>
    <row r="299" spans="2:9">
      <c r="B299" s="64">
        <v>297</v>
      </c>
      <c r="C299" s="41"/>
      <c r="D299" s="41"/>
      <c r="E299" s="67"/>
      <c r="F299" s="41"/>
      <c r="G299" s="42"/>
      <c r="H299" s="42"/>
      <c r="I299" s="60"/>
    </row>
    <row r="300" spans="2:9">
      <c r="B300" s="64">
        <v>298</v>
      </c>
      <c r="C300" s="41"/>
      <c r="D300" s="41"/>
      <c r="E300" s="67"/>
      <c r="F300" s="41"/>
      <c r="G300" s="42"/>
      <c r="H300" s="42"/>
      <c r="I300" s="60"/>
    </row>
    <row r="301" spans="2:9">
      <c r="B301" s="64">
        <v>299</v>
      </c>
    </row>
    <row r="302" spans="2:9">
      <c r="B302" s="64">
        <v>300</v>
      </c>
    </row>
  </sheetData>
  <autoFilter ref="A6:I302"/>
  <phoneticPr fontId="13" type="noConversion"/>
  <conditionalFormatting sqref="D1:D1048576">
    <cfRule type="duplicateValues" dxfId="10" priority="10"/>
    <cfRule type="duplicateValues" dxfId="9" priority="11"/>
  </conditionalFormatting>
  <conditionalFormatting sqref="D27:D30">
    <cfRule type="duplicateValues" dxfId="8" priority="8"/>
    <cfRule type="duplicateValues" dxfId="7" priority="9"/>
  </conditionalFormatting>
  <conditionalFormatting sqref="D54">
    <cfRule type="duplicateValues" dxfId="6" priority="6"/>
    <cfRule type="duplicateValues" dxfId="5" priority="7"/>
  </conditionalFormatting>
  <conditionalFormatting sqref="D61">
    <cfRule type="duplicateValues" dxfId="4" priority="4"/>
    <cfRule type="duplicateValues" dxfId="3" priority="5"/>
  </conditionalFormatting>
  <conditionalFormatting sqref="D17">
    <cfRule type="duplicateValues" dxfId="2" priority="3"/>
  </conditionalFormatting>
  <conditionalFormatting sqref="D73">
    <cfRule type="duplicateValues" dxfId="1" priority="2"/>
  </conditionalFormatting>
  <conditionalFormatting sqref="D74">
    <cfRule type="duplicateValues" dxfId="0" priority="1"/>
  </conditionalFormatting>
  <dataValidations count="1">
    <dataValidation type="list" allowBlank="1" showInputMessage="1" showErrorMessage="1" sqref="I7:I300">
      <formula1>"2016 Q1,2016 Q2,2016 Q3,2016 Q4"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6866" r:id="rId4" name="Control 2">
          <controlPr defaultSize="0" autoPict="0" r:id="rId5">
            <anchor moveWithCells="1">
              <from>
                <xdr:col>4</xdr:col>
                <xdr:colOff>0</xdr:colOff>
                <xdr:row>302</xdr:row>
                <xdr:rowOff>0</xdr:rowOff>
              </from>
              <to>
                <xdr:col>4</xdr:col>
                <xdr:colOff>914400</xdr:colOff>
                <xdr:row>303</xdr:row>
                <xdr:rowOff>47625</xdr:rowOff>
              </to>
            </anchor>
          </controlPr>
        </control>
      </mc:Choice>
      <mc:Fallback>
        <control shapeId="36866" r:id="rId4" name="Control 2"/>
      </mc:Fallback>
    </mc:AlternateContent>
    <mc:AlternateContent xmlns:mc="http://schemas.openxmlformats.org/markup-compatibility/2006">
      <mc:Choice Requires="x14">
        <control shapeId="36865" r:id="rId6" name="Control 1">
          <controlPr defaultSize="0" autoPict="0" r:id="rId7">
            <anchor moveWithCells="1">
              <from>
                <xdr:col>3</xdr:col>
                <xdr:colOff>0</xdr:colOff>
                <xdr:row>302</xdr:row>
                <xdr:rowOff>0</xdr:rowOff>
              </from>
              <to>
                <xdr:col>3</xdr:col>
                <xdr:colOff>914400</xdr:colOff>
                <xdr:row>303</xdr:row>
                <xdr:rowOff>47625</xdr:rowOff>
              </to>
            </anchor>
          </controlPr>
        </control>
      </mc:Choice>
      <mc:Fallback>
        <control shapeId="36865" r:id="rId6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6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J8" sqref="J8"/>
    </sheetView>
  </sheetViews>
  <sheetFormatPr defaultRowHeight="13.5" outlineLevelRow="1"/>
  <cols>
    <col min="1" max="1" width="8.5" style="39" customWidth="1"/>
    <col min="2" max="2" width="10.25" customWidth="1"/>
    <col min="3" max="3" width="12.75" style="120" bestFit="1" customWidth="1"/>
    <col min="4" max="6" width="8.125" style="120" bestFit="1" customWidth="1"/>
    <col min="7" max="7" width="7.25" style="120" bestFit="1" customWidth="1"/>
    <col min="8" max="8" width="1.125" customWidth="1"/>
    <col min="9" max="12" width="8.125" bestFit="1" customWidth="1"/>
    <col min="13" max="13" width="7.25" bestFit="1" customWidth="1"/>
    <col min="14" max="14" width="1.125" customWidth="1"/>
    <col min="15" max="18" width="8.125" style="120" bestFit="1" customWidth="1"/>
    <col min="19" max="19" width="7.25" style="120" bestFit="1" customWidth="1"/>
    <col min="20" max="20" width="1.125" style="39" customWidth="1"/>
    <col min="21" max="24" width="8.125" style="120" bestFit="1" customWidth="1"/>
    <col min="25" max="25" width="7.25" style="120" bestFit="1" customWidth="1"/>
    <col min="26" max="26" width="1.125" style="39" customWidth="1"/>
    <col min="27" max="30" width="8.125" style="39" bestFit="1" customWidth="1"/>
    <col min="31" max="31" width="6.375" style="39" bestFit="1" customWidth="1"/>
  </cols>
  <sheetData>
    <row r="1" spans="1:31" ht="14.25">
      <c r="A1" s="1" t="s">
        <v>100</v>
      </c>
    </row>
    <row r="2" spans="1:31" ht="14.25">
      <c r="A2" s="1" t="s">
        <v>82</v>
      </c>
    </row>
    <row r="3" spans="1:31" s="39" customFormat="1" ht="14.25">
      <c r="A3" s="291"/>
      <c r="B3" s="291"/>
      <c r="C3" s="744" t="s">
        <v>104</v>
      </c>
      <c r="D3" s="744"/>
      <c r="E3" s="744"/>
      <c r="F3" s="744"/>
      <c r="G3" s="744"/>
      <c r="H3" s="744"/>
      <c r="I3" s="744"/>
      <c r="J3" s="744"/>
      <c r="K3" s="744"/>
      <c r="L3" s="744"/>
      <c r="M3" s="744"/>
      <c r="O3" s="755" t="s">
        <v>103</v>
      </c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7"/>
    </row>
    <row r="4" spans="1:31" s="39" customFormat="1" ht="14.25">
      <c r="A4" s="748" t="s">
        <v>58</v>
      </c>
      <c r="B4" s="750" t="s">
        <v>35</v>
      </c>
      <c r="C4" s="745" t="s">
        <v>101</v>
      </c>
      <c r="D4" s="746"/>
      <c r="E4" s="746"/>
      <c r="F4" s="746"/>
      <c r="G4" s="747"/>
      <c r="I4" s="741" t="s">
        <v>102</v>
      </c>
      <c r="J4" s="742"/>
      <c r="K4" s="742"/>
      <c r="L4" s="742"/>
      <c r="M4" s="743"/>
      <c r="O4" s="752" t="s">
        <v>3351</v>
      </c>
      <c r="P4" s="753"/>
      <c r="Q4" s="753"/>
      <c r="R4" s="753"/>
      <c r="S4" s="754"/>
      <c r="U4" s="752" t="s">
        <v>101</v>
      </c>
      <c r="V4" s="753"/>
      <c r="W4" s="753"/>
      <c r="X4" s="753"/>
      <c r="Y4" s="754"/>
      <c r="AA4" s="741" t="s">
        <v>102</v>
      </c>
      <c r="AB4" s="742"/>
      <c r="AC4" s="742"/>
      <c r="AD4" s="742"/>
      <c r="AE4" s="743"/>
    </row>
    <row r="5" spans="1:31" ht="16.5" customHeight="1">
      <c r="A5" s="749"/>
      <c r="B5" s="751"/>
      <c r="C5" s="121" t="s">
        <v>105</v>
      </c>
      <c r="D5" s="122" t="s">
        <v>106</v>
      </c>
      <c r="E5" s="122" t="s">
        <v>107</v>
      </c>
      <c r="F5" s="122" t="s">
        <v>108</v>
      </c>
      <c r="G5" s="123" t="s">
        <v>109</v>
      </c>
      <c r="I5" s="114" t="s">
        <v>105</v>
      </c>
      <c r="J5" s="115" t="s">
        <v>106</v>
      </c>
      <c r="K5" s="115" t="s">
        <v>107</v>
      </c>
      <c r="L5" s="115" t="s">
        <v>108</v>
      </c>
      <c r="M5" s="116" t="s">
        <v>109</v>
      </c>
      <c r="O5" s="121" t="s">
        <v>105</v>
      </c>
      <c r="P5" s="122" t="s">
        <v>106</v>
      </c>
      <c r="Q5" s="122" t="s">
        <v>107</v>
      </c>
      <c r="R5" s="122" t="s">
        <v>108</v>
      </c>
      <c r="S5" s="123" t="s">
        <v>109</v>
      </c>
      <c r="U5" s="121" t="s">
        <v>105</v>
      </c>
      <c r="V5" s="122" t="s">
        <v>106</v>
      </c>
      <c r="W5" s="122" t="s">
        <v>107</v>
      </c>
      <c r="X5" s="122" t="s">
        <v>108</v>
      </c>
      <c r="Y5" s="123" t="s">
        <v>109</v>
      </c>
      <c r="AA5" s="114" t="s">
        <v>105</v>
      </c>
      <c r="AB5" s="115" t="s">
        <v>106</v>
      </c>
      <c r="AC5" s="115" t="s">
        <v>107</v>
      </c>
      <c r="AD5" s="115" t="s">
        <v>108</v>
      </c>
      <c r="AE5" s="116" t="s">
        <v>109</v>
      </c>
    </row>
    <row r="6" spans="1:31" ht="14.25">
      <c r="A6" s="98"/>
      <c r="B6" s="98"/>
      <c r="C6" s="124"/>
      <c r="D6" s="125"/>
      <c r="E6" s="125"/>
      <c r="F6" s="125"/>
      <c r="G6" s="126"/>
      <c r="I6" s="99"/>
      <c r="J6" s="100"/>
      <c r="K6" s="100"/>
      <c r="L6" s="100"/>
      <c r="M6" s="112"/>
      <c r="O6" s="124"/>
      <c r="P6" s="125"/>
      <c r="Q6" s="125"/>
      <c r="R6" s="125"/>
      <c r="S6" s="126"/>
      <c r="U6" s="124"/>
      <c r="V6" s="125"/>
      <c r="W6" s="125"/>
      <c r="X6" s="125"/>
      <c r="Y6" s="126"/>
      <c r="AA6" s="99"/>
      <c r="AB6" s="100"/>
      <c r="AC6" s="100"/>
      <c r="AD6" s="100"/>
      <c r="AE6" s="112"/>
    </row>
    <row r="7" spans="1:31" ht="14.25">
      <c r="A7" s="103" t="str">
        <f>VLOOKUP($B7,大区会计表!$A:$B,2,0)</f>
        <v>赵小庆</v>
      </c>
      <c r="B7" s="103" t="s">
        <v>47</v>
      </c>
      <c r="C7" s="132">
        <f>INDEX('[13]2016 确认版 vs 财务版'!$1:$7,6,MATCH($B7,'[13]2016 确认版 vs 财务版'!$3:$3,0))/10000</f>
        <v>2700</v>
      </c>
      <c r="D7" s="133">
        <f>INDEX('[13]2016 确认版 vs 财务版'!$1:$7,6,MATCH($B7,'[13]2016 确认版 vs 财务版'!$3:$3,0)+1)/10000</f>
        <v>4860</v>
      </c>
      <c r="E7" s="133">
        <f>INDEX('[13]2016 确认版 vs 财务版'!$1:$7,6,MATCH($B7,'[13]2016 确认版 vs 财务版'!$3:$3,0)+2)/10000</f>
        <v>5040</v>
      </c>
      <c r="F7" s="133">
        <f>INDEX('[13]2016 确认版 vs 财务版'!$1:$7,6,MATCH($B7,'[13]2016 确认版 vs 财务版'!$3:$3,0)+3)/10000</f>
        <v>5400</v>
      </c>
      <c r="G7" s="119">
        <f>SUM(C7:F7)</f>
        <v>18000</v>
      </c>
      <c r="I7" s="132">
        <f>INDEX('[13]2016 确认版 vs 财务版'!$1:$7,7,MATCH($B7,'[13]2016 确认版 vs 财务版'!$3:$3,0))/10000</f>
        <v>8332.509551879999</v>
      </c>
      <c r="J7" s="133">
        <f>INDEX('[13]2016 确认版 vs 财务版'!$1:$7,7,MATCH($B7,'[13]2016 确认版 vs 财务版'!$3:$3,0)+1)/10000</f>
        <v>4563</v>
      </c>
      <c r="K7" s="133">
        <f>INDEX('[13]2016 确认版 vs 财务版'!$1:$7,7,MATCH($B7,'[13]2016 确认版 vs 财务版'!$3:$3,0)+2)/10000</f>
        <v>4732</v>
      </c>
      <c r="L7" s="133">
        <f>INDEX('[13]2016 确认版 vs 财务版'!$1:$7,7,MATCH($B7,'[13]2016 确认版 vs 财务版'!$3:$3,0)+3)/10000</f>
        <v>5070</v>
      </c>
      <c r="M7" s="119">
        <f>SUM(I7:L7)</f>
        <v>22697.509551880001</v>
      </c>
      <c r="O7" s="132">
        <v>75</v>
      </c>
      <c r="P7" s="133">
        <v>600</v>
      </c>
      <c r="Q7" s="133">
        <v>700</v>
      </c>
      <c r="R7" s="133">
        <v>625</v>
      </c>
      <c r="S7" s="119">
        <f>SUM(O7:R7)</f>
        <v>2000</v>
      </c>
      <c r="U7" s="132">
        <f>INDEX('[13]2016 确认版 vs 财务版'!$1:$7,6,MATCH($B7,'[13]2016 确认版 vs 财务版'!$3:$3,0)+5)/10000</f>
        <v>127.5</v>
      </c>
      <c r="V7" s="133">
        <f>INDEX('[13]2016 确认版 vs 财务版'!$1:$7,6,MATCH($B7,'[13]2016 确认版 vs 财务版'!$3:$3,0)+6)/10000</f>
        <v>1020</v>
      </c>
      <c r="W7" s="133">
        <f>INDEX('[13]2016 确认版 vs 财务版'!$1:$7,6,MATCH($B7,'[13]2016 确认版 vs 财务版'!$3:$3,0)+7)/10000</f>
        <v>1190</v>
      </c>
      <c r="X7" s="133">
        <f>INDEX('[13]2016 确认版 vs 财务版'!$1:$7,6,MATCH($B7,'[13]2016 确认版 vs 财务版'!$3:$3,0)+8)/10000</f>
        <v>1062.5</v>
      </c>
      <c r="Y7" s="119">
        <f>SUM(U7:X7)</f>
        <v>3400</v>
      </c>
      <c r="AA7" s="132">
        <f>INDEX('[13]2016 确认版 vs 财务版'!$1:$7,7,MATCH($B7,'[13]2016 确认版 vs 财务版'!$3:$3,0)+5)/10000</f>
        <v>70</v>
      </c>
      <c r="AB7" s="133">
        <f>INDEX('[13]2016 确认版 vs 财务版'!$1:$7,7,MATCH($B7,'[13]2016 确认版 vs 财务版'!$3:$3,0)+6)/10000</f>
        <v>561</v>
      </c>
      <c r="AC7" s="133">
        <f>INDEX('[13]2016 确认版 vs 财务版'!$1:$7,7,MATCH($B7,'[13]2016 确认版 vs 财务版'!$3:$3,0)+7)/10000</f>
        <v>655</v>
      </c>
      <c r="AD7" s="133">
        <f>INDEX('[13]2016 确认版 vs 财务版'!$1:$7,7,MATCH($B7,'[13]2016 确认版 vs 财务版'!$3:$3,0)+8)/10000</f>
        <v>584</v>
      </c>
      <c r="AE7" s="119">
        <f>SUM(AA7:AD7)</f>
        <v>1870</v>
      </c>
    </row>
    <row r="8" spans="1:31" s="39" customFormat="1" ht="14.25">
      <c r="A8" s="103" t="str">
        <f>VLOOKUP($B8,大区会计表!$A:$B,2,0)</f>
        <v>丁蓓</v>
      </c>
      <c r="B8" s="103" t="s">
        <v>0</v>
      </c>
      <c r="C8" s="132">
        <f>INDEX('[13]2016 确认版 vs 财务版'!$1:$7,6,MATCH($B8,'[13]2016 确认版 vs 财务版'!$3:$3,0))/10000</f>
        <v>700</v>
      </c>
      <c r="D8" s="133">
        <f>INDEX('[13]2016 确认版 vs 财务版'!$1:$7,6,MATCH($B8,'[13]2016 确认版 vs 财务版'!$3:$3,0)+1)/10000</f>
        <v>1000</v>
      </c>
      <c r="E8" s="133">
        <f>INDEX('[13]2016 确认版 vs 财务版'!$1:$7,6,MATCH($B8,'[13]2016 确认版 vs 财务版'!$3:$3,0)+2)/10000</f>
        <v>1000</v>
      </c>
      <c r="F8" s="133">
        <f>INDEX('[13]2016 确认版 vs 财务版'!$1:$7,6,MATCH($B8,'[13]2016 确认版 vs 财务版'!$3:$3,0)+3)/10000</f>
        <v>1300</v>
      </c>
      <c r="G8" s="119">
        <f t="shared" ref="G8" si="0">SUM(C8:F8)</f>
        <v>4000</v>
      </c>
      <c r="I8" s="132">
        <f>INDEX('[13]2016 确认版 vs 财务版'!$1:$7,7,MATCH($B8,'[13]2016 确认版 vs 财务版'!$3:$3,0))/10000</f>
        <v>700</v>
      </c>
      <c r="J8" s="133">
        <f>INDEX('[13]2016 确认版 vs 财务版'!$1:$7,7,MATCH($B8,'[13]2016 确认版 vs 财务版'!$3:$3,0)+1)/10000</f>
        <v>1000</v>
      </c>
      <c r="K8" s="133">
        <f>INDEX('[13]2016 确认版 vs 财务版'!$1:$7,7,MATCH($B8,'[13]2016 确认版 vs 财务版'!$3:$3,0)+2)/10000</f>
        <v>1000</v>
      </c>
      <c r="L8" s="133">
        <f>INDEX('[13]2016 确认版 vs 财务版'!$1:$7,7,MATCH($B8,'[13]2016 确认版 vs 财务版'!$3:$3,0)+3)/10000</f>
        <v>1200</v>
      </c>
      <c r="M8" s="119">
        <f t="shared" ref="M8" si="1">SUM(I8:L8)</f>
        <v>3900</v>
      </c>
      <c r="O8" s="132">
        <v>38</v>
      </c>
      <c r="P8" s="133">
        <v>280</v>
      </c>
      <c r="Q8" s="133">
        <v>330</v>
      </c>
      <c r="R8" s="133">
        <v>352</v>
      </c>
      <c r="S8" s="119">
        <f t="shared" ref="S8:S13" si="2">SUM(O8:R8)</f>
        <v>1000</v>
      </c>
      <c r="U8" s="132">
        <f>INDEX('[13]2016 确认版 vs 财务版'!$1:$7,6,MATCH($B8,'[13]2016 确认版 vs 财务版'!$3:$3,0)+5)/10000</f>
        <v>23</v>
      </c>
      <c r="V8" s="133">
        <f>INDEX('[13]2016 确认版 vs 财务版'!$1:$7,6,MATCH($B8,'[13]2016 确认版 vs 财务版'!$3:$3,0)+6)/10000</f>
        <v>385.2</v>
      </c>
      <c r="W8" s="133">
        <f>INDEX('[13]2016 确认版 vs 财务版'!$1:$7,6,MATCH($B8,'[13]2016 确认版 vs 财务版'!$3:$3,0)+7)/10000</f>
        <v>462</v>
      </c>
      <c r="X8" s="133">
        <f>INDEX('[13]2016 确认版 vs 财务版'!$1:$7,6,MATCH($B8,'[13]2016 确认版 vs 财务版'!$3:$3,0)+8)/10000</f>
        <v>429.8</v>
      </c>
      <c r="Y8" s="119">
        <f t="shared" ref="Y8" si="3">SUM(U8:X8)</f>
        <v>1300</v>
      </c>
      <c r="AA8" s="132">
        <f>INDEX('[13]2016 确认版 vs 财务版'!$1:$7,7,MATCH($B8,'[13]2016 确认版 vs 财务版'!$3:$3,0)+5)/10000</f>
        <v>17.399999999999999</v>
      </c>
      <c r="AB8" s="133">
        <f>INDEX('[13]2016 确认版 vs 财务版'!$1:$7,7,MATCH($B8,'[13]2016 确认版 vs 财务版'!$3:$3,0)+6)/10000</f>
        <v>211.86</v>
      </c>
      <c r="AC8" s="133">
        <f>INDEX('[13]2016 确认版 vs 财务版'!$1:$7,7,MATCH($B8,'[13]2016 确认版 vs 财务版'!$3:$3,0)+7)/10000</f>
        <v>254.35</v>
      </c>
      <c r="AD8" s="133">
        <f>INDEX('[13]2016 确认版 vs 财务版'!$1:$7,7,MATCH($B8,'[13]2016 确认版 vs 财务版'!$3:$3,0)+8)/10000</f>
        <v>236.39</v>
      </c>
      <c r="AE8" s="119">
        <f t="shared" ref="AE8" si="4">SUM(AA8:AD8)</f>
        <v>720</v>
      </c>
    </row>
    <row r="9" spans="1:31" ht="14.25">
      <c r="A9" s="98" t="str">
        <f>VLOOKUP($B9,大区会计表!$A:$B,2,0)</f>
        <v>丁蓓</v>
      </c>
      <c r="B9" s="98" t="s">
        <v>2</v>
      </c>
      <c r="C9" s="134">
        <f>INDEX('[13]2016 确认版 vs 财务版'!$1:$7,6,MATCH($B9,'[13]2016 确认版 vs 财务版'!$3:$3,0))/10000</f>
        <v>700</v>
      </c>
      <c r="D9" s="135">
        <f>INDEX('[13]2016 确认版 vs 财务版'!$1:$7,6,MATCH($B9,'[13]2016 确认版 vs 财务版'!$3:$3,0)+1)/10000</f>
        <v>1000</v>
      </c>
      <c r="E9" s="135">
        <f>INDEX('[13]2016 确认版 vs 财务版'!$1:$7,6,MATCH($B9,'[13]2016 确认版 vs 财务版'!$3:$3,0)+2)/10000</f>
        <v>1100</v>
      </c>
      <c r="F9" s="135">
        <f>INDEX('[13]2016 确认版 vs 财务版'!$1:$7,6,MATCH($B9,'[13]2016 确认版 vs 财务版'!$3:$3,0)+3)/10000</f>
        <v>1200</v>
      </c>
      <c r="G9" s="136">
        <f t="shared" ref="G9:G18" si="5">SUM(C9:F9)</f>
        <v>4000</v>
      </c>
      <c r="I9" s="134">
        <f>INDEX('[13]2016 确认版 vs 财务版'!$1:$7,7,MATCH($B9,'[13]2016 确认版 vs 财务版'!$3:$3,0))/10000</f>
        <v>800</v>
      </c>
      <c r="J9" s="135">
        <f>INDEX('[13]2016 确认版 vs 财务版'!$1:$7,7,MATCH($B9,'[13]2016 确认版 vs 财务版'!$3:$3,0)+1)/10000</f>
        <v>800</v>
      </c>
      <c r="K9" s="135">
        <f>INDEX('[13]2016 确认版 vs 财务版'!$1:$7,7,MATCH($B9,'[13]2016 确认版 vs 财务版'!$3:$3,0)+2)/10000</f>
        <v>860</v>
      </c>
      <c r="L9" s="135">
        <f>INDEX('[13]2016 确认版 vs 财务版'!$1:$7,7,MATCH($B9,'[13]2016 确认版 vs 财务版'!$3:$3,0)+3)/10000</f>
        <v>940</v>
      </c>
      <c r="M9" s="136">
        <f t="shared" ref="M9:M18" si="6">SUM(I9:L9)</f>
        <v>3400</v>
      </c>
      <c r="O9" s="134">
        <v>55</v>
      </c>
      <c r="P9" s="135">
        <v>370</v>
      </c>
      <c r="Q9" s="135">
        <v>500</v>
      </c>
      <c r="R9" s="135">
        <v>575</v>
      </c>
      <c r="S9" s="136">
        <f t="shared" si="2"/>
        <v>1500</v>
      </c>
      <c r="U9" s="134">
        <f>INDEX('[13]2016 确认版 vs 财务版'!$1:$7,6,MATCH($B9,'[13]2016 确认版 vs 财务版'!$3:$3,0)+5)/10000</f>
        <v>75</v>
      </c>
      <c r="V9" s="135">
        <f>INDEX('[13]2016 确认版 vs 财务版'!$1:$7,6,MATCH($B9,'[13]2016 确认版 vs 财务版'!$3:$3,0)+6)/10000</f>
        <v>375</v>
      </c>
      <c r="W9" s="135">
        <f>INDEX('[13]2016 确认版 vs 财务版'!$1:$7,6,MATCH($B9,'[13]2016 确认版 vs 财务版'!$3:$3,0)+7)/10000</f>
        <v>500</v>
      </c>
      <c r="X9" s="135">
        <f>INDEX('[13]2016 确认版 vs 财务版'!$1:$7,6,MATCH($B9,'[13]2016 确认版 vs 财务版'!$3:$3,0)+8)/10000</f>
        <v>550</v>
      </c>
      <c r="Y9" s="136">
        <f t="shared" ref="Y9:Y18" si="7">SUM(U9:X9)</f>
        <v>1500</v>
      </c>
      <c r="AA9" s="134">
        <f>INDEX('[13]2016 确认版 vs 财务版'!$1:$7,7,MATCH($B9,'[13]2016 确认版 vs 财务版'!$3:$3,0)+5)/10000</f>
        <v>83</v>
      </c>
      <c r="AB9" s="135">
        <f>INDEX('[13]2016 确认版 vs 财务版'!$1:$7,7,MATCH($B9,'[13]2016 确认版 vs 财务版'!$3:$3,0)+6)/10000</f>
        <v>207.5</v>
      </c>
      <c r="AC9" s="135">
        <f>INDEX('[13]2016 确认版 vs 财务版'!$1:$7,7,MATCH($B9,'[13]2016 确认版 vs 财务版'!$3:$3,0)+7)/10000</f>
        <v>220</v>
      </c>
      <c r="AD9" s="135">
        <f>INDEX('[13]2016 确认版 vs 财务版'!$1:$7,7,MATCH($B9,'[13]2016 确认版 vs 财务版'!$3:$3,0)+8)/10000</f>
        <v>319.5</v>
      </c>
      <c r="AE9" s="136">
        <f t="shared" ref="AE9:AE18" si="8">SUM(AA9:AD9)</f>
        <v>830</v>
      </c>
    </row>
    <row r="10" spans="1:31" ht="14.25">
      <c r="A10" s="103" t="str">
        <f>VLOOKUP($B10,大区会计表!$A:$B,2,0)</f>
        <v>丁蓓</v>
      </c>
      <c r="B10" s="103" t="s">
        <v>4</v>
      </c>
      <c r="C10" s="132">
        <f>INDEX('[13]2016 确认版 vs 财务版'!$1:$7,6,MATCH($B10,'[13]2016 确认版 vs 财务版'!$3:$3,0))/10000</f>
        <v>208</v>
      </c>
      <c r="D10" s="133">
        <f>INDEX('[13]2016 确认版 vs 财务版'!$1:$7,6,MATCH($B10,'[13]2016 确认版 vs 财务版'!$3:$3,0)+1)/10000</f>
        <v>384</v>
      </c>
      <c r="E10" s="133">
        <f>INDEX('[13]2016 确认版 vs 财务版'!$1:$7,6,MATCH($B10,'[13]2016 确认版 vs 财务版'!$3:$3,0)+2)/10000</f>
        <v>480</v>
      </c>
      <c r="F10" s="133">
        <f>INDEX('[13]2016 确认版 vs 财务版'!$1:$7,6,MATCH($B10,'[13]2016 确认版 vs 财务版'!$3:$3,0)+3)/10000</f>
        <v>528</v>
      </c>
      <c r="G10" s="119">
        <f t="shared" si="5"/>
        <v>1600</v>
      </c>
      <c r="I10" s="132">
        <f>INDEX('[13]2016 确认版 vs 财务版'!$1:$7,7,MATCH($B10,'[13]2016 确认版 vs 财务版'!$3:$3,0))/10000</f>
        <v>240</v>
      </c>
      <c r="J10" s="133">
        <f>INDEX('[13]2016 确认版 vs 财务版'!$1:$7,7,MATCH($B10,'[13]2016 确认版 vs 财务版'!$3:$3,0)+1)/10000</f>
        <v>375</v>
      </c>
      <c r="K10" s="133">
        <f>INDEX('[13]2016 确认版 vs 财务版'!$1:$7,7,MATCH($B10,'[13]2016 确认版 vs 财务版'!$3:$3,0)+2)/10000</f>
        <v>390</v>
      </c>
      <c r="L10" s="133">
        <f>INDEX('[13]2016 确认版 vs 财务版'!$1:$7,7,MATCH($B10,'[13]2016 确认版 vs 财务版'!$3:$3,0)+3)/10000</f>
        <v>495</v>
      </c>
      <c r="M10" s="119">
        <f t="shared" si="6"/>
        <v>1500</v>
      </c>
      <c r="O10" s="132">
        <v>60</v>
      </c>
      <c r="P10" s="133">
        <v>200</v>
      </c>
      <c r="Q10" s="133">
        <v>300</v>
      </c>
      <c r="R10" s="133">
        <v>240</v>
      </c>
      <c r="S10" s="119">
        <f t="shared" si="2"/>
        <v>800</v>
      </c>
      <c r="U10" s="132">
        <f>INDEX('[13]2016 确认版 vs 财务版'!$1:$7,6,MATCH($B10,'[13]2016 确认版 vs 财务版'!$3:$3,0)+5)/10000</f>
        <v>22.5</v>
      </c>
      <c r="V10" s="133">
        <f>INDEX('[13]2016 确认版 vs 财务版'!$1:$7,6,MATCH($B10,'[13]2016 确认版 vs 财务版'!$3:$3,0)+6)/10000</f>
        <v>75</v>
      </c>
      <c r="W10" s="133">
        <f>INDEX('[13]2016 确认版 vs 财务版'!$1:$7,6,MATCH($B10,'[13]2016 确认版 vs 财务版'!$3:$3,0)+7)/10000</f>
        <v>112.5</v>
      </c>
      <c r="X10" s="133">
        <f>INDEX('[13]2016 确认版 vs 财务版'!$1:$7,6,MATCH($B10,'[13]2016 确认版 vs 财务版'!$3:$3,0)+8)/10000</f>
        <v>90</v>
      </c>
      <c r="Y10" s="119">
        <f t="shared" si="7"/>
        <v>300</v>
      </c>
      <c r="AA10" s="132">
        <f>INDEX('[13]2016 确认版 vs 财务版'!$1:$7,7,MATCH($B10,'[13]2016 确认版 vs 财务版'!$3:$3,0)+5)/10000</f>
        <v>12.8</v>
      </c>
      <c r="AB10" s="133">
        <f>INDEX('[13]2016 确认版 vs 财务版'!$1:$7,7,MATCH($B10,'[13]2016 确认版 vs 财务版'!$3:$3,0)+6)/10000</f>
        <v>42.5</v>
      </c>
      <c r="AC10" s="133">
        <f>INDEX('[13]2016 确认版 vs 财务版'!$1:$7,7,MATCH($B10,'[13]2016 确认版 vs 财务版'!$3:$3,0)+7)/10000</f>
        <v>63.7</v>
      </c>
      <c r="AD10" s="133">
        <f>INDEX('[13]2016 确认版 vs 财务版'!$1:$7,7,MATCH($B10,'[13]2016 确认版 vs 财务版'!$3:$3,0)+8)/10000</f>
        <v>51</v>
      </c>
      <c r="AE10" s="119">
        <f t="shared" si="8"/>
        <v>170</v>
      </c>
    </row>
    <row r="11" spans="1:31" s="39" customFormat="1" ht="14.25">
      <c r="A11" s="98" t="str">
        <f>VLOOKUP($B11,大区会计表!$A:$B,2,0)</f>
        <v>白鹭</v>
      </c>
      <c r="B11" s="98" t="s">
        <v>50</v>
      </c>
      <c r="C11" s="134">
        <f>INDEX('[13]2016 确认版 vs 财务版'!$1:$7,6,MATCH($B11,'[13]2016 确认版 vs 财务版'!$3:$3,0))/10000</f>
        <v>250</v>
      </c>
      <c r="D11" s="135">
        <f>INDEX('[13]2016 确认版 vs 财务版'!$1:$7,6,MATCH($B11,'[13]2016 确认版 vs 财务版'!$3:$3,0)+1)/10000</f>
        <v>310</v>
      </c>
      <c r="E11" s="135">
        <f>INDEX('[13]2016 确认版 vs 财务版'!$1:$7,6,MATCH($B11,'[13]2016 确认版 vs 财务版'!$3:$3,0)+2)/10000</f>
        <v>320</v>
      </c>
      <c r="F11" s="135">
        <f>INDEX('[13]2016 确认版 vs 财务版'!$1:$7,6,MATCH($B11,'[13]2016 确认版 vs 财务版'!$3:$3,0)+3)/10000</f>
        <v>320</v>
      </c>
      <c r="G11" s="136">
        <f t="shared" ref="G11" si="9">SUM(C11:F11)</f>
        <v>1200</v>
      </c>
      <c r="I11" s="134">
        <f>INDEX('[13]2016 确认版 vs 财务版'!$1:$7,7,MATCH($B11,'[13]2016 确认版 vs 财务版'!$3:$3,0))/10000</f>
        <v>200</v>
      </c>
      <c r="J11" s="135">
        <f>INDEX('[13]2016 确认版 vs 财务版'!$1:$7,7,MATCH($B11,'[13]2016 确认版 vs 财务版'!$3:$3,0)+1)/10000</f>
        <v>320</v>
      </c>
      <c r="K11" s="135">
        <f>INDEX('[13]2016 确认版 vs 财务版'!$1:$7,7,MATCH($B11,'[13]2016 确认版 vs 财务版'!$3:$3,0)+2)/10000</f>
        <v>340</v>
      </c>
      <c r="L11" s="135">
        <f>INDEX('[13]2016 确认版 vs 财务版'!$1:$7,7,MATCH($B11,'[13]2016 确认版 vs 财务版'!$3:$3,0)+3)/10000</f>
        <v>340</v>
      </c>
      <c r="M11" s="136">
        <f t="shared" ref="M11" si="10">SUM(I11:L11)</f>
        <v>1200</v>
      </c>
      <c r="O11" s="134">
        <v>73</v>
      </c>
      <c r="P11" s="135">
        <v>270</v>
      </c>
      <c r="Q11" s="135">
        <v>365</v>
      </c>
      <c r="R11" s="135">
        <v>292</v>
      </c>
      <c r="S11" s="136">
        <f t="shared" si="2"/>
        <v>1000</v>
      </c>
      <c r="U11" s="134">
        <f>INDEX('[13]2016 确认版 vs 财务版'!$1:$7,6,MATCH($B11,'[13]2016 确认版 vs 财务版'!$3:$3,0)+5)/10000</f>
        <v>4.8</v>
      </c>
      <c r="V11" s="135">
        <f>INDEX('[13]2016 确认版 vs 财务版'!$1:$7,6,MATCH($B11,'[13]2016 确认版 vs 财务版'!$3:$3,0)+6)/10000</f>
        <v>160</v>
      </c>
      <c r="W11" s="135">
        <f>INDEX('[13]2016 确认版 vs 财务版'!$1:$7,6,MATCH($B11,'[13]2016 确认版 vs 财务版'!$3:$3,0)+7)/10000</f>
        <v>190</v>
      </c>
      <c r="X11" s="135">
        <f>INDEX('[13]2016 确认版 vs 财务版'!$1:$7,6,MATCH($B11,'[13]2016 确认版 vs 财务版'!$3:$3,0)+8)/10000</f>
        <v>145.19999999999999</v>
      </c>
      <c r="Y11" s="136">
        <f t="shared" ref="Y11" si="11">SUM(U11:X11)</f>
        <v>500</v>
      </c>
      <c r="AA11" s="134">
        <f>INDEX('[13]2016 确认版 vs 财务版'!$1:$7,7,MATCH($B11,'[13]2016 确认版 vs 财务版'!$3:$3,0)+5)/10000</f>
        <v>38</v>
      </c>
      <c r="AB11" s="135">
        <f>INDEX('[13]2016 确认版 vs 财务版'!$1:$7,7,MATCH($B11,'[13]2016 确认版 vs 财务版'!$3:$3,0)+6)/10000</f>
        <v>70</v>
      </c>
      <c r="AC11" s="135">
        <f>INDEX('[13]2016 确认版 vs 财务版'!$1:$7,7,MATCH($B11,'[13]2016 确认版 vs 财务版'!$3:$3,0)+7)/10000</f>
        <v>90</v>
      </c>
      <c r="AD11" s="135">
        <f>INDEX('[13]2016 确认版 vs 财务版'!$1:$7,7,MATCH($B11,'[13]2016 确认版 vs 财务版'!$3:$3,0)+8)/10000</f>
        <v>82</v>
      </c>
      <c r="AE11" s="136">
        <f t="shared" ref="AE11" si="12">SUM(AA11:AD11)</f>
        <v>280</v>
      </c>
    </row>
    <row r="12" spans="1:31" ht="14.25">
      <c r="A12" s="103" t="str">
        <f>VLOOKUP($B12,大区会计表!$A:$B,2,0)</f>
        <v>岳颖</v>
      </c>
      <c r="B12" s="103" t="s">
        <v>22</v>
      </c>
      <c r="C12" s="132">
        <f>INDEX('[13]2016 确认版 vs 财务版'!$1:$7,6,MATCH($B12,'[13]2016 确认版 vs 财务版'!$3:$3,0))/10000</f>
        <v>150</v>
      </c>
      <c r="D12" s="133">
        <f>INDEX('[13]2016 确认版 vs 财务版'!$1:$7,6,MATCH($B12,'[13]2016 确认版 vs 财务版'!$3:$3,0)+1)/10000</f>
        <v>400</v>
      </c>
      <c r="E12" s="133">
        <f>INDEX('[13]2016 确认版 vs 财务版'!$1:$7,6,MATCH($B12,'[13]2016 确认版 vs 财务版'!$3:$3,0)+2)/10000</f>
        <v>350</v>
      </c>
      <c r="F12" s="133">
        <f>INDEX('[13]2016 确认版 vs 财务版'!$1:$7,6,MATCH($B12,'[13]2016 确认版 vs 财务版'!$3:$3,0)+3)/10000</f>
        <v>200</v>
      </c>
      <c r="G12" s="119">
        <f t="shared" si="5"/>
        <v>1100</v>
      </c>
      <c r="I12" s="132">
        <f>INDEX('[13]2016 确认版 vs 财务版'!$1:$7,7,MATCH($B12,'[13]2016 确认版 vs 财务版'!$3:$3,0))/10000</f>
        <v>150</v>
      </c>
      <c r="J12" s="133">
        <f>INDEX('[13]2016 确认版 vs 财务版'!$1:$7,7,MATCH($B12,'[13]2016 确认版 vs 财务版'!$3:$3,0)+1)/10000</f>
        <v>400</v>
      </c>
      <c r="K12" s="133">
        <f>INDEX('[13]2016 确认版 vs 财务版'!$1:$7,7,MATCH($B12,'[13]2016 确认版 vs 财务版'!$3:$3,0)+2)/10000</f>
        <v>380</v>
      </c>
      <c r="L12" s="133">
        <f>INDEX('[13]2016 确认版 vs 财务版'!$1:$7,7,MATCH($B12,'[13]2016 确认版 vs 财务版'!$3:$3,0)+3)/10000</f>
        <v>270</v>
      </c>
      <c r="M12" s="119">
        <f t="shared" si="6"/>
        <v>1200</v>
      </c>
      <c r="O12" s="132">
        <v>70</v>
      </c>
      <c r="P12" s="133">
        <v>200</v>
      </c>
      <c r="Q12" s="133">
        <v>180</v>
      </c>
      <c r="R12" s="133">
        <v>50</v>
      </c>
      <c r="S12" s="119">
        <f t="shared" si="2"/>
        <v>500</v>
      </c>
      <c r="U12" s="132">
        <f>INDEX('[13]2016 确认版 vs 财务版'!$1:$7,6,MATCH($B12,'[13]2016 确认版 vs 财务版'!$3:$3,0)+5)/10000</f>
        <v>19</v>
      </c>
      <c r="V12" s="133">
        <f>INDEX('[13]2016 确认版 vs 财务版'!$1:$7,6,MATCH($B12,'[13]2016 确认版 vs 财务版'!$3:$3,0)+6)/10000</f>
        <v>80</v>
      </c>
      <c r="W12" s="133">
        <f>INDEX('[13]2016 确认版 vs 财务版'!$1:$7,6,MATCH($B12,'[13]2016 确认版 vs 财务版'!$3:$3,0)+7)/10000</f>
        <v>120</v>
      </c>
      <c r="X12" s="133">
        <f>INDEX('[13]2016 确认版 vs 财务版'!$1:$7,6,MATCH($B12,'[13]2016 确认版 vs 财务版'!$3:$3,0)+8)/10000</f>
        <v>81</v>
      </c>
      <c r="Y12" s="119">
        <f t="shared" si="7"/>
        <v>300</v>
      </c>
      <c r="AA12" s="132">
        <f>INDEX('[13]2016 确认版 vs 财务版'!$1:$7,7,MATCH($B12,'[13]2016 确认版 vs 财务版'!$3:$3,0)+5)/10000</f>
        <v>16</v>
      </c>
      <c r="AB12" s="133">
        <f>INDEX('[13]2016 确认版 vs 财务版'!$1:$7,7,MATCH($B12,'[13]2016 确认版 vs 财务版'!$3:$3,0)+6)/10000</f>
        <v>60</v>
      </c>
      <c r="AC12" s="133">
        <f>INDEX('[13]2016 确认版 vs 财务版'!$1:$7,7,MATCH($B12,'[13]2016 确认版 vs 财务版'!$3:$3,0)+7)/10000</f>
        <v>70</v>
      </c>
      <c r="AD12" s="133">
        <f>INDEX('[13]2016 确认版 vs 财务版'!$1:$7,7,MATCH($B12,'[13]2016 确认版 vs 财务版'!$3:$3,0)+8)/10000</f>
        <v>24</v>
      </c>
      <c r="AE12" s="119">
        <f t="shared" si="8"/>
        <v>170</v>
      </c>
    </row>
    <row r="13" spans="1:31" ht="14.25">
      <c r="A13" s="98" t="str">
        <f>VLOOKUP($B13,大区会计表!$A:$B,2,0)</f>
        <v>刘丽</v>
      </c>
      <c r="B13" s="98" t="s">
        <v>17</v>
      </c>
      <c r="C13" s="134">
        <f>INDEX('[13]2016 确认版 vs 财务版'!$1:$7,6,MATCH($B13,'[13]2016 确认版 vs 财务版'!$3:$3,0))/10000</f>
        <v>22</v>
      </c>
      <c r="D13" s="135">
        <f>INDEX('[13]2016 确认版 vs 财务版'!$1:$7,6,MATCH($B13,'[13]2016 确认版 vs 财务版'!$3:$3,0)+1)/10000</f>
        <v>58</v>
      </c>
      <c r="E13" s="135">
        <f>INDEX('[13]2016 确认版 vs 财务版'!$1:$7,6,MATCH($B13,'[13]2016 确认版 vs 财务版'!$3:$3,0)+2)/10000</f>
        <v>60</v>
      </c>
      <c r="F13" s="135">
        <f>INDEX('[13]2016 确认版 vs 财务版'!$1:$7,6,MATCH($B13,'[13]2016 确认版 vs 财务版'!$3:$3,0)+3)/10000</f>
        <v>60</v>
      </c>
      <c r="G13" s="136">
        <f t="shared" si="5"/>
        <v>200</v>
      </c>
      <c r="I13" s="134">
        <f>INDEX('[13]2016 确认版 vs 财务版'!$1:$7,7,MATCH($B13,'[13]2016 确认版 vs 财务版'!$3:$3,0))/10000</f>
        <v>30</v>
      </c>
      <c r="J13" s="135">
        <f>INDEX('[13]2016 确认版 vs 财务版'!$1:$7,7,MATCH($B13,'[13]2016 确认版 vs 财务版'!$3:$3,0)+1)/10000</f>
        <v>54</v>
      </c>
      <c r="K13" s="135">
        <f>INDEX('[13]2016 确认版 vs 财务版'!$1:$7,7,MATCH($B13,'[13]2016 确认版 vs 财务版'!$3:$3,0)+2)/10000</f>
        <v>60</v>
      </c>
      <c r="L13" s="135">
        <f>INDEX('[13]2016 确认版 vs 财务版'!$1:$7,7,MATCH($B13,'[13]2016 确认版 vs 财务版'!$3:$3,0)+3)/10000</f>
        <v>66</v>
      </c>
      <c r="M13" s="136">
        <f t="shared" si="6"/>
        <v>210</v>
      </c>
      <c r="O13" s="134">
        <v>47</v>
      </c>
      <c r="P13" s="135">
        <v>153</v>
      </c>
      <c r="Q13" s="135">
        <v>330</v>
      </c>
      <c r="R13" s="135">
        <v>270</v>
      </c>
      <c r="S13" s="136">
        <f t="shared" si="2"/>
        <v>800</v>
      </c>
      <c r="U13" s="134">
        <f>INDEX('[13]2016 确认版 vs 财务版'!$1:$7,6,MATCH($B13,'[13]2016 确认版 vs 财务版'!$3:$3,0)+5)/10000</f>
        <v>24</v>
      </c>
      <c r="V13" s="135">
        <f>INDEX('[13]2016 确认版 vs 财务版'!$1:$7,6,MATCH($B13,'[13]2016 确认版 vs 财务版'!$3:$3,0)+6)/10000</f>
        <v>62</v>
      </c>
      <c r="W13" s="135">
        <f>INDEX('[13]2016 确认版 vs 财务版'!$1:$7,6,MATCH($B13,'[13]2016 确认版 vs 财务版'!$3:$3,0)+7)/10000</f>
        <v>132</v>
      </c>
      <c r="X13" s="135">
        <f>INDEX('[13]2016 确认版 vs 财务版'!$1:$7,6,MATCH($B13,'[13]2016 确认版 vs 财务版'!$3:$3,0)+8)/10000</f>
        <v>82</v>
      </c>
      <c r="Y13" s="136">
        <f t="shared" si="7"/>
        <v>300</v>
      </c>
      <c r="AA13" s="134">
        <f>INDEX('[13]2016 确认版 vs 财务版'!$1:$7,7,MATCH($B13,'[13]2016 确认版 vs 财务版'!$3:$3,0)+5)/10000</f>
        <v>16</v>
      </c>
      <c r="AB13" s="135">
        <f>INDEX('[13]2016 确认版 vs 财务版'!$1:$7,7,MATCH($B13,'[13]2016 确认版 vs 财务版'!$3:$3,0)+6)/10000</f>
        <v>35</v>
      </c>
      <c r="AC13" s="135">
        <f>INDEX('[13]2016 确认版 vs 财务版'!$1:$7,7,MATCH($B13,'[13]2016 确认版 vs 财务版'!$3:$3,0)+7)/10000</f>
        <v>45</v>
      </c>
      <c r="AD13" s="135">
        <f>INDEX('[13]2016 确认版 vs 财务版'!$1:$7,7,MATCH($B13,'[13]2016 确认版 vs 财务版'!$3:$3,0)+8)/10000</f>
        <v>74</v>
      </c>
      <c r="AE13" s="136">
        <f t="shared" si="8"/>
        <v>170</v>
      </c>
    </row>
    <row r="14" spans="1:31" ht="14.25" outlineLevel="1">
      <c r="A14" s="103"/>
      <c r="B14" s="103" t="s">
        <v>386</v>
      </c>
      <c r="C14" s="132">
        <f>SUM(C7:C13)</f>
        <v>4730</v>
      </c>
      <c r="D14" s="133">
        <f t="shared" ref="D14:G14" si="13">SUM(D7:D13)</f>
        <v>8012</v>
      </c>
      <c r="E14" s="133">
        <f t="shared" si="13"/>
        <v>8350</v>
      </c>
      <c r="F14" s="133">
        <f t="shared" si="13"/>
        <v>9008</v>
      </c>
      <c r="G14" s="119">
        <f t="shared" si="13"/>
        <v>30100</v>
      </c>
      <c r="I14" s="132">
        <f t="shared" ref="I14:M14" si="14">SUM(I7:I13)</f>
        <v>10452.509551879999</v>
      </c>
      <c r="J14" s="133">
        <f t="shared" si="14"/>
        <v>7512</v>
      </c>
      <c r="K14" s="133">
        <f t="shared" si="14"/>
        <v>7762</v>
      </c>
      <c r="L14" s="133">
        <f t="shared" si="14"/>
        <v>8381</v>
      </c>
      <c r="M14" s="119">
        <f t="shared" si="14"/>
        <v>34107.509551880001</v>
      </c>
      <c r="O14" s="132">
        <f t="shared" ref="O14:S14" si="15">SUM(O7:O13)</f>
        <v>418</v>
      </c>
      <c r="P14" s="133">
        <f t="shared" si="15"/>
        <v>2073</v>
      </c>
      <c r="Q14" s="133">
        <f t="shared" si="15"/>
        <v>2705</v>
      </c>
      <c r="R14" s="133">
        <f t="shared" si="15"/>
        <v>2404</v>
      </c>
      <c r="S14" s="119">
        <f t="shared" si="15"/>
        <v>7600</v>
      </c>
      <c r="U14" s="132">
        <f t="shared" ref="U14:Y14" si="16">SUM(U7:U13)</f>
        <v>295.8</v>
      </c>
      <c r="V14" s="133">
        <f t="shared" si="16"/>
        <v>2157.1999999999998</v>
      </c>
      <c r="W14" s="133">
        <f t="shared" si="16"/>
        <v>2706.5</v>
      </c>
      <c r="X14" s="133">
        <f t="shared" si="16"/>
        <v>2440.5</v>
      </c>
      <c r="Y14" s="119">
        <f t="shared" si="16"/>
        <v>7600</v>
      </c>
      <c r="AA14" s="132">
        <f t="shared" ref="AA14:AE14" si="17">SUM(AA7:AA13)</f>
        <v>253.20000000000002</v>
      </c>
      <c r="AB14" s="133">
        <f t="shared" si="17"/>
        <v>1187.8600000000001</v>
      </c>
      <c r="AC14" s="133">
        <f t="shared" si="17"/>
        <v>1398.05</v>
      </c>
      <c r="AD14" s="133">
        <f t="shared" si="17"/>
        <v>1370.8899999999999</v>
      </c>
      <c r="AE14" s="119">
        <f t="shared" si="17"/>
        <v>4210</v>
      </c>
    </row>
    <row r="15" spans="1:31" ht="14.25" outlineLevel="1">
      <c r="A15" s="98"/>
      <c r="B15" s="98"/>
      <c r="C15" s="134"/>
      <c r="D15" s="135"/>
      <c r="E15" s="135"/>
      <c r="F15" s="135"/>
      <c r="G15" s="136"/>
      <c r="I15" s="134"/>
      <c r="J15" s="135"/>
      <c r="K15" s="135"/>
      <c r="L15" s="135"/>
      <c r="M15" s="136"/>
      <c r="O15" s="134"/>
      <c r="P15" s="135"/>
      <c r="Q15" s="135"/>
      <c r="R15" s="135"/>
      <c r="S15" s="136"/>
      <c r="U15" s="134"/>
      <c r="V15" s="135"/>
      <c r="W15" s="135"/>
      <c r="X15" s="135"/>
      <c r="Y15" s="136"/>
      <c r="AA15" s="134"/>
      <c r="AB15" s="135"/>
      <c r="AC15" s="135"/>
      <c r="AD15" s="135"/>
      <c r="AE15" s="136"/>
    </row>
    <row r="16" spans="1:31" ht="14.25">
      <c r="A16" s="103" t="str">
        <f>VLOOKUP($B16,大区会计表!$A:$B,2,0)</f>
        <v>白鹭</v>
      </c>
      <c r="B16" s="103" t="s">
        <v>6</v>
      </c>
      <c r="C16" s="132">
        <f>INDEX('[13]2016 确认版 vs 财务版'!$1:$7,6,MATCH($B16,'[13]2016 确认版 vs 财务版'!$3:$3,0))/10000</f>
        <v>286</v>
      </c>
      <c r="D16" s="133">
        <f>INDEX('[13]2016 确认版 vs 财务版'!$1:$7,6,MATCH($B16,'[13]2016 确认版 vs 财务版'!$3:$3,0)+1)/10000</f>
        <v>528</v>
      </c>
      <c r="E16" s="133">
        <f>INDEX('[13]2016 确认版 vs 财务版'!$1:$7,6,MATCH($B16,'[13]2016 确认版 vs 财务版'!$3:$3,0)+2)/10000</f>
        <v>660</v>
      </c>
      <c r="F16" s="133">
        <f>INDEX('[13]2016 确认版 vs 财务版'!$1:$7,6,MATCH($B16,'[13]2016 确认版 vs 财务版'!$3:$3,0)+3)/10000</f>
        <v>726</v>
      </c>
      <c r="G16" s="119">
        <f t="shared" si="5"/>
        <v>2200</v>
      </c>
      <c r="I16" s="132">
        <f>INDEX('[13]2016 确认版 vs 财务版'!$1:$7,7,MATCH($B16,'[13]2016 确认版 vs 财务版'!$3:$3,0))/10000</f>
        <v>384</v>
      </c>
      <c r="J16" s="133">
        <f>INDEX('[13]2016 确认版 vs 财务版'!$1:$7,7,MATCH($B16,'[13]2016 确认版 vs 财务版'!$3:$3,0)+1)/10000</f>
        <v>600</v>
      </c>
      <c r="K16" s="133">
        <f>INDEX('[13]2016 确认版 vs 财务版'!$1:$7,7,MATCH($B16,'[13]2016 确认版 vs 财务版'!$3:$3,0)+2)/10000</f>
        <v>624</v>
      </c>
      <c r="L16" s="133">
        <f>INDEX('[13]2016 确认版 vs 财务版'!$1:$7,7,MATCH($B16,'[13]2016 确认版 vs 财务版'!$3:$3,0)+3)/10000</f>
        <v>792</v>
      </c>
      <c r="M16" s="119">
        <f t="shared" si="6"/>
        <v>2400</v>
      </c>
      <c r="O16" s="132">
        <v>115</v>
      </c>
      <c r="P16" s="133">
        <v>401</v>
      </c>
      <c r="Q16" s="133">
        <v>450</v>
      </c>
      <c r="R16" s="133">
        <v>534</v>
      </c>
      <c r="S16" s="119">
        <f t="shared" ref="S16" si="18">SUM(O16:R16)</f>
        <v>1500</v>
      </c>
      <c r="U16" s="132">
        <f>INDEX('[13]2016 确认版 vs 财务版'!$1:$7,6,MATCH($B16,'[13]2016 确认版 vs 财务版'!$3:$3,0)+5)/10000</f>
        <v>161</v>
      </c>
      <c r="V16" s="133">
        <f>INDEX('[13]2016 确认版 vs 财务版'!$1:$7,6,MATCH($B16,'[13]2016 确认版 vs 财务版'!$3:$3,0)+6)/10000</f>
        <v>220</v>
      </c>
      <c r="W16" s="133">
        <f>INDEX('[13]2016 确认版 vs 财务版'!$1:$7,6,MATCH($B16,'[13]2016 确认版 vs 财务版'!$3:$3,0)+7)/10000</f>
        <v>320</v>
      </c>
      <c r="X16" s="133">
        <f>INDEX('[13]2016 确认版 vs 财务版'!$1:$7,6,MATCH($B16,'[13]2016 确认版 vs 财务版'!$3:$3,0)+8)/10000</f>
        <v>199</v>
      </c>
      <c r="Y16" s="119">
        <f t="shared" si="7"/>
        <v>900</v>
      </c>
      <c r="AA16" s="132">
        <f>INDEX('[13]2016 确认版 vs 财务版'!$1:$7,7,MATCH($B16,'[13]2016 确认版 vs 财务版'!$3:$3,0)+5)/10000</f>
        <v>127</v>
      </c>
      <c r="AB16" s="133">
        <f>INDEX('[13]2016 确认版 vs 财务版'!$1:$7,7,MATCH($B16,'[13]2016 确认版 vs 财务版'!$3:$3,0)+6)/10000</f>
        <v>150</v>
      </c>
      <c r="AC16" s="133">
        <f>INDEX('[13]2016 确认版 vs 财务版'!$1:$7,7,MATCH($B16,'[13]2016 确认版 vs 财务版'!$3:$3,0)+7)/10000</f>
        <v>150</v>
      </c>
      <c r="AD16" s="133">
        <f>INDEX('[13]2016 确认版 vs 财务版'!$1:$7,7,MATCH($B16,'[13]2016 确认版 vs 财务版'!$3:$3,0)+8)/10000</f>
        <v>73</v>
      </c>
      <c r="AE16" s="119">
        <f t="shared" si="8"/>
        <v>500</v>
      </c>
    </row>
    <row r="17" spans="1:31" s="39" customFormat="1" ht="14.25">
      <c r="A17" s="103" t="str">
        <f>VLOOKUP($B17,大区会计表!$A:$B,2,0)</f>
        <v>白鹭</v>
      </c>
      <c r="B17" s="572" t="s">
        <v>1060</v>
      </c>
      <c r="C17" s="132">
        <f>INDEX('[13]2016 确认版 vs 财务版'!$1:$7,6,MATCH($B17,'[13]2016 确认版 vs 财务版'!$3:$3,0))/10000</f>
        <v>316.8</v>
      </c>
      <c r="D17" s="133">
        <f>INDEX('[13]2016 确认版 vs 财务版'!$1:$7,6,MATCH($B17,'[13]2016 确认版 vs 财务版'!$3:$3,0)+1)/10000</f>
        <v>561.6</v>
      </c>
      <c r="E17" s="133">
        <f>INDEX('[13]2016 确认版 vs 财务版'!$1:$7,6,MATCH($B17,'[13]2016 确认版 vs 财务版'!$3:$3,0)+2)/10000</f>
        <v>514.79999999999995</v>
      </c>
      <c r="F17" s="133">
        <f>INDEX('[13]2016 确认版 vs 财务版'!$1:$7,6,MATCH($B17,'[13]2016 确认版 vs 财务版'!$3:$3,0)+3)/10000</f>
        <v>403.2</v>
      </c>
      <c r="G17" s="119">
        <f t="shared" si="5"/>
        <v>1796.4</v>
      </c>
      <c r="I17" s="132">
        <f>INDEX('[13]2016 确认版 vs 财务版'!$1:$7,7,MATCH($B17,'[13]2016 确认版 vs 财务版'!$3:$3,0))/10000</f>
        <v>316.8</v>
      </c>
      <c r="J17" s="133">
        <f>INDEX('[13]2016 确认版 vs 财务版'!$1:$7,7,MATCH($B17,'[13]2016 确认版 vs 财务版'!$3:$3,0)+1)/10000</f>
        <v>561.6</v>
      </c>
      <c r="K17" s="133">
        <f>INDEX('[13]2016 确认版 vs 财务版'!$1:$7,7,MATCH($B17,'[13]2016 确认版 vs 财务版'!$3:$3,0)+2)/10000</f>
        <v>514.79999999999995</v>
      </c>
      <c r="L17" s="133">
        <f>INDEX('[13]2016 确认版 vs 财务版'!$1:$7,7,MATCH($B17,'[13]2016 确认版 vs 财务版'!$3:$3,0)+3)/10000</f>
        <v>403.2</v>
      </c>
      <c r="M17" s="119">
        <f t="shared" si="6"/>
        <v>1796.4</v>
      </c>
      <c r="O17" s="132"/>
      <c r="P17" s="133"/>
      <c r="Q17" s="133"/>
      <c r="R17" s="133"/>
      <c r="S17" s="119"/>
      <c r="U17" s="132"/>
      <c r="V17" s="133"/>
      <c r="W17" s="133"/>
      <c r="X17" s="133"/>
      <c r="Y17" s="119"/>
      <c r="AA17" s="132"/>
      <c r="AB17" s="133"/>
      <c r="AC17" s="133"/>
      <c r="AD17" s="133"/>
      <c r="AE17" s="119"/>
    </row>
    <row r="18" spans="1:31" ht="14.25">
      <c r="A18" s="98" t="str">
        <f>VLOOKUP($B18,大区会计表!$A:$B,2,0)</f>
        <v>白鹭</v>
      </c>
      <c r="B18" s="98" t="s">
        <v>7</v>
      </c>
      <c r="C18" s="134">
        <f>INDEX('[13]2016 确认版 vs 财务版'!$1:$7,6,MATCH($B18,'[13]2016 确认版 vs 财务版'!$3:$3,0))/10000</f>
        <v>195</v>
      </c>
      <c r="D18" s="135">
        <f>INDEX('[13]2016 确认版 vs 财务版'!$1:$7,6,MATCH($B18,'[13]2016 确认版 vs 财务版'!$3:$3,0)+1)/10000</f>
        <v>360</v>
      </c>
      <c r="E18" s="135">
        <f>INDEX('[13]2016 确认版 vs 财务版'!$1:$7,6,MATCH($B18,'[13]2016 确认版 vs 财务版'!$3:$3,0)+2)/10000</f>
        <v>450</v>
      </c>
      <c r="F18" s="135">
        <f>INDEX('[13]2016 确认版 vs 财务版'!$1:$7,6,MATCH($B18,'[13]2016 确认版 vs 财务版'!$3:$3,0)+3)/10000</f>
        <v>495</v>
      </c>
      <c r="G18" s="136">
        <f t="shared" si="5"/>
        <v>1500</v>
      </c>
      <c r="I18" s="134">
        <f>INDEX('[13]2016 确认版 vs 财务版'!$1:$7,7,MATCH($B18,'[13]2016 确认版 vs 财务版'!$3:$3,0))/10000</f>
        <v>192</v>
      </c>
      <c r="J18" s="135">
        <f>INDEX('[13]2016 确认版 vs 财务版'!$1:$7,7,MATCH($B18,'[13]2016 确认版 vs 财务版'!$3:$3,0)+1)/10000</f>
        <v>300</v>
      </c>
      <c r="K18" s="135">
        <f>INDEX('[13]2016 确认版 vs 财务版'!$1:$7,7,MATCH($B18,'[13]2016 确认版 vs 财务版'!$3:$3,0)+2)/10000</f>
        <v>312</v>
      </c>
      <c r="L18" s="135">
        <f>INDEX('[13]2016 确认版 vs 财务版'!$1:$7,7,MATCH($B18,'[13]2016 确认版 vs 财务版'!$3:$3,0)+3)/10000</f>
        <v>396</v>
      </c>
      <c r="M18" s="136">
        <f t="shared" si="6"/>
        <v>1200</v>
      </c>
      <c r="O18" s="134">
        <v>62</v>
      </c>
      <c r="P18" s="135">
        <v>258</v>
      </c>
      <c r="Q18" s="135">
        <v>310</v>
      </c>
      <c r="R18" s="135">
        <v>370</v>
      </c>
      <c r="S18" s="136">
        <f t="shared" ref="S18" si="19">SUM(O18:R18)</f>
        <v>1000</v>
      </c>
      <c r="U18" s="134">
        <f>INDEX('[13]2016 确认版 vs 财务版'!$1:$7,6,MATCH($B18,'[13]2016 确认版 vs 财务版'!$3:$3,0)+5)/10000</f>
        <v>74</v>
      </c>
      <c r="V18" s="135">
        <f>INDEX('[13]2016 确认版 vs 财务版'!$1:$7,6,MATCH($B18,'[13]2016 确认版 vs 财务版'!$3:$3,0)+6)/10000</f>
        <v>125</v>
      </c>
      <c r="W18" s="135">
        <f>INDEX('[13]2016 确认版 vs 财务版'!$1:$7,6,MATCH($B18,'[13]2016 确认版 vs 财务版'!$3:$3,0)+7)/10000</f>
        <v>175</v>
      </c>
      <c r="X18" s="135">
        <f>INDEX('[13]2016 确认版 vs 财务版'!$1:$7,6,MATCH($B18,'[13]2016 确认版 vs 财务版'!$3:$3,0)+8)/10000</f>
        <v>126</v>
      </c>
      <c r="Y18" s="136">
        <f t="shared" si="7"/>
        <v>500</v>
      </c>
      <c r="AA18" s="134">
        <f>INDEX('[13]2016 确认版 vs 财务版'!$1:$7,7,MATCH($B18,'[13]2016 确认版 vs 财务版'!$3:$3,0)+5)/10000</f>
        <v>26</v>
      </c>
      <c r="AB18" s="135">
        <f>INDEX('[13]2016 确认版 vs 财务版'!$1:$7,7,MATCH($B18,'[13]2016 确认版 vs 财务版'!$3:$3,0)+6)/10000</f>
        <v>72</v>
      </c>
      <c r="AC18" s="135">
        <f>INDEX('[13]2016 确认版 vs 财务版'!$1:$7,7,MATCH($B18,'[13]2016 确认版 vs 财务版'!$3:$3,0)+7)/10000</f>
        <v>84</v>
      </c>
      <c r="AD18" s="135">
        <f>INDEX('[13]2016 确认版 vs 财务版'!$1:$7,7,MATCH($B18,'[13]2016 确认版 vs 财务版'!$3:$3,0)+8)/10000</f>
        <v>98</v>
      </c>
      <c r="AE18" s="136">
        <f t="shared" si="8"/>
        <v>280</v>
      </c>
    </row>
    <row r="19" spans="1:31" ht="14.25" outlineLevel="1">
      <c r="A19" s="103"/>
      <c r="B19" s="103" t="s">
        <v>387</v>
      </c>
      <c r="C19" s="132">
        <f>SUM(C16:C18)</f>
        <v>797.8</v>
      </c>
      <c r="D19" s="133">
        <f t="shared" ref="D19:G19" si="20">SUM(D16:D18)</f>
        <v>1449.6</v>
      </c>
      <c r="E19" s="133">
        <f t="shared" si="20"/>
        <v>1624.8</v>
      </c>
      <c r="F19" s="133">
        <f t="shared" si="20"/>
        <v>1624.2</v>
      </c>
      <c r="G19" s="119">
        <f t="shared" si="20"/>
        <v>5496.4</v>
      </c>
      <c r="I19" s="132">
        <f t="shared" ref="I19:M19" si="21">SUM(I16:I18)</f>
        <v>892.8</v>
      </c>
      <c r="J19" s="133">
        <f t="shared" si="21"/>
        <v>1461.6</v>
      </c>
      <c r="K19" s="133">
        <f t="shared" si="21"/>
        <v>1450.8</v>
      </c>
      <c r="L19" s="133">
        <f t="shared" si="21"/>
        <v>1591.2</v>
      </c>
      <c r="M19" s="119">
        <f t="shared" si="21"/>
        <v>5396.4</v>
      </c>
      <c r="O19" s="132">
        <f t="shared" ref="O19:S19" si="22">SUM(O16:O18)</f>
        <v>177</v>
      </c>
      <c r="P19" s="133">
        <f t="shared" si="22"/>
        <v>659</v>
      </c>
      <c r="Q19" s="133">
        <f t="shared" si="22"/>
        <v>760</v>
      </c>
      <c r="R19" s="133">
        <f t="shared" si="22"/>
        <v>904</v>
      </c>
      <c r="S19" s="119">
        <f t="shared" si="22"/>
        <v>2500</v>
      </c>
      <c r="U19" s="132">
        <f t="shared" ref="U19:Y19" si="23">SUM(U16:U18)</f>
        <v>235</v>
      </c>
      <c r="V19" s="133">
        <f t="shared" si="23"/>
        <v>345</v>
      </c>
      <c r="W19" s="133">
        <f t="shared" si="23"/>
        <v>495</v>
      </c>
      <c r="X19" s="133">
        <f t="shared" si="23"/>
        <v>325</v>
      </c>
      <c r="Y19" s="119">
        <f t="shared" si="23"/>
        <v>1400</v>
      </c>
      <c r="AA19" s="132">
        <f t="shared" ref="AA19:AE19" si="24">SUM(AA16:AA18)</f>
        <v>153</v>
      </c>
      <c r="AB19" s="133">
        <f t="shared" si="24"/>
        <v>222</v>
      </c>
      <c r="AC19" s="133">
        <f t="shared" si="24"/>
        <v>234</v>
      </c>
      <c r="AD19" s="133">
        <f t="shared" si="24"/>
        <v>171</v>
      </c>
      <c r="AE19" s="119">
        <f t="shared" si="24"/>
        <v>780</v>
      </c>
    </row>
    <row r="20" spans="1:31" ht="14.25" outlineLevel="1">
      <c r="A20" s="98"/>
      <c r="B20" s="98"/>
      <c r="C20" s="137"/>
      <c r="D20" s="138"/>
      <c r="E20" s="138"/>
      <c r="F20" s="138"/>
      <c r="G20" s="139"/>
      <c r="I20" s="137"/>
      <c r="J20" s="138"/>
      <c r="K20" s="138"/>
      <c r="L20" s="138"/>
      <c r="M20" s="139"/>
      <c r="O20" s="137"/>
      <c r="P20" s="138"/>
      <c r="Q20" s="138"/>
      <c r="R20" s="138"/>
      <c r="S20" s="139"/>
      <c r="U20" s="137"/>
      <c r="V20" s="138"/>
      <c r="W20" s="138"/>
      <c r="X20" s="138"/>
      <c r="Y20" s="139"/>
      <c r="AA20" s="137"/>
      <c r="AB20" s="138"/>
      <c r="AC20" s="138"/>
      <c r="AD20" s="138"/>
      <c r="AE20" s="139"/>
    </row>
    <row r="21" spans="1:31" ht="14.25">
      <c r="A21" s="103" t="str">
        <f>VLOOKUP($B21,大区会计表!$A:$B,2,0)</f>
        <v>白鹭</v>
      </c>
      <c r="B21" s="103" t="s">
        <v>3</v>
      </c>
      <c r="C21" s="140">
        <f>INDEX('[13]2016 确认版 vs 财务版'!$1:$7,6,MATCH($B21,'[13]2016 确认版 vs 财务版'!$3:$3,0))/10000</f>
        <v>400</v>
      </c>
      <c r="D21" s="141">
        <f>INDEX('[13]2016 确认版 vs 财务版'!$1:$7,6,MATCH($B21,'[13]2016 确认版 vs 财务版'!$3:$3,0)+1)/10000</f>
        <v>800</v>
      </c>
      <c r="E21" s="141">
        <f>INDEX('[13]2016 确认版 vs 财务版'!$1:$7,6,MATCH($B21,'[13]2016 确认版 vs 财务版'!$3:$3,0)+2)/10000</f>
        <v>700</v>
      </c>
      <c r="F21" s="141">
        <f>INDEX('[13]2016 确认版 vs 财务版'!$1:$7,6,MATCH($B21,'[13]2016 确认版 vs 财务版'!$3:$3,0)+3)/10000</f>
        <v>400</v>
      </c>
      <c r="G21" s="142">
        <f t="shared" ref="G21:G22" si="25">SUM(C21:F21)</f>
        <v>2300</v>
      </c>
      <c r="H21" s="117"/>
      <c r="I21" s="140">
        <f>INDEX('[13]2016 确认版 vs 财务版'!$1:$7,7,MATCH($B21,'[13]2016 确认版 vs 财务版'!$3:$3,0))/10000</f>
        <v>400</v>
      </c>
      <c r="J21" s="141">
        <f>INDEX('[13]2016 确认版 vs 财务版'!$1:$7,7,MATCH($B21,'[13]2016 确认版 vs 财务版'!$3:$3,0)+1)/10000</f>
        <v>700</v>
      </c>
      <c r="K21" s="141">
        <f>INDEX('[13]2016 确认版 vs 财务版'!$1:$7,7,MATCH($B21,'[13]2016 确认版 vs 财务版'!$3:$3,0)+2)/10000</f>
        <v>800</v>
      </c>
      <c r="L21" s="141">
        <f>INDEX('[13]2016 确认版 vs 财务版'!$1:$7,7,MATCH($B21,'[13]2016 确认版 vs 财务版'!$3:$3,0)+3)/10000</f>
        <v>700</v>
      </c>
      <c r="M21" s="142">
        <f t="shared" ref="M21:M22" si="26">SUM(I21:L21)</f>
        <v>2600</v>
      </c>
      <c r="O21" s="140">
        <v>230</v>
      </c>
      <c r="P21" s="141">
        <v>400</v>
      </c>
      <c r="Q21" s="141">
        <v>400</v>
      </c>
      <c r="R21" s="141">
        <v>170</v>
      </c>
      <c r="S21" s="142">
        <f t="shared" ref="S21:S23" si="27">SUM(O21:R21)</f>
        <v>1200</v>
      </c>
      <c r="T21" s="117"/>
      <c r="U21" s="140">
        <f>INDEX('[13]2016 确认版 vs 财务版'!$1:$7,6,MATCH($B21,'[13]2016 确认版 vs 财务版'!$3:$3,0)+5)/10000</f>
        <v>130</v>
      </c>
      <c r="V21" s="141">
        <f>INDEX('[13]2016 确认版 vs 财务版'!$1:$7,6,MATCH($B21,'[13]2016 确认版 vs 财务版'!$3:$3,0)+6)/10000</f>
        <v>150</v>
      </c>
      <c r="W21" s="141">
        <f>INDEX('[13]2016 确认版 vs 财务版'!$1:$7,6,MATCH($B21,'[13]2016 确认版 vs 财务版'!$3:$3,0)+7)/10000</f>
        <v>100</v>
      </c>
      <c r="X21" s="141">
        <f>INDEX('[13]2016 确认版 vs 财务版'!$1:$7,6,MATCH($B21,'[13]2016 确认版 vs 财务版'!$3:$3,0)+8)/10000</f>
        <v>120</v>
      </c>
      <c r="Y21" s="142">
        <f t="shared" ref="Y21:Y22" si="28">SUM(U21:X21)</f>
        <v>500</v>
      </c>
      <c r="Z21" s="117"/>
      <c r="AA21" s="140">
        <f>INDEX('[13]2016 确认版 vs 财务版'!$1:$7,7,MATCH($B21,'[13]2016 确认版 vs 财务版'!$3:$3,0)+5)/10000</f>
        <v>70</v>
      </c>
      <c r="AB21" s="141">
        <f>INDEX('[13]2016 确认版 vs 财务版'!$1:$7,7,MATCH($B21,'[13]2016 确认版 vs 财务版'!$3:$3,0)+6)/10000</f>
        <v>80</v>
      </c>
      <c r="AC21" s="141">
        <f>INDEX('[13]2016 确认版 vs 财务版'!$1:$7,7,MATCH($B21,'[13]2016 确认版 vs 财务版'!$3:$3,0)+7)/10000</f>
        <v>60</v>
      </c>
      <c r="AD21" s="141">
        <f>INDEX('[13]2016 确认版 vs 财务版'!$1:$7,7,MATCH($B21,'[13]2016 确认版 vs 财务版'!$3:$3,0)+8)/10000</f>
        <v>70</v>
      </c>
      <c r="AE21" s="142">
        <f t="shared" ref="AE21:AE22" si="29">SUM(AA21:AD21)</f>
        <v>280</v>
      </c>
    </row>
    <row r="22" spans="1:31" ht="14.25">
      <c r="A22" s="98" t="str">
        <f>VLOOKUP($B22,大区会计表!$A:$B,2,0)</f>
        <v>刘丽</v>
      </c>
      <c r="B22" s="98" t="s">
        <v>15</v>
      </c>
      <c r="C22" s="134">
        <f>INDEX('[13]2016 确认版 vs 财务版'!$1:$7,6,MATCH($B22,'[13]2016 确认版 vs 财务版'!$3:$3,0))/10000</f>
        <v>55</v>
      </c>
      <c r="D22" s="135">
        <f>INDEX('[13]2016 确认版 vs 财务版'!$1:$7,6,MATCH($B22,'[13]2016 确认版 vs 财务版'!$3:$3,0)+1)/10000</f>
        <v>125</v>
      </c>
      <c r="E22" s="135">
        <f>INDEX('[13]2016 确认版 vs 财务版'!$1:$7,6,MATCH($B22,'[13]2016 确认版 vs 财务版'!$3:$3,0)+2)/10000</f>
        <v>155</v>
      </c>
      <c r="F22" s="135">
        <f>INDEX('[13]2016 确认版 vs 财务版'!$1:$7,6,MATCH($B22,'[13]2016 确认版 vs 财务版'!$3:$3,0)+3)/10000</f>
        <v>165</v>
      </c>
      <c r="G22" s="136">
        <f t="shared" si="25"/>
        <v>500</v>
      </c>
      <c r="I22" s="134">
        <f>INDEX('[13]2016 确认版 vs 财务版'!$1:$7,7,MATCH($B22,'[13]2016 确认版 vs 财务版'!$3:$3,0))/10000</f>
        <v>67.2</v>
      </c>
      <c r="J22" s="135">
        <f>INDEX('[13]2016 确认版 vs 财务版'!$1:$7,7,MATCH($B22,'[13]2016 确认版 vs 财务版'!$3:$3,0)+1)/10000</f>
        <v>105</v>
      </c>
      <c r="K22" s="135">
        <f>INDEX('[13]2016 确认版 vs 财务版'!$1:$7,7,MATCH($B22,'[13]2016 确认版 vs 财务版'!$3:$3,0)+2)/10000</f>
        <v>109.2</v>
      </c>
      <c r="L22" s="135">
        <f>INDEX('[13]2016 确认版 vs 财务版'!$1:$7,7,MATCH($B22,'[13]2016 确认版 vs 财务版'!$3:$3,0)+3)/10000</f>
        <v>138.6</v>
      </c>
      <c r="M22" s="136">
        <f t="shared" si="26"/>
        <v>420</v>
      </c>
      <c r="O22" s="134"/>
      <c r="P22" s="135"/>
      <c r="Q22" s="135"/>
      <c r="R22" s="135"/>
      <c r="S22" s="136">
        <f t="shared" si="27"/>
        <v>0</v>
      </c>
      <c r="U22" s="134">
        <f>INDEX('[13]2016 确认版 vs 财务版'!$1:$7,6,MATCH($B22,'[13]2016 确认版 vs 财务版'!$3:$3,0)+5)/10000</f>
        <v>0</v>
      </c>
      <c r="V22" s="135">
        <f>INDEX('[13]2016 确认版 vs 财务版'!$1:$7,6,MATCH($B22,'[13]2016 确认版 vs 财务版'!$3:$3,0)+6)/10000</f>
        <v>0</v>
      </c>
      <c r="W22" s="135">
        <f>INDEX('[13]2016 确认版 vs 财务版'!$1:$7,6,MATCH($B22,'[13]2016 确认版 vs 财务版'!$3:$3,0)+7)/10000</f>
        <v>0</v>
      </c>
      <c r="X22" s="135">
        <f>INDEX('[13]2016 确认版 vs 财务版'!$1:$7,6,MATCH($B22,'[13]2016 确认版 vs 财务版'!$3:$3,0)+8)/10000</f>
        <v>0</v>
      </c>
      <c r="Y22" s="136">
        <f t="shared" si="28"/>
        <v>0</v>
      </c>
      <c r="AA22" s="134">
        <f>INDEX('[13]2016 确认版 vs 财务版'!$1:$7,7,MATCH($B22,'[13]2016 确认版 vs 财务版'!$3:$3,0)+5)/10000</f>
        <v>0</v>
      </c>
      <c r="AB22" s="135">
        <f>INDEX('[13]2016 确认版 vs 财务版'!$1:$7,7,MATCH($B22,'[13]2016 确认版 vs 财务版'!$3:$3,0)+6)/10000</f>
        <v>0</v>
      </c>
      <c r="AC22" s="135">
        <f>INDEX('[13]2016 确认版 vs 财务版'!$1:$7,7,MATCH($B22,'[13]2016 确认版 vs 财务版'!$3:$3,0)+7)/10000</f>
        <v>0</v>
      </c>
      <c r="AD22" s="135">
        <f>INDEX('[13]2016 确认版 vs 财务版'!$1:$7,7,MATCH($B22,'[13]2016 确认版 vs 财务版'!$3:$3,0)+8)/10000</f>
        <v>0</v>
      </c>
      <c r="AE22" s="136">
        <f t="shared" si="29"/>
        <v>0</v>
      </c>
    </row>
    <row r="23" spans="1:31" ht="14.25">
      <c r="A23" s="103" t="str">
        <f>VLOOKUP($B23,大区会计表!$A:$B,2,0)</f>
        <v>丁蓓</v>
      </c>
      <c r="B23" s="103" t="s">
        <v>14</v>
      </c>
      <c r="C23" s="132">
        <f>INDEX('[13]2016 确认版 vs 财务版'!$1:$7,6,MATCH($B23,'[13]2016 确认版 vs 财务版'!$3:$3,0))/10000</f>
        <v>140</v>
      </c>
      <c r="D23" s="133">
        <f>INDEX('[13]2016 确认版 vs 财务版'!$1:$7,6,MATCH($B23,'[13]2016 确认版 vs 财务版'!$3:$3,0)+1)/10000</f>
        <v>220</v>
      </c>
      <c r="E23" s="133">
        <f>INDEX('[13]2016 确认版 vs 财务版'!$1:$7,6,MATCH($B23,'[13]2016 确认版 vs 财务版'!$3:$3,0)+2)/10000</f>
        <v>300</v>
      </c>
      <c r="F23" s="133">
        <f>INDEX('[13]2016 确认版 vs 财务版'!$1:$7,6,MATCH($B23,'[13]2016 确认版 vs 财务版'!$3:$3,0)+3)/10000</f>
        <v>340</v>
      </c>
      <c r="G23" s="119">
        <f t="shared" ref="G23:G31" si="30">SUM(C23:F23)</f>
        <v>1000</v>
      </c>
      <c r="I23" s="132">
        <f>INDEX('[13]2016 确认版 vs 财务版'!$1:$7,7,MATCH($B23,'[13]2016 确认版 vs 财务版'!$3:$3,0))/10000</f>
        <v>100</v>
      </c>
      <c r="J23" s="133">
        <f>INDEX('[13]2016 确认版 vs 财务版'!$1:$7,7,MATCH($B23,'[13]2016 确认版 vs 财务版'!$3:$3,0)+1)/10000</f>
        <v>250</v>
      </c>
      <c r="K23" s="133">
        <f>INDEX('[13]2016 确认版 vs 财务版'!$1:$7,7,MATCH($B23,'[13]2016 确认版 vs 财务版'!$3:$3,0)+2)/10000</f>
        <v>300</v>
      </c>
      <c r="L23" s="133">
        <f>INDEX('[13]2016 确认版 vs 财务版'!$1:$7,7,MATCH($B23,'[13]2016 确认版 vs 财务版'!$3:$3,0)+3)/10000</f>
        <v>350</v>
      </c>
      <c r="M23" s="119">
        <f t="shared" ref="M23:M31" si="31">SUM(I23:L23)</f>
        <v>1000</v>
      </c>
      <c r="O23" s="132"/>
      <c r="P23" s="133"/>
      <c r="Q23" s="133"/>
      <c r="R23" s="133"/>
      <c r="S23" s="119">
        <f t="shared" si="27"/>
        <v>0</v>
      </c>
      <c r="U23" s="132">
        <f>INDEX('[13]2016 确认版 vs 财务版'!$1:$7,6,MATCH($B23,'[13]2016 确认版 vs 财务版'!$3:$3,0)+5)/10000</f>
        <v>0</v>
      </c>
      <c r="V23" s="133">
        <f>INDEX('[13]2016 确认版 vs 财务版'!$1:$7,6,MATCH($B23,'[13]2016 确认版 vs 财务版'!$3:$3,0)+6)/10000</f>
        <v>0</v>
      </c>
      <c r="W23" s="133">
        <f>INDEX('[13]2016 确认版 vs 财务版'!$1:$7,6,MATCH($B23,'[13]2016 确认版 vs 财务版'!$3:$3,0)+7)/10000</f>
        <v>0</v>
      </c>
      <c r="X23" s="133">
        <f>INDEX('[13]2016 确认版 vs 财务版'!$1:$7,6,MATCH($B23,'[13]2016 确认版 vs 财务版'!$3:$3,0)+8)/10000</f>
        <v>0</v>
      </c>
      <c r="Y23" s="119">
        <f t="shared" ref="Y23:Y31" si="32">SUM(U23:X23)</f>
        <v>0</v>
      </c>
      <c r="AA23" s="132">
        <f>INDEX('[13]2016 确认版 vs 财务版'!$1:$7,7,MATCH($B23,'[13]2016 确认版 vs 财务版'!$3:$3,0)+5)/10000</f>
        <v>0</v>
      </c>
      <c r="AB23" s="133">
        <f>INDEX('[13]2016 确认版 vs 财务版'!$1:$7,7,MATCH($B23,'[13]2016 确认版 vs 财务版'!$3:$3,0)+6)/10000</f>
        <v>0</v>
      </c>
      <c r="AC23" s="133">
        <f>INDEX('[13]2016 确认版 vs 财务版'!$1:$7,7,MATCH($B23,'[13]2016 确认版 vs 财务版'!$3:$3,0)+7)/10000</f>
        <v>0</v>
      </c>
      <c r="AD23" s="133">
        <f>INDEX('[13]2016 确认版 vs 财务版'!$1:$7,7,MATCH($B23,'[13]2016 确认版 vs 财务版'!$3:$3,0)+8)/10000</f>
        <v>0</v>
      </c>
      <c r="AE23" s="119">
        <f t="shared" ref="AE23:AE31" si="33">SUM(AA23:AD23)</f>
        <v>0</v>
      </c>
    </row>
    <row r="24" spans="1:31" ht="14.25" outlineLevel="1">
      <c r="A24" s="98"/>
      <c r="B24" s="98" t="s">
        <v>388</v>
      </c>
      <c r="C24" s="134">
        <f>SUM(C21:C23)</f>
        <v>595</v>
      </c>
      <c r="D24" s="135">
        <f t="shared" ref="D24:G24" si="34">SUM(D21:D23)</f>
        <v>1145</v>
      </c>
      <c r="E24" s="135">
        <f t="shared" si="34"/>
        <v>1155</v>
      </c>
      <c r="F24" s="135">
        <f t="shared" si="34"/>
        <v>905</v>
      </c>
      <c r="G24" s="136">
        <f t="shared" si="34"/>
        <v>3800</v>
      </c>
      <c r="I24" s="134">
        <f t="shared" ref="I24:M24" si="35">SUM(I21:I23)</f>
        <v>567.20000000000005</v>
      </c>
      <c r="J24" s="135">
        <f t="shared" si="35"/>
        <v>1055</v>
      </c>
      <c r="K24" s="135">
        <f t="shared" si="35"/>
        <v>1209.2</v>
      </c>
      <c r="L24" s="135">
        <f t="shared" si="35"/>
        <v>1188.5999999999999</v>
      </c>
      <c r="M24" s="136">
        <f t="shared" si="35"/>
        <v>4020</v>
      </c>
      <c r="O24" s="134">
        <f t="shared" ref="O24:S24" si="36">SUM(O21:O23)</f>
        <v>230</v>
      </c>
      <c r="P24" s="135">
        <f t="shared" si="36"/>
        <v>400</v>
      </c>
      <c r="Q24" s="135">
        <f t="shared" si="36"/>
        <v>400</v>
      </c>
      <c r="R24" s="135">
        <f t="shared" si="36"/>
        <v>170</v>
      </c>
      <c r="S24" s="136">
        <f t="shared" si="36"/>
        <v>1200</v>
      </c>
      <c r="U24" s="134">
        <f t="shared" ref="U24:Y24" si="37">SUM(U21:U23)</f>
        <v>130</v>
      </c>
      <c r="V24" s="135">
        <f t="shared" si="37"/>
        <v>150</v>
      </c>
      <c r="W24" s="135">
        <f t="shared" si="37"/>
        <v>100</v>
      </c>
      <c r="X24" s="135">
        <f t="shared" si="37"/>
        <v>120</v>
      </c>
      <c r="Y24" s="136">
        <f t="shared" si="37"/>
        <v>500</v>
      </c>
      <c r="AA24" s="134">
        <f t="shared" ref="AA24:AE24" si="38">SUM(AA21:AA23)</f>
        <v>70</v>
      </c>
      <c r="AB24" s="135">
        <f t="shared" si="38"/>
        <v>80</v>
      </c>
      <c r="AC24" s="135">
        <f t="shared" si="38"/>
        <v>60</v>
      </c>
      <c r="AD24" s="135">
        <f t="shared" si="38"/>
        <v>70</v>
      </c>
      <c r="AE24" s="136">
        <f t="shared" si="38"/>
        <v>280</v>
      </c>
    </row>
    <row r="25" spans="1:31" ht="14.25" outlineLevel="1">
      <c r="A25" s="103"/>
      <c r="B25" s="103"/>
      <c r="C25" s="132"/>
      <c r="D25" s="133"/>
      <c r="E25" s="133"/>
      <c r="F25" s="133"/>
      <c r="G25" s="119"/>
      <c r="I25" s="132"/>
      <c r="J25" s="133"/>
      <c r="K25" s="133"/>
      <c r="L25" s="133"/>
      <c r="M25" s="119"/>
      <c r="O25" s="132"/>
      <c r="P25" s="133"/>
      <c r="Q25" s="133"/>
      <c r="R25" s="133"/>
      <c r="S25" s="119"/>
      <c r="U25" s="132"/>
      <c r="V25" s="133"/>
      <c r="W25" s="133"/>
      <c r="X25" s="133"/>
      <c r="Y25" s="119"/>
      <c r="AA25" s="132"/>
      <c r="AB25" s="133"/>
      <c r="AC25" s="133"/>
      <c r="AD25" s="133"/>
      <c r="AE25" s="119"/>
    </row>
    <row r="26" spans="1:31" ht="14.25">
      <c r="A26" s="98" t="str">
        <f>VLOOKUP($B26,大区会计表!$A:$B,2,0)</f>
        <v>金银</v>
      </c>
      <c r="B26" s="98" t="s">
        <v>5</v>
      </c>
      <c r="C26" s="134">
        <f>INDEX('[13]2016 确认版 vs 财务版'!$1:$7,6,MATCH($B26,'[13]2016 确认版 vs 财务版'!$3:$3,0))/10000</f>
        <v>400</v>
      </c>
      <c r="D26" s="135">
        <f>INDEX('[13]2016 确认版 vs 财务版'!$1:$7,6,MATCH($B26,'[13]2016 确认版 vs 财务版'!$3:$3,0)+1)/10000</f>
        <v>1250</v>
      </c>
      <c r="E26" s="135">
        <f>INDEX('[13]2016 确认版 vs 财务版'!$1:$7,6,MATCH($B26,'[13]2016 确认版 vs 财务版'!$3:$3,0)+2)/10000</f>
        <v>850</v>
      </c>
      <c r="F26" s="135">
        <f>INDEX('[13]2016 确认版 vs 财务版'!$1:$7,6,MATCH($B26,'[13]2016 确认版 vs 财务版'!$3:$3,0)+3)/10000</f>
        <v>1000</v>
      </c>
      <c r="G26" s="136">
        <f t="shared" si="30"/>
        <v>3500</v>
      </c>
      <c r="I26" s="134">
        <f>INDEX('[13]2016 确认版 vs 财务版'!$1:$7,7,MATCH($B26,'[13]2016 确认版 vs 财务版'!$3:$3,0))/10000</f>
        <v>500</v>
      </c>
      <c r="J26" s="135">
        <f>INDEX('[13]2016 确认版 vs 财务版'!$1:$7,7,MATCH($B26,'[13]2016 确认版 vs 财务版'!$3:$3,0)+1)/10000</f>
        <v>700</v>
      </c>
      <c r="K26" s="135">
        <f>INDEX('[13]2016 确认版 vs 财务版'!$1:$7,7,MATCH($B26,'[13]2016 确认版 vs 财务版'!$3:$3,0)+2)/10000</f>
        <v>900</v>
      </c>
      <c r="L26" s="135">
        <f>INDEX('[13]2016 确认版 vs 财务版'!$1:$7,7,MATCH($B26,'[13]2016 确认版 vs 财务版'!$3:$3,0)+3)/10000</f>
        <v>1000</v>
      </c>
      <c r="M26" s="136">
        <f t="shared" si="31"/>
        <v>3100</v>
      </c>
      <c r="O26" s="134">
        <v>31</v>
      </c>
      <c r="P26" s="135">
        <v>200</v>
      </c>
      <c r="Q26" s="135">
        <v>300</v>
      </c>
      <c r="R26" s="135">
        <v>469</v>
      </c>
      <c r="S26" s="136">
        <f t="shared" ref="S26:S28" si="39">SUM(O26:R26)</f>
        <v>1000</v>
      </c>
      <c r="U26" s="134">
        <f>INDEX('[13]2016 确认版 vs 财务版'!$1:$7,6,MATCH($B26,'[13]2016 确认版 vs 财务版'!$3:$3,0)+5)/10000</f>
        <v>40.299999999999997</v>
      </c>
      <c r="V26" s="135">
        <f>INDEX('[13]2016 确认版 vs 财务版'!$1:$7,6,MATCH($B26,'[13]2016 确认版 vs 财务版'!$3:$3,0)+6)/10000</f>
        <v>260</v>
      </c>
      <c r="W26" s="135">
        <f>INDEX('[13]2016 确认版 vs 财务版'!$1:$7,6,MATCH($B26,'[13]2016 确认版 vs 财务版'!$3:$3,0)+7)/10000</f>
        <v>390</v>
      </c>
      <c r="X26" s="135">
        <f>INDEX('[13]2016 确认版 vs 财务版'!$1:$7,6,MATCH($B26,'[13]2016 确认版 vs 财务版'!$3:$3,0)+8)/10000</f>
        <v>609.70000000000005</v>
      </c>
      <c r="Y26" s="136">
        <f t="shared" si="32"/>
        <v>1300</v>
      </c>
      <c r="AA26" s="134">
        <f>INDEX('[13]2016 确认版 vs 财务版'!$1:$7,7,MATCH($B26,'[13]2016 确认版 vs 财务版'!$3:$3,0)+5)/10000</f>
        <v>27.164999999999953</v>
      </c>
      <c r="AB26" s="135">
        <f>INDEX('[13]2016 确认版 vs 财务版'!$1:$7,7,MATCH($B26,'[13]2016 确认版 vs 财务版'!$3:$3,0)+6)/10000</f>
        <v>143</v>
      </c>
      <c r="AC26" s="135">
        <f>INDEX('[13]2016 确认版 vs 财务版'!$1:$7,7,MATCH($B26,'[13]2016 确认版 vs 财务版'!$3:$3,0)+7)/10000</f>
        <v>214.5</v>
      </c>
      <c r="AD26" s="135">
        <f>INDEX('[13]2016 确认版 vs 财务版'!$1:$7,7,MATCH($B26,'[13]2016 确认版 vs 财务版'!$3:$3,0)+8)/10000</f>
        <v>335.33500000000004</v>
      </c>
      <c r="AE26" s="136">
        <f t="shared" si="33"/>
        <v>720</v>
      </c>
    </row>
    <row r="27" spans="1:31" ht="14.25">
      <c r="A27" s="103" t="str">
        <f>VLOOKUP($B27,大区会计表!$A:$B,2,0)</f>
        <v>金银</v>
      </c>
      <c r="B27" s="103" t="s">
        <v>13</v>
      </c>
      <c r="C27" s="132">
        <f>INDEX('[13]2016 确认版 vs 财务版'!$1:$7,6,MATCH($B27,'[13]2016 确认版 vs 财务版'!$3:$3,0))/10000</f>
        <v>260</v>
      </c>
      <c r="D27" s="133">
        <f>INDEX('[13]2016 确认版 vs 财务版'!$1:$7,6,MATCH($B27,'[13]2016 确认版 vs 财务版'!$3:$3,0)+1)/10000</f>
        <v>540</v>
      </c>
      <c r="E27" s="133">
        <f>INDEX('[13]2016 确认版 vs 财务版'!$1:$7,6,MATCH($B27,'[13]2016 确认版 vs 财务版'!$3:$3,0)+2)/10000</f>
        <v>660</v>
      </c>
      <c r="F27" s="133">
        <f>INDEX('[13]2016 确认版 vs 财务版'!$1:$7,6,MATCH($B27,'[13]2016 确认版 vs 财务版'!$3:$3,0)+3)/10000</f>
        <v>740</v>
      </c>
      <c r="G27" s="119">
        <f t="shared" si="30"/>
        <v>2200</v>
      </c>
      <c r="I27" s="132">
        <f>INDEX('[13]2016 确认版 vs 财务版'!$1:$7,7,MATCH($B27,'[13]2016 确认版 vs 财务版'!$3:$3,0))/10000</f>
        <v>260</v>
      </c>
      <c r="J27" s="133">
        <f>INDEX('[13]2016 确认版 vs 财务版'!$1:$7,7,MATCH($B27,'[13]2016 确认版 vs 财务版'!$3:$3,0)+1)/10000</f>
        <v>500</v>
      </c>
      <c r="K27" s="133">
        <f>INDEX('[13]2016 确认版 vs 财务版'!$1:$7,7,MATCH($B27,'[13]2016 确认版 vs 财务版'!$3:$3,0)+2)/10000</f>
        <v>500</v>
      </c>
      <c r="L27" s="133">
        <f>INDEX('[13]2016 确认版 vs 财务版'!$1:$7,7,MATCH($B27,'[13]2016 确认版 vs 财务版'!$3:$3,0)+3)/10000</f>
        <v>740</v>
      </c>
      <c r="M27" s="119">
        <f t="shared" si="31"/>
        <v>2000</v>
      </c>
      <c r="O27" s="132">
        <v>60</v>
      </c>
      <c r="P27" s="133">
        <v>300</v>
      </c>
      <c r="Q27" s="133">
        <v>500</v>
      </c>
      <c r="R27" s="133">
        <v>540</v>
      </c>
      <c r="S27" s="119">
        <f t="shared" si="39"/>
        <v>1400</v>
      </c>
      <c r="U27" s="132">
        <f>INDEX('[13]2016 确认版 vs 财务版'!$1:$7,6,MATCH($B27,'[13]2016 确认版 vs 财务版'!$3:$3,0)+5)/10000</f>
        <v>50</v>
      </c>
      <c r="V27" s="133">
        <f>INDEX('[13]2016 确认版 vs 财务版'!$1:$7,6,MATCH($B27,'[13]2016 确认版 vs 财务版'!$3:$3,0)+6)/10000</f>
        <v>150</v>
      </c>
      <c r="W27" s="133">
        <f>INDEX('[13]2016 确认版 vs 财务版'!$1:$7,6,MATCH($B27,'[13]2016 确认版 vs 财务版'!$3:$3,0)+7)/10000</f>
        <v>300</v>
      </c>
      <c r="X27" s="133">
        <f>INDEX('[13]2016 确认版 vs 财务版'!$1:$7,6,MATCH($B27,'[13]2016 确认版 vs 财务版'!$3:$3,0)+8)/10000</f>
        <v>400</v>
      </c>
      <c r="Y27" s="119">
        <f t="shared" si="32"/>
        <v>900</v>
      </c>
      <c r="AA27" s="132">
        <f>INDEX('[13]2016 确认版 vs 财务版'!$1:$7,7,MATCH($B27,'[13]2016 确认版 vs 财务版'!$3:$3,0)+5)/10000</f>
        <v>50</v>
      </c>
      <c r="AB27" s="133">
        <f>INDEX('[13]2016 确认版 vs 财务版'!$1:$7,7,MATCH($B27,'[13]2016 确认版 vs 财务版'!$3:$3,0)+6)/10000</f>
        <v>100</v>
      </c>
      <c r="AC27" s="133">
        <f>INDEX('[13]2016 确认版 vs 财务版'!$1:$7,7,MATCH($B27,'[13]2016 确认版 vs 财务版'!$3:$3,0)+7)/10000</f>
        <v>150</v>
      </c>
      <c r="AD27" s="133">
        <f>INDEX('[13]2016 确认版 vs 财务版'!$1:$7,7,MATCH($B27,'[13]2016 确认版 vs 财务版'!$3:$3,0)+8)/10000</f>
        <v>200</v>
      </c>
      <c r="AE27" s="119">
        <f t="shared" si="33"/>
        <v>500</v>
      </c>
    </row>
    <row r="28" spans="1:31" ht="14.25">
      <c r="A28" s="98" t="str">
        <f>VLOOKUP($B28,大区会计表!$A:$B,2,0)</f>
        <v>金银</v>
      </c>
      <c r="B28" s="98" t="s">
        <v>9</v>
      </c>
      <c r="C28" s="134">
        <f>INDEX('[13]2016 确认版 vs 财务版'!$1:$7,6,MATCH($B28,'[13]2016 确认版 vs 财务版'!$3:$3,0))/10000</f>
        <v>180</v>
      </c>
      <c r="D28" s="135">
        <f>INDEX('[13]2016 确认版 vs 财务版'!$1:$7,6,MATCH($B28,'[13]2016 确认版 vs 财务版'!$3:$3,0)+1)/10000</f>
        <v>320</v>
      </c>
      <c r="E28" s="135">
        <f>INDEX('[13]2016 确认版 vs 财务版'!$1:$7,6,MATCH($B28,'[13]2016 确认版 vs 财务版'!$3:$3,0)+2)/10000</f>
        <v>420</v>
      </c>
      <c r="F28" s="135">
        <f>INDEX('[13]2016 确认版 vs 财务版'!$1:$7,6,MATCH($B28,'[13]2016 确认版 vs 财务版'!$3:$3,0)+3)/10000</f>
        <v>380</v>
      </c>
      <c r="G28" s="136">
        <f t="shared" si="30"/>
        <v>1300</v>
      </c>
      <c r="I28" s="134">
        <f>INDEX('[13]2016 确认版 vs 财务版'!$1:$7,7,MATCH($B28,'[13]2016 确认版 vs 财务版'!$3:$3,0))/10000</f>
        <v>220</v>
      </c>
      <c r="J28" s="135">
        <f>INDEX('[13]2016 确认版 vs 财务版'!$1:$7,7,MATCH($B28,'[13]2016 确认版 vs 财务版'!$3:$3,0)+1)/10000</f>
        <v>280</v>
      </c>
      <c r="K28" s="135">
        <f>INDEX('[13]2016 确认版 vs 财务版'!$1:$7,7,MATCH($B28,'[13]2016 确认版 vs 财务版'!$3:$3,0)+2)/10000</f>
        <v>500</v>
      </c>
      <c r="L28" s="135">
        <f>INDEX('[13]2016 确认版 vs 财务版'!$1:$7,7,MATCH($B28,'[13]2016 确认版 vs 财务版'!$3:$3,0)+3)/10000</f>
        <v>500</v>
      </c>
      <c r="M28" s="136">
        <f t="shared" si="31"/>
        <v>1500</v>
      </c>
      <c r="O28" s="134">
        <v>18</v>
      </c>
      <c r="P28" s="135">
        <v>150</v>
      </c>
      <c r="Q28" s="135">
        <v>300</v>
      </c>
      <c r="R28" s="135">
        <v>332</v>
      </c>
      <c r="S28" s="136">
        <f t="shared" si="39"/>
        <v>800</v>
      </c>
      <c r="U28" s="134">
        <f>INDEX('[13]2016 确认版 vs 财务版'!$1:$7,6,MATCH($B28,'[13]2016 确认版 vs 财务版'!$3:$3,0)+5)/10000</f>
        <v>15.0443</v>
      </c>
      <c r="V28" s="135">
        <f>INDEX('[13]2016 确认版 vs 财务版'!$1:$7,6,MATCH($B28,'[13]2016 确认版 vs 财务版'!$3:$3,0)+6)/10000</f>
        <v>80</v>
      </c>
      <c r="W28" s="135">
        <f>INDEX('[13]2016 确认版 vs 财务版'!$1:$7,6,MATCH($B28,'[13]2016 确认版 vs 财务版'!$3:$3,0)+7)/10000</f>
        <v>140.0325</v>
      </c>
      <c r="X28" s="135">
        <f>INDEX('[13]2016 确认版 vs 财务版'!$1:$7,6,MATCH($B28,'[13]2016 确认版 vs 财务版'!$3:$3,0)+8)/10000</f>
        <v>164.92320000000001</v>
      </c>
      <c r="Y28" s="136">
        <f t="shared" si="32"/>
        <v>400</v>
      </c>
      <c r="AA28" s="134">
        <f>INDEX('[13]2016 确认版 vs 财务版'!$1:$7,7,MATCH($B28,'[13]2016 确认版 vs 财务版'!$3:$3,0)+5)/10000</f>
        <v>11.3726</v>
      </c>
      <c r="AB28" s="135">
        <f>INDEX('[13]2016 确认版 vs 财务版'!$1:$7,7,MATCH($B28,'[13]2016 确认版 vs 财务版'!$3:$3,0)+6)/10000</f>
        <v>40</v>
      </c>
      <c r="AC28" s="135">
        <f>INDEX('[13]2016 确认版 vs 财务版'!$1:$7,7,MATCH($B28,'[13]2016 确认版 vs 财务版'!$3:$3,0)+7)/10000</f>
        <v>78.512500000000003</v>
      </c>
      <c r="AD28" s="135">
        <f>INDEX('[13]2016 确认版 vs 财务版'!$1:$7,7,MATCH($B28,'[13]2016 确认版 vs 财务版'!$3:$3,0)+8)/10000</f>
        <v>90.114900000000006</v>
      </c>
      <c r="AE28" s="136">
        <f t="shared" si="33"/>
        <v>220</v>
      </c>
    </row>
    <row r="29" spans="1:31" ht="14.25" outlineLevel="1">
      <c r="A29" s="103"/>
      <c r="B29" s="103" t="s">
        <v>389</v>
      </c>
      <c r="C29" s="132">
        <f>SUM(C26:C28)</f>
        <v>840</v>
      </c>
      <c r="D29" s="133">
        <f t="shared" ref="D29:G29" si="40">SUM(D26:D28)</f>
        <v>2110</v>
      </c>
      <c r="E29" s="133">
        <f t="shared" si="40"/>
        <v>1930</v>
      </c>
      <c r="F29" s="133">
        <f t="shared" si="40"/>
        <v>2120</v>
      </c>
      <c r="G29" s="119">
        <f t="shared" si="40"/>
        <v>7000</v>
      </c>
      <c r="I29" s="132">
        <f t="shared" ref="I29:M29" si="41">SUM(I26:I28)</f>
        <v>980</v>
      </c>
      <c r="J29" s="133">
        <f t="shared" si="41"/>
        <v>1480</v>
      </c>
      <c r="K29" s="133">
        <f t="shared" si="41"/>
        <v>1900</v>
      </c>
      <c r="L29" s="133">
        <f t="shared" si="41"/>
        <v>2240</v>
      </c>
      <c r="M29" s="119">
        <f t="shared" si="41"/>
        <v>6600</v>
      </c>
      <c r="O29" s="132">
        <f t="shared" ref="O29:S29" si="42">SUM(O26:O28)</f>
        <v>109</v>
      </c>
      <c r="P29" s="133">
        <f t="shared" si="42"/>
        <v>650</v>
      </c>
      <c r="Q29" s="133">
        <f t="shared" si="42"/>
        <v>1100</v>
      </c>
      <c r="R29" s="133">
        <f t="shared" si="42"/>
        <v>1341</v>
      </c>
      <c r="S29" s="119">
        <f t="shared" si="42"/>
        <v>3200</v>
      </c>
      <c r="U29" s="132">
        <f t="shared" ref="U29:Y29" si="43">SUM(U26:U28)</f>
        <v>105.3443</v>
      </c>
      <c r="V29" s="133">
        <f t="shared" si="43"/>
        <v>490</v>
      </c>
      <c r="W29" s="133">
        <f t="shared" si="43"/>
        <v>830.03250000000003</v>
      </c>
      <c r="X29" s="133">
        <f t="shared" si="43"/>
        <v>1174.6232</v>
      </c>
      <c r="Y29" s="119">
        <f t="shared" si="43"/>
        <v>2600</v>
      </c>
      <c r="AA29" s="132">
        <f t="shared" ref="AA29:AE29" si="44">SUM(AA26:AA28)</f>
        <v>88.537599999999955</v>
      </c>
      <c r="AB29" s="133">
        <f t="shared" si="44"/>
        <v>283</v>
      </c>
      <c r="AC29" s="133">
        <f t="shared" si="44"/>
        <v>443.01249999999999</v>
      </c>
      <c r="AD29" s="133">
        <f t="shared" si="44"/>
        <v>625.44990000000007</v>
      </c>
      <c r="AE29" s="119">
        <f t="shared" si="44"/>
        <v>1440</v>
      </c>
    </row>
    <row r="30" spans="1:31" ht="14.25" outlineLevel="1">
      <c r="A30" s="98"/>
      <c r="B30" s="98"/>
      <c r="C30" s="134"/>
      <c r="D30" s="135"/>
      <c r="E30" s="135"/>
      <c r="F30" s="135"/>
      <c r="G30" s="136"/>
      <c r="I30" s="134"/>
      <c r="J30" s="135"/>
      <c r="K30" s="135"/>
      <c r="L30" s="135"/>
      <c r="M30" s="136"/>
      <c r="O30" s="134"/>
      <c r="P30" s="135"/>
      <c r="Q30" s="135"/>
      <c r="R30" s="135"/>
      <c r="S30" s="136"/>
      <c r="U30" s="134"/>
      <c r="V30" s="135"/>
      <c r="W30" s="135"/>
      <c r="X30" s="135"/>
      <c r="Y30" s="136"/>
      <c r="AA30" s="134"/>
      <c r="AB30" s="135"/>
      <c r="AC30" s="135"/>
      <c r="AD30" s="135"/>
      <c r="AE30" s="136"/>
    </row>
    <row r="31" spans="1:31" ht="14.25">
      <c r="A31" s="103" t="str">
        <f>VLOOKUP($B31,大区会计表!$A:$B,2,0)</f>
        <v>李研</v>
      </c>
      <c r="B31" s="103" t="s">
        <v>11</v>
      </c>
      <c r="C31" s="132">
        <f>INDEX('[13]2016 确认版 vs 财务版'!$1:$7,6,MATCH($B31,'[13]2016 确认版 vs 财务版'!$3:$3,0))/10000</f>
        <v>120</v>
      </c>
      <c r="D31" s="133">
        <f>INDEX('[13]2016 确认版 vs 财务版'!$1:$7,6,MATCH($B31,'[13]2016 确认版 vs 财务版'!$3:$3,0)+1)/10000</f>
        <v>360</v>
      </c>
      <c r="E31" s="133">
        <f>INDEX('[13]2016 确认版 vs 财务版'!$1:$7,6,MATCH($B31,'[13]2016 确认版 vs 财务版'!$3:$3,0)+2)/10000</f>
        <v>400</v>
      </c>
      <c r="F31" s="133">
        <f>INDEX('[13]2016 确认版 vs 财务版'!$1:$7,6,MATCH($B31,'[13]2016 确认版 vs 财务版'!$3:$3,0)+3)/10000</f>
        <v>320</v>
      </c>
      <c r="G31" s="119">
        <f t="shared" si="30"/>
        <v>1200</v>
      </c>
      <c r="I31" s="132">
        <f>INDEX('[13]2016 确认版 vs 财务版'!$1:$7,7,MATCH($B31,'[13]2016 确认版 vs 财务版'!$3:$3,0))/10000</f>
        <v>160</v>
      </c>
      <c r="J31" s="133">
        <f>INDEX('[13]2016 确认版 vs 财务版'!$1:$7,7,MATCH($B31,'[13]2016 确认版 vs 财务版'!$3:$3,0)+1)/10000</f>
        <v>250</v>
      </c>
      <c r="K31" s="133">
        <f>INDEX('[13]2016 确认版 vs 财务版'!$1:$7,7,MATCH($B31,'[13]2016 确认版 vs 财务版'!$3:$3,0)+2)/10000</f>
        <v>260</v>
      </c>
      <c r="L31" s="133">
        <f>INDEX('[13]2016 确认版 vs 财务版'!$1:$7,7,MATCH($B31,'[13]2016 确认版 vs 财务版'!$3:$3,0)+3)/10000</f>
        <v>330</v>
      </c>
      <c r="M31" s="119">
        <f t="shared" si="31"/>
        <v>1000</v>
      </c>
      <c r="O31" s="132">
        <v>15</v>
      </c>
      <c r="P31" s="133">
        <v>200</v>
      </c>
      <c r="Q31" s="133">
        <v>285</v>
      </c>
      <c r="R31" s="133">
        <v>300</v>
      </c>
      <c r="S31" s="119">
        <f t="shared" ref="S31:S35" si="45">SUM(O31:R31)</f>
        <v>800</v>
      </c>
      <c r="U31" s="132">
        <f>INDEX('[13]2016 确认版 vs 财务版'!$1:$7,6,MATCH($B31,'[13]2016 确认版 vs 财务版'!$3:$3,0)+5)/10000</f>
        <v>23</v>
      </c>
      <c r="V31" s="133">
        <f>INDEX('[13]2016 确认版 vs 财务版'!$1:$7,6,MATCH($B31,'[13]2016 确认版 vs 财务版'!$3:$3,0)+6)/10000</f>
        <v>150</v>
      </c>
      <c r="W31" s="133">
        <f>INDEX('[13]2016 确认版 vs 财务版'!$1:$7,6,MATCH($B31,'[13]2016 确认版 vs 财务版'!$3:$3,0)+7)/10000</f>
        <v>350</v>
      </c>
      <c r="X31" s="133">
        <f>INDEX('[13]2016 确认版 vs 财务版'!$1:$7,6,MATCH($B31,'[13]2016 确认版 vs 财务版'!$3:$3,0)+8)/10000</f>
        <v>377</v>
      </c>
      <c r="Y31" s="119">
        <f t="shared" si="32"/>
        <v>900</v>
      </c>
      <c r="AA31" s="132">
        <f>INDEX('[13]2016 确认版 vs 财务版'!$1:$7,7,MATCH($B31,'[13]2016 确认版 vs 财务版'!$3:$3,0)+5)/10000</f>
        <v>9</v>
      </c>
      <c r="AB31" s="133">
        <f>INDEX('[13]2016 确认版 vs 财务版'!$1:$7,7,MATCH($B31,'[13]2016 确认版 vs 财务版'!$3:$3,0)+6)/10000</f>
        <v>100</v>
      </c>
      <c r="AC31" s="133">
        <f>INDEX('[13]2016 确认版 vs 财务版'!$1:$7,7,MATCH($B31,'[13]2016 确认版 vs 财务版'!$3:$3,0)+7)/10000</f>
        <v>150</v>
      </c>
      <c r="AD31" s="133">
        <f>INDEX('[13]2016 确认版 vs 财务版'!$1:$7,7,MATCH($B31,'[13]2016 确认版 vs 财务版'!$3:$3,0)+8)/10000</f>
        <v>241</v>
      </c>
      <c r="AE31" s="119">
        <f t="shared" si="33"/>
        <v>500</v>
      </c>
    </row>
    <row r="32" spans="1:31" ht="14.25">
      <c r="A32" s="98" t="str">
        <f>VLOOKUP($B32,大区会计表!$A:$B,2,0)</f>
        <v>姚建红</v>
      </c>
      <c r="B32" s="98" t="s">
        <v>12</v>
      </c>
      <c r="C32" s="134">
        <f>INDEX('[13]2016 确认版 vs 财务版'!$1:$7,6,MATCH($B32,'[13]2016 确认版 vs 财务版'!$3:$3,0))/10000</f>
        <v>400</v>
      </c>
      <c r="D32" s="135">
        <f>INDEX('[13]2016 确认版 vs 财务版'!$1:$7,6,MATCH($B32,'[13]2016 确认版 vs 财务版'!$3:$3,0)+1)/10000</f>
        <v>600</v>
      </c>
      <c r="E32" s="135">
        <f>INDEX('[13]2016 确认版 vs 财务版'!$1:$7,6,MATCH($B32,'[13]2016 确认版 vs 财务版'!$3:$3,0)+2)/10000</f>
        <v>500</v>
      </c>
      <c r="F32" s="135">
        <f>INDEX('[13]2016 确认版 vs 财务版'!$1:$7,6,MATCH($B32,'[13]2016 确认版 vs 财务版'!$3:$3,0)+3)/10000</f>
        <v>700</v>
      </c>
      <c r="G32" s="136">
        <f t="shared" ref="G32:G33" si="46">SUM(C32:F32)</f>
        <v>2200</v>
      </c>
      <c r="I32" s="134">
        <f>INDEX('[13]2016 确认版 vs 财务版'!$1:$7,7,MATCH($B32,'[13]2016 确认版 vs 财务版'!$3:$3,0))/10000</f>
        <v>550</v>
      </c>
      <c r="J32" s="135">
        <f>INDEX('[13]2016 确认版 vs 财务版'!$1:$7,7,MATCH($B32,'[13]2016 确认版 vs 财务版'!$3:$3,0)+1)/10000+50</f>
        <v>400</v>
      </c>
      <c r="K32" s="135">
        <f>INDEX('[13]2016 确认版 vs 财务版'!$1:$7,7,MATCH($B32,'[13]2016 确认版 vs 财务版'!$3:$3,0)+2)/10000</f>
        <v>350</v>
      </c>
      <c r="L32" s="135">
        <f>INDEX('[13]2016 确认版 vs 财务版'!$1:$7,7,MATCH($B32,'[13]2016 确认版 vs 财务版'!$3:$3,0)+3)/10000-50</f>
        <v>400</v>
      </c>
      <c r="M32" s="136">
        <f t="shared" ref="M32:M33" si="47">SUM(I32:L32)</f>
        <v>1700</v>
      </c>
      <c r="O32" s="134">
        <v>12</v>
      </c>
      <c r="P32" s="135">
        <v>158</v>
      </c>
      <c r="Q32" s="135">
        <v>273</v>
      </c>
      <c r="R32" s="135">
        <v>357</v>
      </c>
      <c r="S32" s="136">
        <f t="shared" si="45"/>
        <v>800</v>
      </c>
      <c r="U32" s="134">
        <f>INDEX('[13]2016 确认版 vs 财务版'!$1:$7,6,MATCH($B32,'[13]2016 确认版 vs 财务版'!$3:$3,0)+5)/10000</f>
        <v>11.9636</v>
      </c>
      <c r="V32" s="135">
        <f>INDEX('[13]2016 确认版 vs 财务版'!$1:$7,6,MATCH($B32,'[13]2016 确认版 vs 财务版'!$3:$3,0)+6)/10000</f>
        <v>225</v>
      </c>
      <c r="W32" s="135">
        <f>INDEX('[13]2016 确认版 vs 财务版'!$1:$7,6,MATCH($B32,'[13]2016 确认版 vs 财务版'!$3:$3,0)+7)/10000</f>
        <v>390</v>
      </c>
      <c r="X32" s="135">
        <f>INDEX('[13]2016 确认版 vs 财务版'!$1:$7,6,MATCH($B32,'[13]2016 确认版 vs 财务版'!$3:$3,0)+8)/10000</f>
        <v>473.03640000000001</v>
      </c>
      <c r="Y32" s="136">
        <f t="shared" ref="Y32:Y33" si="48">SUM(U32:X32)</f>
        <v>1100</v>
      </c>
      <c r="AA32" s="134">
        <f>INDEX('[13]2016 确认版 vs 财务版'!$1:$7,7,MATCH($B32,'[13]2016 确认版 vs 财务版'!$3:$3,0)+5)/10000</f>
        <v>0</v>
      </c>
      <c r="AB32" s="135">
        <f>INDEX('[13]2016 确认版 vs 财务版'!$1:$7,7,MATCH($B32,'[13]2016 确认版 vs 财务版'!$3:$3,0)+6)/10000</f>
        <v>120</v>
      </c>
      <c r="AC32" s="135">
        <f>INDEX('[13]2016 确认版 vs 财务版'!$1:$7,7,MATCH($B32,'[13]2016 确认版 vs 财务版'!$3:$3,0)+7)/10000</f>
        <v>210</v>
      </c>
      <c r="AD32" s="135">
        <f>INDEX('[13]2016 确认版 vs 财务版'!$1:$7,7,MATCH($B32,'[13]2016 确认版 vs 财务版'!$3:$3,0)+8)/10000</f>
        <v>280</v>
      </c>
      <c r="AE32" s="136">
        <f t="shared" ref="AE32:AE33" si="49">SUM(AA32:AD32)</f>
        <v>610</v>
      </c>
    </row>
    <row r="33" spans="1:31" ht="14.25">
      <c r="A33" s="103" t="str">
        <f>VLOOKUP($B33,大区会计表!$A:$B,2,0)</f>
        <v>李研</v>
      </c>
      <c r="B33" s="103" t="s">
        <v>10</v>
      </c>
      <c r="C33" s="132">
        <f>INDEX('[13]2016 确认版 vs 财务版'!$1:$7,6,MATCH($B33,'[13]2016 确认版 vs 财务版'!$3:$3,0))/10000</f>
        <v>250</v>
      </c>
      <c r="D33" s="133">
        <f>INDEX('[13]2016 确认版 vs 财务版'!$1:$7,6,MATCH($B33,'[13]2016 确认版 vs 财务版'!$3:$3,0)+1)/10000</f>
        <v>350</v>
      </c>
      <c r="E33" s="133">
        <f>INDEX('[13]2016 确认版 vs 财务版'!$1:$7,6,MATCH($B33,'[13]2016 确认版 vs 财务版'!$3:$3,0)+2)/10000</f>
        <v>450</v>
      </c>
      <c r="F33" s="133">
        <f>INDEX('[13]2016 确认版 vs 财务版'!$1:$7,6,MATCH($B33,'[13]2016 确认版 vs 财务版'!$3:$3,0)+3)/10000</f>
        <v>550</v>
      </c>
      <c r="G33" s="119">
        <f t="shared" si="46"/>
        <v>1600</v>
      </c>
      <c r="I33" s="132">
        <f>INDEX('[13]2016 确认版 vs 财务版'!$1:$7,7,MATCH($B33,'[13]2016 确认版 vs 财务版'!$3:$3,0))/10000</f>
        <v>400</v>
      </c>
      <c r="J33" s="133">
        <f>INDEX('[13]2016 确认版 vs 财务版'!$1:$7,7,MATCH($B33,'[13]2016 确认版 vs 财务版'!$3:$3,0)+1)/10000</f>
        <v>500</v>
      </c>
      <c r="K33" s="133">
        <f>INDEX('[13]2016 确认版 vs 财务版'!$1:$7,7,MATCH($B33,'[13]2016 确认版 vs 财务版'!$3:$3,0)+2)/10000</f>
        <v>400</v>
      </c>
      <c r="L33" s="133">
        <f>INDEX('[13]2016 确认版 vs 财务版'!$1:$7,7,MATCH($B33,'[13]2016 确认版 vs 财务版'!$3:$3,0)+3)/10000</f>
        <v>500</v>
      </c>
      <c r="M33" s="119">
        <f t="shared" si="47"/>
        <v>1800</v>
      </c>
      <c r="O33" s="132">
        <v>47</v>
      </c>
      <c r="P33" s="133">
        <v>300</v>
      </c>
      <c r="Q33" s="133">
        <v>300</v>
      </c>
      <c r="R33" s="133">
        <v>353</v>
      </c>
      <c r="S33" s="119">
        <f t="shared" si="45"/>
        <v>1000</v>
      </c>
      <c r="U33" s="132">
        <f>INDEX('[13]2016 确认版 vs 财务版'!$1:$7,6,MATCH($B33,'[13]2016 确认版 vs 财务版'!$3:$3,0)+5)/10000</f>
        <v>32</v>
      </c>
      <c r="V33" s="133">
        <f>INDEX('[13]2016 确认版 vs 财务版'!$1:$7,6,MATCH($B33,'[13]2016 确认版 vs 财务版'!$3:$3,0)+6)/10000</f>
        <v>150</v>
      </c>
      <c r="W33" s="133">
        <f>INDEX('[13]2016 确认版 vs 财务版'!$1:$7,6,MATCH($B33,'[13]2016 确认版 vs 财务版'!$3:$3,0)+7)/10000</f>
        <v>300</v>
      </c>
      <c r="X33" s="133">
        <f>INDEX('[13]2016 确认版 vs 财务版'!$1:$7,6,MATCH($B33,'[13]2016 确认版 vs 财务版'!$3:$3,0)+8)/10000</f>
        <v>218</v>
      </c>
      <c r="Y33" s="119">
        <f t="shared" si="48"/>
        <v>700</v>
      </c>
      <c r="AA33" s="132">
        <f>INDEX('[13]2016 确认版 vs 财务版'!$1:$7,7,MATCH($B33,'[13]2016 确认版 vs 财务版'!$3:$3,0)+5)/10000</f>
        <v>6</v>
      </c>
      <c r="AB33" s="133">
        <f>INDEX('[13]2016 确认版 vs 财务版'!$1:$7,7,MATCH($B33,'[13]2016 确认版 vs 财务版'!$3:$3,0)+6)/10000</f>
        <v>140</v>
      </c>
      <c r="AC33" s="133">
        <f>INDEX('[13]2016 确认版 vs 财务版'!$1:$7,7,MATCH($B33,'[13]2016 确认版 vs 财务版'!$3:$3,0)+7)/10000</f>
        <v>150</v>
      </c>
      <c r="AD33" s="133">
        <f>INDEX('[13]2016 确认版 vs 财务版'!$1:$7,7,MATCH($B33,'[13]2016 确认版 vs 财务版'!$3:$3,0)+8)/10000</f>
        <v>94</v>
      </c>
      <c r="AE33" s="119">
        <f t="shared" si="49"/>
        <v>390</v>
      </c>
    </row>
    <row r="34" spans="1:31" ht="14.25">
      <c r="A34" s="106" t="str">
        <f>VLOOKUP($B34,大区会计表!$A:$B,2,0)</f>
        <v>姚建红</v>
      </c>
      <c r="B34" s="106" t="s">
        <v>26</v>
      </c>
      <c r="C34" s="134">
        <f>INDEX('[13]2016 确认版 vs 财务版'!$1:$7,6,MATCH($B34,'[13]2016 确认版 vs 财务版'!$3:$3,0))/10000</f>
        <v>65</v>
      </c>
      <c r="D34" s="135">
        <f>INDEX('[13]2016 确认版 vs 财务版'!$1:$7,6,MATCH($B34,'[13]2016 确认版 vs 财务版'!$3:$3,0)+1)/10000</f>
        <v>120</v>
      </c>
      <c r="E34" s="135">
        <f>INDEX('[13]2016 确认版 vs 财务版'!$1:$7,6,MATCH($B34,'[13]2016 确认版 vs 财务版'!$3:$3,0)+2)/10000</f>
        <v>150</v>
      </c>
      <c r="F34" s="135">
        <f>INDEX('[13]2016 确认版 vs 财务版'!$1:$7,6,MATCH($B34,'[13]2016 确认版 vs 财务版'!$3:$3,0)+3)/10000</f>
        <v>165</v>
      </c>
      <c r="G34" s="136">
        <f t="shared" ref="G34:G40" si="50">SUM(C34:F34)</f>
        <v>500</v>
      </c>
      <c r="I34" s="134">
        <f>INDEX('[13]2016 确认版 vs 财务版'!$1:$7,7,MATCH($B34,'[13]2016 确认版 vs 财务版'!$3:$3,0))/10000</f>
        <v>75</v>
      </c>
      <c r="J34" s="135">
        <f>INDEX('[13]2016 确认版 vs 财务版'!$1:$7,7,MATCH($B34,'[13]2016 确认版 vs 财务版'!$3:$3,0)+1)/10000</f>
        <v>110</v>
      </c>
      <c r="K34" s="135">
        <f>INDEX('[13]2016 确认版 vs 财务版'!$1:$7,7,MATCH($B34,'[13]2016 确认版 vs 财务版'!$3:$3,0)+2)/10000</f>
        <v>130</v>
      </c>
      <c r="L34" s="135">
        <f>INDEX('[13]2016 确认版 vs 财务版'!$1:$7,7,MATCH($B34,'[13]2016 确认版 vs 财务版'!$3:$3,0)+3)/10000</f>
        <v>155</v>
      </c>
      <c r="M34" s="136">
        <f t="shared" ref="M34:M40" si="51">SUM(I34:L34)</f>
        <v>470</v>
      </c>
      <c r="O34" s="134"/>
      <c r="P34" s="135"/>
      <c r="Q34" s="135"/>
      <c r="R34" s="135"/>
      <c r="S34" s="136">
        <f t="shared" si="45"/>
        <v>0</v>
      </c>
      <c r="U34" s="134">
        <f>INDEX('[13]2016 确认版 vs 财务版'!$1:$7,6,MATCH($B34,'[13]2016 确认版 vs 财务版'!$3:$3,0)+5)/10000</f>
        <v>0</v>
      </c>
      <c r="V34" s="135">
        <f>INDEX('[13]2016 确认版 vs 财务版'!$1:$7,6,MATCH($B34,'[13]2016 确认版 vs 财务版'!$3:$3,0)+6)/10000</f>
        <v>0</v>
      </c>
      <c r="W34" s="135">
        <f>INDEX('[13]2016 确认版 vs 财务版'!$1:$7,6,MATCH($B34,'[13]2016 确认版 vs 财务版'!$3:$3,0)+7)/10000</f>
        <v>0</v>
      </c>
      <c r="X34" s="135">
        <f>INDEX('[13]2016 确认版 vs 财务版'!$1:$7,6,MATCH($B34,'[13]2016 确认版 vs 财务版'!$3:$3,0)+8)/10000</f>
        <v>0</v>
      </c>
      <c r="Y34" s="136">
        <f t="shared" ref="Y34:Y40" si="52">SUM(U34:X34)</f>
        <v>0</v>
      </c>
      <c r="AA34" s="134">
        <f>INDEX('[13]2016 确认版 vs 财务版'!$1:$7,7,MATCH($B34,'[13]2016 确认版 vs 财务版'!$3:$3,0)+5)/10000</f>
        <v>0</v>
      </c>
      <c r="AB34" s="135">
        <f>INDEX('[13]2016 确认版 vs 财务版'!$1:$7,7,MATCH($B34,'[13]2016 确认版 vs 财务版'!$3:$3,0)+6)/10000</f>
        <v>0</v>
      </c>
      <c r="AC34" s="135">
        <f>INDEX('[13]2016 确认版 vs 财务版'!$1:$7,7,MATCH($B34,'[13]2016 确认版 vs 财务版'!$3:$3,0)+7)/10000</f>
        <v>0</v>
      </c>
      <c r="AD34" s="135">
        <f>INDEX('[13]2016 确认版 vs 财务版'!$1:$7,7,MATCH($B34,'[13]2016 确认版 vs 财务版'!$3:$3,0)+8)/10000</f>
        <v>0</v>
      </c>
      <c r="AE34" s="136">
        <f t="shared" ref="AE34:AE40" si="53">SUM(AA34:AD34)</f>
        <v>0</v>
      </c>
    </row>
    <row r="35" spans="1:31" ht="14.25">
      <c r="A35" s="103" t="str">
        <f>VLOOKUP($B35,大区会计表!$A:$B,2,0)</f>
        <v>丁蓓</v>
      </c>
      <c r="B35" s="103" t="s">
        <v>28</v>
      </c>
      <c r="C35" s="132">
        <f>INDEX('[13]2016 确认版 vs 财务版'!$1:$7,6,MATCH($B35,'[13]2016 确认版 vs 财务版'!$3:$3,0))/10000</f>
        <v>200</v>
      </c>
      <c r="D35" s="133">
        <f>INDEX('[13]2016 确认版 vs 财务版'!$1:$7,6,MATCH($B35,'[13]2016 确认版 vs 财务版'!$3:$3,0)+1)/10000</f>
        <v>100</v>
      </c>
      <c r="E35" s="133">
        <f>INDEX('[13]2016 确认版 vs 财务版'!$1:$7,6,MATCH($B35,'[13]2016 确认版 vs 财务版'!$3:$3,0)+2)/10000</f>
        <v>100</v>
      </c>
      <c r="F35" s="133">
        <f>INDEX('[13]2016 确认版 vs 财务版'!$1:$7,6,MATCH($B35,'[13]2016 确认版 vs 财务版'!$3:$3,0)+3)/10000</f>
        <v>100</v>
      </c>
      <c r="G35" s="119">
        <f t="shared" si="50"/>
        <v>500</v>
      </c>
      <c r="I35" s="132">
        <f>INDEX('[13]2016 确认版 vs 财务版'!$1:$7,7,MATCH($B35,'[13]2016 确认版 vs 财务版'!$3:$3,0))/10000</f>
        <v>200</v>
      </c>
      <c r="J35" s="133">
        <f>INDEX('[13]2016 确认版 vs 财务版'!$1:$7,7,MATCH($B35,'[13]2016 确认版 vs 财务版'!$3:$3,0)+1)/10000</f>
        <v>100</v>
      </c>
      <c r="K35" s="133">
        <f>INDEX('[13]2016 确认版 vs 财务版'!$1:$7,7,MATCH($B35,'[13]2016 确认版 vs 财务版'!$3:$3,0)+2)/10000</f>
        <v>100</v>
      </c>
      <c r="L35" s="133">
        <f>INDEX('[13]2016 确认版 vs 财务版'!$1:$7,7,MATCH($B35,'[13]2016 确认版 vs 财务版'!$3:$3,0)+3)/10000</f>
        <v>110</v>
      </c>
      <c r="M35" s="119">
        <f t="shared" si="51"/>
        <v>510</v>
      </c>
      <c r="O35" s="132"/>
      <c r="P35" s="133"/>
      <c r="Q35" s="133"/>
      <c r="R35" s="133"/>
      <c r="S35" s="119">
        <f t="shared" si="45"/>
        <v>0</v>
      </c>
      <c r="U35" s="132">
        <f>INDEX('[13]2016 确认版 vs 财务版'!$1:$7,6,MATCH($B35,'[13]2016 确认版 vs 财务版'!$3:$3,0)+5)/10000</f>
        <v>0</v>
      </c>
      <c r="V35" s="133">
        <f>INDEX('[13]2016 确认版 vs 财务版'!$1:$7,6,MATCH($B35,'[13]2016 确认版 vs 财务版'!$3:$3,0)+6)/10000</f>
        <v>0</v>
      </c>
      <c r="W35" s="133">
        <f>INDEX('[13]2016 确认版 vs 财务版'!$1:$7,6,MATCH($B35,'[13]2016 确认版 vs 财务版'!$3:$3,0)+7)/10000</f>
        <v>0</v>
      </c>
      <c r="X35" s="133">
        <f>INDEX('[13]2016 确认版 vs 财务版'!$1:$7,6,MATCH($B35,'[13]2016 确认版 vs 财务版'!$3:$3,0)+8)/10000</f>
        <v>0</v>
      </c>
      <c r="Y35" s="119">
        <f t="shared" si="52"/>
        <v>0</v>
      </c>
      <c r="AA35" s="132">
        <f>INDEX('[13]2016 确认版 vs 财务版'!$1:$7,7,MATCH($B35,'[13]2016 确认版 vs 财务版'!$3:$3,0)+5)/10000</f>
        <v>0</v>
      </c>
      <c r="AB35" s="133">
        <f>INDEX('[13]2016 确认版 vs 财务版'!$1:$7,7,MATCH($B35,'[13]2016 确认版 vs 财务版'!$3:$3,0)+6)/10000</f>
        <v>0</v>
      </c>
      <c r="AC35" s="133">
        <f>INDEX('[13]2016 确认版 vs 财务版'!$1:$7,7,MATCH($B35,'[13]2016 确认版 vs 财务版'!$3:$3,0)+7)/10000</f>
        <v>0</v>
      </c>
      <c r="AD35" s="133">
        <f>INDEX('[13]2016 确认版 vs 财务版'!$1:$7,7,MATCH($B35,'[13]2016 确认版 vs 财务版'!$3:$3,0)+8)/10000</f>
        <v>0</v>
      </c>
      <c r="AE35" s="119">
        <f t="shared" si="53"/>
        <v>0</v>
      </c>
    </row>
    <row r="36" spans="1:31" ht="14.25" outlineLevel="1">
      <c r="A36" s="98"/>
      <c r="B36" s="98" t="s">
        <v>390</v>
      </c>
      <c r="C36" s="134">
        <f>SUM(C31:C35)</f>
        <v>1035</v>
      </c>
      <c r="D36" s="135">
        <f t="shared" ref="D36:G36" si="54">SUM(D31:D35)</f>
        <v>1530</v>
      </c>
      <c r="E36" s="135">
        <f t="shared" si="54"/>
        <v>1600</v>
      </c>
      <c r="F36" s="135">
        <f t="shared" si="54"/>
        <v>1835</v>
      </c>
      <c r="G36" s="136">
        <f t="shared" si="54"/>
        <v>6000</v>
      </c>
      <c r="I36" s="134">
        <f t="shared" ref="I36:M36" si="55">SUM(I31:I35)</f>
        <v>1385</v>
      </c>
      <c r="J36" s="135">
        <f t="shared" si="55"/>
        <v>1360</v>
      </c>
      <c r="K36" s="135">
        <f t="shared" si="55"/>
        <v>1240</v>
      </c>
      <c r="L36" s="135">
        <f t="shared" si="55"/>
        <v>1495</v>
      </c>
      <c r="M36" s="136">
        <f t="shared" si="55"/>
        <v>5480</v>
      </c>
      <c r="O36" s="134">
        <f t="shared" ref="O36:S36" si="56">SUM(O31:O35)</f>
        <v>74</v>
      </c>
      <c r="P36" s="135">
        <f t="shared" si="56"/>
        <v>658</v>
      </c>
      <c r="Q36" s="135">
        <f t="shared" si="56"/>
        <v>858</v>
      </c>
      <c r="R36" s="135">
        <f t="shared" si="56"/>
        <v>1010</v>
      </c>
      <c r="S36" s="136">
        <f t="shared" si="56"/>
        <v>2600</v>
      </c>
      <c r="U36" s="134">
        <f t="shared" ref="U36:Y36" si="57">SUM(U31:U35)</f>
        <v>66.9636</v>
      </c>
      <c r="V36" s="135">
        <f t="shared" si="57"/>
        <v>525</v>
      </c>
      <c r="W36" s="135">
        <f t="shared" si="57"/>
        <v>1040</v>
      </c>
      <c r="X36" s="135">
        <f t="shared" si="57"/>
        <v>1068.0364</v>
      </c>
      <c r="Y36" s="136">
        <f t="shared" si="57"/>
        <v>2700</v>
      </c>
      <c r="AA36" s="134">
        <f t="shared" ref="AA36:AE36" si="58">SUM(AA31:AA35)</f>
        <v>15</v>
      </c>
      <c r="AB36" s="135">
        <f t="shared" si="58"/>
        <v>360</v>
      </c>
      <c r="AC36" s="135">
        <f t="shared" si="58"/>
        <v>510</v>
      </c>
      <c r="AD36" s="135">
        <f t="shared" si="58"/>
        <v>615</v>
      </c>
      <c r="AE36" s="136">
        <f t="shared" si="58"/>
        <v>1500</v>
      </c>
    </row>
    <row r="37" spans="1:31" ht="14.25" outlineLevel="1">
      <c r="A37" s="103"/>
      <c r="B37" s="103"/>
      <c r="C37" s="132"/>
      <c r="D37" s="133"/>
      <c r="E37" s="133"/>
      <c r="F37" s="133"/>
      <c r="G37" s="119"/>
      <c r="I37" s="132"/>
      <c r="J37" s="133"/>
      <c r="K37" s="133"/>
      <c r="L37" s="133"/>
      <c r="M37" s="119"/>
      <c r="O37" s="132"/>
      <c r="P37" s="133"/>
      <c r="Q37" s="133"/>
      <c r="R37" s="133"/>
      <c r="S37" s="119"/>
      <c r="U37" s="132"/>
      <c r="V37" s="133"/>
      <c r="W37" s="133"/>
      <c r="X37" s="133"/>
      <c r="Y37" s="119"/>
      <c r="AA37" s="132"/>
      <c r="AB37" s="133"/>
      <c r="AC37" s="133"/>
      <c r="AD37" s="133"/>
      <c r="AE37" s="119"/>
    </row>
    <row r="38" spans="1:31" ht="14.25">
      <c r="A38" s="106" t="str">
        <f>VLOOKUP($B38,大区会计表!$A:$B,2,0)</f>
        <v>岳颖</v>
      </c>
      <c r="B38" s="106" t="s">
        <v>18</v>
      </c>
      <c r="C38" s="134">
        <f>INDEX('[13]2016 确认版 vs 财务版'!$1:$7,6,MATCH($B38,'[13]2016 确认版 vs 财务版'!$3:$3,0))/10000</f>
        <v>110</v>
      </c>
      <c r="D38" s="135">
        <f>INDEX('[13]2016 确认版 vs 财务版'!$1:$7,6,MATCH($B38,'[13]2016 确认版 vs 财务版'!$3:$3,0)+1)/10000</f>
        <v>180</v>
      </c>
      <c r="E38" s="135">
        <f>INDEX('[13]2016 确认版 vs 财务版'!$1:$7,6,MATCH($B38,'[13]2016 确认版 vs 财务版'!$3:$3,0)+2)/10000</f>
        <v>250</v>
      </c>
      <c r="F38" s="135">
        <f>INDEX('[13]2016 确认版 vs 财务版'!$1:$7,6,MATCH($B38,'[13]2016 确认版 vs 财务版'!$3:$3,0)+3)/10000</f>
        <v>260</v>
      </c>
      <c r="G38" s="136">
        <f>SUM(C38:F38)</f>
        <v>800</v>
      </c>
      <c r="I38" s="134">
        <f>INDEX('[13]2016 确认版 vs 财务版'!$1:$7,7,MATCH($B38,'[13]2016 确认版 vs 财务版'!$3:$3,0))/10000</f>
        <v>120</v>
      </c>
      <c r="J38" s="135">
        <f>INDEX('[13]2016 确认版 vs 财务版'!$1:$7,7,MATCH($B38,'[13]2016 确认版 vs 财务版'!$3:$3,0)+1)/10000</f>
        <v>160</v>
      </c>
      <c r="K38" s="135">
        <f>INDEX('[13]2016 确认版 vs 财务版'!$1:$7,7,MATCH($B38,'[13]2016 确认版 vs 财务版'!$3:$3,0)+2)/10000</f>
        <v>205</v>
      </c>
      <c r="L38" s="135">
        <f>INDEX('[13]2016 确认版 vs 财务版'!$1:$7,7,MATCH($B38,'[13]2016 确认版 vs 财务版'!$3:$3,0)+3)/10000</f>
        <v>175</v>
      </c>
      <c r="M38" s="136">
        <f t="shared" si="51"/>
        <v>660</v>
      </c>
      <c r="O38" s="134">
        <v>21</v>
      </c>
      <c r="P38" s="135">
        <v>200</v>
      </c>
      <c r="Q38" s="135">
        <v>200</v>
      </c>
      <c r="R38" s="135">
        <v>179</v>
      </c>
      <c r="S38" s="136">
        <f t="shared" ref="S38:S42" si="59">SUM(O38:R38)</f>
        <v>600</v>
      </c>
      <c r="U38" s="134">
        <f>INDEX('[13]2016 确认版 vs 财务版'!$1:$7,6,MATCH($B38,'[13]2016 确认版 vs 财务版'!$3:$3,0)+5)/10000</f>
        <v>16</v>
      </c>
      <c r="V38" s="135">
        <f>INDEX('[13]2016 确认版 vs 财务版'!$1:$7,6,MATCH($B38,'[13]2016 确认版 vs 财务版'!$3:$3,0)+6)/10000</f>
        <v>100</v>
      </c>
      <c r="W38" s="135">
        <f>INDEX('[13]2016 确认版 vs 财务版'!$1:$7,6,MATCH($B38,'[13]2016 确认版 vs 财务版'!$3:$3,0)+7)/10000</f>
        <v>100</v>
      </c>
      <c r="X38" s="135">
        <f>INDEX('[13]2016 确认版 vs 财务版'!$1:$7,6,MATCH($B38,'[13]2016 确认版 vs 财务版'!$3:$3,0)+8)/10000</f>
        <v>84</v>
      </c>
      <c r="Y38" s="136">
        <f t="shared" si="52"/>
        <v>300</v>
      </c>
      <c r="AA38" s="134">
        <f>INDEX('[13]2016 确认版 vs 财务版'!$1:$7,7,MATCH($B38,'[13]2016 确认版 vs 财务版'!$3:$3,0)+5)/10000</f>
        <v>4</v>
      </c>
      <c r="AB38" s="135">
        <f>INDEX('[13]2016 确认版 vs 财务版'!$1:$7,7,MATCH($B38,'[13]2016 确认版 vs 财务版'!$3:$3,0)+6)/10000</f>
        <v>56</v>
      </c>
      <c r="AC38" s="135">
        <f>INDEX('[13]2016 确认版 vs 财务版'!$1:$7,7,MATCH($B38,'[13]2016 确认版 vs 财务版'!$3:$3,0)+7)/10000</f>
        <v>56</v>
      </c>
      <c r="AD38" s="135">
        <f>INDEX('[13]2016 确认版 vs 财务版'!$1:$7,7,MATCH($B38,'[13]2016 确认版 vs 财务版'!$3:$3,0)+8)/10000</f>
        <v>54</v>
      </c>
      <c r="AE38" s="136">
        <f t="shared" si="53"/>
        <v>170</v>
      </c>
    </row>
    <row r="39" spans="1:31" ht="14.25">
      <c r="A39" s="103" t="str">
        <f>VLOOKUP($B39,大区会计表!$A:$B,2,0)</f>
        <v>岳颖</v>
      </c>
      <c r="B39" s="103" t="s">
        <v>24</v>
      </c>
      <c r="C39" s="132">
        <f>INDEX('[13]2016 确认版 vs 财务版'!$1:$7,6,MATCH($B39,'[13]2016 确认版 vs 财务版'!$3:$3,0))/10000</f>
        <v>65</v>
      </c>
      <c r="D39" s="133">
        <f>INDEX('[13]2016 确认版 vs 财务版'!$1:$7,6,MATCH($B39,'[13]2016 确认版 vs 财务版'!$3:$3,0)+1)/10000</f>
        <v>120</v>
      </c>
      <c r="E39" s="133">
        <f>INDEX('[13]2016 确认版 vs 财务版'!$1:$7,6,MATCH($B39,'[13]2016 确认版 vs 财务版'!$3:$3,0)+2)/10000</f>
        <v>150</v>
      </c>
      <c r="F39" s="133">
        <f>INDEX('[13]2016 确认版 vs 财务版'!$1:$7,6,MATCH($B39,'[13]2016 确认版 vs 财务版'!$3:$3,0)+3)/10000</f>
        <v>165</v>
      </c>
      <c r="G39" s="119">
        <f t="shared" si="50"/>
        <v>500</v>
      </c>
      <c r="I39" s="132">
        <f>INDEX('[13]2016 确认版 vs 财务版'!$1:$7,7,MATCH($B39,'[13]2016 确认版 vs 财务版'!$3:$3,0))/10000</f>
        <v>91</v>
      </c>
      <c r="J39" s="133">
        <f>INDEX('[13]2016 确认版 vs 财务版'!$1:$7,7,MATCH($B39,'[13]2016 确认版 vs 财务版'!$3:$3,0)+1)/10000</f>
        <v>112</v>
      </c>
      <c r="K39" s="133">
        <f>INDEX('[13]2016 确认版 vs 财务版'!$1:$7,7,MATCH($B39,'[13]2016 确认版 vs 财务版'!$3:$3,0)+2)/10000</f>
        <v>163</v>
      </c>
      <c r="L39" s="133">
        <f>INDEX('[13]2016 确认版 vs 财务版'!$1:$7,7,MATCH($B39,'[13]2016 确认版 vs 财务版'!$3:$3,0)+3)/10000</f>
        <v>204</v>
      </c>
      <c r="M39" s="119">
        <f t="shared" si="51"/>
        <v>570</v>
      </c>
      <c r="O39" s="132">
        <v>140</v>
      </c>
      <c r="P39" s="133">
        <v>180</v>
      </c>
      <c r="Q39" s="133">
        <v>220</v>
      </c>
      <c r="R39" s="133">
        <v>260</v>
      </c>
      <c r="S39" s="119">
        <f t="shared" si="59"/>
        <v>800</v>
      </c>
      <c r="U39" s="132">
        <f>INDEX('[13]2016 确认版 vs 财务版'!$1:$7,6,MATCH($B39,'[13]2016 确认版 vs 财务版'!$3:$3,0)+5)/10000</f>
        <v>74</v>
      </c>
      <c r="V39" s="133">
        <f>INDEX('[13]2016 确认版 vs 财务版'!$1:$7,6,MATCH($B39,'[13]2016 确认版 vs 财务版'!$3:$3,0)+6)/10000</f>
        <v>80</v>
      </c>
      <c r="W39" s="133">
        <f>INDEX('[13]2016 确认版 vs 财务版'!$1:$7,6,MATCH($B39,'[13]2016 确认版 vs 财务版'!$3:$3,0)+7)/10000</f>
        <v>100</v>
      </c>
      <c r="X39" s="133">
        <f>INDEX('[13]2016 确认版 vs 财务版'!$1:$7,6,MATCH($B39,'[13]2016 确认版 vs 财务版'!$3:$3,0)+8)/10000</f>
        <v>146</v>
      </c>
      <c r="Y39" s="119">
        <f t="shared" si="52"/>
        <v>400</v>
      </c>
      <c r="AA39" s="132">
        <f>INDEX('[13]2016 确认版 vs 财务版'!$1:$7,7,MATCH($B39,'[13]2016 确认版 vs 财务版'!$3:$3,0)+5)/10000</f>
        <v>46</v>
      </c>
      <c r="AB39" s="133">
        <f>INDEX('[13]2016 确认版 vs 财务版'!$1:$7,7,MATCH($B39,'[13]2016 确认版 vs 财务版'!$3:$3,0)+6)/10000</f>
        <v>50</v>
      </c>
      <c r="AC39" s="133">
        <f>INDEX('[13]2016 确认版 vs 财务版'!$1:$7,7,MATCH($B39,'[13]2016 确认版 vs 财务版'!$3:$3,0)+7)/10000</f>
        <v>60</v>
      </c>
      <c r="AD39" s="133">
        <f>INDEX('[13]2016 确认版 vs 财务版'!$1:$7,7,MATCH($B39,'[13]2016 确认版 vs 财务版'!$3:$3,0)+8)/10000</f>
        <v>64</v>
      </c>
      <c r="AE39" s="119">
        <f t="shared" si="53"/>
        <v>220</v>
      </c>
    </row>
    <row r="40" spans="1:31" ht="14.25">
      <c r="A40" s="98" t="str">
        <f>VLOOKUP($B40,大区会计表!$A:$B,2,0)</f>
        <v>岳颖</v>
      </c>
      <c r="B40" s="98" t="s">
        <v>21</v>
      </c>
      <c r="C40" s="134">
        <f>INDEX('[13]2016 确认版 vs 财务版'!$1:$7,6,MATCH($B40,'[13]2016 确认版 vs 财务版'!$3:$3,0))/10000</f>
        <v>50</v>
      </c>
      <c r="D40" s="135">
        <f>INDEX('[13]2016 确认版 vs 财务版'!$1:$7,6,MATCH($B40,'[13]2016 确认版 vs 财务版'!$3:$3,0)+1)/10000</f>
        <v>70</v>
      </c>
      <c r="E40" s="135">
        <f>INDEX('[13]2016 确认版 vs 财务版'!$1:$7,6,MATCH($B40,'[13]2016 确认版 vs 财务版'!$3:$3,0)+2)/10000</f>
        <v>90</v>
      </c>
      <c r="F40" s="135">
        <f>INDEX('[13]2016 确认版 vs 财务版'!$1:$7,6,MATCH($B40,'[13]2016 确认版 vs 财务版'!$3:$3,0)+3)/10000</f>
        <v>90</v>
      </c>
      <c r="G40" s="136">
        <f t="shared" si="50"/>
        <v>300</v>
      </c>
      <c r="I40" s="134">
        <f>INDEX('[13]2016 确认版 vs 财务版'!$1:$7,7,MATCH($B40,'[13]2016 确认版 vs 财务版'!$3:$3,0))/10000</f>
        <v>45</v>
      </c>
      <c r="J40" s="135">
        <f>INDEX('[13]2016 确认版 vs 财务版'!$1:$7,7,MATCH($B40,'[13]2016 确认版 vs 财务版'!$3:$3,0)+1)/10000</f>
        <v>50</v>
      </c>
      <c r="K40" s="135">
        <f>INDEX('[13]2016 确认版 vs 财务版'!$1:$7,7,MATCH($B40,'[13]2016 确认版 vs 财务版'!$3:$3,0)+2)/10000</f>
        <v>85</v>
      </c>
      <c r="L40" s="135">
        <f>INDEX('[13]2016 确认版 vs 财务版'!$1:$7,7,MATCH($B40,'[13]2016 确认版 vs 财务版'!$3:$3,0)+3)/10000</f>
        <v>90</v>
      </c>
      <c r="M40" s="136">
        <f t="shared" si="51"/>
        <v>270</v>
      </c>
      <c r="O40" s="134"/>
      <c r="P40" s="135"/>
      <c r="Q40" s="135"/>
      <c r="R40" s="135"/>
      <c r="S40" s="136">
        <f t="shared" si="59"/>
        <v>0</v>
      </c>
      <c r="U40" s="134">
        <f>INDEX('[13]2016 确认版 vs 财务版'!$1:$7,6,MATCH($B40,'[13]2016 确认版 vs 财务版'!$3:$3,0)+5)/10000</f>
        <v>0</v>
      </c>
      <c r="V40" s="135">
        <f>INDEX('[13]2016 确认版 vs 财务版'!$1:$7,6,MATCH($B40,'[13]2016 确认版 vs 财务版'!$3:$3,0)+6)/10000</f>
        <v>0</v>
      </c>
      <c r="W40" s="135">
        <f>INDEX('[13]2016 确认版 vs 财务版'!$1:$7,6,MATCH($B40,'[13]2016 确认版 vs 财务版'!$3:$3,0)+7)/10000</f>
        <v>0</v>
      </c>
      <c r="X40" s="135">
        <f>INDEX('[13]2016 确认版 vs 财务版'!$1:$7,6,MATCH($B40,'[13]2016 确认版 vs 财务版'!$3:$3,0)+8)/10000</f>
        <v>0</v>
      </c>
      <c r="Y40" s="136">
        <f t="shared" si="52"/>
        <v>0</v>
      </c>
      <c r="AA40" s="134">
        <f>INDEX('[13]2016 确认版 vs 财务版'!$1:$7,7,MATCH($B40,'[13]2016 确认版 vs 财务版'!$3:$3,0)+5)/10000</f>
        <v>0</v>
      </c>
      <c r="AB40" s="135">
        <f>INDEX('[13]2016 确认版 vs 财务版'!$1:$7,7,MATCH($B40,'[13]2016 确认版 vs 财务版'!$3:$3,0)+6)/10000</f>
        <v>0</v>
      </c>
      <c r="AC40" s="135">
        <f>INDEX('[13]2016 确认版 vs 财务版'!$1:$7,7,MATCH($B40,'[13]2016 确认版 vs 财务版'!$3:$3,0)+7)/10000</f>
        <v>0</v>
      </c>
      <c r="AD40" s="135">
        <f>INDEX('[13]2016 确认版 vs 财务版'!$1:$7,7,MATCH($B40,'[13]2016 确认版 vs 财务版'!$3:$3,0)+8)/10000</f>
        <v>0</v>
      </c>
      <c r="AE40" s="136">
        <f t="shared" si="53"/>
        <v>0</v>
      </c>
    </row>
    <row r="41" spans="1:31" ht="14.25">
      <c r="A41" s="103" t="str">
        <f>VLOOKUP($B41,大区会计表!$A:$B,2,0)</f>
        <v>岳颖</v>
      </c>
      <c r="B41" s="103" t="s">
        <v>23</v>
      </c>
      <c r="C41" s="132">
        <f>INDEX('[13]2016 确认版 vs 财务版'!$1:$7,6,MATCH($B41,'[13]2016 确认版 vs 财务版'!$3:$3,0))/10000</f>
        <v>210</v>
      </c>
      <c r="D41" s="133">
        <f>INDEX('[13]2016 确认版 vs 财务版'!$1:$7,6,MATCH($B41,'[13]2016 确认版 vs 财务版'!$3:$3,0)+1)/10000</f>
        <v>200</v>
      </c>
      <c r="E41" s="133">
        <f>INDEX('[13]2016 确认版 vs 财务版'!$1:$7,6,MATCH($B41,'[13]2016 确认版 vs 财务版'!$3:$3,0)+2)/10000</f>
        <v>190</v>
      </c>
      <c r="F41" s="133">
        <f>INDEX('[13]2016 确认版 vs 财务版'!$1:$7,6,MATCH($B41,'[13]2016 确认版 vs 财务版'!$3:$3,0)+3)/10000</f>
        <v>200</v>
      </c>
      <c r="G41" s="119">
        <f t="shared" ref="G41:G42" si="60">SUM(C41:F41)</f>
        <v>800</v>
      </c>
      <c r="I41" s="132">
        <f>INDEX('[13]2016 确认版 vs 财务版'!$1:$7,7,MATCH($B41,'[13]2016 确认版 vs 财务版'!$3:$3,0))/10000</f>
        <v>200</v>
      </c>
      <c r="J41" s="133">
        <f>INDEX('[13]2016 确认版 vs 财务版'!$1:$7,7,MATCH($B41,'[13]2016 确认版 vs 财务版'!$3:$3,0)+1)/10000</f>
        <v>200</v>
      </c>
      <c r="K41" s="133">
        <f>INDEX('[13]2016 确认版 vs 财务版'!$1:$7,7,MATCH($B41,'[13]2016 确认版 vs 财务版'!$3:$3,0)+2)/10000</f>
        <v>200</v>
      </c>
      <c r="L41" s="133">
        <f>INDEX('[13]2016 确认版 vs 财务版'!$1:$7,7,MATCH($B41,'[13]2016 确认版 vs 财务版'!$3:$3,0)+3)/10000</f>
        <v>300</v>
      </c>
      <c r="M41" s="119">
        <f t="shared" ref="M41:M42" si="61">SUM(I41:L41)</f>
        <v>900</v>
      </c>
      <c r="O41" s="132"/>
      <c r="P41" s="133"/>
      <c r="Q41" s="133"/>
      <c r="R41" s="133"/>
      <c r="S41" s="119">
        <f t="shared" si="59"/>
        <v>0</v>
      </c>
      <c r="U41" s="132">
        <f>INDEX('[13]2016 确认版 vs 财务版'!$1:$7,6,MATCH($B41,'[13]2016 确认版 vs 财务版'!$3:$3,0)+5)/10000</f>
        <v>0</v>
      </c>
      <c r="V41" s="133">
        <f>INDEX('[13]2016 确认版 vs 财务版'!$1:$7,6,MATCH($B41,'[13]2016 确认版 vs 财务版'!$3:$3,0)+6)/10000</f>
        <v>0</v>
      </c>
      <c r="W41" s="133">
        <f>INDEX('[13]2016 确认版 vs 财务版'!$1:$7,6,MATCH($B41,'[13]2016 确认版 vs 财务版'!$3:$3,0)+7)/10000</f>
        <v>0</v>
      </c>
      <c r="X41" s="133">
        <f>INDEX('[13]2016 确认版 vs 财务版'!$1:$7,6,MATCH($B41,'[13]2016 确认版 vs 财务版'!$3:$3,0)+8)/10000</f>
        <v>0</v>
      </c>
      <c r="Y41" s="119">
        <f t="shared" ref="Y41:Y42" si="62">SUM(U41:X41)</f>
        <v>0</v>
      </c>
      <c r="AA41" s="132">
        <f>INDEX('[13]2016 确认版 vs 财务版'!$1:$7,7,MATCH($B41,'[13]2016 确认版 vs 财务版'!$3:$3,0)+5)/10000</f>
        <v>0</v>
      </c>
      <c r="AB41" s="133">
        <f>INDEX('[13]2016 确认版 vs 财务版'!$1:$7,7,MATCH($B41,'[13]2016 确认版 vs 财务版'!$3:$3,0)+6)/10000</f>
        <v>0</v>
      </c>
      <c r="AC41" s="133">
        <f>INDEX('[13]2016 确认版 vs 财务版'!$1:$7,7,MATCH($B41,'[13]2016 确认版 vs 财务版'!$3:$3,0)+7)/10000</f>
        <v>0</v>
      </c>
      <c r="AD41" s="133">
        <f>INDEX('[13]2016 确认版 vs 财务版'!$1:$7,7,MATCH($B41,'[13]2016 确认版 vs 财务版'!$3:$3,0)+8)/10000</f>
        <v>0</v>
      </c>
      <c r="AE41" s="119">
        <f t="shared" ref="AE41:AE42" si="63">SUM(AA41:AD41)</f>
        <v>0</v>
      </c>
    </row>
    <row r="42" spans="1:31" ht="14.25">
      <c r="A42" s="98" t="str">
        <f>VLOOKUP($B42,大区会计表!$A:$B,2,0)</f>
        <v>岳颖</v>
      </c>
      <c r="B42" s="98" t="s">
        <v>19</v>
      </c>
      <c r="C42" s="134">
        <f>INDEX('[13]2016 确认版 vs 财务版'!$1:$7,6,MATCH($B42,'[13]2016 确认版 vs 财务版'!$3:$3,0))/10000</f>
        <v>40</v>
      </c>
      <c r="D42" s="135">
        <f>INDEX('[13]2016 确认版 vs 财务版'!$1:$7,6,MATCH($B42,'[13]2016 确认版 vs 财务版'!$3:$3,0)+1)/10000</f>
        <v>70</v>
      </c>
      <c r="E42" s="135">
        <f>INDEX('[13]2016 确认版 vs 财务版'!$1:$7,6,MATCH($B42,'[13]2016 确认版 vs 财务版'!$3:$3,0)+2)/10000</f>
        <v>90</v>
      </c>
      <c r="F42" s="135">
        <f>INDEX('[13]2016 确认版 vs 财务版'!$1:$7,6,MATCH($B42,'[13]2016 确认版 vs 财务版'!$3:$3,0)+3)/10000</f>
        <v>100</v>
      </c>
      <c r="G42" s="136">
        <f t="shared" si="60"/>
        <v>300</v>
      </c>
      <c r="I42" s="134">
        <f>INDEX('[13]2016 确认版 vs 财务版'!$1:$7,7,MATCH($B42,'[13]2016 确认版 vs 财务版'!$3:$3,0))/10000</f>
        <v>60</v>
      </c>
      <c r="J42" s="135">
        <f>INDEX('[13]2016 确认版 vs 财务版'!$1:$7,7,MATCH($B42,'[13]2016 确认版 vs 财务版'!$3:$3,0)+1)/10000</f>
        <v>60</v>
      </c>
      <c r="K42" s="135">
        <f>INDEX('[13]2016 确认版 vs 财务版'!$1:$7,7,MATCH($B42,'[13]2016 确认版 vs 财务版'!$3:$3,0)+2)/10000</f>
        <v>70</v>
      </c>
      <c r="L42" s="135">
        <f>INDEX('[13]2016 确认版 vs 财务版'!$1:$7,7,MATCH($B42,'[13]2016 确认版 vs 财务版'!$3:$3,0)+3)/10000</f>
        <v>90</v>
      </c>
      <c r="M42" s="136">
        <f t="shared" si="61"/>
        <v>280</v>
      </c>
      <c r="O42" s="134">
        <v>83</v>
      </c>
      <c r="P42" s="135">
        <v>100</v>
      </c>
      <c r="Q42" s="135">
        <v>140</v>
      </c>
      <c r="R42" s="135">
        <v>177</v>
      </c>
      <c r="S42" s="136">
        <f t="shared" si="59"/>
        <v>500</v>
      </c>
      <c r="U42" s="134">
        <f>INDEX('[13]2016 确认版 vs 财务版'!$1:$7,6,MATCH($B42,'[13]2016 确认版 vs 财务版'!$3:$3,0)+5)/10000</f>
        <v>52</v>
      </c>
      <c r="V42" s="135">
        <f>INDEX('[13]2016 确认版 vs 财务版'!$1:$7,6,MATCH($B42,'[13]2016 确认版 vs 财务版'!$3:$3,0)+6)/10000</f>
        <v>48</v>
      </c>
      <c r="W42" s="135">
        <f>INDEX('[13]2016 确认版 vs 财务版'!$1:$7,6,MATCH($B42,'[13]2016 确认版 vs 财务版'!$3:$3,0)+7)/10000</f>
        <v>50</v>
      </c>
      <c r="X42" s="135">
        <f>INDEX('[13]2016 确认版 vs 财务版'!$1:$7,6,MATCH($B42,'[13]2016 确认版 vs 财务版'!$3:$3,0)+8)/10000</f>
        <v>50</v>
      </c>
      <c r="Y42" s="136">
        <f t="shared" si="62"/>
        <v>200</v>
      </c>
      <c r="AA42" s="134">
        <f>INDEX('[13]2016 确认版 vs 财务版'!$1:$7,7,MATCH($B42,'[13]2016 确认版 vs 财务版'!$3:$3,0)+5)/10000</f>
        <v>17</v>
      </c>
      <c r="AB42" s="135">
        <f>INDEX('[13]2016 确认版 vs 财务版'!$1:$7,7,MATCH($B42,'[13]2016 确认版 vs 财务版'!$3:$3,0)+6)/10000</f>
        <v>30</v>
      </c>
      <c r="AC42" s="135">
        <f>INDEX('[13]2016 确认版 vs 财务版'!$1:$7,7,MATCH($B42,'[13]2016 确认版 vs 财务版'!$3:$3,0)+7)/10000</f>
        <v>30</v>
      </c>
      <c r="AD42" s="135">
        <f>INDEX('[13]2016 确认版 vs 财务版'!$1:$7,7,MATCH($B42,'[13]2016 确认版 vs 财务版'!$3:$3,0)+8)/10000</f>
        <v>33</v>
      </c>
      <c r="AE42" s="136">
        <f t="shared" si="63"/>
        <v>110</v>
      </c>
    </row>
    <row r="43" spans="1:31" s="39" customFormat="1" ht="14.25" outlineLevel="1">
      <c r="A43" s="107"/>
      <c r="B43" s="107" t="s">
        <v>391</v>
      </c>
      <c r="C43" s="132">
        <f>SUM(C38:C42)</f>
        <v>475</v>
      </c>
      <c r="D43" s="133">
        <f t="shared" ref="D43:G43" si="64">SUM(D38:D42)</f>
        <v>640</v>
      </c>
      <c r="E43" s="133">
        <f t="shared" si="64"/>
        <v>770</v>
      </c>
      <c r="F43" s="133">
        <f t="shared" si="64"/>
        <v>815</v>
      </c>
      <c r="G43" s="119">
        <f t="shared" si="64"/>
        <v>2700</v>
      </c>
      <c r="I43" s="132">
        <f t="shared" ref="I43:M43" si="65">SUM(I38:I42)</f>
        <v>516</v>
      </c>
      <c r="J43" s="133">
        <f t="shared" si="65"/>
        <v>582</v>
      </c>
      <c r="K43" s="133">
        <f t="shared" si="65"/>
        <v>723</v>
      </c>
      <c r="L43" s="133">
        <f t="shared" si="65"/>
        <v>859</v>
      </c>
      <c r="M43" s="119">
        <f t="shared" si="65"/>
        <v>2680</v>
      </c>
      <c r="O43" s="132">
        <f t="shared" ref="O43:S43" si="66">SUM(O38:O42)</f>
        <v>244</v>
      </c>
      <c r="P43" s="133">
        <f t="shared" si="66"/>
        <v>480</v>
      </c>
      <c r="Q43" s="133">
        <f t="shared" si="66"/>
        <v>560</v>
      </c>
      <c r="R43" s="133">
        <f t="shared" si="66"/>
        <v>616</v>
      </c>
      <c r="S43" s="119">
        <f t="shared" si="66"/>
        <v>1900</v>
      </c>
      <c r="U43" s="132">
        <f t="shared" ref="U43:Y43" si="67">SUM(U38:U42)</f>
        <v>142</v>
      </c>
      <c r="V43" s="133">
        <f t="shared" si="67"/>
        <v>228</v>
      </c>
      <c r="W43" s="133">
        <f t="shared" si="67"/>
        <v>250</v>
      </c>
      <c r="X43" s="133">
        <f t="shared" si="67"/>
        <v>280</v>
      </c>
      <c r="Y43" s="119">
        <f t="shared" si="67"/>
        <v>900</v>
      </c>
      <c r="AA43" s="132">
        <f t="shared" ref="AA43:AE43" si="68">SUM(AA38:AA42)</f>
        <v>67</v>
      </c>
      <c r="AB43" s="133">
        <f t="shared" si="68"/>
        <v>136</v>
      </c>
      <c r="AC43" s="133">
        <f t="shared" si="68"/>
        <v>146</v>
      </c>
      <c r="AD43" s="133">
        <f t="shared" si="68"/>
        <v>151</v>
      </c>
      <c r="AE43" s="119">
        <f t="shared" si="68"/>
        <v>500</v>
      </c>
    </row>
    <row r="44" spans="1:31" ht="14.25" outlineLevel="1">
      <c r="A44" s="98"/>
      <c r="B44" s="98"/>
      <c r="C44" s="134"/>
      <c r="D44" s="135"/>
      <c r="E44" s="135"/>
      <c r="F44" s="135"/>
      <c r="G44" s="136"/>
      <c r="I44" s="134"/>
      <c r="J44" s="135"/>
      <c r="K44" s="135"/>
      <c r="L44" s="135"/>
      <c r="M44" s="136"/>
      <c r="O44" s="134"/>
      <c r="P44" s="135"/>
      <c r="Q44" s="135"/>
      <c r="R44" s="135"/>
      <c r="S44" s="136"/>
      <c r="U44" s="134"/>
      <c r="V44" s="135"/>
      <c r="W44" s="135"/>
      <c r="X44" s="135"/>
      <c r="Y44" s="136"/>
      <c r="AA44" s="134"/>
      <c r="AB44" s="135"/>
      <c r="AC44" s="135"/>
      <c r="AD44" s="135"/>
      <c r="AE44" s="136"/>
    </row>
    <row r="45" spans="1:31" ht="14.25">
      <c r="A45" s="107" t="str">
        <f>VLOOKUP($B45,大区会计表!$A:$B,2,0)</f>
        <v>白鹭</v>
      </c>
      <c r="B45" s="107" t="s">
        <v>1</v>
      </c>
      <c r="C45" s="132">
        <f>INDEX('[13]2016 确认版 vs 财务版'!$1:$7,6,MATCH($B45,'[13]2016 确认版 vs 财务版'!$3:$3,0))/10000</f>
        <v>108</v>
      </c>
      <c r="D45" s="133">
        <f>INDEX('[13]2016 确认版 vs 财务版'!$1:$7,6,MATCH($B45,'[13]2016 确认版 vs 财务版'!$3:$3,0)+1)/10000</f>
        <v>384</v>
      </c>
      <c r="E45" s="133">
        <f>INDEX('[13]2016 确认版 vs 财务版'!$1:$7,6,MATCH($B45,'[13]2016 确认版 vs 财务版'!$3:$3,0)+2)/10000</f>
        <v>530</v>
      </c>
      <c r="F45" s="133">
        <f>INDEX('[13]2016 确认版 vs 财务版'!$1:$7,6,MATCH($B45,'[13]2016 确认版 vs 财务版'!$3:$3,0)+3)/10000</f>
        <v>578</v>
      </c>
      <c r="G45" s="119">
        <f t="shared" ref="G45" si="69">SUM(C45:F45)</f>
        <v>1600</v>
      </c>
      <c r="I45" s="132">
        <f>INDEX('[13]2016 确认版 vs 财务版'!$1:$7,7,MATCH($B45,'[13]2016 确认版 vs 财务版'!$3:$3,0))/10000</f>
        <v>288</v>
      </c>
      <c r="J45" s="133">
        <f>INDEX('[13]2016 确认版 vs 财务版'!$1:$7,7,MATCH($B45,'[13]2016 确认版 vs 财务版'!$3:$3,0)+1)/10000</f>
        <v>450</v>
      </c>
      <c r="K45" s="133">
        <f>INDEX('[13]2016 确认版 vs 财务版'!$1:$7,7,MATCH($B45,'[13]2016 确认版 vs 财务版'!$3:$3,0)+2)/10000</f>
        <v>468</v>
      </c>
      <c r="L45" s="133">
        <f>INDEX('[13]2016 确认版 vs 财务版'!$1:$7,7,MATCH($B45,'[13]2016 确认版 vs 财务版'!$3:$3,0)+3)/10000</f>
        <v>594</v>
      </c>
      <c r="M45" s="119">
        <f t="shared" ref="M45" si="70">SUM(I45:L45)</f>
        <v>1800</v>
      </c>
      <c r="O45" s="132">
        <v>100</v>
      </c>
      <c r="P45" s="133">
        <v>260</v>
      </c>
      <c r="Q45" s="133">
        <v>420</v>
      </c>
      <c r="R45" s="133">
        <v>420</v>
      </c>
      <c r="S45" s="119">
        <f t="shared" ref="S45:S48" si="71">SUM(O45:R45)</f>
        <v>1200</v>
      </c>
      <c r="U45" s="132">
        <f>INDEX('[13]2016 确认版 vs 财务版'!$1:$7,6,MATCH($B45,'[13]2016 确认版 vs 财务版'!$3:$3,0)+5)/10000</f>
        <v>35</v>
      </c>
      <c r="V45" s="133">
        <f>INDEX('[13]2016 确认版 vs 财务版'!$1:$7,6,MATCH($B45,'[13]2016 确认版 vs 财务版'!$3:$3,0)+6)/10000</f>
        <v>175</v>
      </c>
      <c r="W45" s="133">
        <f>INDEX('[13]2016 确认版 vs 财务版'!$1:$7,6,MATCH($B45,'[13]2016 确认版 vs 财务版'!$3:$3,0)+7)/10000</f>
        <v>244.99999999999994</v>
      </c>
      <c r="X45" s="133">
        <f>INDEX('[13]2016 确认版 vs 财务版'!$1:$7,6,MATCH($B45,'[13]2016 确认版 vs 财务版'!$3:$3,0)+8)/10000</f>
        <v>244.99999999999994</v>
      </c>
      <c r="Y45" s="119">
        <f t="shared" ref="Y45" si="72">SUM(U45:X45)</f>
        <v>699.99999999999989</v>
      </c>
      <c r="AA45" s="132">
        <f>INDEX('[13]2016 确认版 vs 财务版'!$1:$7,7,MATCH($B45,'[13]2016 确认版 vs 财务版'!$3:$3,0)+5)/10000</f>
        <v>39</v>
      </c>
      <c r="AB45" s="133">
        <f>INDEX('[13]2016 确认版 vs 财务版'!$1:$7,7,MATCH($B45,'[13]2016 确认版 vs 财务版'!$3:$3,0)+6)/10000</f>
        <v>97.5</v>
      </c>
      <c r="AC45" s="133">
        <f>INDEX('[13]2016 确认版 vs 财务版'!$1:$7,7,MATCH($B45,'[13]2016 确认版 vs 财务版'!$3:$3,0)+7)/10000</f>
        <v>117</v>
      </c>
      <c r="AD45" s="133">
        <f>INDEX('[13]2016 确认版 vs 财务版'!$1:$7,7,MATCH($B45,'[13]2016 确认版 vs 财务版'!$3:$3,0)+8)/10000</f>
        <v>136.5</v>
      </c>
      <c r="AE45" s="119">
        <f t="shared" ref="AE45" si="73">SUM(AA45:AD45)</f>
        <v>390</v>
      </c>
    </row>
    <row r="46" spans="1:31" ht="14.25">
      <c r="A46" s="107" t="str">
        <f>VLOOKUP($B46,大区会计表!$A:$B,2,0)</f>
        <v>祝雪</v>
      </c>
      <c r="B46" s="107" t="s">
        <v>27</v>
      </c>
      <c r="C46" s="132">
        <f>INDEX('[13]2016 确认版 vs 财务版'!$1:$7,6,MATCH($B46,'[13]2016 确认版 vs 财务版'!$3:$3,0))/10000</f>
        <v>65</v>
      </c>
      <c r="D46" s="133">
        <f>INDEX('[13]2016 确认版 vs 财务版'!$1:$7,6,MATCH($B46,'[13]2016 确认版 vs 财务版'!$3:$3,0)+1)/10000</f>
        <v>135</v>
      </c>
      <c r="E46" s="133">
        <f>INDEX('[13]2016 确认版 vs 财务版'!$1:$7,6,MATCH($B46,'[13]2016 确认版 vs 财务版'!$3:$3,0)+2)/10000</f>
        <v>150</v>
      </c>
      <c r="F46" s="133">
        <f>INDEX('[13]2016 确认版 vs 财务版'!$1:$7,6,MATCH($B46,'[13]2016 确认版 vs 财务版'!$3:$3,0)+3)/10000</f>
        <v>150</v>
      </c>
      <c r="G46" s="119">
        <f t="shared" ref="G46:G52" si="74">SUM(C46:F46)</f>
        <v>500</v>
      </c>
      <c r="I46" s="132">
        <f>INDEX('[13]2016 确认版 vs 财务版'!$1:$7,7,MATCH($B46,'[13]2016 确认版 vs 财务版'!$3:$3,0))/10000</f>
        <v>50</v>
      </c>
      <c r="J46" s="133">
        <f>INDEX('[13]2016 确认版 vs 财务版'!$1:$7,7,MATCH($B46,'[13]2016 确认版 vs 财务版'!$3:$3,0)+1)/10000</f>
        <v>85</v>
      </c>
      <c r="K46" s="133">
        <f>INDEX('[13]2016 确认版 vs 财务版'!$1:$7,7,MATCH($B46,'[13]2016 确认版 vs 财务版'!$3:$3,0)+2)/10000</f>
        <v>115</v>
      </c>
      <c r="L46" s="133">
        <f>INDEX('[13]2016 确认版 vs 财务版'!$1:$7,7,MATCH($B46,'[13]2016 确认版 vs 财务版'!$3:$3,0)+3)/10000</f>
        <v>100</v>
      </c>
      <c r="M46" s="119">
        <f t="shared" ref="M46:M52" si="75">SUM(I46:L46)</f>
        <v>350</v>
      </c>
      <c r="O46" s="132"/>
      <c r="P46" s="133"/>
      <c r="Q46" s="133"/>
      <c r="R46" s="133"/>
      <c r="S46" s="119">
        <f t="shared" si="71"/>
        <v>0</v>
      </c>
      <c r="U46" s="132">
        <f>INDEX('[13]2016 确认版 vs 财务版'!$1:$7,6,MATCH($B46,'[13]2016 确认版 vs 财务版'!$3:$3,0)+5)/10000</f>
        <v>0</v>
      </c>
      <c r="V46" s="133">
        <f>INDEX('[13]2016 确认版 vs 财务版'!$1:$7,6,MATCH($B46,'[13]2016 确认版 vs 财务版'!$3:$3,0)+6)/10000</f>
        <v>0</v>
      </c>
      <c r="W46" s="133">
        <f>INDEX('[13]2016 确认版 vs 财务版'!$1:$7,6,MATCH($B46,'[13]2016 确认版 vs 财务版'!$3:$3,0)+7)/10000</f>
        <v>0</v>
      </c>
      <c r="X46" s="133">
        <f>INDEX('[13]2016 确认版 vs 财务版'!$1:$7,6,MATCH($B46,'[13]2016 确认版 vs 财务版'!$3:$3,0)+8)/10000</f>
        <v>0</v>
      </c>
      <c r="Y46" s="119">
        <f t="shared" ref="Y46:Y52" si="76">SUM(U46:X46)</f>
        <v>0</v>
      </c>
      <c r="AA46" s="132">
        <f>INDEX('[13]2016 确认版 vs 财务版'!$1:$7,7,MATCH($B46,'[13]2016 确认版 vs 财务版'!$3:$3,0)+5)/10000</f>
        <v>0</v>
      </c>
      <c r="AB46" s="133">
        <f>INDEX('[13]2016 确认版 vs 财务版'!$1:$7,7,MATCH($B46,'[13]2016 确认版 vs 财务版'!$3:$3,0)+6)/10000</f>
        <v>0</v>
      </c>
      <c r="AC46" s="133">
        <f>INDEX('[13]2016 确认版 vs 财务版'!$1:$7,7,MATCH($B46,'[13]2016 确认版 vs 财务版'!$3:$3,0)+7)/10000</f>
        <v>0</v>
      </c>
      <c r="AD46" s="133">
        <f>INDEX('[13]2016 确认版 vs 财务版'!$1:$7,7,MATCH($B46,'[13]2016 确认版 vs 财务版'!$3:$3,0)+8)/10000</f>
        <v>0</v>
      </c>
      <c r="AE46" s="119">
        <f t="shared" ref="AE46:AE52" si="77">SUM(AA46:AD46)</f>
        <v>0</v>
      </c>
    </row>
    <row r="47" spans="1:31" ht="14.25">
      <c r="A47" s="98" t="str">
        <f>VLOOKUP($B47,大区会计表!$A:$B,2,0)</f>
        <v>李研</v>
      </c>
      <c r="B47" s="98" t="s">
        <v>48</v>
      </c>
      <c r="C47" s="134">
        <f>INDEX('[13]2016 确认版 vs 财务版'!$1:$7,6,MATCH($B47,'[13]2016 确认版 vs 财务版'!$3:$3,0))/10000</f>
        <v>400</v>
      </c>
      <c r="D47" s="135">
        <f>INDEX('[13]2016 确认版 vs 财务版'!$1:$7,6,MATCH($B47,'[13]2016 确认版 vs 财务版'!$3:$3,0)+1)/10000</f>
        <v>200</v>
      </c>
      <c r="E47" s="135">
        <f>INDEX('[13]2016 确认版 vs 财务版'!$1:$7,6,MATCH($B47,'[13]2016 确认版 vs 财务版'!$3:$3,0)+2)/10000</f>
        <v>200</v>
      </c>
      <c r="F47" s="135">
        <f>INDEX('[13]2016 确认版 vs 财务版'!$1:$7,6,MATCH($B47,'[13]2016 确认版 vs 财务版'!$3:$3,0)+3)/10000</f>
        <v>500</v>
      </c>
      <c r="G47" s="136">
        <f t="shared" si="74"/>
        <v>1300</v>
      </c>
      <c r="I47" s="134">
        <f>INDEX('[13]2016 确认版 vs 财务版'!$1:$7,7,MATCH($B47,'[13]2016 确认版 vs 财务版'!$3:$3,0))/10000</f>
        <v>350</v>
      </c>
      <c r="J47" s="135">
        <f>INDEX('[13]2016 确认版 vs 财务版'!$1:$7,7,MATCH($B47,'[13]2016 确认版 vs 财务版'!$3:$3,0)+1)/10000</f>
        <v>180</v>
      </c>
      <c r="K47" s="135">
        <f>INDEX('[13]2016 确认版 vs 财务版'!$1:$7,7,MATCH($B47,'[13]2016 确认版 vs 财务版'!$3:$3,0)+2)/10000</f>
        <v>180</v>
      </c>
      <c r="L47" s="135">
        <f>INDEX('[13]2016 确认版 vs 财务版'!$1:$7,7,MATCH($B47,'[13]2016 确认版 vs 财务版'!$3:$3,0)+3)/10000</f>
        <v>390</v>
      </c>
      <c r="M47" s="136">
        <f t="shared" si="75"/>
        <v>1100</v>
      </c>
      <c r="O47" s="134"/>
      <c r="P47" s="135"/>
      <c r="Q47" s="135"/>
      <c r="R47" s="135"/>
      <c r="S47" s="136">
        <f t="shared" si="71"/>
        <v>0</v>
      </c>
      <c r="U47" s="134">
        <f>INDEX('[13]2016 确认版 vs 财务版'!$1:$7,6,MATCH($B47,'[13]2016 确认版 vs 财务版'!$3:$3,0)+5)/10000</f>
        <v>0</v>
      </c>
      <c r="V47" s="135">
        <f>INDEX('[13]2016 确认版 vs 财务版'!$1:$7,6,MATCH($B47,'[13]2016 确认版 vs 财务版'!$3:$3,0)+6)/10000</f>
        <v>0</v>
      </c>
      <c r="W47" s="135">
        <f>INDEX('[13]2016 确认版 vs 财务版'!$1:$7,6,MATCH($B47,'[13]2016 确认版 vs 财务版'!$3:$3,0)+7)/10000</f>
        <v>0</v>
      </c>
      <c r="X47" s="135">
        <f>INDEX('[13]2016 确认版 vs 财务版'!$1:$7,6,MATCH($B47,'[13]2016 确认版 vs 财务版'!$3:$3,0)+8)/10000</f>
        <v>0</v>
      </c>
      <c r="Y47" s="136">
        <f t="shared" si="76"/>
        <v>0</v>
      </c>
      <c r="AA47" s="134">
        <f>INDEX('[13]2016 确认版 vs 财务版'!$1:$7,7,MATCH($B47,'[13]2016 确认版 vs 财务版'!$3:$3,0)+5)/10000</f>
        <v>0</v>
      </c>
      <c r="AB47" s="135">
        <f>INDEX('[13]2016 确认版 vs 财务版'!$1:$7,7,MATCH($B47,'[13]2016 确认版 vs 财务版'!$3:$3,0)+6)/10000</f>
        <v>0</v>
      </c>
      <c r="AC47" s="135">
        <f>INDEX('[13]2016 确认版 vs 财务版'!$1:$7,7,MATCH($B47,'[13]2016 确认版 vs 财务版'!$3:$3,0)+7)/10000</f>
        <v>0</v>
      </c>
      <c r="AD47" s="135">
        <f>INDEX('[13]2016 确认版 vs 财务版'!$1:$7,7,MATCH($B47,'[13]2016 确认版 vs 财务版'!$3:$3,0)+8)/10000</f>
        <v>0</v>
      </c>
      <c r="AE47" s="136">
        <f t="shared" si="77"/>
        <v>0</v>
      </c>
    </row>
    <row r="48" spans="1:31" ht="14.25">
      <c r="A48" s="103" t="str">
        <f>VLOOKUP($B48,大区会计表!$A:$B,2,0)</f>
        <v>李研</v>
      </c>
      <c r="B48" s="103" t="s">
        <v>49</v>
      </c>
      <c r="C48" s="132">
        <f>INDEX('[13]2016 确认版 vs 财务版'!$1:$7,6,MATCH($B48,'[13]2016 确认版 vs 财务版'!$3:$3,0))/10000</f>
        <v>400</v>
      </c>
      <c r="D48" s="133">
        <f>INDEX('[13]2016 确认版 vs 财务版'!$1:$7,6,MATCH($B48,'[13]2016 确认版 vs 财务版'!$3:$3,0)+1)/10000</f>
        <v>100</v>
      </c>
      <c r="E48" s="133">
        <f>INDEX('[13]2016 确认版 vs 财务版'!$1:$7,6,MATCH($B48,'[13]2016 确认版 vs 财务版'!$3:$3,0)+2)/10000</f>
        <v>100</v>
      </c>
      <c r="F48" s="133">
        <f>INDEX('[13]2016 确认版 vs 财务版'!$1:$7,6,MATCH($B48,'[13]2016 确认版 vs 财务版'!$3:$3,0)+3)/10000</f>
        <v>400</v>
      </c>
      <c r="G48" s="119">
        <f t="shared" si="74"/>
        <v>1000</v>
      </c>
      <c r="I48" s="132">
        <f>INDEX('[13]2016 确认版 vs 财务版'!$1:$7,7,MATCH($B48,'[13]2016 确认版 vs 财务版'!$3:$3,0))/10000</f>
        <v>300</v>
      </c>
      <c r="J48" s="133">
        <f>INDEX('[13]2016 确认版 vs 财务版'!$1:$7,7,MATCH($B48,'[13]2016 确认版 vs 财务版'!$3:$3,0)+1)/10000</f>
        <v>100</v>
      </c>
      <c r="K48" s="133">
        <f>INDEX('[13]2016 确认版 vs 财务版'!$1:$7,7,MATCH($B48,'[13]2016 确认版 vs 财务版'!$3:$3,0)+2)/10000</f>
        <v>100</v>
      </c>
      <c r="L48" s="133">
        <f>INDEX('[13]2016 确认版 vs 财务版'!$1:$7,7,MATCH($B48,'[13]2016 确认版 vs 财务版'!$3:$3,0)+3)/10000</f>
        <v>300</v>
      </c>
      <c r="M48" s="119">
        <f t="shared" si="75"/>
        <v>800</v>
      </c>
      <c r="O48" s="132"/>
      <c r="P48" s="133"/>
      <c r="Q48" s="133"/>
      <c r="R48" s="133"/>
      <c r="S48" s="119">
        <f t="shared" si="71"/>
        <v>0</v>
      </c>
      <c r="U48" s="132">
        <f>INDEX('[13]2016 确认版 vs 财务版'!$1:$7,6,MATCH($B48,'[13]2016 确认版 vs 财务版'!$3:$3,0)+5)/10000</f>
        <v>0</v>
      </c>
      <c r="V48" s="133">
        <f>INDEX('[13]2016 确认版 vs 财务版'!$1:$7,6,MATCH($B48,'[13]2016 确认版 vs 财务版'!$3:$3,0)+6)/10000</f>
        <v>0</v>
      </c>
      <c r="W48" s="133">
        <f>INDEX('[13]2016 确认版 vs 财务版'!$1:$7,6,MATCH($B48,'[13]2016 确认版 vs 财务版'!$3:$3,0)+7)/10000</f>
        <v>0</v>
      </c>
      <c r="X48" s="133">
        <f>INDEX('[13]2016 确认版 vs 财务版'!$1:$7,6,MATCH($B48,'[13]2016 确认版 vs 财务版'!$3:$3,0)+8)/10000</f>
        <v>0</v>
      </c>
      <c r="Y48" s="119">
        <f t="shared" si="76"/>
        <v>0</v>
      </c>
      <c r="AA48" s="132">
        <f>INDEX('[13]2016 确认版 vs 财务版'!$1:$7,7,MATCH($B48,'[13]2016 确认版 vs 财务版'!$3:$3,0)+5)/10000</f>
        <v>0</v>
      </c>
      <c r="AB48" s="133">
        <f>INDEX('[13]2016 确认版 vs 财务版'!$1:$7,7,MATCH($B48,'[13]2016 确认版 vs 财务版'!$3:$3,0)+6)/10000</f>
        <v>0</v>
      </c>
      <c r="AC48" s="133">
        <f>INDEX('[13]2016 确认版 vs 财务版'!$1:$7,7,MATCH($B48,'[13]2016 确认版 vs 财务版'!$3:$3,0)+7)/10000</f>
        <v>0</v>
      </c>
      <c r="AD48" s="133">
        <f>INDEX('[13]2016 确认版 vs 财务版'!$1:$7,7,MATCH($B48,'[13]2016 确认版 vs 财务版'!$3:$3,0)+8)/10000</f>
        <v>0</v>
      </c>
      <c r="AE48" s="119">
        <f t="shared" si="77"/>
        <v>0</v>
      </c>
    </row>
    <row r="49" spans="1:31" s="39" customFormat="1" ht="14.25" outlineLevel="1">
      <c r="A49" s="98"/>
      <c r="B49" s="98" t="s">
        <v>392</v>
      </c>
      <c r="C49" s="134">
        <f>SUM(C45:C48)</f>
        <v>973</v>
      </c>
      <c r="D49" s="135">
        <f t="shared" ref="D49:G49" si="78">SUM(D45:D48)</f>
        <v>819</v>
      </c>
      <c r="E49" s="135">
        <f t="shared" si="78"/>
        <v>980</v>
      </c>
      <c r="F49" s="135">
        <f t="shared" si="78"/>
        <v>1628</v>
      </c>
      <c r="G49" s="136">
        <f t="shared" si="78"/>
        <v>4400</v>
      </c>
      <c r="I49" s="134">
        <f t="shared" ref="I49:M49" si="79">SUM(I45:I48)</f>
        <v>988</v>
      </c>
      <c r="J49" s="135">
        <f t="shared" si="79"/>
        <v>815</v>
      </c>
      <c r="K49" s="135">
        <f t="shared" si="79"/>
        <v>863</v>
      </c>
      <c r="L49" s="135">
        <f t="shared" si="79"/>
        <v>1384</v>
      </c>
      <c r="M49" s="136">
        <f t="shared" si="79"/>
        <v>4050</v>
      </c>
      <c r="O49" s="134">
        <f t="shared" ref="O49:S49" si="80">SUM(O45:O48)</f>
        <v>100</v>
      </c>
      <c r="P49" s="135">
        <f t="shared" si="80"/>
        <v>260</v>
      </c>
      <c r="Q49" s="135">
        <f t="shared" si="80"/>
        <v>420</v>
      </c>
      <c r="R49" s="135">
        <f t="shared" si="80"/>
        <v>420</v>
      </c>
      <c r="S49" s="136">
        <f t="shared" si="80"/>
        <v>1200</v>
      </c>
      <c r="U49" s="134">
        <f t="shared" ref="U49:Y49" si="81">SUM(U45:U48)</f>
        <v>35</v>
      </c>
      <c r="V49" s="135">
        <f t="shared" si="81"/>
        <v>175</v>
      </c>
      <c r="W49" s="135">
        <f t="shared" si="81"/>
        <v>244.99999999999994</v>
      </c>
      <c r="X49" s="135">
        <f t="shared" si="81"/>
        <v>244.99999999999994</v>
      </c>
      <c r="Y49" s="136">
        <f t="shared" si="81"/>
        <v>699.99999999999989</v>
      </c>
      <c r="AA49" s="134">
        <f t="shared" ref="AA49:AE49" si="82">SUM(AA45:AA48)</f>
        <v>39</v>
      </c>
      <c r="AB49" s="135">
        <f t="shared" si="82"/>
        <v>97.5</v>
      </c>
      <c r="AC49" s="135">
        <f t="shared" si="82"/>
        <v>117</v>
      </c>
      <c r="AD49" s="135">
        <f t="shared" si="82"/>
        <v>136.5</v>
      </c>
      <c r="AE49" s="136">
        <f t="shared" si="82"/>
        <v>390</v>
      </c>
    </row>
    <row r="50" spans="1:31" s="39" customFormat="1" ht="14.25" outlineLevel="1">
      <c r="A50" s="103"/>
      <c r="B50" s="103"/>
      <c r="C50" s="132"/>
      <c r="D50" s="133"/>
      <c r="E50" s="133"/>
      <c r="F50" s="133"/>
      <c r="G50" s="119"/>
      <c r="I50" s="132"/>
      <c r="J50" s="133"/>
      <c r="K50" s="133"/>
      <c r="L50" s="133"/>
      <c r="M50" s="119"/>
      <c r="O50" s="132"/>
      <c r="P50" s="133"/>
      <c r="Q50" s="133"/>
      <c r="R50" s="133"/>
      <c r="S50" s="119"/>
      <c r="U50" s="132"/>
      <c r="V50" s="133"/>
      <c r="W50" s="133"/>
      <c r="X50" s="133"/>
      <c r="Y50" s="119"/>
      <c r="AA50" s="132"/>
      <c r="AB50" s="133"/>
      <c r="AC50" s="133"/>
      <c r="AD50" s="133"/>
      <c r="AE50" s="119"/>
    </row>
    <row r="51" spans="1:31" ht="14.25">
      <c r="A51" s="98" t="str">
        <f>VLOOKUP($B51,大区会计表!$A:$B,2,0)</f>
        <v>金银</v>
      </c>
      <c r="B51" s="98" t="s">
        <v>8</v>
      </c>
      <c r="C51" s="134">
        <f>INDEX('[13]2016 确认版 vs 财务版'!$1:$7,6,MATCH($B51,'[13]2016 确认版 vs 财务版'!$3:$3,0))/10000</f>
        <v>195</v>
      </c>
      <c r="D51" s="135">
        <f>INDEX('[13]2016 确认版 vs 财务版'!$1:$7,6,MATCH($B51,'[13]2016 确认版 vs 财务版'!$3:$3,0)+1)/10000</f>
        <v>300</v>
      </c>
      <c r="E51" s="135">
        <f>INDEX('[13]2016 确认版 vs 财务版'!$1:$7,6,MATCH($B51,'[13]2016 确认版 vs 财务版'!$3:$3,0)+2)/10000</f>
        <v>480</v>
      </c>
      <c r="F51" s="135">
        <f>INDEX('[13]2016 确认版 vs 财务版'!$1:$7,6,MATCH($B51,'[13]2016 确认版 vs 财务版'!$3:$3,0)+3)/10000</f>
        <v>525</v>
      </c>
      <c r="G51" s="136">
        <f t="shared" si="74"/>
        <v>1500</v>
      </c>
      <c r="I51" s="134">
        <f>INDEX('[13]2016 确认版 vs 财务版'!$1:$7,7,MATCH($B51,'[13]2016 确认版 vs 财务版'!$3:$3,0))/10000</f>
        <v>200</v>
      </c>
      <c r="J51" s="135">
        <f>INDEX('[13]2016 确认版 vs 财务版'!$1:$7,7,MATCH($B51,'[13]2016 确认版 vs 财务版'!$3:$3,0)+1)/10000</f>
        <v>290</v>
      </c>
      <c r="K51" s="135">
        <f>INDEX('[13]2016 确认版 vs 财务版'!$1:$7,7,MATCH($B51,'[13]2016 确认版 vs 财务版'!$3:$3,0)+2)/10000</f>
        <v>300</v>
      </c>
      <c r="L51" s="135">
        <f>INDEX('[13]2016 确认版 vs 财务版'!$1:$7,7,MATCH($B51,'[13]2016 确认版 vs 财务版'!$3:$3,0)+3)/10000</f>
        <v>510</v>
      </c>
      <c r="M51" s="136">
        <f t="shared" si="75"/>
        <v>1300</v>
      </c>
      <c r="O51" s="134">
        <v>64</v>
      </c>
      <c r="P51" s="135">
        <v>236</v>
      </c>
      <c r="Q51" s="135">
        <v>350</v>
      </c>
      <c r="R51" s="135">
        <v>350</v>
      </c>
      <c r="S51" s="136">
        <f t="shared" ref="S51:S54" si="83">SUM(O51:R51)</f>
        <v>1000</v>
      </c>
      <c r="U51" s="134">
        <f>INDEX('[13]2016 确认版 vs 财务版'!$1:$7,6,MATCH($B51,'[13]2016 确认版 vs 财务版'!$3:$3,0)+5)/10000</f>
        <v>45</v>
      </c>
      <c r="V51" s="135">
        <f>INDEX('[13]2016 确认版 vs 财务版'!$1:$7,6,MATCH($B51,'[13]2016 确认版 vs 财务版'!$3:$3,0)+6)/10000</f>
        <v>90</v>
      </c>
      <c r="W51" s="135">
        <f>INDEX('[13]2016 确认版 vs 财务版'!$1:$7,6,MATCH($B51,'[13]2016 确认版 vs 财务版'!$3:$3,0)+7)/10000</f>
        <v>130</v>
      </c>
      <c r="X51" s="135">
        <f>INDEX('[13]2016 确认版 vs 财务版'!$1:$7,6,MATCH($B51,'[13]2016 确认版 vs 财务版'!$3:$3,0)+8)/10000</f>
        <v>135</v>
      </c>
      <c r="Y51" s="136">
        <f t="shared" si="76"/>
        <v>400</v>
      </c>
      <c r="AA51" s="134">
        <f>INDEX('[13]2016 确认版 vs 财务版'!$1:$7,7,MATCH($B51,'[13]2016 确认版 vs 财务版'!$3:$3,0)+5)/10000</f>
        <v>31</v>
      </c>
      <c r="AB51" s="135">
        <f>INDEX('[13]2016 确认版 vs 财务版'!$1:$7,7,MATCH($B51,'[13]2016 确认版 vs 财务版'!$3:$3,0)+6)/10000</f>
        <v>50</v>
      </c>
      <c r="AC51" s="135">
        <f>INDEX('[13]2016 确认版 vs 财务版'!$1:$7,7,MATCH($B51,'[13]2016 确认版 vs 财务版'!$3:$3,0)+7)/10000</f>
        <v>62</v>
      </c>
      <c r="AD51" s="135">
        <f>INDEX('[13]2016 确认版 vs 财务版'!$1:$7,7,MATCH($B51,'[13]2016 确认版 vs 财务版'!$3:$3,0)+8)/10000</f>
        <v>77</v>
      </c>
      <c r="AE51" s="136">
        <f t="shared" si="77"/>
        <v>220</v>
      </c>
    </row>
    <row r="52" spans="1:31" ht="14.25">
      <c r="A52" s="103" t="str">
        <f>VLOOKUP($B52,大区会计表!$A:$B,2,0)</f>
        <v>李研</v>
      </c>
      <c r="B52" s="103" t="s">
        <v>20</v>
      </c>
      <c r="C52" s="132">
        <f>INDEX('[13]2016 确认版 vs 财务版'!$1:$7,6,MATCH($B52,'[13]2016 确认版 vs 财务版'!$3:$3,0))/10000</f>
        <v>60</v>
      </c>
      <c r="D52" s="133">
        <f>INDEX('[13]2016 确认版 vs 财务版'!$1:$7,6,MATCH($B52,'[13]2016 确认版 vs 财务版'!$3:$3,0)+1)/10000</f>
        <v>120</v>
      </c>
      <c r="E52" s="133">
        <f>INDEX('[13]2016 确认版 vs 财务版'!$1:$7,6,MATCH($B52,'[13]2016 确认版 vs 财务版'!$3:$3,0)+2)/10000</f>
        <v>180</v>
      </c>
      <c r="F52" s="133">
        <f>INDEX('[13]2016 确认版 vs 财务版'!$1:$7,6,MATCH($B52,'[13]2016 确认版 vs 财务版'!$3:$3,0)+3)/10000</f>
        <v>240</v>
      </c>
      <c r="G52" s="119">
        <f t="shared" si="74"/>
        <v>600</v>
      </c>
      <c r="I52" s="132">
        <f>INDEX('[13]2016 确认版 vs 财务版'!$1:$7,7,MATCH($B52,'[13]2016 确认版 vs 财务版'!$3:$3,0))/10000</f>
        <v>50</v>
      </c>
      <c r="J52" s="133">
        <f>INDEX('[13]2016 确认版 vs 财务版'!$1:$7,7,MATCH($B52,'[13]2016 确认版 vs 财务版'!$3:$3,0)+1)/10000</f>
        <v>90</v>
      </c>
      <c r="K52" s="133">
        <f>INDEX('[13]2016 确认版 vs 财务版'!$1:$7,7,MATCH($B52,'[13]2016 确认版 vs 财务版'!$3:$3,0)+2)/10000</f>
        <v>90</v>
      </c>
      <c r="L52" s="133">
        <f>INDEX('[13]2016 确认版 vs 财务版'!$1:$7,7,MATCH($B52,'[13]2016 确认版 vs 财务版'!$3:$3,0)+3)/10000</f>
        <v>200</v>
      </c>
      <c r="M52" s="119">
        <f t="shared" si="75"/>
        <v>430</v>
      </c>
      <c r="O52" s="132">
        <v>20</v>
      </c>
      <c r="P52" s="133">
        <v>125</v>
      </c>
      <c r="Q52" s="133">
        <v>170</v>
      </c>
      <c r="R52" s="133">
        <v>185</v>
      </c>
      <c r="S52" s="119">
        <f t="shared" si="83"/>
        <v>500</v>
      </c>
      <c r="U52" s="132">
        <f>INDEX('[13]2016 确认版 vs 财务版'!$1:$7,6,MATCH($B52,'[13]2016 确认版 vs 财务版'!$3:$3,0)+5)/10000</f>
        <v>10</v>
      </c>
      <c r="V52" s="133">
        <f>INDEX('[13]2016 确认版 vs 财务版'!$1:$7,6,MATCH($B52,'[13]2016 确认版 vs 财务版'!$3:$3,0)+6)/10000</f>
        <v>50</v>
      </c>
      <c r="W52" s="133">
        <f>INDEX('[13]2016 确认版 vs 财务版'!$1:$7,6,MATCH($B52,'[13]2016 确认版 vs 财务版'!$3:$3,0)+7)/10000</f>
        <v>85</v>
      </c>
      <c r="X52" s="133">
        <f>INDEX('[13]2016 确认版 vs 财务版'!$1:$7,6,MATCH($B52,'[13]2016 确认版 vs 财务版'!$3:$3,0)+8)/10000</f>
        <v>155</v>
      </c>
      <c r="Y52" s="119">
        <f t="shared" si="76"/>
        <v>300</v>
      </c>
      <c r="AA52" s="132">
        <f>INDEX('[13]2016 确认版 vs 财务版'!$1:$7,7,MATCH($B52,'[13]2016 确认版 vs 财务版'!$3:$3,0)+5)/10000</f>
        <v>8</v>
      </c>
      <c r="AB52" s="133">
        <f>INDEX('[13]2016 确认版 vs 财务版'!$1:$7,7,MATCH($B52,'[13]2016 确认版 vs 财务版'!$3:$3,0)+6)/10000</f>
        <v>30</v>
      </c>
      <c r="AC52" s="133">
        <f>INDEX('[13]2016 确认版 vs 财务版'!$1:$7,7,MATCH($B52,'[13]2016 确认版 vs 财务版'!$3:$3,0)+7)/10000</f>
        <v>60</v>
      </c>
      <c r="AD52" s="133">
        <f>INDEX('[13]2016 确认版 vs 财务版'!$1:$7,7,MATCH($B52,'[13]2016 确认版 vs 财务版'!$3:$3,0)+8)/10000</f>
        <v>72</v>
      </c>
      <c r="AE52" s="119">
        <f t="shared" si="77"/>
        <v>170</v>
      </c>
    </row>
    <row r="53" spans="1:31" ht="14.25">
      <c r="A53" s="98" t="str">
        <f>VLOOKUP($B53,大区会计表!$A:$B,2,0)</f>
        <v>姚建红</v>
      </c>
      <c r="B53" s="98" t="s">
        <v>51</v>
      </c>
      <c r="C53" s="134">
        <f>INDEX('[13]2016 确认版 vs 财务版'!$1:$7,6,MATCH($B53,'[13]2016 确认版 vs 财务版'!$3:$3,0))/10000</f>
        <v>30</v>
      </c>
      <c r="D53" s="135">
        <f>INDEX('[13]2016 确认版 vs 财务版'!$1:$7,6,MATCH($B53,'[13]2016 确认版 vs 财务版'!$3:$3,0)+1)/10000</f>
        <v>70</v>
      </c>
      <c r="E53" s="135">
        <f>INDEX('[13]2016 确认版 vs 财务版'!$1:$7,6,MATCH($B53,'[13]2016 确认版 vs 财务版'!$3:$3,0)+2)/10000</f>
        <v>90</v>
      </c>
      <c r="F53" s="135">
        <f>INDEX('[13]2016 确认版 vs 财务版'!$1:$7,6,MATCH($B53,'[13]2016 确认版 vs 财务版'!$3:$3,0)+3)/10000</f>
        <v>110</v>
      </c>
      <c r="G53" s="136">
        <f t="shared" ref="G53:G54" si="84">SUM(C53:F53)</f>
        <v>300</v>
      </c>
      <c r="I53" s="134">
        <f>INDEX('[13]2016 确认版 vs 财务版'!$1:$7,7,MATCH($B53,'[13]2016 确认版 vs 财务版'!$3:$3,0))/10000</f>
        <v>30</v>
      </c>
      <c r="J53" s="135">
        <f>INDEX('[13]2016 确认版 vs 财务版'!$1:$7,7,MATCH($B53,'[13]2016 确认版 vs 财务版'!$3:$3,0)+1)/10000</f>
        <v>45</v>
      </c>
      <c r="K53" s="135">
        <f>INDEX('[13]2016 确认版 vs 财务版'!$1:$7,7,MATCH($B53,'[13]2016 确认版 vs 财务版'!$3:$3,0)+2)/10000</f>
        <v>60</v>
      </c>
      <c r="L53" s="135">
        <f>INDEX('[13]2016 确认版 vs 财务版'!$1:$7,7,MATCH($B53,'[13]2016 确认版 vs 财务版'!$3:$3,0)+3)/10000</f>
        <v>85</v>
      </c>
      <c r="M53" s="136">
        <f t="shared" ref="M53:M54" si="85">SUM(I53:L53)</f>
        <v>220</v>
      </c>
      <c r="O53" s="134"/>
      <c r="P53" s="135"/>
      <c r="Q53" s="135"/>
      <c r="R53" s="135"/>
      <c r="S53" s="136">
        <f t="shared" si="83"/>
        <v>0</v>
      </c>
      <c r="U53" s="134">
        <f>INDEX('[13]2016 确认版 vs 财务版'!$1:$7,6,MATCH($B53,'[13]2016 确认版 vs 财务版'!$3:$3,0)+5)/10000</f>
        <v>0</v>
      </c>
      <c r="V53" s="135">
        <f>INDEX('[13]2016 确认版 vs 财务版'!$1:$7,6,MATCH($B53,'[13]2016 确认版 vs 财务版'!$3:$3,0)+6)/10000</f>
        <v>0</v>
      </c>
      <c r="W53" s="135">
        <f>INDEX('[13]2016 确认版 vs 财务版'!$1:$7,6,MATCH($B53,'[13]2016 确认版 vs 财务版'!$3:$3,0)+7)/10000</f>
        <v>0</v>
      </c>
      <c r="X53" s="135">
        <f>INDEX('[13]2016 确认版 vs 财务版'!$1:$7,6,MATCH($B53,'[13]2016 确认版 vs 财务版'!$3:$3,0)+8)/10000</f>
        <v>0</v>
      </c>
      <c r="Y53" s="136">
        <f t="shared" ref="Y53:Y54" si="86">SUM(U53:X53)</f>
        <v>0</v>
      </c>
      <c r="AA53" s="134">
        <f>INDEX('[13]2016 确认版 vs 财务版'!$1:$7,7,MATCH($B53,'[13]2016 确认版 vs 财务版'!$3:$3,0)+5)/10000</f>
        <v>0</v>
      </c>
      <c r="AB53" s="135">
        <f>INDEX('[13]2016 确认版 vs 财务版'!$1:$7,7,MATCH($B53,'[13]2016 确认版 vs 财务版'!$3:$3,0)+6)/10000</f>
        <v>0</v>
      </c>
      <c r="AC53" s="135">
        <f>INDEX('[13]2016 确认版 vs 财务版'!$1:$7,7,MATCH($B53,'[13]2016 确认版 vs 财务版'!$3:$3,0)+7)/10000</f>
        <v>0</v>
      </c>
      <c r="AD53" s="135">
        <f>INDEX('[13]2016 确认版 vs 财务版'!$1:$7,7,MATCH($B53,'[13]2016 确认版 vs 财务版'!$3:$3,0)+8)/10000</f>
        <v>0</v>
      </c>
      <c r="AE53" s="136">
        <f t="shared" ref="AE53:AE54" si="87">SUM(AA53:AD53)</f>
        <v>0</v>
      </c>
    </row>
    <row r="54" spans="1:31" ht="14.25">
      <c r="A54" s="107" t="str">
        <f>VLOOKUP($B54,大区会计表!$A:$B,2,0)</f>
        <v>姚建红</v>
      </c>
      <c r="B54" s="107" t="s">
        <v>29</v>
      </c>
      <c r="C54" s="132">
        <f>INDEX('[13]2016 确认版 vs 财务版'!$1:$7,6,MATCH($B54,'[13]2016 确认版 vs 财务版'!$3:$3,0))/10000</f>
        <v>40</v>
      </c>
      <c r="D54" s="133">
        <f>INDEX('[13]2016 确认版 vs 财务版'!$1:$7,6,MATCH($B54,'[13]2016 确认版 vs 财务版'!$3:$3,0)+1)/10000</f>
        <v>80</v>
      </c>
      <c r="E54" s="133">
        <f>INDEX('[13]2016 确认版 vs 财务版'!$1:$7,6,MATCH($B54,'[13]2016 确认版 vs 财务版'!$3:$3,0)+2)/10000</f>
        <v>100</v>
      </c>
      <c r="F54" s="133">
        <f>INDEX('[13]2016 确认版 vs 财务版'!$1:$7,6,MATCH($B54,'[13]2016 确认版 vs 财务版'!$3:$3,0)+3)/10000</f>
        <v>80</v>
      </c>
      <c r="G54" s="119">
        <f t="shared" si="84"/>
        <v>300</v>
      </c>
      <c r="I54" s="132">
        <f>INDEX('[13]2016 确认版 vs 财务版'!$1:$7,7,MATCH($B54,'[13]2016 确认版 vs 财务版'!$3:$3,0))/10000</f>
        <v>40</v>
      </c>
      <c r="J54" s="133">
        <f>INDEX('[13]2016 确认版 vs 财务版'!$1:$7,7,MATCH($B54,'[13]2016 确认版 vs 财务版'!$3:$3,0)+1)/10000</f>
        <v>80</v>
      </c>
      <c r="K54" s="133">
        <f>INDEX('[13]2016 确认版 vs 财务版'!$1:$7,7,MATCH($B54,'[13]2016 确认版 vs 财务版'!$3:$3,0)+2)/10000</f>
        <v>80</v>
      </c>
      <c r="L54" s="133">
        <f>INDEX('[13]2016 确认版 vs 财务版'!$1:$7,7,MATCH($B54,'[13]2016 确认版 vs 财务版'!$3:$3,0)+3)/10000</f>
        <v>60</v>
      </c>
      <c r="M54" s="119">
        <f t="shared" si="85"/>
        <v>260</v>
      </c>
      <c r="O54" s="132"/>
      <c r="P54" s="133"/>
      <c r="Q54" s="133"/>
      <c r="R54" s="133"/>
      <c r="S54" s="119">
        <f t="shared" si="83"/>
        <v>0</v>
      </c>
      <c r="U54" s="132">
        <f>INDEX('[13]2016 确认版 vs 财务版'!$1:$7,6,MATCH($B54,'[13]2016 确认版 vs 财务版'!$3:$3,0)+5)/10000</f>
        <v>0</v>
      </c>
      <c r="V54" s="133">
        <f>INDEX('[13]2016 确认版 vs 财务版'!$1:$7,6,MATCH($B54,'[13]2016 确认版 vs 财务版'!$3:$3,0)+6)/10000</f>
        <v>0</v>
      </c>
      <c r="W54" s="133">
        <f>INDEX('[13]2016 确认版 vs 财务版'!$1:$7,6,MATCH($B54,'[13]2016 确认版 vs 财务版'!$3:$3,0)+7)/10000</f>
        <v>0</v>
      </c>
      <c r="X54" s="133">
        <f>INDEX('[13]2016 确认版 vs 财务版'!$1:$7,6,MATCH($B54,'[13]2016 确认版 vs 财务版'!$3:$3,0)+8)/10000</f>
        <v>0</v>
      </c>
      <c r="Y54" s="119">
        <f t="shared" si="86"/>
        <v>0</v>
      </c>
      <c r="AA54" s="132">
        <f>INDEX('[13]2016 确认版 vs 财务版'!$1:$7,7,MATCH($B54,'[13]2016 确认版 vs 财务版'!$3:$3,0)+5)/10000</f>
        <v>0</v>
      </c>
      <c r="AB54" s="133">
        <f>INDEX('[13]2016 确认版 vs 财务版'!$1:$7,7,MATCH($B54,'[13]2016 确认版 vs 财务版'!$3:$3,0)+6)/10000</f>
        <v>0</v>
      </c>
      <c r="AC54" s="133">
        <f>INDEX('[13]2016 确认版 vs 财务版'!$1:$7,7,MATCH($B54,'[13]2016 确认版 vs 财务版'!$3:$3,0)+7)/10000</f>
        <v>0</v>
      </c>
      <c r="AD54" s="133">
        <f>INDEX('[13]2016 确认版 vs 财务版'!$1:$7,7,MATCH($B54,'[13]2016 确认版 vs 财务版'!$3:$3,0)+8)/10000</f>
        <v>0</v>
      </c>
      <c r="AE54" s="119">
        <f t="shared" si="87"/>
        <v>0</v>
      </c>
    </row>
    <row r="55" spans="1:31" s="39" customFormat="1" ht="14.25" outlineLevel="1">
      <c r="A55" s="98"/>
      <c r="B55" s="98" t="s">
        <v>393</v>
      </c>
      <c r="C55" s="134">
        <f>SUM(C51:C54)</f>
        <v>325</v>
      </c>
      <c r="D55" s="135">
        <f t="shared" ref="D55:G55" si="88">SUM(D51:D54)</f>
        <v>570</v>
      </c>
      <c r="E55" s="135">
        <f t="shared" si="88"/>
        <v>850</v>
      </c>
      <c r="F55" s="135">
        <f t="shared" si="88"/>
        <v>955</v>
      </c>
      <c r="G55" s="136">
        <f t="shared" si="88"/>
        <v>2700</v>
      </c>
      <c r="I55" s="134">
        <f t="shared" ref="I55:M55" si="89">SUM(I51:I54)</f>
        <v>320</v>
      </c>
      <c r="J55" s="135">
        <f t="shared" si="89"/>
        <v>505</v>
      </c>
      <c r="K55" s="135">
        <f t="shared" si="89"/>
        <v>530</v>
      </c>
      <c r="L55" s="135">
        <f t="shared" si="89"/>
        <v>855</v>
      </c>
      <c r="M55" s="136">
        <f t="shared" si="89"/>
        <v>2210</v>
      </c>
      <c r="O55" s="134">
        <f t="shared" ref="O55:S55" si="90">SUM(O51:O54)</f>
        <v>84</v>
      </c>
      <c r="P55" s="135">
        <f t="shared" si="90"/>
        <v>361</v>
      </c>
      <c r="Q55" s="135">
        <f t="shared" si="90"/>
        <v>520</v>
      </c>
      <c r="R55" s="135">
        <f t="shared" si="90"/>
        <v>535</v>
      </c>
      <c r="S55" s="136">
        <f t="shared" si="90"/>
        <v>1500</v>
      </c>
      <c r="U55" s="134">
        <f t="shared" ref="U55:Y55" si="91">SUM(U51:U54)</f>
        <v>55</v>
      </c>
      <c r="V55" s="135">
        <f t="shared" si="91"/>
        <v>140</v>
      </c>
      <c r="W55" s="135">
        <f t="shared" si="91"/>
        <v>215</v>
      </c>
      <c r="X55" s="135">
        <f t="shared" si="91"/>
        <v>290</v>
      </c>
      <c r="Y55" s="136">
        <f t="shared" si="91"/>
        <v>700</v>
      </c>
      <c r="AA55" s="134">
        <f t="shared" ref="AA55:AE55" si="92">SUM(AA51:AA54)</f>
        <v>39</v>
      </c>
      <c r="AB55" s="135">
        <f t="shared" si="92"/>
        <v>80</v>
      </c>
      <c r="AC55" s="135">
        <f t="shared" si="92"/>
        <v>122</v>
      </c>
      <c r="AD55" s="135">
        <f t="shared" si="92"/>
        <v>149</v>
      </c>
      <c r="AE55" s="136">
        <f t="shared" si="92"/>
        <v>390</v>
      </c>
    </row>
    <row r="56" spans="1:31" s="39" customFormat="1" ht="14.25" outlineLevel="1">
      <c r="A56" s="107"/>
      <c r="B56" s="107"/>
      <c r="C56" s="132"/>
      <c r="D56" s="133"/>
      <c r="E56" s="133"/>
      <c r="F56" s="133"/>
      <c r="G56" s="119"/>
      <c r="I56" s="132"/>
      <c r="J56" s="133"/>
      <c r="K56" s="133"/>
      <c r="L56" s="133"/>
      <c r="M56" s="119"/>
      <c r="O56" s="132"/>
      <c r="P56" s="133"/>
      <c r="Q56" s="133"/>
      <c r="R56" s="133"/>
      <c r="S56" s="119"/>
      <c r="U56" s="132"/>
      <c r="V56" s="133"/>
      <c r="W56" s="133"/>
      <c r="X56" s="133"/>
      <c r="Y56" s="119"/>
      <c r="AA56" s="132"/>
      <c r="AB56" s="133"/>
      <c r="AC56" s="133"/>
      <c r="AD56" s="133"/>
      <c r="AE56" s="119"/>
    </row>
    <row r="57" spans="1:31" ht="14.25" outlineLevel="1">
      <c r="A57" s="108"/>
      <c r="B57" s="108" t="s">
        <v>163</v>
      </c>
      <c r="C57" s="155">
        <f>C55+C49+C43+C36+C29+C24+C19+C14</f>
        <v>9770.7999999999993</v>
      </c>
      <c r="D57" s="156">
        <f t="shared" ref="D57:G57" si="93">D55+D49+D43+D36+D29+D24+D19+D14</f>
        <v>16275.6</v>
      </c>
      <c r="E57" s="156">
        <f t="shared" si="93"/>
        <v>17259.8</v>
      </c>
      <c r="F57" s="156">
        <f t="shared" si="93"/>
        <v>18890.2</v>
      </c>
      <c r="G57" s="157">
        <f t="shared" si="93"/>
        <v>62196.4</v>
      </c>
      <c r="H57" s="91"/>
      <c r="I57" s="155">
        <f t="shared" ref="I57:M57" si="94">I55+I49+I43+I36+I29+I24+I19+I14</f>
        <v>16101.509551879999</v>
      </c>
      <c r="J57" s="156">
        <f t="shared" si="94"/>
        <v>14770.6</v>
      </c>
      <c r="K57" s="156">
        <f t="shared" si="94"/>
        <v>15678</v>
      </c>
      <c r="L57" s="156">
        <f t="shared" si="94"/>
        <v>17993.800000000003</v>
      </c>
      <c r="M57" s="157">
        <f t="shared" si="94"/>
        <v>64543.909551880002</v>
      </c>
      <c r="O57" s="155">
        <f t="shared" ref="O57:S57" si="95">O55+O49+O43+O36+O29+O24+O19+O14</f>
        <v>1436</v>
      </c>
      <c r="P57" s="156">
        <f t="shared" si="95"/>
        <v>5541</v>
      </c>
      <c r="Q57" s="156">
        <f t="shared" si="95"/>
        <v>7323</v>
      </c>
      <c r="R57" s="156">
        <f t="shared" si="95"/>
        <v>7400</v>
      </c>
      <c r="S57" s="157">
        <f t="shared" si="95"/>
        <v>21700</v>
      </c>
      <c r="T57" s="91"/>
      <c r="U57" s="155">
        <f t="shared" ref="U57:Y57" si="96">U55+U49+U43+U36+U29+U24+U19+U14</f>
        <v>1065.1079</v>
      </c>
      <c r="V57" s="156">
        <f t="shared" si="96"/>
        <v>4210.2</v>
      </c>
      <c r="W57" s="156">
        <f t="shared" si="96"/>
        <v>5881.5325000000003</v>
      </c>
      <c r="X57" s="156">
        <f t="shared" si="96"/>
        <v>5943.1596</v>
      </c>
      <c r="Y57" s="157">
        <f t="shared" si="96"/>
        <v>17100</v>
      </c>
      <c r="Z57" s="91"/>
      <c r="AA57" s="155">
        <f t="shared" ref="AA57:AE57" si="97">AA55+AA49+AA43+AA36+AA29+AA24+AA19+AA14</f>
        <v>724.73759999999993</v>
      </c>
      <c r="AB57" s="156">
        <f t="shared" si="97"/>
        <v>2446.36</v>
      </c>
      <c r="AC57" s="156">
        <f t="shared" si="97"/>
        <v>3030.0625</v>
      </c>
      <c r="AD57" s="156">
        <f t="shared" si="97"/>
        <v>3288.8398999999999</v>
      </c>
      <c r="AE57" s="157">
        <f t="shared" si="97"/>
        <v>9490</v>
      </c>
    </row>
    <row r="58" spans="1:31" s="39" customFormat="1" ht="14.25" outlineLevel="1">
      <c r="A58" s="107"/>
      <c r="B58" s="107"/>
      <c r="C58" s="132"/>
      <c r="D58" s="133"/>
      <c r="E58" s="133"/>
      <c r="F58" s="133"/>
      <c r="G58" s="119"/>
      <c r="I58" s="132"/>
      <c r="J58" s="133"/>
      <c r="K58" s="133"/>
      <c r="L58" s="133"/>
      <c r="M58" s="119"/>
      <c r="O58" s="132"/>
      <c r="P58" s="133"/>
      <c r="Q58" s="133"/>
      <c r="R58" s="133"/>
      <c r="S58" s="119"/>
      <c r="U58" s="132"/>
      <c r="V58" s="133"/>
      <c r="W58" s="133"/>
      <c r="X58" s="133"/>
      <c r="Y58" s="119"/>
      <c r="AA58" s="132"/>
      <c r="AB58" s="133"/>
      <c r="AC58" s="133"/>
      <c r="AD58" s="133"/>
      <c r="AE58" s="119"/>
    </row>
    <row r="59" spans="1:31" s="39" customFormat="1" ht="14.25" outlineLevel="1">
      <c r="A59" s="516" t="s">
        <v>888</v>
      </c>
      <c r="B59" s="108" t="s">
        <v>83</v>
      </c>
      <c r="C59" s="137">
        <v>215</v>
      </c>
      <c r="D59" s="138">
        <v>240</v>
      </c>
      <c r="E59" s="138">
        <v>240</v>
      </c>
      <c r="F59" s="138">
        <v>255</v>
      </c>
      <c r="G59" s="139">
        <f>SUM(C59:F59)</f>
        <v>950</v>
      </c>
      <c r="I59" s="137">
        <v>215</v>
      </c>
      <c r="J59" s="138">
        <v>240</v>
      </c>
      <c r="K59" s="138">
        <v>240</v>
      </c>
      <c r="L59" s="138">
        <v>255</v>
      </c>
      <c r="M59" s="139">
        <f>SUM(I59:L59)</f>
        <v>950</v>
      </c>
      <c r="O59" s="137"/>
      <c r="P59" s="138"/>
      <c r="Q59" s="138"/>
      <c r="R59" s="138"/>
      <c r="S59" s="139">
        <f>SUM(O59:R59)</f>
        <v>0</v>
      </c>
      <c r="U59" s="137"/>
      <c r="V59" s="138"/>
      <c r="W59" s="138"/>
      <c r="X59" s="138"/>
      <c r="Y59" s="139">
        <f>SUM(U59:X59)</f>
        <v>0</v>
      </c>
      <c r="AA59" s="137"/>
      <c r="AB59" s="138"/>
      <c r="AC59" s="138"/>
      <c r="AD59" s="138"/>
      <c r="AE59" s="139">
        <f>SUM(AA59:AD59)</f>
        <v>0</v>
      </c>
    </row>
    <row r="60" spans="1:31" s="39" customFormat="1" ht="14.25" outlineLevel="1">
      <c r="A60" s="109"/>
      <c r="B60" s="109"/>
      <c r="C60" s="152"/>
      <c r="D60" s="153"/>
      <c r="E60" s="153"/>
      <c r="F60" s="153"/>
      <c r="G60" s="154"/>
      <c r="I60" s="152"/>
      <c r="J60" s="153"/>
      <c r="K60" s="153"/>
      <c r="L60" s="153"/>
      <c r="M60" s="154"/>
      <c r="O60" s="152"/>
      <c r="P60" s="153"/>
      <c r="Q60" s="153"/>
      <c r="R60" s="153"/>
      <c r="S60" s="154"/>
      <c r="U60" s="152"/>
      <c r="V60" s="153"/>
      <c r="W60" s="153"/>
      <c r="X60" s="153"/>
      <c r="Y60" s="154"/>
      <c r="AA60" s="152"/>
      <c r="AB60" s="153"/>
      <c r="AC60" s="153"/>
      <c r="AD60" s="153"/>
      <c r="AE60" s="154"/>
    </row>
    <row r="61" spans="1:31" ht="14.25" outlineLevel="1">
      <c r="A61" s="321" t="s">
        <v>115</v>
      </c>
      <c r="B61" s="292" t="s">
        <v>110</v>
      </c>
      <c r="C61" s="143">
        <v>900</v>
      </c>
      <c r="D61" s="144">
        <v>2000</v>
      </c>
      <c r="E61" s="144">
        <v>2200</v>
      </c>
      <c r="F61" s="144">
        <v>1900</v>
      </c>
      <c r="G61" s="145">
        <f>SUM(C61:F61)</f>
        <v>7000</v>
      </c>
      <c r="I61" s="143">
        <v>900</v>
      </c>
      <c r="J61" s="144">
        <v>1850</v>
      </c>
      <c r="K61" s="144">
        <v>2050</v>
      </c>
      <c r="L61" s="144">
        <v>2200</v>
      </c>
      <c r="M61" s="145">
        <f>SUM(I61:L61)</f>
        <v>7000</v>
      </c>
      <c r="O61" s="143"/>
      <c r="P61" s="144"/>
      <c r="Q61" s="144"/>
      <c r="R61" s="144"/>
      <c r="S61" s="145">
        <f>SUM(O61:R61)</f>
        <v>0</v>
      </c>
      <c r="U61" s="143"/>
      <c r="V61" s="144"/>
      <c r="W61" s="144"/>
      <c r="X61" s="144"/>
      <c r="Y61" s="145">
        <f>SUM(U61:X61)</f>
        <v>0</v>
      </c>
      <c r="AA61" s="143"/>
      <c r="AB61" s="144"/>
      <c r="AC61" s="144"/>
      <c r="AD61" s="144"/>
      <c r="AE61" s="145">
        <f>SUM(AA61:AD61)</f>
        <v>0</v>
      </c>
    </row>
    <row r="62" spans="1:31" ht="14.25" outlineLevel="1">
      <c r="A62" s="113" t="str">
        <f>VLOOKUP($B62,大区会计表!$A:$B,2,0)</f>
        <v>刘丽</v>
      </c>
      <c r="B62" s="113" t="s">
        <v>2263</v>
      </c>
      <c r="C62" s="146"/>
      <c r="D62" s="147"/>
      <c r="E62" s="147"/>
      <c r="F62" s="147"/>
      <c r="G62" s="148">
        <f>SUM(C62:F62)</f>
        <v>0</v>
      </c>
      <c r="I62" s="146"/>
      <c r="J62" s="147"/>
      <c r="K62" s="147"/>
      <c r="L62" s="147"/>
      <c r="M62" s="148">
        <f>SUM(I62:L62)</f>
        <v>0</v>
      </c>
      <c r="O62" s="146"/>
      <c r="P62" s="147"/>
      <c r="Q62" s="147"/>
      <c r="R62" s="147"/>
      <c r="S62" s="148">
        <f>SUM(O62:R62)</f>
        <v>0</v>
      </c>
      <c r="U62" s="146"/>
      <c r="V62" s="147"/>
      <c r="W62" s="147"/>
      <c r="X62" s="147"/>
      <c r="Y62" s="148">
        <f>SUM(U62:X62)</f>
        <v>0</v>
      </c>
      <c r="AA62" s="146"/>
      <c r="AB62" s="147"/>
      <c r="AC62" s="147"/>
      <c r="AD62" s="147"/>
      <c r="AE62" s="148">
        <f>SUM(AA62:AD62)</f>
        <v>0</v>
      </c>
    </row>
    <row r="63" spans="1:31" ht="14.25" outlineLevel="1">
      <c r="A63" s="105"/>
      <c r="B63" s="105" t="s">
        <v>75</v>
      </c>
      <c r="C63" s="149">
        <f>SUM(C61:C62)</f>
        <v>900</v>
      </c>
      <c r="D63" s="150">
        <f>SUM(D61:D62)</f>
        <v>2000</v>
      </c>
      <c r="E63" s="150">
        <f>SUM(E61:E62)</f>
        <v>2200</v>
      </c>
      <c r="F63" s="150">
        <f>SUM(F61:F62)</f>
        <v>1900</v>
      </c>
      <c r="G63" s="151">
        <f>SUM(C63:F63)</f>
        <v>7000</v>
      </c>
      <c r="I63" s="149">
        <f>SUM(I61:I62)</f>
        <v>900</v>
      </c>
      <c r="J63" s="150">
        <f>SUM(J61:J62)</f>
        <v>1850</v>
      </c>
      <c r="K63" s="150">
        <f>SUM(K61:K62)</f>
        <v>2050</v>
      </c>
      <c r="L63" s="150">
        <f>SUM(L61:L62)</f>
        <v>2200</v>
      </c>
      <c r="M63" s="151">
        <f>SUM(I63:L63)</f>
        <v>7000</v>
      </c>
      <c r="O63" s="149">
        <f>SUM(O61:O62)</f>
        <v>0</v>
      </c>
      <c r="P63" s="150">
        <f>SUM(P61:P62)</f>
        <v>0</v>
      </c>
      <c r="Q63" s="150">
        <f>SUM(Q61:Q62)</f>
        <v>0</v>
      </c>
      <c r="R63" s="150">
        <f>SUM(R61:R62)</f>
        <v>0</v>
      </c>
      <c r="S63" s="151">
        <f>SUM(O63:R63)</f>
        <v>0</v>
      </c>
      <c r="U63" s="149">
        <f>SUM(U61:U62)</f>
        <v>0</v>
      </c>
      <c r="V63" s="150">
        <f>SUM(V61:V62)</f>
        <v>0</v>
      </c>
      <c r="W63" s="150">
        <f>SUM(W61:W62)</f>
        <v>0</v>
      </c>
      <c r="X63" s="150">
        <f>SUM(X61:X62)</f>
        <v>0</v>
      </c>
      <c r="Y63" s="151">
        <f>SUM(U63:X63)</f>
        <v>0</v>
      </c>
      <c r="AA63" s="149">
        <f>SUM(AA61:AA62)</f>
        <v>0</v>
      </c>
      <c r="AB63" s="150">
        <f>SUM(AB61:AB62)</f>
        <v>0</v>
      </c>
      <c r="AC63" s="150">
        <f>SUM(AC61:AC62)</f>
        <v>0</v>
      </c>
      <c r="AD63" s="150">
        <f>SUM(AD61:AD62)</f>
        <v>0</v>
      </c>
      <c r="AE63" s="151">
        <f>SUM(AA63:AD63)</f>
        <v>0</v>
      </c>
    </row>
    <row r="65" spans="1:31" s="39" customFormat="1" ht="14.25" outlineLevel="1">
      <c r="A65" s="105"/>
      <c r="B65" s="105" t="s">
        <v>1461</v>
      </c>
      <c r="C65" s="149">
        <f>SUM(C57,C59,C63)</f>
        <v>10885.8</v>
      </c>
      <c r="D65" s="150">
        <f t="shared" ref="D65:G65" si="98">SUM(D57,D59,D63)</f>
        <v>18515.599999999999</v>
      </c>
      <c r="E65" s="150">
        <f t="shared" si="98"/>
        <v>19699.8</v>
      </c>
      <c r="F65" s="150">
        <f t="shared" si="98"/>
        <v>21045.200000000001</v>
      </c>
      <c r="G65" s="151">
        <f t="shared" si="98"/>
        <v>70146.399999999994</v>
      </c>
      <c r="I65" s="149">
        <f t="shared" ref="I65:M65" si="99">SUM(I57,I59,I63)</f>
        <v>17216.509551880001</v>
      </c>
      <c r="J65" s="150">
        <f t="shared" si="99"/>
        <v>16860.599999999999</v>
      </c>
      <c r="K65" s="150">
        <f t="shared" si="99"/>
        <v>17968</v>
      </c>
      <c r="L65" s="150">
        <f t="shared" si="99"/>
        <v>20448.800000000003</v>
      </c>
      <c r="M65" s="151">
        <f t="shared" si="99"/>
        <v>72493.909551880002</v>
      </c>
      <c r="O65" s="149">
        <f t="shared" ref="O65:S65" si="100">SUM(O57,O59,O63)</f>
        <v>1436</v>
      </c>
      <c r="P65" s="150">
        <f t="shared" si="100"/>
        <v>5541</v>
      </c>
      <c r="Q65" s="150">
        <f t="shared" si="100"/>
        <v>7323</v>
      </c>
      <c r="R65" s="150">
        <f t="shared" si="100"/>
        <v>7400</v>
      </c>
      <c r="S65" s="151">
        <f t="shared" si="100"/>
        <v>21700</v>
      </c>
      <c r="U65" s="149">
        <f t="shared" ref="U65:Y65" si="101">SUM(U57,U59,U63)</f>
        <v>1065.1079</v>
      </c>
      <c r="V65" s="150">
        <f t="shared" si="101"/>
        <v>4210.2</v>
      </c>
      <c r="W65" s="150">
        <f t="shared" si="101"/>
        <v>5881.5325000000003</v>
      </c>
      <c r="X65" s="150">
        <f t="shared" si="101"/>
        <v>5943.1596</v>
      </c>
      <c r="Y65" s="151">
        <f t="shared" si="101"/>
        <v>17100</v>
      </c>
      <c r="AA65" s="149">
        <f t="shared" ref="AA65:AE65" si="102">SUM(AA57,AA59,AA63)</f>
        <v>724.73759999999993</v>
      </c>
      <c r="AB65" s="150">
        <f t="shared" si="102"/>
        <v>2446.36</v>
      </c>
      <c r="AC65" s="150">
        <f t="shared" si="102"/>
        <v>3030.0625</v>
      </c>
      <c r="AD65" s="150">
        <f t="shared" si="102"/>
        <v>3288.8398999999999</v>
      </c>
      <c r="AE65" s="151">
        <f t="shared" si="102"/>
        <v>9490</v>
      </c>
    </row>
    <row r="67" spans="1:31">
      <c r="I67" s="488"/>
      <c r="J67" s="488"/>
      <c r="K67" s="488"/>
      <c r="L67" s="488"/>
      <c r="M67" s="488"/>
    </row>
  </sheetData>
  <sheetProtection password="CC27" sheet="1" objects="1" scenarios="1"/>
  <mergeCells count="9">
    <mergeCell ref="AA4:AE4"/>
    <mergeCell ref="C3:M3"/>
    <mergeCell ref="C4:G4"/>
    <mergeCell ref="A4:A5"/>
    <mergeCell ref="B4:B5"/>
    <mergeCell ref="I4:M4"/>
    <mergeCell ref="U4:Y4"/>
    <mergeCell ref="O4:S4"/>
    <mergeCell ref="O3:AE3"/>
  </mergeCells>
  <phoneticPr fontId="13" type="noConversion"/>
  <pageMargins left="0.7" right="0.7" top="0.75" bottom="0.75" header="0.3" footer="0.3"/>
  <pageSetup paperSize="9" orientation="portrait" r:id="rId1"/>
  <ignoredErrors>
    <ignoredError sqref="G5 U5:AE5 M5:N5 S5" numberStoredAsText="1"/>
    <ignoredError sqref="C17:M1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3.5"/>
  <cols>
    <col min="1" max="1" width="15.625" bestFit="1" customWidth="1"/>
  </cols>
  <sheetData>
    <row r="1" spans="1:2">
      <c r="A1" s="39" t="s">
        <v>112</v>
      </c>
      <c r="B1" s="39" t="s">
        <v>113</v>
      </c>
    </row>
    <row r="2" spans="1:2">
      <c r="A2" t="s">
        <v>47</v>
      </c>
      <c r="B2" t="str">
        <f>VLOOKUP(A2,'[14]2016.01.31'!$A:$C,3,0)</f>
        <v>赵小庆</v>
      </c>
    </row>
    <row r="3" spans="1:2">
      <c r="A3" t="s">
        <v>0</v>
      </c>
      <c r="B3" s="39" t="str">
        <f>VLOOKUP(A3,'[14]2016.01.31'!$A:$C,3,0)</f>
        <v>丁蓓</v>
      </c>
    </row>
    <row r="4" spans="1:2">
      <c r="A4" t="s">
        <v>74</v>
      </c>
      <c r="B4" s="39" t="e">
        <f>VLOOKUP(A4,'[14]2016.01.31'!$A:$C,3,0)</f>
        <v>#N/A</v>
      </c>
    </row>
    <row r="5" spans="1:2">
      <c r="A5" t="s">
        <v>28</v>
      </c>
      <c r="B5" s="39" t="str">
        <f>VLOOKUP(A5,'[14]2016.01.31'!$A:$C,3,0)</f>
        <v>丁蓓</v>
      </c>
    </row>
    <row r="6" spans="1:2">
      <c r="A6" t="s">
        <v>1</v>
      </c>
      <c r="B6" s="39" t="str">
        <f>VLOOKUP(A6,'[14]2016.01.31'!$A:$C,3,0)</f>
        <v>白鹭</v>
      </c>
    </row>
    <row r="7" spans="1:2">
      <c r="A7" t="s">
        <v>54</v>
      </c>
      <c r="B7" s="39" t="e">
        <f>VLOOKUP(A7,'[14]2016.01.31'!$A:$C,3,0)</f>
        <v>#N/A</v>
      </c>
    </row>
    <row r="8" spans="1:2">
      <c r="A8" t="s">
        <v>2</v>
      </c>
      <c r="B8" s="39" t="str">
        <f>VLOOKUP(A8,'[14]2016.01.31'!$A:$C,3,0)</f>
        <v>丁蓓</v>
      </c>
    </row>
    <row r="9" spans="1:2">
      <c r="A9" t="s">
        <v>17</v>
      </c>
      <c r="B9" s="39" t="str">
        <f>VLOOKUP(A9,'[14]2016.01.31'!$A:$C,3,0)</f>
        <v>刘丽</v>
      </c>
    </row>
    <row r="10" spans="1:2">
      <c r="A10" t="s">
        <v>3</v>
      </c>
      <c r="B10" s="39" t="str">
        <f>VLOOKUP(A10,'[14]2016.01.31'!$A:$C,3,0)</f>
        <v>白鹭</v>
      </c>
    </row>
    <row r="11" spans="1:2">
      <c r="A11" t="s">
        <v>4</v>
      </c>
      <c r="B11" s="39" t="str">
        <f>VLOOKUP(A11,'[14]2016.01.31'!$A:$C,3,0)</f>
        <v>丁蓓</v>
      </c>
    </row>
    <row r="12" spans="1:2">
      <c r="A12" t="s">
        <v>50</v>
      </c>
      <c r="B12" s="39" t="str">
        <f>VLOOKUP(A12,'[14]2016.01.31'!$A:$C,3,0)</f>
        <v>白鹭</v>
      </c>
    </row>
    <row r="13" spans="1:2">
      <c r="A13" t="s">
        <v>15</v>
      </c>
      <c r="B13" s="39" t="str">
        <f>VLOOKUP(A13,'[14]2016.01.31'!$A:$C,3,0)</f>
        <v>刘丽</v>
      </c>
    </row>
    <row r="14" spans="1:2">
      <c r="A14" t="s">
        <v>14</v>
      </c>
      <c r="B14" s="39" t="str">
        <f>VLOOKUP(A14,'[14]2016.01.31'!$A:$C,3,0)</f>
        <v>丁蓓</v>
      </c>
    </row>
    <row r="15" spans="1:2">
      <c r="A15" t="s">
        <v>22</v>
      </c>
      <c r="B15" s="39" t="str">
        <f>VLOOKUP(A15,'[14]2016.01.31'!$A:$C,3,0)</f>
        <v>岳颖</v>
      </c>
    </row>
    <row r="16" spans="1:2">
      <c r="A16" t="s">
        <v>5</v>
      </c>
      <c r="B16" s="39" t="str">
        <f>VLOOKUP(A16,'[14]2016.01.31'!$A:$C,3,0)</f>
        <v>金银</v>
      </c>
    </row>
    <row r="17" spans="1:2">
      <c r="A17" t="s">
        <v>6</v>
      </c>
      <c r="B17" s="39" t="str">
        <f>VLOOKUP(A17,'[14]2016.01.31'!$A:$C,3,0)</f>
        <v>白鹭</v>
      </c>
    </row>
    <row r="18" spans="1:2">
      <c r="A18" t="s">
        <v>72</v>
      </c>
      <c r="B18" s="39" t="str">
        <f>VLOOKUP(A18,'[14]2016.01.31'!$A:$C,3,0)</f>
        <v>白鹭</v>
      </c>
    </row>
    <row r="19" spans="1:2">
      <c r="A19" t="s">
        <v>7</v>
      </c>
      <c r="B19" s="39" t="str">
        <f>VLOOKUP(A19,'[14]2016.01.31'!$A:$C,3,0)</f>
        <v>白鹭</v>
      </c>
    </row>
    <row r="20" spans="1:2">
      <c r="A20" t="s">
        <v>13</v>
      </c>
      <c r="B20" s="39" t="str">
        <f>VLOOKUP(A20,'[14]2016.01.31'!$A:$C,3,0)</f>
        <v>金银</v>
      </c>
    </row>
    <row r="21" spans="1:2">
      <c r="A21" t="s">
        <v>8</v>
      </c>
      <c r="B21" s="39" t="str">
        <f>VLOOKUP(A21,'[14]2016.01.31'!$A:$C,3,0)</f>
        <v>金银</v>
      </c>
    </row>
    <row r="22" spans="1:2">
      <c r="A22" t="s">
        <v>9</v>
      </c>
      <c r="B22" s="39" t="str">
        <f>VLOOKUP(A22,'[14]2016.01.31'!$A:$C,3,0)</f>
        <v>金银</v>
      </c>
    </row>
    <row r="23" spans="1:2">
      <c r="A23" t="s">
        <v>23</v>
      </c>
      <c r="B23" s="39" t="str">
        <f>VLOOKUP(A23,'[14]2016.01.31'!$A:$C,3,0)</f>
        <v>岳颖</v>
      </c>
    </row>
    <row r="24" spans="1:2">
      <c r="A24" t="s">
        <v>21</v>
      </c>
      <c r="B24" s="39" t="str">
        <f>VLOOKUP(A24,'[14]2016.01.31'!$A:$C,3,0)</f>
        <v>岳颖</v>
      </c>
    </row>
    <row r="25" spans="1:2">
      <c r="A25" t="s">
        <v>48</v>
      </c>
      <c r="B25" s="39" t="str">
        <f>VLOOKUP(A25,'[14]2016.01.31'!$A:$C,3,0)</f>
        <v>李研</v>
      </c>
    </row>
    <row r="26" spans="1:2">
      <c r="A26" t="s">
        <v>49</v>
      </c>
      <c r="B26" s="39" t="str">
        <f>VLOOKUP(A26,'[14]2016.01.31'!$A:$C,3,0)</f>
        <v>李研</v>
      </c>
    </row>
    <row r="27" spans="1:2">
      <c r="A27" t="s">
        <v>10</v>
      </c>
      <c r="B27" s="39" t="str">
        <f>VLOOKUP(A27,'[14]2016.01.31'!$A:$C,3,0)</f>
        <v>李研</v>
      </c>
    </row>
    <row r="28" spans="1:2">
      <c r="A28" t="s">
        <v>11</v>
      </c>
      <c r="B28" s="39" t="str">
        <f>VLOOKUP(A28,'[14]2016.01.31'!$A:$C,3,0)</f>
        <v>李研</v>
      </c>
    </row>
    <row r="29" spans="1:2">
      <c r="A29" t="s">
        <v>20</v>
      </c>
      <c r="B29" s="39" t="str">
        <f>VLOOKUP(A29,'[14]2016.01.31'!$A:$C,3,0)</f>
        <v>李研</v>
      </c>
    </row>
    <row r="30" spans="1:2">
      <c r="A30" t="s">
        <v>12</v>
      </c>
      <c r="B30" s="39" t="str">
        <f>VLOOKUP(A30,'[14]2016.01.31'!$A:$C,3,0)</f>
        <v>姚建红</v>
      </c>
    </row>
    <row r="31" spans="1:2">
      <c r="A31" t="s">
        <v>26</v>
      </c>
      <c r="B31" s="39" t="str">
        <f>VLOOKUP(A31,'[14]2016.01.31'!$A:$C,3,0)</f>
        <v>姚建红</v>
      </c>
    </row>
    <row r="32" spans="1:2">
      <c r="A32" t="s">
        <v>16</v>
      </c>
      <c r="B32" s="39" t="e">
        <f>VLOOKUP(A32,'[14]2016.01.31'!$A:$C,3,0)</f>
        <v>#N/A</v>
      </c>
    </row>
    <row r="33" spans="1:2">
      <c r="A33" t="s">
        <v>19</v>
      </c>
      <c r="B33" s="39" t="str">
        <f>VLOOKUP(A33,'[14]2016.01.31'!$A:$C,3,0)</f>
        <v>岳颖</v>
      </c>
    </row>
    <row r="34" spans="1:2">
      <c r="A34" t="s">
        <v>25</v>
      </c>
      <c r="B34" s="39" t="str">
        <f>VLOOKUP(A34,'[14]2016.01.31'!$A:$C,3,0)</f>
        <v>姚建红</v>
      </c>
    </row>
    <row r="35" spans="1:2">
      <c r="A35" t="s">
        <v>24</v>
      </c>
      <c r="B35" s="39" t="str">
        <f>VLOOKUP(A35,'[14]2016.01.31'!$A:$C,3,0)</f>
        <v>岳颖</v>
      </c>
    </row>
    <row r="36" spans="1:2">
      <c r="A36" t="s">
        <v>18</v>
      </c>
      <c r="B36" s="39" t="str">
        <f>VLOOKUP(A36,'[14]2016.01.31'!$A:$C,3,0)</f>
        <v>岳颖</v>
      </c>
    </row>
    <row r="37" spans="1:2">
      <c r="A37" t="s">
        <v>51</v>
      </c>
      <c r="B37" s="39" t="str">
        <f>VLOOKUP(A37,'[14]2016.01.31'!$A:$C,3,0)</f>
        <v>姚建红</v>
      </c>
    </row>
    <row r="38" spans="1:2">
      <c r="A38" t="s">
        <v>29</v>
      </c>
      <c r="B38" s="39" t="str">
        <f>VLOOKUP(A38,'[14]2016.01.31'!$A:$C,3,0)</f>
        <v>姚建红</v>
      </c>
    </row>
    <row r="39" spans="1:2">
      <c r="A39" t="s">
        <v>27</v>
      </c>
      <c r="B39" s="39" t="s">
        <v>3352</v>
      </c>
    </row>
    <row r="40" spans="1:2" ht="14.25">
      <c r="A40" s="400" t="s">
        <v>2258</v>
      </c>
      <c r="B40" s="39" t="s">
        <v>114</v>
      </c>
    </row>
    <row r="41" spans="1:2" ht="14.25">
      <c r="A41" s="406" t="s">
        <v>2259</v>
      </c>
      <c r="B41" s="39" t="s">
        <v>114</v>
      </c>
    </row>
    <row r="42" spans="1:2" ht="14.25">
      <c r="A42" s="409" t="s">
        <v>2260</v>
      </c>
      <c r="B42" s="39" t="s">
        <v>114</v>
      </c>
    </row>
    <row r="43" spans="1:2" ht="14.25">
      <c r="A43" s="406" t="s">
        <v>2261</v>
      </c>
      <c r="B43" s="39" t="s">
        <v>114</v>
      </c>
    </row>
    <row r="44" spans="1:2" ht="14.25">
      <c r="A44" s="406" t="s">
        <v>2264</v>
      </c>
      <c r="B44" s="39" t="s">
        <v>114</v>
      </c>
    </row>
    <row r="45" spans="1:2" ht="14.25">
      <c r="A45" s="409" t="s">
        <v>2263</v>
      </c>
      <c r="B45" s="39" t="s">
        <v>114</v>
      </c>
    </row>
  </sheetData>
  <autoFilter ref="A1:B39"/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传统业务预算汇总</vt:lpstr>
      <vt:lpstr>A&amp;P及活动成本统计-传统</vt:lpstr>
      <vt:lpstr>A&amp;P明细-传统</vt:lpstr>
      <vt:lpstr>活动成本明细-传统</vt:lpstr>
      <vt:lpstr>Sheet1</vt:lpstr>
      <vt:lpstr>T&amp;E统计-传统</vt:lpstr>
      <vt:lpstr>机动团建明细-传统</vt:lpstr>
      <vt:lpstr>额度报销明细-传统</vt:lpstr>
      <vt:lpstr>直销业务预算汇总</vt:lpstr>
      <vt:lpstr>A&amp;P统计-直销</vt:lpstr>
      <vt:lpstr>A&amp;P明细-直销</vt:lpstr>
      <vt:lpstr>活动成本明细-直销</vt:lpstr>
      <vt:lpstr>T&amp;E统计-直销</vt:lpstr>
      <vt:lpstr>额度报销和机动费明细-直销</vt:lpstr>
      <vt:lpstr>2016 下单及收入任务</vt:lpstr>
      <vt:lpstr>大区会计表</vt:lpstr>
    </vt:vector>
  </TitlesOfParts>
  <Company>Sohu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nancyhuang</dc:creator>
  <cp:lastModifiedBy>sohu</cp:lastModifiedBy>
  <cp:lastPrinted>2014-01-24T07:56:59Z</cp:lastPrinted>
  <dcterms:created xsi:type="dcterms:W3CDTF">2014-01-14T08:45:36Z</dcterms:created>
  <dcterms:modified xsi:type="dcterms:W3CDTF">2016-04-28T02:48:25Z</dcterms:modified>
</cp:coreProperties>
</file>