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externalLinks/externalLink9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externalLinks/externalLink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36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externalLinks/externalLink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43.xml" ContentType="application/vnd.openxmlformats-officedocument.spreadsheetml.externalLink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40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39.xml" ContentType="application/vnd.openxmlformats-officedocument.spreadsheetml.externalLink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37.xml" ContentType="application/vnd.openxmlformats-officedocument.spreadsheetml.externalLink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35.xml" ContentType="application/vnd.openxmlformats-officedocument.spreadsheetml.externalLink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90" windowWidth="11550" windowHeight="4725" tabRatio="927" firstSheet="1" activeTab="1"/>
  </bookViews>
  <sheets>
    <sheet name="2012年采购的摊销费用" sheetId="180" state="hidden" r:id="rId1"/>
    <sheet name="3.1.内容运营C&amp;L财务预算明细" sheetId="121" r:id="rId2"/>
    <sheet name="4.3.产品技术部明细数据" sheetId="106" state="hidden" r:id="rId3"/>
    <sheet name="5.3.附件.版权分帐" sheetId="98" state="hidden" r:id="rId4"/>
    <sheet name="11.1.公关合作财务预算明细" sheetId="21" state="hidden" r:id="rId5"/>
    <sheet name="9.5.电视剧分析" sheetId="114" state="hidden" r:id="rId6"/>
    <sheet name="12.1.视频销售部门财务预算明细" sheetId="132" state="hidden" r:id="rId7"/>
    <sheet name="12.3.实习生薪酬" sheetId="165" state="hidden" r:id="rId8"/>
    <sheet name="内容字幕翻译" sheetId="181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</externalReferences>
  <definedNames>
    <definedName name="__amt1">#REF!</definedName>
    <definedName name="__amt2">#REF!</definedName>
    <definedName name="__amt3">#REF!</definedName>
    <definedName name="__amt4">#REF!</definedName>
    <definedName name="__EPS1" localSheetId="5">'[1]P&amp;L'!$C$86</definedName>
    <definedName name="__EPS1">'[2]P&amp;L'!$C$86</definedName>
    <definedName name="__EPS2" localSheetId="5">'[1]P&amp;L'!$D$86</definedName>
    <definedName name="__EPS2">'[2]P&amp;L'!$D$86</definedName>
    <definedName name="__EPS3" localSheetId="5">'[1]P&amp;L'!$E$86</definedName>
    <definedName name="__EPS3">'[2]P&amp;L'!$E$86</definedName>
    <definedName name="__EPS4" localSheetId="5">'[1]P&amp;L'!$F$86</definedName>
    <definedName name="__EPS4">'[2]P&amp;L'!$F$86</definedName>
    <definedName name="__PR1" localSheetId="5">[3]安全服务!#REF!</definedName>
    <definedName name="__PR1">[4]安全服务!#REF!</definedName>
    <definedName name="__PR10" localSheetId="5">[3]安全服务!#REF!</definedName>
    <definedName name="__PR10">[4]安全服务!#REF!</definedName>
    <definedName name="__PR20" localSheetId="5">[3]安全服务!#REF!</definedName>
    <definedName name="__PR20">[4]安全服务!#REF!</definedName>
    <definedName name="__PR30" localSheetId="5">[3]安全服务!#REF!</definedName>
    <definedName name="__PR30">[4]安全服务!#REF!</definedName>
    <definedName name="__PR40" localSheetId="5">[3]安全服务!#REF!</definedName>
    <definedName name="__PR40">[4]安全服务!#REF!</definedName>
    <definedName name="__PR50" localSheetId="5">[3]安全服务!#REF!</definedName>
    <definedName name="__PR50">[4]安全服务!#REF!</definedName>
    <definedName name="__SQ1">#REF!</definedName>
    <definedName name="__SQ2">#REF!</definedName>
    <definedName name="__SQ3">#REF!</definedName>
    <definedName name="__SQ4">#REF!</definedName>
    <definedName name="__ss1">#REF!</definedName>
    <definedName name="__ss3">#REF!</definedName>
    <definedName name="__ss4">#REF!</definedName>
    <definedName name="_amt1">#REF!</definedName>
    <definedName name="_amt2">#REF!</definedName>
    <definedName name="_amt3">#REF!</definedName>
    <definedName name="_amt4">#REF!</definedName>
    <definedName name="_EPS1" localSheetId="5">'[5]P&amp;L'!$C$86</definedName>
    <definedName name="_EPS1">'[2]P&amp;L'!$C$86</definedName>
    <definedName name="_EPS2" localSheetId="5">'[5]P&amp;L'!$D$86</definedName>
    <definedName name="_EPS2">'[2]P&amp;L'!$D$86</definedName>
    <definedName name="_EPS3" localSheetId="5">'[5]P&amp;L'!$E$86</definedName>
    <definedName name="_EPS3">'[2]P&amp;L'!$E$86</definedName>
    <definedName name="_EPS4" localSheetId="5">'[5]P&amp;L'!$F$86</definedName>
    <definedName name="_EPS4">'[2]P&amp;L'!$F$86</definedName>
    <definedName name="_EXR1">#REF!</definedName>
    <definedName name="_exr2">#REF!</definedName>
    <definedName name="_exr3">#REF!</definedName>
    <definedName name="_exr4">#REF!</definedName>
    <definedName name="_xlnm._FilterDatabase" localSheetId="0" hidden="1">'2012年采购的摊销费用'!$A$7:$BZ$7</definedName>
    <definedName name="_xlnm._FilterDatabase" localSheetId="5" hidden="1">'9.5.电视剧分析'!$E$58:$E$74</definedName>
    <definedName name="_PR1" localSheetId="5">[6]安全服务!#REF!</definedName>
    <definedName name="_PR1">[4]安全服务!#REF!</definedName>
    <definedName name="_PR10" localSheetId="5">[6]安全服务!#REF!</definedName>
    <definedName name="_PR10">[4]安全服务!#REF!</definedName>
    <definedName name="_PR20" localSheetId="5">[6]安全服务!#REF!</definedName>
    <definedName name="_PR20">[4]安全服务!#REF!</definedName>
    <definedName name="_PR30" localSheetId="5">[6]安全服务!#REF!</definedName>
    <definedName name="_PR30">[4]安全服务!#REF!</definedName>
    <definedName name="_PR40" localSheetId="5">[6]安全服务!#REF!</definedName>
    <definedName name="_PR40">[4]安全服务!#REF!</definedName>
    <definedName name="_PR50" localSheetId="5">[6]安全服务!#REF!</definedName>
    <definedName name="_PR50">[4]安全服务!#REF!</definedName>
    <definedName name="_SQ1">#REF!</definedName>
    <definedName name="_SQ2">#REF!</definedName>
    <definedName name="_SQ3">#REF!</definedName>
    <definedName name="_SQ4">#REF!</definedName>
    <definedName name="_ss1">#REF!</definedName>
    <definedName name="_ss3">#REF!</definedName>
    <definedName name="_ss4">#REF!</definedName>
    <definedName name="a" localSheetId="5">[7]Topdown!#REF!+[7]Topdown!$B$107</definedName>
    <definedName name="a">#REF!+#REF!</definedName>
    <definedName name="aaa" localSheetId="0" hidden="1">{"'Check Request'!$A$1:$BF$37"}</definedName>
    <definedName name="aaa" localSheetId="5" hidden="1">{"'Check Request'!$A$1:$BF$37"}</definedName>
    <definedName name="aaa" hidden="1">{"'Check Request'!$A$1:$BF$37"}</definedName>
    <definedName name="aaaa" localSheetId="0" hidden="1">{"'Check Request'!$A$1:$BF$37"}</definedName>
    <definedName name="aaaa" localSheetId="5" hidden="1">{"'Check Request'!$A$1:$BF$37"}</definedName>
    <definedName name="aaaa" hidden="1">{"'Check Request'!$A$1:$BF$37"}</definedName>
    <definedName name="abc">#REF!</definedName>
    <definedName name="Account">#REF!</definedName>
    <definedName name="ACE_DISCOUNT" localSheetId="5">[8]进口设备FOB总价表!#REF!</definedName>
    <definedName name="ACE_DISCOUNT">[9]进口设备FOB总价表!#REF!</definedName>
    <definedName name="ACESOFT_DISCOUNT" localSheetId="5">[8]进口设备FOB总价表!#REF!</definedName>
    <definedName name="ACESOFT_DISCOUNT">[9]进口设备FOB总价表!#REF!</definedName>
    <definedName name="Aleton_Discount">#REF!</definedName>
    <definedName name="ALETON_U" localSheetId="5">[10]进口设备FOB总价表!#REF!</definedName>
    <definedName name="ALETON_U">[11]进口设备FOB总价表!#REF!</definedName>
    <definedName name="allocationcal" localSheetId="5">[12]Allocation!$C$1:$O$56,[12]Allocation!$C$1:$D$1</definedName>
    <definedName name="allocationcal">[13]Allocation!$C$1:$O$56,[13]Allocation!$C$1:$D$1</definedName>
    <definedName name="Aug.">#REF!</definedName>
    <definedName name="b" localSheetId="5">[14]内贸合同总价表!$C$36</definedName>
    <definedName name="b">[15]内贸合同总价表!$C$36</definedName>
    <definedName name="Base1">#REF!</definedName>
    <definedName name="bias">#REF!</definedName>
    <definedName name="CA_DISCOUNT" localSheetId="5">[16]进口设备FOB总价表!#REF!</definedName>
    <definedName name="CA_DISCOUNT">[17]进口设备FOB总价表!#REF!</definedName>
    <definedName name="CA_U" localSheetId="5">[16]进口设备FOB总价表!#REF!</definedName>
    <definedName name="CA_U">[17]进口设备FOB总价表!#REF!</definedName>
    <definedName name="cal" localSheetId="5">[18]Summary!$A$1:$T$140</definedName>
    <definedName name="cal">'[19]Summary(Sohu)'!$B$5:$V$106</definedName>
    <definedName name="cal_condense">'[19]CondensedPL(Sohu)'!$A$1:$P$58</definedName>
    <definedName name="cal_condenseQ">'[19]CondensedPL(Qtr)'!$A$1:$J$58</definedName>
    <definedName name="cal_copy">'[20]Work copy'!$A$1:$U$70</definedName>
    <definedName name="cal_PL_after">'[20]PL By Qtr-AfterElim'!$A$1:$M$39</definedName>
    <definedName name="cal_PL_before">'[20]PL-Qtr'!$B$1:$M$44</definedName>
    <definedName name="cal_rollupQ">'[19]Roll-up(Qtr)(Sohu)'!$A$12:$K$106</definedName>
    <definedName name="cal_spending">[20]Spending_Qtr!$A$1:$S$198</definedName>
    <definedName name="cal_spending_M">'[18]Spending-mth(Sohu)'!$A:$IV</definedName>
    <definedName name="cal_spending_Q">'[18]Spending-Qtr'!$A:$IV</definedName>
    <definedName name="calculation">#REF!</definedName>
    <definedName name="CandE" localSheetId="5">'[21]B1-1'!#REF!</definedName>
    <definedName name="CandE">'[22]B1-1'!#REF!</definedName>
    <definedName name="capex">#REF!</definedName>
    <definedName name="capexrecalculate">#REF!</definedName>
    <definedName name="capexwrite">#REF!</definedName>
    <definedName name="CASH">#REF!</definedName>
    <definedName name="CISCO_DISCOUNT">#REF!</definedName>
    <definedName name="CISCO_U">#REF!</definedName>
    <definedName name="closingday">#REF!</definedName>
    <definedName name="Common">#REF!</definedName>
    <definedName name="compiler">#REF!</definedName>
    <definedName name="Cost_total">#REF!</definedName>
    <definedName name="country" localSheetId="5">[23]Tables!$F$20</definedName>
    <definedName name="country">[24]Tables!$F$20</definedName>
    <definedName name="CountryList" localSheetId="5">[23]Tables!$E$21:$G$52</definedName>
    <definedName name="CountryList">[24]Tables!$E$21:$G$52</definedName>
    <definedName name="CountryName" localSheetId="5">[23]Tables!$E$20</definedName>
    <definedName name="CountryName">[24]Tables!$E$20</definedName>
    <definedName name="_xlnm.Criteria" localSheetId="5">[25]May12!#REF!</definedName>
    <definedName name="_xlnm.Criteria">[26]May12!#REF!</definedName>
    <definedName name="Csabl" localSheetId="5">'[21]B1-1'!#REF!</definedName>
    <definedName name="Csabl">'[22]B1-1'!#REF!</definedName>
    <definedName name="CSER" localSheetId="5">'[21]B1-1'!#REF!</definedName>
    <definedName name="CSER">'[22]B1-1'!#REF!</definedName>
    <definedName name="date" localSheetId="5">[27]Salary08!#REF!</definedName>
    <definedName name="date">[28]Salary08!#REF!</definedName>
    <definedName name="date1">#REF!</definedName>
    <definedName name="days">#REF!</definedName>
    <definedName name="deprcal">#REF!</definedName>
    <definedName name="driver">#REF!</definedName>
    <definedName name="EcoIndic">#REF!</definedName>
    <definedName name="Edu_Price" localSheetId="5">[29]培训选项!$G$10</definedName>
    <definedName name="Edu_Price">[30]培训选项!$G$10</definedName>
    <definedName name="END">#REF!</definedName>
    <definedName name="ER" localSheetId="5">#REF!</definedName>
    <definedName name="ER">'[31]3.6Assumption'!$E$4</definedName>
    <definedName name="ETRADE" localSheetId="5">[12]Allocation!$C$1:$D$7,[12]Allocation!$B$9</definedName>
    <definedName name="ETRADE">[13]Allocation!$C$1:$D$7,[13]Allocation!$B$9</definedName>
    <definedName name="Ex_Rate">#REF!</definedName>
    <definedName name="ff" localSheetId="5">[32]进口设备FOB总价表!#REF!</definedName>
    <definedName name="ff">[9]进口设备FOB总价表!#REF!</definedName>
    <definedName name="form">#REF!</definedName>
    <definedName name="Head_CountTotal">#REF!</definedName>
    <definedName name="HK">#REF!</definedName>
    <definedName name="HL">#REF!</definedName>
    <definedName name="HTML_CodePage" hidden="1">1252</definedName>
    <definedName name="HTML_Control" localSheetId="0" hidden="1">{"'Check Request'!$A$1:$BF$37"}</definedName>
    <definedName name="HTML_Control" localSheetId="5" hidden="1">{"'Check Request'!$A$1:$BF$37"}</definedName>
    <definedName name="HTML_Control" hidden="1">{"'Check Request'!$A$1:$BF$37"}</definedName>
    <definedName name="HTML_Description" hidden="1">""</definedName>
    <definedName name="HTML_Email" hidden="1">""</definedName>
    <definedName name="HTML_Header" hidden="1">"Check Request"</definedName>
    <definedName name="HTML_LastUpdate" hidden="1">"3/9/99"</definedName>
    <definedName name="HTML_LineAfter" hidden="1">FALSE</definedName>
    <definedName name="HTML_LineBefore" hidden="1">FALSE</definedName>
    <definedName name="HTML_Name" hidden="1">"a12604"</definedName>
    <definedName name="HTML_OBDlg2" hidden="1">TRUE</definedName>
    <definedName name="HTML_OBDlg4" hidden="1">TRUE</definedName>
    <definedName name="HTML_OS" hidden="1">0</definedName>
    <definedName name="HTML_PathFile" hidden="1">"C:\InetPub\wwwroot\jenny\CHECK_REQUEST_FORM1.htm"</definedName>
    <definedName name="HTML_Title" hidden="1">""</definedName>
    <definedName name="hul" localSheetId="0" hidden="1">{"'Check Request'!$A$1:$BF$37"}</definedName>
    <definedName name="hul" localSheetId="5" hidden="1">{"'Check Request'!$A$1:$BF$37"}</definedName>
    <definedName name="hul" hidden="1">{"'Check Request'!$A$1:$BF$37"}</definedName>
    <definedName name="HUSI" localSheetId="0" hidden="1">{"'Check Request'!$A$1:$BF$37"}</definedName>
    <definedName name="HUSI" localSheetId="5" hidden="1">{"'Check Request'!$A$1:$BF$37"}</definedName>
    <definedName name="HUSI" hidden="1">{"'Check Request'!$A$1:$BF$37"}</definedName>
    <definedName name="int">#REF!</definedName>
    <definedName name="INTERCO">#REF!</definedName>
    <definedName name="intrate">#REF!</definedName>
    <definedName name="IO" localSheetId="0" hidden="1">{"'Check Request'!$A$1:$BF$37"}</definedName>
    <definedName name="IO" localSheetId="5" hidden="1">{"'Check Request'!$A$1:$BF$37"}</definedName>
    <definedName name="IO" hidden="1">{"'Check Request'!$A$1:$BF$37"}</definedName>
    <definedName name="ISS_DISCOUNT">#REF!</definedName>
    <definedName name="ISS_U">#REF!</definedName>
    <definedName name="ITCcal">#REF!,#REF!</definedName>
    <definedName name="ITChcread" localSheetId="5">[12]HC!$B$9:$N$55,[12]HC!$B$57:$D$102</definedName>
    <definedName name="ITChcread">[13]HC!$B$9:$N$55,[13]HC!$B$57:$D$102</definedName>
    <definedName name="IU" localSheetId="0" hidden="1">{"'Check Request'!$A$1:$BF$37"}</definedName>
    <definedName name="IU" localSheetId="5" hidden="1">{"'Check Request'!$A$1:$BF$37"}</definedName>
    <definedName name="IU" hidden="1">{"'Check Request'!$A$1:$BF$37"}</definedName>
    <definedName name="June" localSheetId="0" hidden="1">{"'Check Request'!$A$1:$BF$37"}</definedName>
    <definedName name="June" localSheetId="5" hidden="1">{"'Check Request'!$A$1:$BF$37"}</definedName>
    <definedName name="June" hidden="1">{"'Check Request'!$A$1:$BF$37"}</definedName>
    <definedName name="LastDay" localSheetId="5">[33]工资计算表!#REF!</definedName>
    <definedName name="LastDay">[34]工资计算表!#REF!</definedName>
    <definedName name="Legalfees" localSheetId="5">'[21]B1-1'!#REF!</definedName>
    <definedName name="Legalfees">'[22]B1-1'!#REF!</definedName>
    <definedName name="ll" localSheetId="0" hidden="1">{"'Check Request'!$A$1:$BF$37"}</definedName>
    <definedName name="ll" localSheetId="5" hidden="1">{"'Check Request'!$A$1:$BF$37"}</definedName>
    <definedName name="ll" hidden="1">{"'Check Request'!$A$1:$BF$37"}</definedName>
    <definedName name="MARSEC_DISCOUNT" localSheetId="5">[35]玛赛软件合同总价表!$C$3</definedName>
    <definedName name="MARSEC_DISCOUNT">[15]玛赛软件合同总价表!$C$3</definedName>
    <definedName name="menu">#REF!</definedName>
    <definedName name="NAI_DISC" localSheetId="5">[35]内贸采购合同总价表!$C$3</definedName>
    <definedName name="NAI_DISC">[15]内贸采购合同总价表!$C$3</definedName>
    <definedName name="NAI_DISCOUNT">#REF!</definedName>
    <definedName name="NAI_U">#REF!</definedName>
    <definedName name="NAI_U1" localSheetId="5">[35]内贸采购合同总价表!$C$4</definedName>
    <definedName name="NAI_U1">[15]内贸采购合同总价表!$C$4</definedName>
    <definedName name="net">#REF!</definedName>
    <definedName name="NETS_DISCOUNT" localSheetId="5">[10]进口设备FOB总价表!#REF!</definedName>
    <definedName name="NETS_DISCOUNT">[11]进口设备FOB总价表!#REF!</definedName>
    <definedName name="NETS_U" localSheetId="5">[10]进口设备FOB总价表!#REF!</definedName>
    <definedName name="NETS_U">[11]进口设备FOB总价表!#REF!</definedName>
    <definedName name="NETSCREEN_DISCOUNT">50%</definedName>
    <definedName name="NETSCREEN_U" localSheetId="5">[36]进口设备FOB总价表!$C$4</definedName>
    <definedName name="NETSCREEN_U">[37]进口设备FOB总价表!$C$4</definedName>
    <definedName name="nihao" localSheetId="0" hidden="1">{"'Check Request'!$A$1:$BF$37"}</definedName>
    <definedName name="nihao" localSheetId="5" hidden="1">{"'Check Request'!$A$1:$BF$37"}</definedName>
    <definedName name="nihao" hidden="1">{"'Check Request'!$A$1:$BF$37"}</definedName>
    <definedName name="nt">#REF!</definedName>
    <definedName name="o">#REF!</definedName>
    <definedName name="OLcal">#REF!,#REF!</definedName>
    <definedName name="OLhcread" localSheetId="5">[12]HC!#REF!,[12]HC!$B$102,[12]HC!#REF!</definedName>
    <definedName name="OLhcread">[13]HC!#REF!,[13]HC!$B$102,[13]HC!#REF!</definedName>
    <definedName name="olwrite" localSheetId="5">[12]Allocation!#REF!,[12]Allocation!$C$1:$D$6,[12]Allocation!#REF!</definedName>
    <definedName name="olwrite">[13]Allocation!#REF!,[13]Allocation!$C$1:$D$6,[13]Allocation!#REF!</definedName>
    <definedName name="Original" localSheetId="5">'[21]B1-1'!#REF!</definedName>
    <definedName name="Original">'[22]B1-1'!#REF!</definedName>
    <definedName name="Other2007" localSheetId="0" hidden="1">{"'Check Request'!$A$1:$BF$37"}</definedName>
    <definedName name="Other2007" localSheetId="5" hidden="1">{"'Check Request'!$A$1:$BF$37"}</definedName>
    <definedName name="Other2007" hidden="1">{"'Check Request'!$A$1:$BF$37"}</definedName>
    <definedName name="PkgGeneric" localSheetId="5">[23]Package!$J$9</definedName>
    <definedName name="PkgGeneric">[24]Package!$J$9</definedName>
    <definedName name="plus">#REF!</definedName>
    <definedName name="PM">'[31]3.6Assumption'!#REF!</definedName>
    <definedName name="Postage_and_Telephone">#REF!</definedName>
    <definedName name="PREPAY">#REF!</definedName>
    <definedName name="_xlnm.Print_Area" localSheetId="1">'3.1.内容运营C&amp;L财务预算明细'!$A$1:$P$79</definedName>
    <definedName name="_xlnm.Print_Area" localSheetId="5">'9.5.电视剧分析'!$A$3:$R$76</definedName>
    <definedName name="_xlnm.Print_Titles" localSheetId="1">'3.1.内容运营C&amp;L财务预算明细'!$4:$4</definedName>
    <definedName name="QQ" localSheetId="5">[38]BizLinePL!$BA$50</definedName>
    <definedName name="QQ">[39]BizLinePL!$BA$50</definedName>
    <definedName name="qqq">[10]进口设备FOB总价表!#REF!</definedName>
    <definedName name="QTD" localSheetId="0" hidden="1">{"'Check Request'!$A$1:$BF$37"}</definedName>
    <definedName name="QTD" localSheetId="5" hidden="1">{"'Check Request'!$A$1:$BF$37"}</definedName>
    <definedName name="QTD" hidden="1">{"'Check Request'!$A$1:$BF$37"}</definedName>
    <definedName name="Qtrcal">'[19]Roll-up(Qtr)(Sohu)'!$B$12:$K$107</definedName>
    <definedName name="Rate" localSheetId="5">#REF!</definedName>
    <definedName name="rate">[40]Facility!$D$6</definedName>
    <definedName name="rdbms">#REF!</definedName>
    <definedName name="rdbms2">#REF!</definedName>
    <definedName name="readflag">#REF!</definedName>
    <definedName name="RMB" localSheetId="5">'[41]Allocation by Q'!$D$7</definedName>
    <definedName name="RMB">'[42]Allocation by Q'!$D$7</definedName>
    <definedName name="RSA_CARD">#REF!</definedName>
    <definedName name="RSA_DISCOUNT">#REF!</definedName>
    <definedName name="rw">#REF!</definedName>
    <definedName name="S" localSheetId="5">[38]BizLinePL!$BA$50</definedName>
    <definedName name="S">[39]BizLinePL!$BA$50</definedName>
    <definedName name="Sa">#REF!</definedName>
    <definedName name="SAER" localSheetId="5">'[21]B1-1'!#REF!</definedName>
    <definedName name="SAER">'[22]B1-1'!#REF!</definedName>
    <definedName name="SalaryTotal">#REF!</definedName>
    <definedName name="Sb">#REF!</definedName>
    <definedName name="SBER" localSheetId="5">'[21]B1-1'!#REF!</definedName>
    <definedName name="SBER">'[22]B1-1'!#REF!</definedName>
    <definedName name="Ser_Price" localSheetId="5">[29]安全服务!$D$13</definedName>
    <definedName name="Ser_Price">[30]安全服务!$D$13</definedName>
    <definedName name="ShaBao" localSheetId="5">'[21]B1-1'!#REF!</definedName>
    <definedName name="ShaBao">'[22]B1-1'!#REF!</definedName>
    <definedName name="ss">#REF!</definedName>
    <definedName name="sss" localSheetId="0" hidden="1">{"'Check Request'!$A$1:$BF$37"}</definedName>
    <definedName name="sss" localSheetId="5" hidden="1">{"'Check Request'!$A$1:$BF$37"}</definedName>
    <definedName name="sss" hidden="1">{"'Check Request'!$A$1:$BF$37"}</definedName>
    <definedName name="START">#REF!</definedName>
    <definedName name="SubTotal_of_Monthly_Cost">#REF!</definedName>
    <definedName name="Sum">#REF!</definedName>
    <definedName name="SUN_DISCOUNT">#REF!</definedName>
    <definedName name="SUN_U">#REF!</definedName>
    <definedName name="System" localSheetId="5">[23]Tables!$E$7</definedName>
    <definedName name="System">[24]Tables!$E$7</definedName>
    <definedName name="TLBB" localSheetId="0" hidden="1">{"'Check Request'!$A$1:$BF$37"}</definedName>
    <definedName name="TLBB" localSheetId="5" hidden="1">{"'Check Request'!$A$1:$BF$37"}</definedName>
    <definedName name="TLBB" hidden="1">{"'Check Request'!$A$1:$BF$37"}</definedName>
    <definedName name="Total">#REF!</definedName>
    <definedName name="totalhccal">#REF!</definedName>
    <definedName name="tpo">#REF!</definedName>
    <definedName name="Trend_DISCOUNT" localSheetId="5">[16]进口设备FOB总价表!#REF!</definedName>
    <definedName name="Trend_DISCOUNT">[17]进口设备FOB总价表!#REF!</definedName>
    <definedName name="unit">#REF!</definedName>
    <definedName name="user1">#REF!</definedName>
    <definedName name="user2">#REF!</definedName>
    <definedName name="vco20_PkgIncr" localSheetId="5">[23]Tables!$E$17</definedName>
    <definedName name="vco20_PkgIncr">[24]Tables!$E$17</definedName>
    <definedName name="vday1">#REF!</definedName>
    <definedName name="vday2">#REF!</definedName>
    <definedName name="vday3">#REF!</definedName>
    <definedName name="vday4">#REF!</definedName>
    <definedName name="Wa" localSheetId="5">'[21]B1-1'!#REF!</definedName>
    <definedName name="Wa">'[22]B1-1'!#REF!</definedName>
    <definedName name="writeflag">#REF!</definedName>
    <definedName name="XSHDhc" localSheetId="5">[12]HC!#REF!,[12]HC!$B$54:$N$55,[12]HC!$B$103:$D$105</definedName>
    <definedName name="XSHDhc">[13]HC!#REF!,[13]HC!$B$54:$N$55,[13]HC!$B$103:$D$105</definedName>
    <definedName name="Z_B8A42129_8AFC_4C88_A4BF_631F42E72A3A_.wvu.Cols" localSheetId="0" hidden="1">#REF!,#REF!,#REF!,#REF!,#REF!</definedName>
    <definedName name="Z_B8A42129_8AFC_4C88_A4BF_631F42E72A3A_.wvu.Cols" hidden="1">#REF!,#REF!,#REF!,#REF!,#REF!</definedName>
    <definedName name="安全培训总价">#REF!</definedName>
    <definedName name="餐补">'[31]3.5Average Salary'!$D$4</definedName>
    <definedName name="大家都空间的" localSheetId="5">#REF!</definedName>
    <definedName name="大家都空间的">#REF!</definedName>
    <definedName name="计算区">#REF!</definedName>
    <definedName name="试算平衡表">#REF!</definedName>
    <definedName name="未3">#REF!</definedName>
  </definedNames>
  <calcPr calcId="125725"/>
  <fileRecoveryPr autoRecover="0"/>
</workbook>
</file>

<file path=xl/calcChain.xml><?xml version="1.0" encoding="utf-8"?>
<calcChain xmlns="http://schemas.openxmlformats.org/spreadsheetml/2006/main">
  <c r="K42" i="121"/>
  <c r="J2" i="181"/>
  <c r="K71" i="121"/>
  <c r="K53"/>
  <c r="L53"/>
  <c r="M53"/>
  <c r="N53"/>
  <c r="O53"/>
  <c r="K44"/>
  <c r="K5"/>
  <c r="K75"/>
  <c r="K73"/>
  <c r="K72" l="1"/>
  <c r="K69"/>
  <c r="K48"/>
  <c r="K8"/>
  <c r="K7"/>
  <c r="K67"/>
  <c r="L78"/>
  <c r="K15"/>
  <c r="K36"/>
  <c r="K37"/>
  <c r="K33"/>
  <c r="K34"/>
  <c r="K32"/>
  <c r="K31"/>
  <c r="K30"/>
  <c r="K28"/>
  <c r="K29"/>
  <c r="K21"/>
  <c r="K22"/>
  <c r="K23"/>
  <c r="K24"/>
  <c r="K25"/>
  <c r="K26"/>
  <c r="K19"/>
  <c r="K18"/>
  <c r="K17"/>
  <c r="K16"/>
  <c r="K38"/>
  <c r="L38"/>
  <c r="K66"/>
  <c r="K35"/>
  <c r="L35" s="1"/>
  <c r="K47"/>
  <c r="K74"/>
  <c r="K77"/>
  <c r="K76"/>
  <c r="K27"/>
  <c r="K10"/>
  <c r="K11"/>
  <c r="K12"/>
  <c r="K13"/>
  <c r="K56"/>
  <c r="N78"/>
  <c r="O78"/>
  <c r="M78"/>
  <c r="O50"/>
  <c r="N50"/>
  <c r="M50"/>
  <c r="L50"/>
  <c r="K61"/>
  <c r="O39"/>
  <c r="N39"/>
  <c r="M39"/>
  <c r="K62"/>
  <c r="K20"/>
  <c r="Y3" i="180"/>
  <c r="Z3"/>
  <c r="AA3"/>
  <c r="AB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Y4"/>
  <c r="Z4"/>
  <c r="AA4"/>
  <c r="AB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Y5"/>
  <c r="Z5"/>
  <c r="AA5"/>
  <c r="AB5"/>
  <c r="AD5"/>
  <c r="AE5"/>
  <c r="AF5"/>
  <c r="AG5"/>
  <c r="AH5"/>
  <c r="AI5"/>
  <c r="AJ5"/>
  <c r="AK5"/>
  <c r="A8"/>
  <c r="B8"/>
  <c r="C8"/>
  <c r="D8"/>
  <c r="E8"/>
  <c r="F8"/>
  <c r="F65" s="1"/>
  <c r="G8"/>
  <c r="AR8" s="1"/>
  <c r="H8"/>
  <c r="H65"/>
  <c r="I8"/>
  <c r="J8"/>
  <c r="J65" s="1"/>
  <c r="M8"/>
  <c r="N8"/>
  <c r="O8"/>
  <c r="P8"/>
  <c r="A9"/>
  <c r="B9"/>
  <c r="C9"/>
  <c r="D9"/>
  <c r="E9"/>
  <c r="F9"/>
  <c r="F66" s="1"/>
  <c r="G9"/>
  <c r="G66" s="1"/>
  <c r="H9"/>
  <c r="AJ9" s="1"/>
  <c r="I9"/>
  <c r="I66" s="1"/>
  <c r="J9"/>
  <c r="J66" s="1"/>
  <c r="A10"/>
  <c r="B10"/>
  <c r="C10"/>
  <c r="D10"/>
  <c r="E10"/>
  <c r="F10"/>
  <c r="G10"/>
  <c r="H10"/>
  <c r="I10"/>
  <c r="J10"/>
  <c r="A11"/>
  <c r="B11"/>
  <c r="C11"/>
  <c r="D11"/>
  <c r="E11"/>
  <c r="F11"/>
  <c r="G11"/>
  <c r="H11"/>
  <c r="AU11" s="1"/>
  <c r="I11"/>
  <c r="J11"/>
  <c r="A12"/>
  <c r="B12"/>
  <c r="C12"/>
  <c r="D12"/>
  <c r="E12"/>
  <c r="F12"/>
  <c r="G12"/>
  <c r="H12"/>
  <c r="I12"/>
  <c r="J12"/>
  <c r="BV12" s="1"/>
  <c r="A13"/>
  <c r="B13"/>
  <c r="C13"/>
  <c r="D13"/>
  <c r="E13"/>
  <c r="F13"/>
  <c r="G13"/>
  <c r="H13"/>
  <c r="AM13" s="1"/>
  <c r="I13"/>
  <c r="J13"/>
  <c r="A14"/>
  <c r="B14"/>
  <c r="C14"/>
  <c r="D14"/>
  <c r="E14"/>
  <c r="F14"/>
  <c r="G14"/>
  <c r="H14"/>
  <c r="I14"/>
  <c r="J14"/>
  <c r="AN14" s="1"/>
  <c r="A15"/>
  <c r="B15"/>
  <c r="C15"/>
  <c r="D15"/>
  <c r="E15"/>
  <c r="F15"/>
  <c r="G15"/>
  <c r="H15"/>
  <c r="BJ15" s="1"/>
  <c r="I15"/>
  <c r="J15"/>
  <c r="A16"/>
  <c r="B16"/>
  <c r="C16"/>
  <c r="D16"/>
  <c r="E16"/>
  <c r="F16"/>
  <c r="G16"/>
  <c r="H16"/>
  <c r="I16"/>
  <c r="J16"/>
  <c r="BB16" s="1"/>
  <c r="A17"/>
  <c r="B17"/>
  <c r="C17"/>
  <c r="D17"/>
  <c r="E17"/>
  <c r="F17"/>
  <c r="G17"/>
  <c r="H17"/>
  <c r="AE17" s="1"/>
  <c r="I17"/>
  <c r="J17"/>
  <c r="A18"/>
  <c r="B18"/>
  <c r="C18"/>
  <c r="D18"/>
  <c r="E18"/>
  <c r="F18"/>
  <c r="G18"/>
  <c r="H18"/>
  <c r="I18"/>
  <c r="J18"/>
  <c r="BO18" s="1"/>
  <c r="A19"/>
  <c r="B19"/>
  <c r="C19"/>
  <c r="D19"/>
  <c r="E19"/>
  <c r="F19"/>
  <c r="G19"/>
  <c r="H19"/>
  <c r="BK19" s="1"/>
  <c r="I19"/>
  <c r="J19"/>
  <c r="A20"/>
  <c r="B20"/>
  <c r="C20"/>
  <c r="D20"/>
  <c r="E20"/>
  <c r="F20"/>
  <c r="G20"/>
  <c r="H20"/>
  <c r="I20"/>
  <c r="J20"/>
  <c r="AV20" s="1"/>
  <c r="A21"/>
  <c r="B21"/>
  <c r="C21"/>
  <c r="D21"/>
  <c r="E21"/>
  <c r="F21"/>
  <c r="G21"/>
  <c r="H21"/>
  <c r="AW21" s="1"/>
  <c r="I21"/>
  <c r="J21"/>
  <c r="A22"/>
  <c r="B22"/>
  <c r="C22"/>
  <c r="D22"/>
  <c r="E22"/>
  <c r="F22"/>
  <c r="G22"/>
  <c r="H22"/>
  <c r="I22"/>
  <c r="J22"/>
  <c r="AX22" s="1"/>
  <c r="A23"/>
  <c r="B23"/>
  <c r="C23"/>
  <c r="D23"/>
  <c r="E23"/>
  <c r="F23"/>
  <c r="G23"/>
  <c r="H23"/>
  <c r="BA23" s="1"/>
  <c r="I23"/>
  <c r="J23"/>
  <c r="A24"/>
  <c r="B24"/>
  <c r="C24"/>
  <c r="D24"/>
  <c r="E24"/>
  <c r="F24"/>
  <c r="F70" s="1"/>
  <c r="G24"/>
  <c r="H24"/>
  <c r="I24"/>
  <c r="J24"/>
  <c r="AZ24" s="1"/>
  <c r="A25"/>
  <c r="B25"/>
  <c r="C25"/>
  <c r="D25"/>
  <c r="E25"/>
  <c r="F25"/>
  <c r="G25"/>
  <c r="H25"/>
  <c r="AD25" s="1"/>
  <c r="I25"/>
  <c r="J25"/>
  <c r="A26"/>
  <c r="B26"/>
  <c r="C26"/>
  <c r="D26"/>
  <c r="E26"/>
  <c r="F26"/>
  <c r="G26"/>
  <c r="H26"/>
  <c r="I26"/>
  <c r="J26"/>
  <c r="J71" s="1"/>
  <c r="A27"/>
  <c r="B27"/>
  <c r="C27"/>
  <c r="D27"/>
  <c r="E27"/>
  <c r="F27"/>
  <c r="G27"/>
  <c r="H27"/>
  <c r="I27"/>
  <c r="J27"/>
  <c r="Z27"/>
  <c r="AA27"/>
  <c r="AB27"/>
  <c r="A28"/>
  <c r="B28"/>
  <c r="C28"/>
  <c r="D28"/>
  <c r="E28"/>
  <c r="F28"/>
  <c r="G28"/>
  <c r="BY28" s="1"/>
  <c r="H28"/>
  <c r="I28"/>
  <c r="J28"/>
  <c r="A29"/>
  <c r="B29"/>
  <c r="C29"/>
  <c r="D29"/>
  <c r="E29"/>
  <c r="F29"/>
  <c r="G29"/>
  <c r="H29"/>
  <c r="I29"/>
  <c r="J29"/>
  <c r="A30"/>
  <c r="B30"/>
  <c r="C30"/>
  <c r="D30"/>
  <c r="E30"/>
  <c r="F30"/>
  <c r="G30"/>
  <c r="AI30" s="1"/>
  <c r="H30"/>
  <c r="I30"/>
  <c r="J30"/>
  <c r="A31"/>
  <c r="B31"/>
  <c r="C31"/>
  <c r="D31"/>
  <c r="E31"/>
  <c r="F31"/>
  <c r="G31"/>
  <c r="H31"/>
  <c r="I31"/>
  <c r="J31"/>
  <c r="A32"/>
  <c r="B32"/>
  <c r="C32"/>
  <c r="D32"/>
  <c r="E32"/>
  <c r="F32"/>
  <c r="G32"/>
  <c r="BU32" s="1"/>
  <c r="H32"/>
  <c r="I32"/>
  <c r="J32"/>
  <c r="A33"/>
  <c r="B33"/>
  <c r="C33"/>
  <c r="D33"/>
  <c r="E33"/>
  <c r="F33"/>
  <c r="G33"/>
  <c r="H33"/>
  <c r="I33"/>
  <c r="AP33" s="1"/>
  <c r="J33"/>
  <c r="A34"/>
  <c r="B34"/>
  <c r="C34"/>
  <c r="D34"/>
  <c r="E34"/>
  <c r="F34"/>
  <c r="G34"/>
  <c r="AS34" s="1"/>
  <c r="H34"/>
  <c r="I34"/>
  <c r="J34"/>
  <c r="A35"/>
  <c r="B35"/>
  <c r="C35"/>
  <c r="D35"/>
  <c r="E35"/>
  <c r="F35"/>
  <c r="G35"/>
  <c r="H35"/>
  <c r="I35"/>
  <c r="AT35" s="1"/>
  <c r="J35"/>
  <c r="A36"/>
  <c r="B36"/>
  <c r="C36"/>
  <c r="D36"/>
  <c r="E36"/>
  <c r="F36"/>
  <c r="G36"/>
  <c r="AW36" s="1"/>
  <c r="H36"/>
  <c r="I36"/>
  <c r="J36"/>
  <c r="A37"/>
  <c r="B37"/>
  <c r="C37"/>
  <c r="D37"/>
  <c r="E37"/>
  <c r="F37"/>
  <c r="G37"/>
  <c r="H37"/>
  <c r="I37"/>
  <c r="J37"/>
  <c r="A38"/>
  <c r="B38"/>
  <c r="C38"/>
  <c r="D38"/>
  <c r="E38"/>
  <c r="F38"/>
  <c r="G38"/>
  <c r="BA38" s="1"/>
  <c r="H38"/>
  <c r="I38"/>
  <c r="J38"/>
  <c r="A39"/>
  <c r="B39"/>
  <c r="C39"/>
  <c r="D39"/>
  <c r="E39"/>
  <c r="F39"/>
  <c r="G39"/>
  <c r="AE39" s="1"/>
  <c r="H39"/>
  <c r="I39"/>
  <c r="J39"/>
  <c r="A40"/>
  <c r="B40"/>
  <c r="C40"/>
  <c r="D40"/>
  <c r="E40"/>
  <c r="F40"/>
  <c r="G40"/>
  <c r="BE40" s="1"/>
  <c r="H40"/>
  <c r="I40"/>
  <c r="J40"/>
  <c r="A41"/>
  <c r="B41"/>
  <c r="C41"/>
  <c r="D41"/>
  <c r="E41"/>
  <c r="F41"/>
  <c r="G41"/>
  <c r="H41"/>
  <c r="I41"/>
  <c r="BP41" s="1"/>
  <c r="J41"/>
  <c r="A42"/>
  <c r="B42"/>
  <c r="C42"/>
  <c r="D42"/>
  <c r="E42"/>
  <c r="F42"/>
  <c r="G42"/>
  <c r="AS42" s="1"/>
  <c r="H42"/>
  <c r="I42"/>
  <c r="J42"/>
  <c r="A43"/>
  <c r="B43"/>
  <c r="C43"/>
  <c r="D43"/>
  <c r="E43"/>
  <c r="F43"/>
  <c r="G43"/>
  <c r="H43"/>
  <c r="I43"/>
  <c r="J43"/>
  <c r="L55"/>
  <c r="L56"/>
  <c r="L57"/>
  <c r="L58"/>
  <c r="G59"/>
  <c r="H59"/>
  <c r="I59"/>
  <c r="J59"/>
  <c r="L59"/>
  <c r="M65"/>
  <c r="N65"/>
  <c r="O65"/>
  <c r="P65"/>
  <c r="AO9"/>
  <c r="AE27"/>
  <c r="BD32"/>
  <c r="BK12"/>
  <c r="AM31"/>
  <c r="BJ43"/>
  <c r="AO40"/>
  <c r="AX37"/>
  <c r="BI34"/>
  <c r="BJ29"/>
  <c r="AS27"/>
  <c r="AY29"/>
  <c r="AJ27"/>
  <c r="AZ27"/>
  <c r="BQ23"/>
  <c r="AG21"/>
  <c r="BX18"/>
  <c r="AS14"/>
  <c r="BJ14"/>
  <c r="AZ12"/>
  <c r="AI9"/>
  <c r="J6" i="165"/>
  <c r="K6"/>
  <c r="L6"/>
  <c r="N6"/>
  <c r="D7"/>
  <c r="E7"/>
  <c r="E14"/>
  <c r="J7"/>
  <c r="K7"/>
  <c r="L7"/>
  <c r="N7"/>
  <c r="J8"/>
  <c r="K8"/>
  <c r="L8"/>
  <c r="N8"/>
  <c r="D9"/>
  <c r="E9"/>
  <c r="J9"/>
  <c r="K9"/>
  <c r="L9"/>
  <c r="N9"/>
  <c r="J10"/>
  <c r="K10"/>
  <c r="L10"/>
  <c r="N10"/>
  <c r="J11"/>
  <c r="K11"/>
  <c r="L11"/>
  <c r="N11"/>
  <c r="J12"/>
  <c r="K12"/>
  <c r="L12"/>
  <c r="L14"/>
  <c r="L80"/>
  <c r="N12"/>
  <c r="N14"/>
  <c r="N80"/>
  <c r="J13"/>
  <c r="K13"/>
  <c r="L13"/>
  <c r="N13"/>
  <c r="C14"/>
  <c r="D14"/>
  <c r="F14"/>
  <c r="G14"/>
  <c r="H14"/>
  <c r="I14"/>
  <c r="D15"/>
  <c r="E15"/>
  <c r="J15"/>
  <c r="K15"/>
  <c r="L15"/>
  <c r="M15"/>
  <c r="N15"/>
  <c r="O15"/>
  <c r="J16"/>
  <c r="K16"/>
  <c r="L16"/>
  <c r="M16"/>
  <c r="N16"/>
  <c r="O16"/>
  <c r="D17"/>
  <c r="E17"/>
  <c r="E18"/>
  <c r="J17"/>
  <c r="K17"/>
  <c r="K18"/>
  <c r="L17"/>
  <c r="M17"/>
  <c r="M18"/>
  <c r="N17"/>
  <c r="O17"/>
  <c r="O18"/>
  <c r="C18"/>
  <c r="D18"/>
  <c r="F18"/>
  <c r="G18"/>
  <c r="H18"/>
  <c r="I18"/>
  <c r="J18"/>
  <c r="L18"/>
  <c r="N18"/>
  <c r="D19"/>
  <c r="E19"/>
  <c r="K19"/>
  <c r="L19"/>
  <c r="M19"/>
  <c r="N19"/>
  <c r="O19"/>
  <c r="D20"/>
  <c r="E20"/>
  <c r="K20"/>
  <c r="L20"/>
  <c r="O20"/>
  <c r="M20"/>
  <c r="N20"/>
  <c r="D21"/>
  <c r="E21"/>
  <c r="K21"/>
  <c r="L21"/>
  <c r="M21"/>
  <c r="N21"/>
  <c r="O21"/>
  <c r="D22"/>
  <c r="E22"/>
  <c r="K22"/>
  <c r="L22"/>
  <c r="O22"/>
  <c r="M22"/>
  <c r="N22"/>
  <c r="D23"/>
  <c r="E23"/>
  <c r="K23"/>
  <c r="L23"/>
  <c r="M23"/>
  <c r="N23"/>
  <c r="O23"/>
  <c r="D24"/>
  <c r="E24"/>
  <c r="K24"/>
  <c r="L24"/>
  <c r="O24"/>
  <c r="M24"/>
  <c r="N24"/>
  <c r="D25"/>
  <c r="E25"/>
  <c r="K25"/>
  <c r="K26"/>
  <c r="L25"/>
  <c r="M25"/>
  <c r="M26"/>
  <c r="N25"/>
  <c r="O25"/>
  <c r="C26"/>
  <c r="D26"/>
  <c r="F26"/>
  <c r="G26"/>
  <c r="H26"/>
  <c r="I26"/>
  <c r="J26"/>
  <c r="L26"/>
  <c r="N26"/>
  <c r="D27"/>
  <c r="E27"/>
  <c r="E28"/>
  <c r="K27"/>
  <c r="K28"/>
  <c r="L27"/>
  <c r="M27"/>
  <c r="M28"/>
  <c r="N27"/>
  <c r="O27"/>
  <c r="O28"/>
  <c r="C28"/>
  <c r="D28"/>
  <c r="F28"/>
  <c r="G28"/>
  <c r="H28"/>
  <c r="I28"/>
  <c r="J28"/>
  <c r="L28"/>
  <c r="N28"/>
  <c r="D29"/>
  <c r="E29"/>
  <c r="E30"/>
  <c r="K29"/>
  <c r="L29"/>
  <c r="M29"/>
  <c r="M30"/>
  <c r="N29"/>
  <c r="O29"/>
  <c r="O30"/>
  <c r="C30"/>
  <c r="D30"/>
  <c r="F30"/>
  <c r="G30"/>
  <c r="H30"/>
  <c r="I30"/>
  <c r="J30"/>
  <c r="K30"/>
  <c r="L30"/>
  <c r="N30"/>
  <c r="D31"/>
  <c r="E31"/>
  <c r="E32"/>
  <c r="K31"/>
  <c r="L31"/>
  <c r="M31"/>
  <c r="M32"/>
  <c r="N31"/>
  <c r="O31"/>
  <c r="O32"/>
  <c r="C32"/>
  <c r="D32"/>
  <c r="F32"/>
  <c r="G32"/>
  <c r="H32"/>
  <c r="I32"/>
  <c r="J32"/>
  <c r="K32"/>
  <c r="L32"/>
  <c r="N32"/>
  <c r="D33"/>
  <c r="E33"/>
  <c r="E34"/>
  <c r="K33"/>
  <c r="L33"/>
  <c r="M33"/>
  <c r="N33"/>
  <c r="O33"/>
  <c r="C34"/>
  <c r="D34"/>
  <c r="F34"/>
  <c r="G34"/>
  <c r="H34"/>
  <c r="I34"/>
  <c r="J34"/>
  <c r="K34"/>
  <c r="L34"/>
  <c r="M34"/>
  <c r="N34"/>
  <c r="O34"/>
  <c r="D35"/>
  <c r="E35"/>
  <c r="K35"/>
  <c r="L35"/>
  <c r="M35"/>
  <c r="N35"/>
  <c r="O35"/>
  <c r="D36"/>
  <c r="E36"/>
  <c r="K36"/>
  <c r="L36"/>
  <c r="O36"/>
  <c r="M36"/>
  <c r="N36"/>
  <c r="D37"/>
  <c r="E37"/>
  <c r="K37"/>
  <c r="L37"/>
  <c r="M37"/>
  <c r="N37"/>
  <c r="O37"/>
  <c r="D38"/>
  <c r="E38"/>
  <c r="K38"/>
  <c r="L38"/>
  <c r="O38"/>
  <c r="M38"/>
  <c r="N38"/>
  <c r="C39"/>
  <c r="D39"/>
  <c r="F39"/>
  <c r="G39"/>
  <c r="H39"/>
  <c r="I39"/>
  <c r="J39"/>
  <c r="K39"/>
  <c r="L39"/>
  <c r="M39"/>
  <c r="N39"/>
  <c r="D40"/>
  <c r="E40"/>
  <c r="K40"/>
  <c r="L40"/>
  <c r="O40"/>
  <c r="M40"/>
  <c r="N40"/>
  <c r="D41"/>
  <c r="E41"/>
  <c r="E43"/>
  <c r="K41"/>
  <c r="L41"/>
  <c r="M41"/>
  <c r="N41"/>
  <c r="O41"/>
  <c r="D42"/>
  <c r="E42"/>
  <c r="K42"/>
  <c r="L42"/>
  <c r="O42"/>
  <c r="M42"/>
  <c r="N42"/>
  <c r="C43"/>
  <c r="D43"/>
  <c r="F43"/>
  <c r="G43"/>
  <c r="H43"/>
  <c r="I43"/>
  <c r="J43"/>
  <c r="K43"/>
  <c r="L43"/>
  <c r="M43"/>
  <c r="N43"/>
  <c r="D44"/>
  <c r="E44"/>
  <c r="K44"/>
  <c r="L44"/>
  <c r="O44"/>
  <c r="M44"/>
  <c r="N44"/>
  <c r="D45"/>
  <c r="E45"/>
  <c r="K45"/>
  <c r="L45"/>
  <c r="M45"/>
  <c r="N45"/>
  <c r="O45"/>
  <c r="D46"/>
  <c r="E46"/>
  <c r="K46"/>
  <c r="L46"/>
  <c r="O46"/>
  <c r="M46"/>
  <c r="N46"/>
  <c r="D47"/>
  <c r="E47"/>
  <c r="K47"/>
  <c r="L47"/>
  <c r="M47"/>
  <c r="N47"/>
  <c r="O47"/>
  <c r="D48"/>
  <c r="E48"/>
  <c r="K48"/>
  <c r="L48"/>
  <c r="O48"/>
  <c r="M48"/>
  <c r="N48"/>
  <c r="C49"/>
  <c r="D49"/>
  <c r="F49"/>
  <c r="G49"/>
  <c r="H49"/>
  <c r="I49"/>
  <c r="J49"/>
  <c r="K49"/>
  <c r="L49"/>
  <c r="M49"/>
  <c r="N49"/>
  <c r="D50"/>
  <c r="E50"/>
  <c r="K50"/>
  <c r="L50"/>
  <c r="O50"/>
  <c r="O52"/>
  <c r="M50"/>
  <c r="N50"/>
  <c r="D51"/>
  <c r="E51"/>
  <c r="E52"/>
  <c r="K51"/>
  <c r="L51"/>
  <c r="M51"/>
  <c r="N51"/>
  <c r="O51"/>
  <c r="C52"/>
  <c r="D52"/>
  <c r="F52"/>
  <c r="G52"/>
  <c r="H52"/>
  <c r="I52"/>
  <c r="J52"/>
  <c r="K52"/>
  <c r="L52"/>
  <c r="M52"/>
  <c r="N52"/>
  <c r="D53"/>
  <c r="E53"/>
  <c r="K53"/>
  <c r="L53"/>
  <c r="M53"/>
  <c r="N53"/>
  <c r="O53"/>
  <c r="D54"/>
  <c r="E54"/>
  <c r="K54"/>
  <c r="L54"/>
  <c r="O54"/>
  <c r="M54"/>
  <c r="N54"/>
  <c r="D55"/>
  <c r="E55"/>
  <c r="K55"/>
  <c r="L55"/>
  <c r="M55"/>
  <c r="N55"/>
  <c r="O55"/>
  <c r="D56"/>
  <c r="E56"/>
  <c r="K56"/>
  <c r="L56"/>
  <c r="O56"/>
  <c r="M56"/>
  <c r="N56"/>
  <c r="D57"/>
  <c r="E57"/>
  <c r="K57"/>
  <c r="L57"/>
  <c r="M57"/>
  <c r="N57"/>
  <c r="O57"/>
  <c r="D58"/>
  <c r="E58"/>
  <c r="K58"/>
  <c r="L58"/>
  <c r="O58"/>
  <c r="M58"/>
  <c r="N58"/>
  <c r="C59"/>
  <c r="D59"/>
  <c r="F59"/>
  <c r="G59"/>
  <c r="H59"/>
  <c r="I59"/>
  <c r="J59"/>
  <c r="K59"/>
  <c r="L59"/>
  <c r="M59"/>
  <c r="N59"/>
  <c r="D60"/>
  <c r="E60"/>
  <c r="K60"/>
  <c r="L60"/>
  <c r="O60"/>
  <c r="M60"/>
  <c r="N60"/>
  <c r="D61"/>
  <c r="E61"/>
  <c r="E63"/>
  <c r="K61"/>
  <c r="L61"/>
  <c r="M61"/>
  <c r="N61"/>
  <c r="O61"/>
  <c r="D62"/>
  <c r="E62"/>
  <c r="K62"/>
  <c r="L62"/>
  <c r="O62"/>
  <c r="M62"/>
  <c r="N62"/>
  <c r="C63"/>
  <c r="D63"/>
  <c r="F63"/>
  <c r="G63"/>
  <c r="H63"/>
  <c r="I63"/>
  <c r="J63"/>
  <c r="K63"/>
  <c r="L63"/>
  <c r="M63"/>
  <c r="N63"/>
  <c r="D64"/>
  <c r="E64"/>
  <c r="K64"/>
  <c r="L64"/>
  <c r="O64"/>
  <c r="M64"/>
  <c r="N64"/>
  <c r="D65"/>
  <c r="E65"/>
  <c r="K65"/>
  <c r="L65"/>
  <c r="M65"/>
  <c r="N65"/>
  <c r="O65"/>
  <c r="D66"/>
  <c r="E66"/>
  <c r="K66"/>
  <c r="L66"/>
  <c r="O66"/>
  <c r="M66"/>
  <c r="N66"/>
  <c r="D67"/>
  <c r="E67"/>
  <c r="K67"/>
  <c r="L67"/>
  <c r="M67"/>
  <c r="N67"/>
  <c r="O67"/>
  <c r="D68"/>
  <c r="E68"/>
  <c r="K68"/>
  <c r="L68"/>
  <c r="O68"/>
  <c r="M68"/>
  <c r="N68"/>
  <c r="D69"/>
  <c r="E69"/>
  <c r="K69"/>
  <c r="L69"/>
  <c r="M69"/>
  <c r="N69"/>
  <c r="O69"/>
  <c r="D70"/>
  <c r="E70"/>
  <c r="K70"/>
  <c r="L70"/>
  <c r="O70"/>
  <c r="M70"/>
  <c r="N70"/>
  <c r="C71"/>
  <c r="D71"/>
  <c r="F71"/>
  <c r="G71"/>
  <c r="H71"/>
  <c r="I71"/>
  <c r="J71"/>
  <c r="K71"/>
  <c r="L71"/>
  <c r="M71"/>
  <c r="N71"/>
  <c r="D72"/>
  <c r="E72"/>
  <c r="K72"/>
  <c r="L72"/>
  <c r="M72"/>
  <c r="N72"/>
  <c r="O72"/>
  <c r="D73"/>
  <c r="E73"/>
  <c r="K73"/>
  <c r="L73"/>
  <c r="M73"/>
  <c r="N73"/>
  <c r="O73"/>
  <c r="D74"/>
  <c r="E74"/>
  <c r="K74"/>
  <c r="L74"/>
  <c r="O74"/>
  <c r="M74"/>
  <c r="N74"/>
  <c r="D75"/>
  <c r="E75"/>
  <c r="K75"/>
  <c r="L75"/>
  <c r="M75"/>
  <c r="N75"/>
  <c r="O75"/>
  <c r="D76"/>
  <c r="E76"/>
  <c r="K76"/>
  <c r="L76"/>
  <c r="O76"/>
  <c r="M76"/>
  <c r="N76"/>
  <c r="C77"/>
  <c r="D77"/>
  <c r="F77"/>
  <c r="G77"/>
  <c r="H77"/>
  <c r="I77"/>
  <c r="J77"/>
  <c r="K77"/>
  <c r="L77"/>
  <c r="M77"/>
  <c r="N77"/>
  <c r="D78"/>
  <c r="E78"/>
  <c r="K78"/>
  <c r="L78"/>
  <c r="O78"/>
  <c r="O79"/>
  <c r="M78"/>
  <c r="N78"/>
  <c r="C79"/>
  <c r="D79"/>
  <c r="E79"/>
  <c r="F79"/>
  <c r="G79"/>
  <c r="H79"/>
  <c r="I79"/>
  <c r="J79"/>
  <c r="K79"/>
  <c r="L79"/>
  <c r="M79"/>
  <c r="N79"/>
  <c r="C80"/>
  <c r="D80"/>
  <c r="F80"/>
  <c r="G80"/>
  <c r="H80"/>
  <c r="I80"/>
  <c r="K14"/>
  <c r="K80"/>
  <c r="E77"/>
  <c r="O71"/>
  <c r="O59"/>
  <c r="O49"/>
  <c r="O39"/>
  <c r="O26"/>
  <c r="O77"/>
  <c r="E71"/>
  <c r="O63"/>
  <c r="E59"/>
  <c r="E49"/>
  <c r="O43"/>
  <c r="E39"/>
  <c r="E26"/>
  <c r="E80"/>
  <c r="J14"/>
  <c r="J80"/>
  <c r="M13"/>
  <c r="O13"/>
  <c r="M12"/>
  <c r="O12"/>
  <c r="M11"/>
  <c r="O11"/>
  <c r="M10"/>
  <c r="O10"/>
  <c r="M9"/>
  <c r="O9"/>
  <c r="M8"/>
  <c r="O8"/>
  <c r="M7"/>
  <c r="O7"/>
  <c r="M6"/>
  <c r="M14"/>
  <c r="M80"/>
  <c r="O6"/>
  <c r="O14"/>
  <c r="O80"/>
  <c r="J7" i="132"/>
  <c r="K7"/>
  <c r="L7"/>
  <c r="M7"/>
  <c r="N7"/>
  <c r="J10"/>
  <c r="K10"/>
  <c r="L10"/>
  <c r="M10"/>
  <c r="N10"/>
  <c r="J12"/>
  <c r="K12"/>
  <c r="L12"/>
  <c r="M12"/>
  <c r="N12"/>
  <c r="G5"/>
  <c r="G7"/>
  <c r="F5"/>
  <c r="F7"/>
  <c r="H5"/>
  <c r="H7"/>
  <c r="E8"/>
  <c r="G8"/>
  <c r="G10"/>
  <c r="F8"/>
  <c r="F10"/>
  <c r="H8"/>
  <c r="H10"/>
  <c r="E5"/>
  <c r="E7"/>
  <c r="F12"/>
  <c r="G12"/>
  <c r="H12"/>
  <c r="E10"/>
  <c r="I8"/>
  <c r="I10"/>
  <c r="I12"/>
  <c r="I5"/>
  <c r="I7"/>
  <c r="E12"/>
  <c r="I13"/>
  <c r="T80" i="106"/>
  <c r="P80"/>
  <c r="L80"/>
  <c r="H80"/>
  <c r="L14" i="121"/>
  <c r="L40"/>
  <c r="L41" s="1"/>
  <c r="L79" s="1"/>
  <c r="M14"/>
  <c r="M40"/>
  <c r="M41" s="1"/>
  <c r="M79" s="1"/>
  <c r="N14"/>
  <c r="N40"/>
  <c r="N41" s="1"/>
  <c r="N79" s="1"/>
  <c r="O14"/>
  <c r="O40"/>
  <c r="O41" s="1"/>
  <c r="O79" s="1"/>
  <c r="L9"/>
  <c r="M9"/>
  <c r="N9"/>
  <c r="O9"/>
  <c r="K43"/>
  <c r="K45"/>
  <c r="K46"/>
  <c r="K49"/>
  <c r="K54"/>
  <c r="K55"/>
  <c r="K57"/>
  <c r="K58"/>
  <c r="K59"/>
  <c r="K60"/>
  <c r="K63"/>
  <c r="K65"/>
  <c r="K70"/>
  <c r="L13" i="98"/>
  <c r="L12"/>
  <c r="I13"/>
  <c r="I12"/>
  <c r="F13"/>
  <c r="F12"/>
  <c r="C13"/>
  <c r="C12"/>
  <c r="E7"/>
  <c r="C7"/>
  <c r="H75" i="114"/>
  <c r="H74"/>
  <c r="H73"/>
  <c r="H72"/>
  <c r="H71"/>
  <c r="H70"/>
  <c r="H69"/>
  <c r="H68"/>
  <c r="H67"/>
  <c r="H66"/>
  <c r="H65"/>
  <c r="H64"/>
  <c r="H63"/>
  <c r="H62"/>
  <c r="H61"/>
  <c r="H60"/>
  <c r="H59"/>
  <c r="H58"/>
  <c r="I54"/>
  <c r="R54"/>
  <c r="F54"/>
  <c r="R51"/>
  <c r="R48"/>
  <c r="R46"/>
  <c r="J6" i="21"/>
  <c r="J7"/>
  <c r="P12" i="98"/>
  <c r="P13"/>
  <c r="C14"/>
  <c r="C17"/>
  <c r="F14"/>
  <c r="I14"/>
  <c r="I17"/>
  <c r="L14"/>
  <c r="L17"/>
  <c r="P15"/>
  <c r="P20"/>
  <c r="I16"/>
  <c r="K19"/>
  <c r="K37"/>
  <c r="I19"/>
  <c r="C16"/>
  <c r="C18"/>
  <c r="C19"/>
  <c r="E19"/>
  <c r="P14"/>
  <c r="E18"/>
  <c r="L19"/>
  <c r="N19"/>
  <c r="L16"/>
  <c r="M19"/>
  <c r="I18"/>
  <c r="K18"/>
  <c r="J18"/>
  <c r="J19"/>
  <c r="D19"/>
  <c r="F17"/>
  <c r="D18"/>
  <c r="K39"/>
  <c r="K41"/>
  <c r="I37"/>
  <c r="I39"/>
  <c r="I41"/>
  <c r="C37"/>
  <c r="C39"/>
  <c r="C41"/>
  <c r="E37"/>
  <c r="E39"/>
  <c r="E42"/>
  <c r="E41"/>
  <c r="F19"/>
  <c r="H19"/>
  <c r="F16"/>
  <c r="P17"/>
  <c r="C6"/>
  <c r="F6" s="1"/>
  <c r="G19"/>
  <c r="J37"/>
  <c r="J39"/>
  <c r="J41"/>
  <c r="K21"/>
  <c r="K22"/>
  <c r="K24"/>
  <c r="M18"/>
  <c r="L18"/>
  <c r="N18"/>
  <c r="L37"/>
  <c r="L39"/>
  <c r="L41"/>
  <c r="E21"/>
  <c r="E22"/>
  <c r="E24"/>
  <c r="D37"/>
  <c r="D39"/>
  <c r="D41"/>
  <c r="J21"/>
  <c r="J22"/>
  <c r="J24"/>
  <c r="I21"/>
  <c r="I24"/>
  <c r="M37"/>
  <c r="M39"/>
  <c r="M41"/>
  <c r="N37"/>
  <c r="N39"/>
  <c r="N41"/>
  <c r="D21"/>
  <c r="D22"/>
  <c r="D24"/>
  <c r="C21"/>
  <c r="C22"/>
  <c r="C24"/>
  <c r="N42"/>
  <c r="M42"/>
  <c r="L42"/>
  <c r="K42"/>
  <c r="P19"/>
  <c r="D42"/>
  <c r="I42"/>
  <c r="J42"/>
  <c r="C42"/>
  <c r="C26"/>
  <c r="C29"/>
  <c r="C31"/>
  <c r="D26"/>
  <c r="D29"/>
  <c r="D31"/>
  <c r="I33"/>
  <c r="I34"/>
  <c r="J26"/>
  <c r="J29"/>
  <c r="J31"/>
  <c r="E26"/>
  <c r="E29"/>
  <c r="E31"/>
  <c r="N21"/>
  <c r="N24"/>
  <c r="M21"/>
  <c r="M22"/>
  <c r="M24"/>
  <c r="K26"/>
  <c r="K29"/>
  <c r="K31"/>
  <c r="G37"/>
  <c r="G39"/>
  <c r="G41"/>
  <c r="G18"/>
  <c r="F18"/>
  <c r="H18"/>
  <c r="P16"/>
  <c r="F37"/>
  <c r="F39"/>
  <c r="F41"/>
  <c r="C33"/>
  <c r="C34"/>
  <c r="D33"/>
  <c r="D34"/>
  <c r="J33"/>
  <c r="J34"/>
  <c r="E33"/>
  <c r="E34"/>
  <c r="L21"/>
  <c r="L24"/>
  <c r="K33"/>
  <c r="K34"/>
  <c r="H37"/>
  <c r="H39"/>
  <c r="H42"/>
  <c r="H41"/>
  <c r="I22"/>
  <c r="J32"/>
  <c r="K32"/>
  <c r="K35"/>
  <c r="K43"/>
  <c r="F42"/>
  <c r="G42"/>
  <c r="E32"/>
  <c r="D32"/>
  <c r="C32"/>
  <c r="E35"/>
  <c r="E43"/>
  <c r="J35"/>
  <c r="J43"/>
  <c r="D35"/>
  <c r="D43"/>
  <c r="C35"/>
  <c r="C43"/>
  <c r="L33"/>
  <c r="L34"/>
  <c r="H21"/>
  <c r="H22"/>
  <c r="H24"/>
  <c r="G21"/>
  <c r="G22"/>
  <c r="G24"/>
  <c r="M26"/>
  <c r="M29"/>
  <c r="M31"/>
  <c r="M32"/>
  <c r="N33"/>
  <c r="N34"/>
  <c r="C45"/>
  <c r="K45"/>
  <c r="E45"/>
  <c r="J45"/>
  <c r="D45"/>
  <c r="I26"/>
  <c r="I29"/>
  <c r="I31"/>
  <c r="F21"/>
  <c r="F24"/>
  <c r="P18"/>
  <c r="D6"/>
  <c r="M33"/>
  <c r="M34"/>
  <c r="L22"/>
  <c r="K27"/>
  <c r="N22"/>
  <c r="E27"/>
  <c r="J27"/>
  <c r="D27"/>
  <c r="C27"/>
  <c r="M27"/>
  <c r="I32"/>
  <c r="I35"/>
  <c r="I43"/>
  <c r="G26"/>
  <c r="G29"/>
  <c r="G31"/>
  <c r="M35"/>
  <c r="M43"/>
  <c r="N26"/>
  <c r="N29"/>
  <c r="N31"/>
  <c r="L26"/>
  <c r="L29"/>
  <c r="L31"/>
  <c r="F33"/>
  <c r="F34"/>
  <c r="H33"/>
  <c r="H34"/>
  <c r="I45"/>
  <c r="M45"/>
  <c r="G33"/>
  <c r="G34"/>
  <c r="H26"/>
  <c r="H29"/>
  <c r="H31"/>
  <c r="F22"/>
  <c r="I27"/>
  <c r="C46"/>
  <c r="H32"/>
  <c r="H35"/>
  <c r="H43"/>
  <c r="G32"/>
  <c r="G35"/>
  <c r="G43"/>
  <c r="L32"/>
  <c r="L35"/>
  <c r="L43"/>
  <c r="N32"/>
  <c r="N35"/>
  <c r="N43"/>
  <c r="I46"/>
  <c r="G27"/>
  <c r="H27"/>
  <c r="L27"/>
  <c r="N27"/>
  <c r="G45"/>
  <c r="F26"/>
  <c r="F29"/>
  <c r="D7"/>
  <c r="F31"/>
  <c r="H45"/>
  <c r="L45"/>
  <c r="N45"/>
  <c r="F32"/>
  <c r="F35"/>
  <c r="F43"/>
  <c r="O43"/>
  <c r="C44"/>
  <c r="L46"/>
  <c r="F27"/>
  <c r="F45"/>
  <c r="F7"/>
  <c r="F46"/>
  <c r="P46"/>
  <c r="O8" i="21"/>
  <c r="O11"/>
  <c r="N8"/>
  <c r="N11"/>
  <c r="M8"/>
  <c r="M11"/>
  <c r="L8"/>
  <c r="L11"/>
  <c r="K8"/>
  <c r="K11"/>
  <c r="J8"/>
  <c r="J11"/>
  <c r="I8"/>
  <c r="I11"/>
  <c r="H8"/>
  <c r="H11"/>
  <c r="F8"/>
  <c r="F11"/>
  <c r="G8"/>
  <c r="G11"/>
  <c r="J12"/>
  <c r="L39" i="121" l="1"/>
  <c r="AF12" i="180"/>
  <c r="BS13"/>
  <c r="AU15"/>
  <c r="BD18"/>
  <c r="AK23"/>
  <c r="AT26"/>
  <c r="AH28"/>
  <c r="AS28"/>
  <c r="BV33"/>
  <c r="BM36"/>
  <c r="BB39"/>
  <c r="BM42"/>
  <c r="BJ30"/>
  <c r="BT9"/>
  <c r="BT21"/>
  <c r="BW9"/>
  <c r="BE11"/>
  <c r="AY13"/>
  <c r="BQ15"/>
  <c r="AH18"/>
  <c r="BW19"/>
  <c r="BN28"/>
  <c r="AG36"/>
  <c r="BQ38"/>
  <c r="BG25"/>
  <c r="BD9"/>
  <c r="BJ23"/>
  <c r="AQ9"/>
  <c r="BY9"/>
  <c r="BR39"/>
  <c r="AQ37"/>
  <c r="BJ35"/>
  <c r="BF33"/>
  <c r="AI29"/>
  <c r="I71"/>
  <c r="AD26"/>
  <c r="AD24"/>
  <c r="AH22"/>
  <c r="AM20"/>
  <c r="BN18"/>
  <c r="BE16"/>
  <c r="AD14"/>
  <c r="AP12"/>
  <c r="AZ10"/>
  <c r="J67"/>
  <c r="J68" s="1"/>
  <c r="AI11"/>
  <c r="AL15"/>
  <c r="BA19"/>
  <c r="BM21"/>
  <c r="BE26"/>
  <c r="BE32"/>
  <c r="AK38"/>
  <c r="BU40"/>
  <c r="AN9"/>
  <c r="BT40"/>
  <c r="AT42"/>
  <c r="AL10"/>
  <c r="BO11"/>
  <c r="BL12"/>
  <c r="BI13"/>
  <c r="AZ14"/>
  <c r="BE15"/>
  <c r="BM14"/>
  <c r="AR18"/>
  <c r="AQ19"/>
  <c r="AL20"/>
  <c r="BN22"/>
  <c r="BR16"/>
  <c r="BJ26"/>
  <c r="BO29"/>
  <c r="AO32"/>
  <c r="BY34"/>
  <c r="BN37"/>
  <c r="AL39"/>
  <c r="BV24"/>
  <c r="AK25"/>
  <c r="BR8"/>
  <c r="BL9"/>
  <c r="BC16"/>
  <c r="BU35"/>
  <c r="BG9"/>
  <c r="AS22"/>
  <c r="AW9"/>
  <c r="AO43"/>
  <c r="BX41"/>
  <c r="BK40"/>
  <c r="BT14"/>
  <c r="AK15"/>
  <c r="BJ20"/>
  <c r="AL16"/>
  <c r="AX28"/>
  <c r="AH37"/>
  <c r="AT41"/>
  <c r="AN43"/>
  <c r="AP30"/>
  <c r="AV9"/>
  <c r="AD9"/>
  <c r="AS9"/>
  <c r="AY25"/>
  <c r="AG18"/>
  <c r="BW17"/>
  <c r="AF16"/>
  <c r="BN15"/>
  <c r="BQ14"/>
  <c r="AR13"/>
  <c r="BA12"/>
  <c r="AV11"/>
  <c r="BX10"/>
  <c r="K14" i="121"/>
  <c r="K39"/>
  <c r="K9"/>
  <c r="K50"/>
  <c r="BQ42" i="180"/>
  <c r="BE42"/>
  <c r="AU42"/>
  <c r="R42" s="1"/>
  <c r="AK42"/>
  <c r="AN42"/>
  <c r="BS42"/>
  <c r="BI42"/>
  <c r="AW42"/>
  <c r="AM42"/>
  <c r="AO39"/>
  <c r="BT39"/>
  <c r="BL39"/>
  <c r="BD39"/>
  <c r="AV39"/>
  <c r="AN39"/>
  <c r="AF39"/>
  <c r="BK39"/>
  <c r="BE39"/>
  <c r="BV39"/>
  <c r="BN39"/>
  <c r="BF39"/>
  <c r="AX39"/>
  <c r="AP39"/>
  <c r="AH39"/>
  <c r="BS38"/>
  <c r="BK38"/>
  <c r="BC38"/>
  <c r="AU38"/>
  <c r="AM38"/>
  <c r="BU38"/>
  <c r="BM38"/>
  <c r="BE38"/>
  <c r="AW38"/>
  <c r="AO38"/>
  <c r="AG38"/>
  <c r="BK37"/>
  <c r="BX37"/>
  <c r="BP37"/>
  <c r="BH37"/>
  <c r="AZ37"/>
  <c r="AR37"/>
  <c r="AJ37"/>
  <c r="BR37"/>
  <c r="BJ37"/>
  <c r="BB37"/>
  <c r="AT37"/>
  <c r="AL37"/>
  <c r="BD36"/>
  <c r="BW36"/>
  <c r="BO36"/>
  <c r="BG36"/>
  <c r="AY36"/>
  <c r="AQ36"/>
  <c r="AI36"/>
  <c r="BN36"/>
  <c r="AE36"/>
  <c r="BT36"/>
  <c r="BY36"/>
  <c r="BQ36"/>
  <c r="BI36"/>
  <c r="BA36"/>
  <c r="AS36"/>
  <c r="AK36"/>
  <c r="BT35"/>
  <c r="BL35"/>
  <c r="BD35"/>
  <c r="AV35"/>
  <c r="AN35"/>
  <c r="AF35"/>
  <c r="AO35"/>
  <c r="G72"/>
  <c r="BV35"/>
  <c r="BN35"/>
  <c r="BF35"/>
  <c r="AX35"/>
  <c r="AP35"/>
  <c r="AH35"/>
  <c r="BD34"/>
  <c r="BS34"/>
  <c r="BK34"/>
  <c r="BC34"/>
  <c r="AU34"/>
  <c r="AM34"/>
  <c r="BF34"/>
  <c r="AL34"/>
  <c r="BU34"/>
  <c r="BM34"/>
  <c r="BE34"/>
  <c r="AW34"/>
  <c r="AO34"/>
  <c r="AG34"/>
  <c r="AE33"/>
  <c r="BX33"/>
  <c r="BP33"/>
  <c r="BH33"/>
  <c r="AZ33"/>
  <c r="AR33"/>
  <c r="AJ33"/>
  <c r="AO33"/>
  <c r="BR33"/>
  <c r="BJ33"/>
  <c r="BB33"/>
  <c r="AT33"/>
  <c r="AL33"/>
  <c r="AL32"/>
  <c r="BT32"/>
  <c r="BW32"/>
  <c r="BO32"/>
  <c r="BG32"/>
  <c r="AY32"/>
  <c r="AQ32"/>
  <c r="AI32"/>
  <c r="BY32"/>
  <c r="BQ32"/>
  <c r="BI32"/>
  <c r="BA32"/>
  <c r="AS32"/>
  <c r="AK32"/>
  <c r="BG31"/>
  <c r="AK31"/>
  <c r="AU31"/>
  <c r="BO31"/>
  <c r="AG31"/>
  <c r="AS31"/>
  <c r="AE30"/>
  <c r="AY30"/>
  <c r="AL30"/>
  <c r="AX30"/>
  <c r="BH30"/>
  <c r="BR30"/>
  <c r="AW30"/>
  <c r="BQ30"/>
  <c r="BO30"/>
  <c r="AJ30"/>
  <c r="AT30"/>
  <c r="BF30"/>
  <c r="BP30"/>
  <c r="BN29"/>
  <c r="AX29"/>
  <c r="AH29"/>
  <c r="AG29"/>
  <c r="AO29"/>
  <c r="AW29"/>
  <c r="BE29"/>
  <c r="BM29"/>
  <c r="BU29"/>
  <c r="BR29"/>
  <c r="BB29"/>
  <c r="AL29"/>
  <c r="AE29"/>
  <c r="AM29"/>
  <c r="AU29"/>
  <c r="BC29"/>
  <c r="BK29"/>
  <c r="BS29"/>
  <c r="BM28"/>
  <c r="AW28"/>
  <c r="AF28"/>
  <c r="AN28"/>
  <c r="AV28"/>
  <c r="BD28"/>
  <c r="BL28"/>
  <c r="BT28"/>
  <c r="BK28"/>
  <c r="BC28"/>
  <c r="BQ28"/>
  <c r="BA28"/>
  <c r="AK28"/>
  <c r="AD28"/>
  <c r="AL28"/>
  <c r="AT28"/>
  <c r="BB28"/>
  <c r="BJ28"/>
  <c r="BR28"/>
  <c r="AQ27"/>
  <c r="AM27"/>
  <c r="G71"/>
  <c r="BM27"/>
  <c r="AW27"/>
  <c r="AH27"/>
  <c r="AP27"/>
  <c r="AX27"/>
  <c r="BF27"/>
  <c r="BN27"/>
  <c r="Y27" s="1"/>
  <c r="BG27"/>
  <c r="AI27"/>
  <c r="AU27"/>
  <c r="BA27"/>
  <c r="AK27"/>
  <c r="AF27"/>
  <c r="M27" s="1"/>
  <c r="AN27"/>
  <c r="AV27"/>
  <c r="BD27"/>
  <c r="BL27"/>
  <c r="AI26"/>
  <c r="AU26"/>
  <c r="BY26"/>
  <c r="BI26"/>
  <c r="AS26"/>
  <c r="AJ26"/>
  <c r="AR26"/>
  <c r="AZ26"/>
  <c r="BH26"/>
  <c r="BP26"/>
  <c r="BX26"/>
  <c r="BM26"/>
  <c r="AW26"/>
  <c r="AH26"/>
  <c r="AP26"/>
  <c r="AX26"/>
  <c r="BF26"/>
  <c r="BN26"/>
  <c r="BV26"/>
  <c r="BY24"/>
  <c r="AE24"/>
  <c r="AL24"/>
  <c r="AX24"/>
  <c r="BH24"/>
  <c r="BR24"/>
  <c r="AJ24"/>
  <c r="AT24"/>
  <c r="BF24"/>
  <c r="BP24"/>
  <c r="AT23"/>
  <c r="BS23"/>
  <c r="BK23"/>
  <c r="BC23"/>
  <c r="AU23"/>
  <c r="AM23"/>
  <c r="BH23"/>
  <c r="G70"/>
  <c r="BP23"/>
  <c r="BD23"/>
  <c r="AD23"/>
  <c r="BU23"/>
  <c r="BM23"/>
  <c r="BE23"/>
  <c r="AW23"/>
  <c r="AO23"/>
  <c r="AG23"/>
  <c r="BM22"/>
  <c r="BG22"/>
  <c r="BX22"/>
  <c r="BP22"/>
  <c r="BH22"/>
  <c r="AZ22"/>
  <c r="AR22"/>
  <c r="AJ22"/>
  <c r="AQ22"/>
  <c r="BR22"/>
  <c r="BJ22"/>
  <c r="BB22"/>
  <c r="AT22"/>
  <c r="AL22"/>
  <c r="BP21"/>
  <c r="BV21"/>
  <c r="BW21"/>
  <c r="BO21"/>
  <c r="BG21"/>
  <c r="AY21"/>
  <c r="AQ21"/>
  <c r="AI21"/>
  <c r="BF21"/>
  <c r="BY21"/>
  <c r="BQ21"/>
  <c r="BI21"/>
  <c r="BA21"/>
  <c r="AS21"/>
  <c r="AK21"/>
  <c r="AK20"/>
  <c r="BT20"/>
  <c r="BL20"/>
  <c r="BD20"/>
  <c r="AW20"/>
  <c r="BS20"/>
  <c r="BV20"/>
  <c r="BN20"/>
  <c r="BF20"/>
  <c r="AX20"/>
  <c r="AP20"/>
  <c r="AH20"/>
  <c r="BX19"/>
  <c r="BH19"/>
  <c r="BD19"/>
  <c r="AL19"/>
  <c r="BU19"/>
  <c r="BM19"/>
  <c r="BE19"/>
  <c r="AW19"/>
  <c r="AO19"/>
  <c r="AG19"/>
  <c r="I65"/>
  <c r="AP8"/>
  <c r="BK8"/>
  <c r="BB8"/>
  <c r="AF10"/>
  <c r="AR10"/>
  <c r="AO11"/>
  <c r="AY11"/>
  <c r="BK11"/>
  <c r="BU11"/>
  <c r="AJ12"/>
  <c r="O12" s="1"/>
  <c r="AV12"/>
  <c r="BF12"/>
  <c r="BP12"/>
  <c r="AI13"/>
  <c r="AS13"/>
  <c r="BC13"/>
  <c r="BO13"/>
  <c r="BY13"/>
  <c r="BP14"/>
  <c r="BD14"/>
  <c r="AT14"/>
  <c r="AJ14"/>
  <c r="BU15"/>
  <c r="BK15"/>
  <c r="BA15"/>
  <c r="AO15"/>
  <c r="AE15"/>
  <c r="BA14"/>
  <c r="BY14"/>
  <c r="AX15"/>
  <c r="BR15"/>
  <c r="AN18"/>
  <c r="AX18"/>
  <c r="BH18"/>
  <c r="BT18"/>
  <c r="AK19"/>
  <c r="AU19"/>
  <c r="BG19"/>
  <c r="BQ19"/>
  <c r="AF20"/>
  <c r="AR20"/>
  <c r="BB20"/>
  <c r="BR20"/>
  <c r="AO21"/>
  <c r="BE21"/>
  <c r="BU21"/>
  <c r="AA21" s="1"/>
  <c r="AP22"/>
  <c r="BF22"/>
  <c r="BV22"/>
  <c r="AS23"/>
  <c r="R23" s="1"/>
  <c r="BI23"/>
  <c r="BY23"/>
  <c r="BJ16"/>
  <c r="AT16"/>
  <c r="AD16"/>
  <c r="BR26"/>
  <c r="BB26"/>
  <c r="AL26"/>
  <c r="BH27"/>
  <c r="AR27"/>
  <c r="BV28"/>
  <c r="BF28"/>
  <c r="AP28"/>
  <c r="BW29"/>
  <c r="BG29"/>
  <c r="AQ29"/>
  <c r="AO26"/>
  <c r="BU26"/>
  <c r="BI27"/>
  <c r="BI28"/>
  <c r="AT29"/>
  <c r="AG32"/>
  <c r="AW32"/>
  <c r="BM32"/>
  <c r="AH33"/>
  <c r="AX33"/>
  <c r="BN33"/>
  <c r="AK34"/>
  <c r="BA34"/>
  <c r="BQ34"/>
  <c r="AL35"/>
  <c r="BB35"/>
  <c r="BR35"/>
  <c r="AO36"/>
  <c r="BE36"/>
  <c r="BU36"/>
  <c r="AA36" s="1"/>
  <c r="AP37"/>
  <c r="Q37" s="1"/>
  <c r="BF37"/>
  <c r="BV37"/>
  <c r="AS38"/>
  <c r="BI38"/>
  <c r="BY38"/>
  <c r="AT39"/>
  <c r="BJ39"/>
  <c r="AG40"/>
  <c r="AW40"/>
  <c r="BM40"/>
  <c r="AJ41"/>
  <c r="BF41"/>
  <c r="AG42"/>
  <c r="BC42"/>
  <c r="BY42"/>
  <c r="AX43"/>
  <c r="BT43"/>
  <c r="BJ24"/>
  <c r="AP24"/>
  <c r="BQ25"/>
  <c r="AU25"/>
  <c r="BV30"/>
  <c r="AZ30"/>
  <c r="AD30"/>
  <c r="AD10"/>
  <c r="AP11"/>
  <c r="AM14"/>
  <c r="P14" s="1"/>
  <c r="BD17"/>
  <c r="BB19"/>
  <c r="BW22"/>
  <c r="AU24"/>
  <c r="BM18"/>
  <c r="AN25"/>
  <c r="AY31"/>
  <c r="AN34"/>
  <c r="P34" s="1"/>
  <c r="AN38"/>
  <c r="BE43"/>
  <c r="AG22"/>
  <c r="AO12"/>
  <c r="BP19"/>
  <c r="BK27"/>
  <c r="AG37"/>
  <c r="AI14"/>
  <c r="AO30"/>
  <c r="AS12"/>
  <c r="BQ16"/>
  <c r="BI20"/>
  <c r="AY33"/>
  <c r="G69"/>
  <c r="AK9"/>
  <c r="AN10"/>
  <c r="AM11"/>
  <c r="AW11"/>
  <c r="BG11"/>
  <c r="BS11"/>
  <c r="AH12"/>
  <c r="AR12"/>
  <c r="BD12"/>
  <c r="BN12"/>
  <c r="BX12"/>
  <c r="AQ13"/>
  <c r="BA13"/>
  <c r="BK13"/>
  <c r="BW13"/>
  <c r="BR14"/>
  <c r="BH14"/>
  <c r="AV14"/>
  <c r="AL14"/>
  <c r="BY15"/>
  <c r="BM15"/>
  <c r="BC15"/>
  <c r="AS15"/>
  <c r="AG15"/>
  <c r="AW14"/>
  <c r="AT15"/>
  <c r="R15" s="1"/>
  <c r="AJ18"/>
  <c r="AV18"/>
  <c r="BF18"/>
  <c r="BP18"/>
  <c r="Y18" s="1"/>
  <c r="AI19"/>
  <c r="AS19"/>
  <c r="BC19"/>
  <c r="U19" s="1"/>
  <c r="BO19"/>
  <c r="BY19"/>
  <c r="AN20"/>
  <c r="AZ20"/>
  <c r="BP20"/>
  <c r="AM21"/>
  <c r="BC21"/>
  <c r="BS21"/>
  <c r="AN22"/>
  <c r="BD22"/>
  <c r="BT22"/>
  <c r="AQ23"/>
  <c r="BG23"/>
  <c r="BW23"/>
  <c r="BL16"/>
  <c r="AV16"/>
  <c r="BT26"/>
  <c r="AA26" s="1"/>
  <c r="BD26"/>
  <c r="AN26"/>
  <c r="BJ27"/>
  <c r="AT27"/>
  <c r="BX28"/>
  <c r="BH28"/>
  <c r="AR28"/>
  <c r="BY29"/>
  <c r="BI29"/>
  <c r="AS29"/>
  <c r="AK26"/>
  <c r="BQ26"/>
  <c r="BE27"/>
  <c r="BE28"/>
  <c r="AP29"/>
  <c r="BV29"/>
  <c r="AU32"/>
  <c r="BK32"/>
  <c r="AF33"/>
  <c r="AV33"/>
  <c r="BL33"/>
  <c r="AI34"/>
  <c r="AY34"/>
  <c r="BO34"/>
  <c r="AJ35"/>
  <c r="AZ35"/>
  <c r="BP35"/>
  <c r="AM36"/>
  <c r="BC36"/>
  <c r="BS36"/>
  <c r="AN37"/>
  <c r="BD37"/>
  <c r="BT37"/>
  <c r="AA37" s="1"/>
  <c r="AQ38"/>
  <c r="BG38"/>
  <c r="BW38"/>
  <c r="AR39"/>
  <c r="BH39"/>
  <c r="BX39"/>
  <c r="AU40"/>
  <c r="AH41"/>
  <c r="BB41"/>
  <c r="BA42"/>
  <c r="BU42"/>
  <c r="AV43"/>
  <c r="BR43"/>
  <c r="BN24"/>
  <c r="AR24"/>
  <c r="BS25"/>
  <c r="BX30"/>
  <c r="BB30"/>
  <c r="AH30"/>
  <c r="AE31"/>
  <c r="AL9"/>
  <c r="BB9"/>
  <c r="BR9"/>
  <c r="BJ13"/>
  <c r="AV17"/>
  <c r="BR19"/>
  <c r="AP21"/>
  <c r="BK24"/>
  <c r="AG28"/>
  <c r="AW24"/>
  <c r="AL31"/>
  <c r="BU33"/>
  <c r="BU37"/>
  <c r="BC9"/>
  <c r="BC27"/>
  <c r="BR34"/>
  <c r="BU8"/>
  <c r="BY12"/>
  <c r="AY27"/>
  <c r="AH42"/>
  <c r="I69"/>
  <c r="AE43"/>
  <c r="AG43"/>
  <c r="BV43"/>
  <c r="BL43"/>
  <c r="BB43"/>
  <c r="AP43"/>
  <c r="AF43"/>
  <c r="BO43"/>
  <c r="BN43"/>
  <c r="BD43"/>
  <c r="AT43"/>
  <c r="AH43"/>
  <c r="BU41"/>
  <c r="BR41"/>
  <c r="BH41"/>
  <c r="AX41"/>
  <c r="AL41"/>
  <c r="BV41"/>
  <c r="BJ41"/>
  <c r="AZ41"/>
  <c r="AP41"/>
  <c r="BW40"/>
  <c r="BO40"/>
  <c r="BG40"/>
  <c r="AY40"/>
  <c r="AQ40"/>
  <c r="AI40"/>
  <c r="BY40"/>
  <c r="BQ40"/>
  <c r="BI40"/>
  <c r="BA40"/>
  <c r="AS40"/>
  <c r="AK40"/>
  <c r="BT25"/>
  <c r="AI25"/>
  <c r="AS25"/>
  <c r="BC25"/>
  <c r="BO25"/>
  <c r="BY25"/>
  <c r="BJ25"/>
  <c r="AE25"/>
  <c r="AQ25"/>
  <c r="BA25"/>
  <c r="BK25"/>
  <c r="BW25"/>
  <c r="AY18"/>
  <c r="AI18"/>
  <c r="N18" s="1"/>
  <c r="BR18"/>
  <c r="BJ18"/>
  <c r="BB18"/>
  <c r="AT18"/>
  <c r="AL18"/>
  <c r="AQ17"/>
  <c r="BL17"/>
  <c r="AK17"/>
  <c r="BM17"/>
  <c r="BG17"/>
  <c r="BT17"/>
  <c r="AN17"/>
  <c r="AI17"/>
  <c r="BA16"/>
  <c r="BY16"/>
  <c r="BS16"/>
  <c r="AJ16"/>
  <c r="AR16"/>
  <c r="AZ16"/>
  <c r="BH16"/>
  <c r="BP16"/>
  <c r="BX16"/>
  <c r="AH16"/>
  <c r="AP16"/>
  <c r="AX16"/>
  <c r="BF16"/>
  <c r="BN16"/>
  <c r="BV16"/>
  <c r="BD15"/>
  <c r="BV15"/>
  <c r="BF15"/>
  <c r="AP15"/>
  <c r="AI15"/>
  <c r="AQ15"/>
  <c r="AY15"/>
  <c r="T15" s="1"/>
  <c r="BG15"/>
  <c r="BO15"/>
  <c r="BW15"/>
  <c r="BW14"/>
  <c r="AB14" s="1"/>
  <c r="BS14"/>
  <c r="AE14"/>
  <c r="BU14"/>
  <c r="BE14"/>
  <c r="AO14"/>
  <c r="AH14"/>
  <c r="AP14"/>
  <c r="AX14"/>
  <c r="BF14"/>
  <c r="BN14"/>
  <c r="BV14"/>
  <c r="AE13"/>
  <c r="G67"/>
  <c r="G68" s="1"/>
  <c r="BL13"/>
  <c r="AT13"/>
  <c r="BU13"/>
  <c r="BM13"/>
  <c r="BE13"/>
  <c r="AW13"/>
  <c r="AO13"/>
  <c r="AG13"/>
  <c r="BU12"/>
  <c r="BR12"/>
  <c r="BJ12"/>
  <c r="BB12"/>
  <c r="AT12"/>
  <c r="AL12"/>
  <c r="BF11"/>
  <c r="BH11"/>
  <c r="BV11"/>
  <c r="BY11"/>
  <c r="BQ11"/>
  <c r="BI11"/>
  <c r="BA11"/>
  <c r="AS11"/>
  <c r="AK11"/>
  <c r="BI10"/>
  <c r="AY10"/>
  <c r="AE10"/>
  <c r="BH10"/>
  <c r="I67"/>
  <c r="I68" s="1"/>
  <c r="BO10"/>
  <c r="BP10"/>
  <c r="AP10"/>
  <c r="AH10"/>
  <c r="H66"/>
  <c r="BE9"/>
  <c r="BA9"/>
  <c r="BK9"/>
  <c r="AU9"/>
  <c r="BV9"/>
  <c r="BN9"/>
  <c r="BF9"/>
  <c r="AX9"/>
  <c r="AP9"/>
  <c r="AE9"/>
  <c r="BM9"/>
  <c r="BU9"/>
  <c r="BI9"/>
  <c r="AF9"/>
  <c r="BO9"/>
  <c r="AY9"/>
  <c r="BX9"/>
  <c r="AB9" s="1"/>
  <c r="AB66" s="1"/>
  <c r="BP9"/>
  <c r="BH9"/>
  <c r="AZ9"/>
  <c r="AR9"/>
  <c r="AH9"/>
  <c r="AG9"/>
  <c r="AT8"/>
  <c r="AJ10"/>
  <c r="AG11"/>
  <c r="AQ11"/>
  <c r="BC11"/>
  <c r="BM11"/>
  <c r="BW11"/>
  <c r="AN12"/>
  <c r="AX12"/>
  <c r="BH12"/>
  <c r="BT12"/>
  <c r="AA12" s="1"/>
  <c r="AK13"/>
  <c r="AU13"/>
  <c r="BG13"/>
  <c r="BQ13"/>
  <c r="BX14"/>
  <c r="BL14"/>
  <c r="BB14"/>
  <c r="AR14"/>
  <c r="AF14"/>
  <c r="BS15"/>
  <c r="BI15"/>
  <c r="AW15"/>
  <c r="AM15"/>
  <c r="AK14"/>
  <c r="BI14"/>
  <c r="AH15"/>
  <c r="BB15"/>
  <c r="AF18"/>
  <c r="AP18"/>
  <c r="AZ18"/>
  <c r="BL18"/>
  <c r="BV18"/>
  <c r="AM19"/>
  <c r="AY19"/>
  <c r="T19" s="1"/>
  <c r="BI19"/>
  <c r="BS19"/>
  <c r="AJ20"/>
  <c r="AT20"/>
  <c r="BH20"/>
  <c r="BX20"/>
  <c r="AU21"/>
  <c r="BK21"/>
  <c r="AF22"/>
  <c r="AV22"/>
  <c r="BL22"/>
  <c r="AI23"/>
  <c r="AY23"/>
  <c r="BO23"/>
  <c r="BT16"/>
  <c r="BD16"/>
  <c r="U16" s="1"/>
  <c r="AN16"/>
  <c r="AG17"/>
  <c r="BL26"/>
  <c r="AV26"/>
  <c r="AF26"/>
  <c r="BB27"/>
  <c r="AL27"/>
  <c r="BP28"/>
  <c r="AZ28"/>
  <c r="AJ28"/>
  <c r="BQ29"/>
  <c r="BA29"/>
  <c r="AK29"/>
  <c r="BA26"/>
  <c r="AO27"/>
  <c r="AO28"/>
  <c r="BU28"/>
  <c r="BF29"/>
  <c r="AM32"/>
  <c r="BC32"/>
  <c r="BS32"/>
  <c r="AN33"/>
  <c r="BD33"/>
  <c r="BT33"/>
  <c r="AA33" s="1"/>
  <c r="AQ34"/>
  <c r="BG34"/>
  <c r="BW34"/>
  <c r="AR35"/>
  <c r="BH35"/>
  <c r="BX35"/>
  <c r="AU36"/>
  <c r="BK36"/>
  <c r="AF37"/>
  <c r="AV37"/>
  <c r="BL37"/>
  <c r="AI38"/>
  <c r="AY38"/>
  <c r="BO38"/>
  <c r="AJ39"/>
  <c r="AZ39"/>
  <c r="BP39"/>
  <c r="AM40"/>
  <c r="BC40"/>
  <c r="BS40"/>
  <c r="AR41"/>
  <c r="BN41"/>
  <c r="AO42"/>
  <c r="BK42"/>
  <c r="AL43"/>
  <c r="BF43"/>
  <c r="BX24"/>
  <c r="BB24"/>
  <c r="AH24"/>
  <c r="BI25"/>
  <c r="AM25"/>
  <c r="BN30"/>
  <c r="Y30" s="1"/>
  <c r="AR30"/>
  <c r="AO31"/>
  <c r="BJ8"/>
  <c r="AT9"/>
  <c r="R9" s="1"/>
  <c r="R66" s="1"/>
  <c r="BJ9"/>
  <c r="AQ10"/>
  <c r="AU12"/>
  <c r="AM16"/>
  <c r="AE21"/>
  <c r="BC20"/>
  <c r="AD22"/>
  <c r="AT25"/>
  <c r="AN21"/>
  <c r="AV29"/>
  <c r="BW31"/>
  <c r="BE35"/>
  <c r="BD40"/>
  <c r="I72"/>
  <c r="AM9"/>
  <c r="BS9"/>
  <c r="AZ15"/>
  <c r="BP25"/>
  <c r="AX31"/>
  <c r="AT40"/>
  <c r="BQ9"/>
  <c r="AJ19"/>
  <c r="O19" s="1"/>
  <c r="BW37"/>
  <c r="I70"/>
  <c r="BN40"/>
  <c r="AK12"/>
  <c r="AQ14"/>
  <c r="AG27"/>
  <c r="N27" s="1"/>
  <c r="K78" i="121"/>
  <c r="BC43" i="180"/>
  <c r="BQ43"/>
  <c r="BA43"/>
  <c r="AK43"/>
  <c r="BG43"/>
  <c r="V43" s="1"/>
  <c r="BS43"/>
  <c r="AM43"/>
  <c r="BY43"/>
  <c r="BI43"/>
  <c r="AS43"/>
  <c r="AI43"/>
  <c r="BW43"/>
  <c r="AU43"/>
  <c r="BM43"/>
  <c r="AW43"/>
  <c r="S43" s="1"/>
  <c r="AD43"/>
  <c r="BX43"/>
  <c r="BP43"/>
  <c r="BH43"/>
  <c r="AZ43"/>
  <c r="AR43"/>
  <c r="AJ43"/>
  <c r="O43" s="1"/>
  <c r="AX42"/>
  <c r="BN42"/>
  <c r="BV42"/>
  <c r="BR42"/>
  <c r="Z42" s="1"/>
  <c r="AL42"/>
  <c r="BP42"/>
  <c r="AZ42"/>
  <c r="AJ42"/>
  <c r="O42" s="1"/>
  <c r="AD42"/>
  <c r="BB42"/>
  <c r="BX42"/>
  <c r="BH42"/>
  <c r="AR42"/>
  <c r="AP42"/>
  <c r="BF42"/>
  <c r="BJ42"/>
  <c r="AE42"/>
  <c r="BL42"/>
  <c r="AV42"/>
  <c r="AF42"/>
  <c r="BW42"/>
  <c r="BO42"/>
  <c r="BG42"/>
  <c r="AY42"/>
  <c r="AQ42"/>
  <c r="AI42"/>
  <c r="BO41"/>
  <c r="Y41" s="1"/>
  <c r="AI41"/>
  <c r="BG41"/>
  <c r="BC41"/>
  <c r="BQ41"/>
  <c r="BA41"/>
  <c r="AK41"/>
  <c r="AY41"/>
  <c r="BS41"/>
  <c r="AM41"/>
  <c r="BY41"/>
  <c r="BI41"/>
  <c r="AS41"/>
  <c r="AQ41"/>
  <c r="AE41"/>
  <c r="AU41"/>
  <c r="BM41"/>
  <c r="AW41"/>
  <c r="AD41"/>
  <c r="BT41"/>
  <c r="BL41"/>
  <c r="BD41"/>
  <c r="AV41"/>
  <c r="AN41"/>
  <c r="AF41"/>
  <c r="AP40"/>
  <c r="AD40"/>
  <c r="BR40"/>
  <c r="AL40"/>
  <c r="BP40"/>
  <c r="Y40" s="1"/>
  <c r="AZ40"/>
  <c r="AJ40"/>
  <c r="AH40"/>
  <c r="BV40"/>
  <c r="AA40" s="1"/>
  <c r="BB40"/>
  <c r="U40" s="1"/>
  <c r="BX40"/>
  <c r="BH40"/>
  <c r="AR40"/>
  <c r="AX40"/>
  <c r="BJ40"/>
  <c r="AE40"/>
  <c r="BL40"/>
  <c r="X40" s="1"/>
  <c r="AV40"/>
  <c r="S40" s="1"/>
  <c r="AF40"/>
  <c r="BO39"/>
  <c r="BC39"/>
  <c r="U39" s="1"/>
  <c r="BQ39"/>
  <c r="BA39"/>
  <c r="AK39"/>
  <c r="AI39"/>
  <c r="AQ39"/>
  <c r="Q39" s="1"/>
  <c r="BG39"/>
  <c r="BS39"/>
  <c r="AM39"/>
  <c r="BY39"/>
  <c r="BI39"/>
  <c r="AS39"/>
  <c r="BW39"/>
  <c r="AU39"/>
  <c r="BM39"/>
  <c r="X39" s="1"/>
  <c r="AW39"/>
  <c r="AD39"/>
  <c r="AH38"/>
  <c r="BV38"/>
  <c r="BR38"/>
  <c r="Z38" s="1"/>
  <c r="AL38"/>
  <c r="BP38"/>
  <c r="AZ38"/>
  <c r="AJ38"/>
  <c r="AP38"/>
  <c r="AD38"/>
  <c r="BB38"/>
  <c r="BX38"/>
  <c r="BH38"/>
  <c r="W38" s="1"/>
  <c r="AR38"/>
  <c r="AX38"/>
  <c r="BN38"/>
  <c r="BF38"/>
  <c r="BJ38"/>
  <c r="AE38"/>
  <c r="BL38"/>
  <c r="AV38"/>
  <c r="S38" s="1"/>
  <c r="AF38"/>
  <c r="BG37"/>
  <c r="BC37"/>
  <c r="BQ37"/>
  <c r="BA37"/>
  <c r="AK37"/>
  <c r="BS37"/>
  <c r="AM37"/>
  <c r="BY37"/>
  <c r="AB37" s="1"/>
  <c r="BI37"/>
  <c r="AS37"/>
  <c r="AI37"/>
  <c r="N37" s="1"/>
  <c r="AE37"/>
  <c r="AU37"/>
  <c r="BM37"/>
  <c r="X37" s="1"/>
  <c r="AW37"/>
  <c r="AD37"/>
  <c r="AH36"/>
  <c r="AP36"/>
  <c r="AD36"/>
  <c r="BR36"/>
  <c r="AL36"/>
  <c r="BP36"/>
  <c r="AZ36"/>
  <c r="T36" s="1"/>
  <c r="AJ36"/>
  <c r="BV36"/>
  <c r="BB36"/>
  <c r="BX36"/>
  <c r="AB36" s="1"/>
  <c r="BH36"/>
  <c r="AR36"/>
  <c r="BJ36"/>
  <c r="BL36"/>
  <c r="X36" s="1"/>
  <c r="AV36"/>
  <c r="AF36"/>
  <c r="AE35"/>
  <c r="AU35"/>
  <c r="BQ35"/>
  <c r="BA35"/>
  <c r="AK35"/>
  <c r="BO35"/>
  <c r="H72"/>
  <c r="AQ35"/>
  <c r="BG35"/>
  <c r="BK35"/>
  <c r="X35" s="1"/>
  <c r="AG35"/>
  <c r="BY35"/>
  <c r="BI35"/>
  <c r="AS35"/>
  <c r="R35" s="1"/>
  <c r="AY35"/>
  <c r="T35" s="1"/>
  <c r="AI35"/>
  <c r="BW35"/>
  <c r="AB35" s="1"/>
  <c r="BS35"/>
  <c r="AM35"/>
  <c r="BM35"/>
  <c r="AW35"/>
  <c r="AD35"/>
  <c r="BN34"/>
  <c r="AP34"/>
  <c r="AD34"/>
  <c r="BJ34"/>
  <c r="AE34"/>
  <c r="BP34"/>
  <c r="AZ34"/>
  <c r="AJ34"/>
  <c r="AH34"/>
  <c r="BV34"/>
  <c r="AT34"/>
  <c r="BX34"/>
  <c r="AB34" s="1"/>
  <c r="BH34"/>
  <c r="AR34"/>
  <c r="AX34"/>
  <c r="BB34"/>
  <c r="U34" s="1"/>
  <c r="BL34"/>
  <c r="AV34"/>
  <c r="AF34"/>
  <c r="AQ33"/>
  <c r="Q33" s="1"/>
  <c r="AU33"/>
  <c r="BQ33"/>
  <c r="BA33"/>
  <c r="AK33"/>
  <c r="O33" s="1"/>
  <c r="AI33"/>
  <c r="BG33"/>
  <c r="BK33"/>
  <c r="AG33"/>
  <c r="N33" s="1"/>
  <c r="BY33"/>
  <c r="BI33"/>
  <c r="AS33"/>
  <c r="BW33"/>
  <c r="AB33" s="1"/>
  <c r="BS33"/>
  <c r="AM33"/>
  <c r="BM33"/>
  <c r="AW33"/>
  <c r="S33" s="1"/>
  <c r="AD33"/>
  <c r="BV32"/>
  <c r="BJ32"/>
  <c r="AE32"/>
  <c r="BP32"/>
  <c r="AZ32"/>
  <c r="AJ32"/>
  <c r="AX32"/>
  <c r="AD32"/>
  <c r="AT32"/>
  <c r="BX32"/>
  <c r="BH32"/>
  <c r="AR32"/>
  <c r="AH32"/>
  <c r="N32" s="1"/>
  <c r="AP32"/>
  <c r="BF32"/>
  <c r="V32" s="1"/>
  <c r="BB32"/>
  <c r="BL32"/>
  <c r="AV32"/>
  <c r="AF32"/>
  <c r="AV31"/>
  <c r="BX31"/>
  <c r="AN31"/>
  <c r="P31" s="1"/>
  <c r="BJ31"/>
  <c r="AR31"/>
  <c r="BU31"/>
  <c r="BM31"/>
  <c r="BE31"/>
  <c r="AW31"/>
  <c r="AH31"/>
  <c r="BD31"/>
  <c r="BH31"/>
  <c r="W31" s="1"/>
  <c r="BR31"/>
  <c r="BB31"/>
  <c r="BY31"/>
  <c r="BQ31"/>
  <c r="Z31" s="1"/>
  <c r="BI31"/>
  <c r="BA31"/>
  <c r="AP31"/>
  <c r="BT31"/>
  <c r="AA31" s="1"/>
  <c r="BP31"/>
  <c r="BV31"/>
  <c r="BF31"/>
  <c r="AD31"/>
  <c r="BS31"/>
  <c r="BK31"/>
  <c r="BC31"/>
  <c r="AT31"/>
  <c r="R31" s="1"/>
  <c r="AI31"/>
  <c r="AQ31"/>
  <c r="BM30"/>
  <c r="BI30"/>
  <c r="W30" s="1"/>
  <c r="BK30"/>
  <c r="AU30"/>
  <c r="AG30"/>
  <c r="AK30"/>
  <c r="BE30"/>
  <c r="BY30"/>
  <c r="AS30"/>
  <c r="BS30"/>
  <c r="Z30" s="1"/>
  <c r="BC30"/>
  <c r="AM30"/>
  <c r="BU30"/>
  <c r="BA30"/>
  <c r="BW30"/>
  <c r="AB30" s="1"/>
  <c r="BG30"/>
  <c r="AQ30"/>
  <c r="AF30"/>
  <c r="AN30"/>
  <c r="AV30"/>
  <c r="BD30"/>
  <c r="BL30"/>
  <c r="BT30"/>
  <c r="AZ29"/>
  <c r="BP29"/>
  <c r="BX29"/>
  <c r="AB29" s="1"/>
  <c r="BT29"/>
  <c r="AN29"/>
  <c r="AF29"/>
  <c r="BD29"/>
  <c r="U29" s="1"/>
  <c r="AR29"/>
  <c r="H71"/>
  <c r="BH29"/>
  <c r="BL29"/>
  <c r="X29" s="1"/>
  <c r="AD29"/>
  <c r="BO28"/>
  <c r="AQ28"/>
  <c r="AI28"/>
  <c r="N28" s="1"/>
  <c r="AY28"/>
  <c r="AE28"/>
  <c r="BG28"/>
  <c r="BS28"/>
  <c r="Z28" s="1"/>
  <c r="AU28"/>
  <c r="AM28"/>
  <c r="AQ26"/>
  <c r="Q26" s="1"/>
  <c r="AG26"/>
  <c r="BC26"/>
  <c r="U26" s="1"/>
  <c r="BW26"/>
  <c r="AB26" s="1"/>
  <c r="AY26"/>
  <c r="AM26"/>
  <c r="P26" s="1"/>
  <c r="BS26"/>
  <c r="BG26"/>
  <c r="BO26"/>
  <c r="Y26" s="1"/>
  <c r="AE26"/>
  <c r="BK26"/>
  <c r="AR25"/>
  <c r="AZ25"/>
  <c r="AF25"/>
  <c r="BL25"/>
  <c r="AH25"/>
  <c r="AX25"/>
  <c r="BN25"/>
  <c r="BX25"/>
  <c r="AJ25"/>
  <c r="AV25"/>
  <c r="S25" s="1"/>
  <c r="AP25"/>
  <c r="Q25" s="1"/>
  <c r="BF25"/>
  <c r="BV25"/>
  <c r="BH25"/>
  <c r="W25" s="1"/>
  <c r="BD25"/>
  <c r="AL25"/>
  <c r="BB25"/>
  <c r="BR25"/>
  <c r="AG25"/>
  <c r="N25" s="1"/>
  <c r="AO25"/>
  <c r="P25" s="1"/>
  <c r="AW25"/>
  <c r="BE25"/>
  <c r="BM25"/>
  <c r="BU25"/>
  <c r="AS24"/>
  <c r="BU24"/>
  <c r="AO24"/>
  <c r="AI24"/>
  <c r="AY24"/>
  <c r="BO24"/>
  <c r="AK24"/>
  <c r="O24" s="1"/>
  <c r="BA24"/>
  <c r="BE24"/>
  <c r="AQ24"/>
  <c r="BG24"/>
  <c r="BW24"/>
  <c r="J70"/>
  <c r="BI24"/>
  <c r="BQ24"/>
  <c r="AG24"/>
  <c r="N24" s="1"/>
  <c r="BM24"/>
  <c r="AM24"/>
  <c r="BC24"/>
  <c r="U24" s="1"/>
  <c r="BS24"/>
  <c r="AF24"/>
  <c r="AN24"/>
  <c r="AV24"/>
  <c r="BD24"/>
  <c r="BL24"/>
  <c r="BT24"/>
  <c r="H70"/>
  <c r="AZ23"/>
  <c r="T23" s="1"/>
  <c r="AV23"/>
  <c r="AH23"/>
  <c r="AX23"/>
  <c r="BN23"/>
  <c r="BX23"/>
  <c r="AF23"/>
  <c r="BL23"/>
  <c r="X23" s="1"/>
  <c r="AP23"/>
  <c r="BF23"/>
  <c r="BV23"/>
  <c r="AE23"/>
  <c r="AR23"/>
  <c r="AJ23"/>
  <c r="BT23"/>
  <c r="AN23"/>
  <c r="AL23"/>
  <c r="BB23"/>
  <c r="BR23"/>
  <c r="Z23" s="1"/>
  <c r="AK22"/>
  <c r="O22" s="1"/>
  <c r="BE22"/>
  <c r="AE22"/>
  <c r="AU22"/>
  <c r="BK22"/>
  <c r="X22" s="1"/>
  <c r="BY22"/>
  <c r="BA22"/>
  <c r="BU22"/>
  <c r="AA22" s="1"/>
  <c r="AO22"/>
  <c r="AM22"/>
  <c r="BC22"/>
  <c r="BS22"/>
  <c r="BI22"/>
  <c r="BQ22"/>
  <c r="AW22"/>
  <c r="AI22"/>
  <c r="AY22"/>
  <c r="T22" s="1"/>
  <c r="BO22"/>
  <c r="Y22" s="1"/>
  <c r="H69"/>
  <c r="AJ21"/>
  <c r="AZ21"/>
  <c r="AF21"/>
  <c r="BL21"/>
  <c r="AD21"/>
  <c r="AT21"/>
  <c r="R21" s="1"/>
  <c r="BJ21"/>
  <c r="AR21"/>
  <c r="AV21"/>
  <c r="AL21"/>
  <c r="BB21"/>
  <c r="BR21"/>
  <c r="BX21"/>
  <c r="AB21" s="1"/>
  <c r="BH21"/>
  <c r="W21" s="1"/>
  <c r="BD21"/>
  <c r="AH21"/>
  <c r="AX21"/>
  <c r="BN21"/>
  <c r="BU20"/>
  <c r="AO20"/>
  <c r="P20" s="1"/>
  <c r="AD20"/>
  <c r="AQ20"/>
  <c r="Q20" s="1"/>
  <c r="BG20"/>
  <c r="BW20"/>
  <c r="J69"/>
  <c r="AS20"/>
  <c r="BA20"/>
  <c r="BE20"/>
  <c r="AI20"/>
  <c r="AY20"/>
  <c r="BO20"/>
  <c r="BY20"/>
  <c r="BQ20"/>
  <c r="AG20"/>
  <c r="BM20"/>
  <c r="AE20"/>
  <c r="AU20"/>
  <c r="BK20"/>
  <c r="X20" s="1"/>
  <c r="AZ19"/>
  <c r="AV19"/>
  <c r="AP19"/>
  <c r="BF19"/>
  <c r="BV19"/>
  <c r="AE19"/>
  <c r="AR19"/>
  <c r="AF19"/>
  <c r="BL19"/>
  <c r="AH19"/>
  <c r="AX19"/>
  <c r="BN19"/>
  <c r="Y19" s="1"/>
  <c r="BT19"/>
  <c r="AN19"/>
  <c r="AD19"/>
  <c r="AT19"/>
  <c r="R19" s="1"/>
  <c r="BJ19"/>
  <c r="BI18"/>
  <c r="AK18"/>
  <c r="BY18"/>
  <c r="BE18"/>
  <c r="AM18"/>
  <c r="BC18"/>
  <c r="BS18"/>
  <c r="BA18"/>
  <c r="BU18"/>
  <c r="AO18"/>
  <c r="AE18"/>
  <c r="AU18"/>
  <c r="BK18"/>
  <c r="AS18"/>
  <c r="BQ18"/>
  <c r="Z18" s="1"/>
  <c r="AW18"/>
  <c r="S18" s="1"/>
  <c r="AD18"/>
  <c r="AQ18"/>
  <c r="Q18" s="1"/>
  <c r="BG18"/>
  <c r="BW18"/>
  <c r="AJ17"/>
  <c r="BQ17"/>
  <c r="BE17"/>
  <c r="BS17"/>
  <c r="BC17"/>
  <c r="AM17"/>
  <c r="AD17"/>
  <c r="BR17"/>
  <c r="BJ17"/>
  <c r="BB17"/>
  <c r="AT17"/>
  <c r="AL17"/>
  <c r="BA17"/>
  <c r="BI17"/>
  <c r="BU17"/>
  <c r="AF17"/>
  <c r="BK17"/>
  <c r="AU17"/>
  <c r="BV17"/>
  <c r="BN17"/>
  <c r="BF17"/>
  <c r="AX17"/>
  <c r="AP17"/>
  <c r="AS17"/>
  <c r="BY17"/>
  <c r="AO17"/>
  <c r="AW17"/>
  <c r="BO17"/>
  <c r="AY17"/>
  <c r="BX17"/>
  <c r="AB17" s="1"/>
  <c r="BP17"/>
  <c r="BH17"/>
  <c r="AZ17"/>
  <c r="AR17"/>
  <c r="AH17"/>
  <c r="AS16"/>
  <c r="BI16"/>
  <c r="AW16"/>
  <c r="S16" s="1"/>
  <c r="BO16"/>
  <c r="Y16" s="1"/>
  <c r="AY16"/>
  <c r="AI16"/>
  <c r="AK16"/>
  <c r="BM16"/>
  <c r="BW16"/>
  <c r="BG16"/>
  <c r="AQ16"/>
  <c r="AG16"/>
  <c r="N16" s="1"/>
  <c r="BU16"/>
  <c r="AA16" s="1"/>
  <c r="AO16"/>
  <c r="AE16"/>
  <c r="BK16"/>
  <c r="X16" s="1"/>
  <c r="AU16"/>
  <c r="AV15"/>
  <c r="BH15"/>
  <c r="W15" s="1"/>
  <c r="BX15"/>
  <c r="AJ15"/>
  <c r="O15" s="1"/>
  <c r="BP15"/>
  <c r="AF15"/>
  <c r="BL15"/>
  <c r="AD15"/>
  <c r="AR15"/>
  <c r="BT15"/>
  <c r="AN15"/>
  <c r="BO14"/>
  <c r="Y14" s="1"/>
  <c r="BK14"/>
  <c r="AG14"/>
  <c r="BG14"/>
  <c r="V14" s="1"/>
  <c r="AU14"/>
  <c r="R14" s="1"/>
  <c r="AY14"/>
  <c r="T14" s="1"/>
  <c r="BC14"/>
  <c r="U14" s="1"/>
  <c r="AJ13"/>
  <c r="BX13"/>
  <c r="BD13"/>
  <c r="AD13"/>
  <c r="BV13"/>
  <c r="BF13"/>
  <c r="V13" s="1"/>
  <c r="AP13"/>
  <c r="Q13" s="1"/>
  <c r="H67"/>
  <c r="H68" s="1"/>
  <c r="BP13"/>
  <c r="AF13"/>
  <c r="BT13"/>
  <c r="AN13"/>
  <c r="BN13"/>
  <c r="Y13" s="1"/>
  <c r="AX13"/>
  <c r="AH13"/>
  <c r="AZ13"/>
  <c r="T13" s="1"/>
  <c r="BH13"/>
  <c r="W13" s="1"/>
  <c r="AV13"/>
  <c r="BR13"/>
  <c r="BB13"/>
  <c r="AL13"/>
  <c r="BI12"/>
  <c r="BM12"/>
  <c r="BW12"/>
  <c r="BG12"/>
  <c r="AQ12"/>
  <c r="Q12" s="1"/>
  <c r="AW12"/>
  <c r="BO12"/>
  <c r="AY12"/>
  <c r="T12" s="1"/>
  <c r="AI12"/>
  <c r="BQ12"/>
  <c r="AG12"/>
  <c r="BE12"/>
  <c r="V12" s="1"/>
  <c r="AE12"/>
  <c r="BS12"/>
  <c r="BC12"/>
  <c r="AM12"/>
  <c r="AD12"/>
  <c r="AZ11"/>
  <c r="AJ11"/>
  <c r="BP11"/>
  <c r="AF11"/>
  <c r="BT11"/>
  <c r="AA11" s="1"/>
  <c r="AN11"/>
  <c r="BR11"/>
  <c r="Z11" s="1"/>
  <c r="BB11"/>
  <c r="AL11"/>
  <c r="BX11"/>
  <c r="BD11"/>
  <c r="AD11"/>
  <c r="BJ11"/>
  <c r="AT11"/>
  <c r="R11" s="1"/>
  <c r="AE11"/>
  <c r="AR11"/>
  <c r="Q11" s="1"/>
  <c r="BL11"/>
  <c r="X11" s="1"/>
  <c r="BN11"/>
  <c r="AX11"/>
  <c r="S11" s="1"/>
  <c r="AH11"/>
  <c r="BE10"/>
  <c r="AK10"/>
  <c r="O10" s="1"/>
  <c r="AS10"/>
  <c r="BA10"/>
  <c r="T10" s="1"/>
  <c r="BK10"/>
  <c r="AU10"/>
  <c r="BV10"/>
  <c r="BN10"/>
  <c r="BF10"/>
  <c r="AX10"/>
  <c r="AM10"/>
  <c r="AW10"/>
  <c r="BM10"/>
  <c r="BQ10"/>
  <c r="BS10"/>
  <c r="BC10"/>
  <c r="BR10"/>
  <c r="BJ10"/>
  <c r="BB10"/>
  <c r="U10" s="1"/>
  <c r="AT10"/>
  <c r="BU10"/>
  <c r="BY10"/>
  <c r="AG10"/>
  <c r="BW10"/>
  <c r="BG10"/>
  <c r="AO10"/>
  <c r="BT10"/>
  <c r="AA10" s="1"/>
  <c r="BL10"/>
  <c r="BD10"/>
  <c r="AV10"/>
  <c r="AI10"/>
  <c r="F72"/>
  <c r="F71"/>
  <c r="F69"/>
  <c r="F67"/>
  <c r="F68" s="1"/>
  <c r="G65"/>
  <c r="AQ8"/>
  <c r="BM8"/>
  <c r="AU8"/>
  <c r="BW8"/>
  <c r="BG8"/>
  <c r="BX8"/>
  <c r="BP8"/>
  <c r="BH8"/>
  <c r="AZ8"/>
  <c r="BY8"/>
  <c r="BA8"/>
  <c r="AW8"/>
  <c r="BO8"/>
  <c r="AY8"/>
  <c r="BT8"/>
  <c r="AA8" s="1"/>
  <c r="BL8"/>
  <c r="BD8"/>
  <c r="AV8"/>
  <c r="BI8"/>
  <c r="BQ8"/>
  <c r="BE8"/>
  <c r="BS8"/>
  <c r="BC8"/>
  <c r="AS8"/>
  <c r="BV8"/>
  <c r="BN8"/>
  <c r="BF8"/>
  <c r="AX8"/>
  <c r="AN32"/>
  <c r="BE33"/>
  <c r="V33" s="1"/>
  <c r="BT34"/>
  <c r="AA34" s="1"/>
  <c r="AN36"/>
  <c r="BE37"/>
  <c r="V37" s="1"/>
  <c r="BT38"/>
  <c r="AN40"/>
  <c r="BE41"/>
  <c r="V41" s="1"/>
  <c r="BT42"/>
  <c r="BW28"/>
  <c r="BN31"/>
  <c r="Y31" s="1"/>
  <c r="BC33"/>
  <c r="AT36"/>
  <c r="AG39"/>
  <c r="BK41"/>
  <c r="F44"/>
  <c r="BF36"/>
  <c r="BW41"/>
  <c r="AJ29"/>
  <c r="O29" s="1"/>
  <c r="BO33"/>
  <c r="AY37"/>
  <c r="AQ43"/>
  <c r="BL31"/>
  <c r="AX36"/>
  <c r="AO37"/>
  <c r="BD38"/>
  <c r="BU39"/>
  <c r="AO41"/>
  <c r="BD42"/>
  <c r="BU43"/>
  <c r="BR32"/>
  <c r="Z32" s="1"/>
  <c r="BC35"/>
  <c r="AT38"/>
  <c r="AG41"/>
  <c r="BK43"/>
  <c r="AZ31"/>
  <c r="T31" s="1"/>
  <c r="J72"/>
  <c r="BF40"/>
  <c r="V40" s="1"/>
  <c r="AJ31"/>
  <c r="O31" s="1"/>
  <c r="AY43"/>
  <c r="T43" s="1"/>
  <c r="AY39"/>
  <c r="AF31"/>
  <c r="BN32"/>
  <c r="Y32" s="1"/>
  <c r="BO37"/>
  <c r="N22" l="1"/>
  <c r="P9"/>
  <c r="P66" s="1"/>
  <c r="U9"/>
  <c r="U66" s="1"/>
  <c r="N29"/>
  <c r="M14"/>
  <c r="Q15"/>
  <c r="Z15"/>
  <c r="R26"/>
  <c r="P27"/>
  <c r="AA9"/>
  <c r="AA66" s="1"/>
  <c r="U28"/>
  <c r="Y37"/>
  <c r="Y33"/>
  <c r="U33"/>
  <c r="P36"/>
  <c r="N11"/>
  <c r="AA19"/>
  <c r="Y20"/>
  <c r="V22"/>
  <c r="AB24"/>
  <c r="Z26"/>
  <c r="AA29"/>
  <c r="P35"/>
  <c r="N43"/>
  <c r="AB19"/>
  <c r="P38"/>
  <c r="S20"/>
  <c r="AA43"/>
  <c r="Q43"/>
  <c r="AB41"/>
  <c r="AB28"/>
  <c r="AA38"/>
  <c r="W10"/>
  <c r="AB11"/>
  <c r="P11"/>
  <c r="U12"/>
  <c r="Y12"/>
  <c r="AB12"/>
  <c r="P13"/>
  <c r="N14"/>
  <c r="AA15"/>
  <c r="Q16"/>
  <c r="O16"/>
  <c r="U17"/>
  <c r="Z17"/>
  <c r="R18"/>
  <c r="U18"/>
  <c r="O18"/>
  <c r="Z20"/>
  <c r="R22"/>
  <c r="N23"/>
  <c r="N70" s="1"/>
  <c r="AA24"/>
  <c r="W24"/>
  <c r="Q24"/>
  <c r="Y24"/>
  <c r="V25"/>
  <c r="Z25"/>
  <c r="Z70" s="1"/>
  <c r="T25"/>
  <c r="T26"/>
  <c r="V28"/>
  <c r="Q28"/>
  <c r="W29"/>
  <c r="Y29"/>
  <c r="Q30"/>
  <c r="R30"/>
  <c r="N30"/>
  <c r="Q31"/>
  <c r="Q32"/>
  <c r="AB32"/>
  <c r="O32"/>
  <c r="R33"/>
  <c r="T33"/>
  <c r="R34"/>
  <c r="T34"/>
  <c r="S35"/>
  <c r="W35"/>
  <c r="V35"/>
  <c r="O35"/>
  <c r="U36"/>
  <c r="Y36"/>
  <c r="Q36"/>
  <c r="R37"/>
  <c r="U37"/>
  <c r="X38"/>
  <c r="Y38"/>
  <c r="AB38"/>
  <c r="S39"/>
  <c r="R39"/>
  <c r="O39"/>
  <c r="Y39"/>
  <c r="W40"/>
  <c r="N40"/>
  <c r="R41"/>
  <c r="S42"/>
  <c r="U43"/>
  <c r="O20"/>
  <c r="V9"/>
  <c r="V66" s="1"/>
  <c r="Q14"/>
  <c r="AA14"/>
  <c r="W14"/>
  <c r="O9"/>
  <c r="O66" s="1"/>
  <c r="O27"/>
  <c r="M9"/>
  <c r="M66" s="1"/>
  <c r="W12"/>
  <c r="T18"/>
  <c r="AA25"/>
  <c r="X26"/>
  <c r="U32"/>
  <c r="Y34"/>
  <c r="P43"/>
  <c r="X13"/>
  <c r="W26"/>
  <c r="V27"/>
  <c r="AA28"/>
  <c r="T39"/>
  <c r="T37"/>
  <c r="R36"/>
  <c r="R72" s="1"/>
  <c r="P32"/>
  <c r="W11"/>
  <c r="T11"/>
  <c r="X12"/>
  <c r="Z13"/>
  <c r="Y15"/>
  <c r="P16"/>
  <c r="W16"/>
  <c r="X17"/>
  <c r="X18"/>
  <c r="P19"/>
  <c r="N21"/>
  <c r="Q21"/>
  <c r="X21"/>
  <c r="X69" s="1"/>
  <c r="U22"/>
  <c r="V23"/>
  <c r="AB23"/>
  <c r="X24"/>
  <c r="M28"/>
  <c r="Y28"/>
  <c r="Y71" s="1"/>
  <c r="T29"/>
  <c r="R32"/>
  <c r="T32"/>
  <c r="AA32"/>
  <c r="N36"/>
  <c r="T38"/>
  <c r="V39"/>
  <c r="AB40"/>
  <c r="W41"/>
  <c r="N42"/>
  <c r="O28"/>
  <c r="S9"/>
  <c r="S66" s="1"/>
  <c r="Z14"/>
  <c r="X28"/>
  <c r="S28"/>
  <c r="K40" i="121"/>
  <c r="K41" s="1"/>
  <c r="Q9" i="180"/>
  <c r="Q66" s="1"/>
  <c r="S29"/>
  <c r="R10"/>
  <c r="N17"/>
  <c r="V17"/>
  <c r="N20"/>
  <c r="Y21"/>
  <c r="Y69" s="1"/>
  <c r="T21"/>
  <c r="W22"/>
  <c r="P23"/>
  <c r="BZ23"/>
  <c r="S24"/>
  <c r="Z24"/>
  <c r="Y25"/>
  <c r="N26"/>
  <c r="T30"/>
  <c r="O30"/>
  <c r="V31"/>
  <c r="W32"/>
  <c r="O34"/>
  <c r="Y35"/>
  <c r="S37"/>
  <c r="Z37"/>
  <c r="V38"/>
  <c r="Q38"/>
  <c r="AB39"/>
  <c r="P39"/>
  <c r="Q41"/>
  <c r="P41"/>
  <c r="T42"/>
  <c r="Y43"/>
  <c r="R43"/>
  <c r="Z29"/>
  <c r="Y9"/>
  <c r="Y66" s="1"/>
  <c r="Q10"/>
  <c r="Q67" s="1"/>
  <c r="V11"/>
  <c r="V15"/>
  <c r="R27"/>
  <c r="S14"/>
  <c r="W27"/>
  <c r="Z19"/>
  <c r="O26"/>
  <c r="O71" s="1"/>
  <c r="S27"/>
  <c r="T27"/>
  <c r="R29"/>
  <c r="V29"/>
  <c r="V34"/>
  <c r="AA35"/>
  <c r="BZ9"/>
  <c r="N9"/>
  <c r="N66" s="1"/>
  <c r="R13"/>
  <c r="AA39"/>
  <c r="AB15"/>
  <c r="S17"/>
  <c r="V19"/>
  <c r="R20"/>
  <c r="Z8"/>
  <c r="AB22"/>
  <c r="R28"/>
  <c r="Q29"/>
  <c r="X34"/>
  <c r="N34"/>
  <c r="O36"/>
  <c r="Z36"/>
  <c r="N38"/>
  <c r="T40"/>
  <c r="O41"/>
  <c r="BZ27"/>
  <c r="S26"/>
  <c r="W9"/>
  <c r="W66" s="1"/>
  <c r="X9"/>
  <c r="X66" s="1"/>
  <c r="Z34"/>
  <c r="P21"/>
  <c r="M10"/>
  <c r="Q22"/>
  <c r="Q69" s="1"/>
  <c r="U27"/>
  <c r="Q27"/>
  <c r="W28"/>
  <c r="P42"/>
  <c r="AA23"/>
  <c r="U20"/>
  <c r="O14"/>
  <c r="X41"/>
  <c r="P40"/>
  <c r="U8"/>
  <c r="U65" s="1"/>
  <c r="P10"/>
  <c r="P12"/>
  <c r="P15"/>
  <c r="X15"/>
  <c r="Q17"/>
  <c r="T20"/>
  <c r="T69" s="1"/>
  <c r="U35"/>
  <c r="X8"/>
  <c r="X65" s="1"/>
  <c r="AB8"/>
  <c r="AB65" s="1"/>
  <c r="AB10"/>
  <c r="Y10"/>
  <c r="S13"/>
  <c r="AB13"/>
  <c r="AB16"/>
  <c r="T16"/>
  <c r="W17"/>
  <c r="W19"/>
  <c r="X19"/>
  <c r="AA20"/>
  <c r="Y23"/>
  <c r="AB25"/>
  <c r="AB70" s="1"/>
  <c r="T28"/>
  <c r="T71" s="1"/>
  <c r="R38"/>
  <c r="V36"/>
  <c r="AA42"/>
  <c r="S12"/>
  <c r="N13"/>
  <c r="X14"/>
  <c r="S15"/>
  <c r="V16"/>
  <c r="AA18"/>
  <c r="W18"/>
  <c r="N19"/>
  <c r="V20"/>
  <c r="Z21"/>
  <c r="S22"/>
  <c r="U23"/>
  <c r="O23"/>
  <c r="R24"/>
  <c r="V26"/>
  <c r="P28"/>
  <c r="P29"/>
  <c r="S30"/>
  <c r="N31"/>
  <c r="X32"/>
  <c r="P33"/>
  <c r="W33"/>
  <c r="Q35"/>
  <c r="W37"/>
  <c r="O37"/>
  <c r="W39"/>
  <c r="Z40"/>
  <c r="AA41"/>
  <c r="X42"/>
  <c r="Z9"/>
  <c r="Z66" s="1"/>
  <c r="W20"/>
  <c r="W69" s="1"/>
  <c r="T9"/>
  <c r="T66" s="1"/>
  <c r="R12"/>
  <c r="U15"/>
  <c r="R25"/>
  <c r="R40"/>
  <c r="N15"/>
  <c r="Z16"/>
  <c r="V21"/>
  <c r="W23"/>
  <c r="X27"/>
  <c r="K79" i="121"/>
  <c r="M26" i="180"/>
  <c r="BZ26"/>
  <c r="M31"/>
  <c r="BZ31"/>
  <c r="BZ36"/>
  <c r="M36"/>
  <c r="BZ39"/>
  <c r="M39"/>
  <c r="Z65"/>
  <c r="M11"/>
  <c r="BZ11"/>
  <c r="BZ12"/>
  <c r="M12"/>
  <c r="M15"/>
  <c r="BZ15"/>
  <c r="M29"/>
  <c r="BZ29"/>
  <c r="M32"/>
  <c r="BZ32"/>
  <c r="BZ33"/>
  <c r="M33"/>
  <c r="M37"/>
  <c r="BZ37"/>
  <c r="M38"/>
  <c r="BZ38"/>
  <c r="M40"/>
  <c r="BZ40"/>
  <c r="BZ41"/>
  <c r="M41"/>
  <c r="M42"/>
  <c r="BZ42"/>
  <c r="P37"/>
  <c r="W42"/>
  <c r="R8"/>
  <c r="W8"/>
  <c r="U11"/>
  <c r="R16"/>
  <c r="R17"/>
  <c r="Y17"/>
  <c r="Y67" s="1"/>
  <c r="AB18"/>
  <c r="V18"/>
  <c r="AA69"/>
  <c r="U21"/>
  <c r="Z22"/>
  <c r="P22"/>
  <c r="P69" s="1"/>
  <c r="Q23"/>
  <c r="Q70" s="1"/>
  <c r="X25"/>
  <c r="AA30"/>
  <c r="U30"/>
  <c r="V30"/>
  <c r="X30"/>
  <c r="S31"/>
  <c r="W34"/>
  <c r="N35"/>
  <c r="Z35"/>
  <c r="S36"/>
  <c r="W36"/>
  <c r="Z39"/>
  <c r="S41"/>
  <c r="AB42"/>
  <c r="W43"/>
  <c r="AA65"/>
  <c r="M17"/>
  <c r="BZ17"/>
  <c r="Q8"/>
  <c r="BZ8"/>
  <c r="BZ18"/>
  <c r="M18"/>
  <c r="M22"/>
  <c r="BZ22"/>
  <c r="BZ24"/>
  <c r="M24"/>
  <c r="M43"/>
  <c r="BZ43"/>
  <c r="X70"/>
  <c r="N41"/>
  <c r="V8"/>
  <c r="X10"/>
  <c r="V10"/>
  <c r="Z12"/>
  <c r="AA13"/>
  <c r="T17"/>
  <c r="T67" s="1"/>
  <c r="T68" s="1"/>
  <c r="O17"/>
  <c r="P18"/>
  <c r="S19"/>
  <c r="AB20"/>
  <c r="S23"/>
  <c r="S70" s="1"/>
  <c r="V24"/>
  <c r="T24"/>
  <c r="U25"/>
  <c r="O25"/>
  <c r="O70" s="1"/>
  <c r="P30"/>
  <c r="X31"/>
  <c r="U31"/>
  <c r="U71" s="1"/>
  <c r="AB31"/>
  <c r="Z33"/>
  <c r="S34"/>
  <c r="Q34"/>
  <c r="U38"/>
  <c r="O40"/>
  <c r="T41"/>
  <c r="U41"/>
  <c r="Q42"/>
  <c r="U42"/>
  <c r="Y42"/>
  <c r="AB43"/>
  <c r="M25"/>
  <c r="BZ25"/>
  <c r="BZ30"/>
  <c r="M30"/>
  <c r="M35"/>
  <c r="BZ35"/>
  <c r="M13"/>
  <c r="BZ13"/>
  <c r="M16"/>
  <c r="BZ16"/>
  <c r="M19"/>
  <c r="BZ19"/>
  <c r="BZ20"/>
  <c r="M20"/>
  <c r="M21"/>
  <c r="BZ21"/>
  <c r="M34"/>
  <c r="BZ34"/>
  <c r="N10"/>
  <c r="O13"/>
  <c r="AA17"/>
  <c r="Q40"/>
  <c r="Z43"/>
  <c r="BZ28"/>
  <c r="X43"/>
  <c r="X72" s="1"/>
  <c r="BZ10"/>
  <c r="N39"/>
  <c r="Y8"/>
  <c r="S8"/>
  <c r="T8"/>
  <c r="S10"/>
  <c r="W67"/>
  <c r="W68" s="1"/>
  <c r="Z10"/>
  <c r="Y11"/>
  <c r="O11"/>
  <c r="N12"/>
  <c r="U13"/>
  <c r="U67" s="1"/>
  <c r="U68" s="1"/>
  <c r="P17"/>
  <c r="Q19"/>
  <c r="Z69"/>
  <c r="S21"/>
  <c r="O21"/>
  <c r="O69" s="1"/>
  <c r="P24"/>
  <c r="S32"/>
  <c r="X33"/>
  <c r="O38"/>
  <c r="Z41"/>
  <c r="V42"/>
  <c r="M23"/>
  <c r="BZ14"/>
  <c r="O72" l="1"/>
  <c r="R70"/>
  <c r="AC27"/>
  <c r="W72"/>
  <c r="O67"/>
  <c r="O68" s="1"/>
  <c r="U72"/>
  <c r="W70"/>
  <c r="AC28"/>
  <c r="K14"/>
  <c r="V71"/>
  <c r="K27"/>
  <c r="N69"/>
  <c r="U70"/>
  <c r="W71"/>
  <c r="Q72"/>
  <c r="Z71"/>
  <c r="P44"/>
  <c r="J48" s="1"/>
  <c r="J63" s="1"/>
  <c r="T70"/>
  <c r="AA71"/>
  <c r="Y70"/>
  <c r="AB72"/>
  <c r="P70"/>
  <c r="Z67"/>
  <c r="Z68" s="1"/>
  <c r="AB71"/>
  <c r="AB67"/>
  <c r="AB68" s="1"/>
  <c r="P72"/>
  <c r="N71"/>
  <c r="P71"/>
  <c r="V70"/>
  <c r="AA67"/>
  <c r="AA68" s="1"/>
  <c r="AA70"/>
  <c r="Q71"/>
  <c r="R69"/>
  <c r="AA72"/>
  <c r="S69"/>
  <c r="X67"/>
  <c r="X68" s="1"/>
  <c r="S72"/>
  <c r="U69"/>
  <c r="AB44"/>
  <c r="J51" s="1"/>
  <c r="U44"/>
  <c r="G50" s="1"/>
  <c r="R71"/>
  <c r="K9"/>
  <c r="P67"/>
  <c r="P68" s="1"/>
  <c r="AB69"/>
  <c r="V67"/>
  <c r="V68" s="1"/>
  <c r="AC14"/>
  <c r="K28"/>
  <c r="V69"/>
  <c r="AC9"/>
  <c r="AC66" s="1"/>
  <c r="V72"/>
  <c r="O44"/>
  <c r="I48" s="1"/>
  <c r="I63" s="1"/>
  <c r="S67"/>
  <c r="S68" s="1"/>
  <c r="Y72"/>
  <c r="T72"/>
  <c r="Z44"/>
  <c r="H51" s="1"/>
  <c r="X71"/>
  <c r="R67"/>
  <c r="R68" s="1"/>
  <c r="AC16"/>
  <c r="K16"/>
  <c r="Y44"/>
  <c r="G51" s="1"/>
  <c r="Y65"/>
  <c r="M69"/>
  <c r="AC20"/>
  <c r="K20"/>
  <c r="V65"/>
  <c r="V44"/>
  <c r="H50" s="1"/>
  <c r="K24"/>
  <c r="AC24"/>
  <c r="AC18"/>
  <c r="K18"/>
  <c r="K42"/>
  <c r="AC42"/>
  <c r="K40"/>
  <c r="AC40"/>
  <c r="AC37"/>
  <c r="K37"/>
  <c r="AC32"/>
  <c r="K32"/>
  <c r="K15"/>
  <c r="AC15"/>
  <c r="AC11"/>
  <c r="K11"/>
  <c r="M44"/>
  <c r="K31"/>
  <c r="AC31"/>
  <c r="X44"/>
  <c r="J50" s="1"/>
  <c r="K34"/>
  <c r="AC34"/>
  <c r="M72"/>
  <c r="AC35"/>
  <c r="K35"/>
  <c r="K17"/>
  <c r="AC17"/>
  <c r="W65"/>
  <c r="W44"/>
  <c r="I50" s="1"/>
  <c r="K41"/>
  <c r="AC41"/>
  <c r="AC33"/>
  <c r="K33"/>
  <c r="K12"/>
  <c r="AC12"/>
  <c r="K36"/>
  <c r="AC36"/>
  <c r="AC21"/>
  <c r="K21"/>
  <c r="AC13"/>
  <c r="M67"/>
  <c r="M68" s="1"/>
  <c r="K13"/>
  <c r="K43"/>
  <c r="AC43"/>
  <c r="K22"/>
  <c r="AC22"/>
  <c r="Q44"/>
  <c r="G49" s="1"/>
  <c r="AC8"/>
  <c r="AC65" s="1"/>
  <c r="K8"/>
  <c r="Q65"/>
  <c r="K39"/>
  <c r="AC39"/>
  <c r="Q68"/>
  <c r="N72"/>
  <c r="S71"/>
  <c r="Y68"/>
  <c r="AC25"/>
  <c r="K25"/>
  <c r="S44"/>
  <c r="I49" s="1"/>
  <c r="S65"/>
  <c r="N67"/>
  <c r="N68" s="1"/>
  <c r="AC10"/>
  <c r="AC67" s="1"/>
  <c r="K10"/>
  <c r="N44"/>
  <c r="H48" s="1"/>
  <c r="H63" s="1"/>
  <c r="AC19"/>
  <c r="K19"/>
  <c r="AC23"/>
  <c r="M70"/>
  <c r="K23"/>
  <c r="T65"/>
  <c r="T44"/>
  <c r="J49" s="1"/>
  <c r="K30"/>
  <c r="AC30"/>
  <c r="R44"/>
  <c r="H49" s="1"/>
  <c r="R65"/>
  <c r="K38"/>
  <c r="AC38"/>
  <c r="K29"/>
  <c r="AC29"/>
  <c r="M71"/>
  <c r="K26"/>
  <c r="AC26"/>
  <c r="AA44"/>
  <c r="I51" s="1"/>
  <c r="Z72"/>
  <c r="L50" l="1"/>
  <c r="AC71"/>
  <c r="AC68"/>
  <c r="L49"/>
  <c r="G48"/>
  <c r="AC44"/>
  <c r="AC70"/>
  <c r="AC72"/>
  <c r="AC69"/>
  <c r="L51"/>
  <c r="L48" l="1"/>
  <c r="L52" s="1"/>
  <c r="J52"/>
  <c r="G63"/>
  <c r="L63" s="1"/>
</calcChain>
</file>

<file path=xl/comments1.xml><?xml version="1.0" encoding="utf-8"?>
<comments xmlns="http://schemas.openxmlformats.org/spreadsheetml/2006/main">
  <authors>
    <author>Wang JinMing</author>
  </authors>
  <commentList>
    <comment ref="F6" authorId="0">
      <text>
        <r>
          <rPr>
            <b/>
            <sz val="9"/>
            <color indexed="81"/>
            <rFont val="Tahoma"/>
            <family val="2"/>
          </rPr>
          <t>Wang JinMing: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单位：个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Wang JinMing: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单位：人民币元</t>
        </r>
      </text>
    </comment>
    <comment ref="H6" authorId="0">
      <text>
        <r>
          <rPr>
            <b/>
            <sz val="9"/>
            <color indexed="81"/>
            <rFont val="Tahoma"/>
            <family val="2"/>
          </rPr>
          <t>Wang JinMing: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单位：台</t>
        </r>
      </text>
    </comment>
    <comment ref="J6" authorId="0">
      <text>
        <r>
          <rPr>
            <b/>
            <sz val="9"/>
            <color indexed="81"/>
            <rFont val="Tahoma"/>
            <family val="2"/>
          </rPr>
          <t>Wang JinMing: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单位：个</t>
        </r>
      </text>
    </comment>
    <comment ref="K6" authorId="0">
      <text>
        <r>
          <rPr>
            <b/>
            <sz val="9"/>
            <color indexed="81"/>
            <rFont val="Tahoma"/>
            <family val="2"/>
          </rPr>
          <t>Wang JinMing: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单位：人民币元</t>
        </r>
      </text>
    </comment>
    <comment ref="L6" authorId="0">
      <text>
        <r>
          <rPr>
            <b/>
            <sz val="9"/>
            <color indexed="81"/>
            <rFont val="Tahoma"/>
            <family val="2"/>
          </rPr>
          <t>Wang JinMing: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单位：台</t>
        </r>
      </text>
    </comment>
    <comment ref="N6" authorId="0">
      <text>
        <r>
          <rPr>
            <b/>
            <sz val="9"/>
            <color indexed="81"/>
            <rFont val="Tahoma"/>
            <family val="2"/>
          </rPr>
          <t>Wang JinMing: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单位：个</t>
        </r>
      </text>
    </comment>
    <comment ref="O6" authorId="0">
      <text>
        <r>
          <rPr>
            <b/>
            <sz val="9"/>
            <color indexed="81"/>
            <rFont val="Tahoma"/>
            <family val="2"/>
          </rPr>
          <t>Wang JinMing: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单位：人民币元</t>
        </r>
      </text>
    </comment>
    <comment ref="P6" authorId="0">
      <text>
        <r>
          <rPr>
            <b/>
            <sz val="9"/>
            <color indexed="81"/>
            <rFont val="Tahoma"/>
            <family val="2"/>
          </rPr>
          <t>Wang JinMing: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单位：台</t>
        </r>
      </text>
    </comment>
    <comment ref="R6" authorId="0">
      <text>
        <r>
          <rPr>
            <b/>
            <sz val="9"/>
            <color indexed="81"/>
            <rFont val="Tahoma"/>
            <family val="2"/>
          </rPr>
          <t>Wang JinMing: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单位：个</t>
        </r>
      </text>
    </comment>
    <comment ref="S6" authorId="0">
      <text>
        <r>
          <rPr>
            <b/>
            <sz val="9"/>
            <color indexed="81"/>
            <rFont val="Tahoma"/>
            <family val="2"/>
          </rPr>
          <t>Wang JinMing: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单位：人民币元</t>
        </r>
      </text>
    </comment>
    <comment ref="T6" authorId="0">
      <text>
        <r>
          <rPr>
            <b/>
            <sz val="9"/>
            <color indexed="81"/>
            <rFont val="Tahoma"/>
            <family val="2"/>
          </rPr>
          <t>Wang JinMing: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单位：台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Wang JinMing: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网络开发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人，流媒体开发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人，高级界面开发工程师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人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Wang JinMing:</t>
        </r>
      </text>
    </comment>
    <comment ref="F17" authorId="0">
      <text>
        <r>
          <rPr>
            <b/>
            <sz val="9"/>
            <color indexed="81"/>
            <rFont val="Tahoma"/>
            <family val="2"/>
          </rPr>
          <t>Wang JinMing: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网页爬虫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人，搜索开发人员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人</t>
        </r>
      </text>
    </comment>
  </commentList>
</comments>
</file>

<file path=xl/comments2.xml><?xml version="1.0" encoding="utf-8"?>
<comments xmlns="http://schemas.openxmlformats.org/spreadsheetml/2006/main">
  <authors>
    <author>qiuyunwang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qiuyunwang: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2" authorId="0">
      <text>
        <r>
          <rPr>
            <b/>
            <sz val="9"/>
            <color indexed="81"/>
            <rFont val="Tahoma"/>
            <family val="2"/>
          </rPr>
          <t xml:space="preserve">qiuyunwang:
</t>
        </r>
        <r>
          <rPr>
            <b/>
            <sz val="9"/>
            <color indexed="81"/>
            <rFont val="宋体"/>
            <family val="3"/>
            <charset val="134"/>
          </rPr>
          <t>总收入应为</t>
        </r>
        <r>
          <rPr>
            <b/>
            <sz val="9"/>
            <color indexed="81"/>
            <rFont val="Tahoma"/>
            <family val="2"/>
          </rPr>
          <t>1200</t>
        </r>
        <r>
          <rPr>
            <b/>
            <sz val="9"/>
            <color indexed="81"/>
            <rFont val="宋体"/>
            <family val="3"/>
            <charset val="134"/>
          </rPr>
          <t>万，</t>
        </r>
        <r>
          <rPr>
            <b/>
            <sz val="9"/>
            <color indexed="81"/>
            <rFont val="Tahoma"/>
            <family val="2"/>
          </rPr>
          <t>BD</t>
        </r>
        <r>
          <rPr>
            <b/>
            <sz val="9"/>
            <color indexed="81"/>
            <rFont val="宋体"/>
            <family val="3"/>
            <charset val="134"/>
          </rPr>
          <t>收入为</t>
        </r>
        <r>
          <rPr>
            <b/>
            <sz val="9"/>
            <color indexed="81"/>
            <rFont val="Tahoma"/>
            <family val="2"/>
          </rPr>
          <t>1000</t>
        </r>
        <r>
          <rPr>
            <b/>
            <sz val="9"/>
            <color indexed="81"/>
            <rFont val="宋体"/>
            <family val="3"/>
            <charset val="134"/>
          </rPr>
          <t>万。但此表只是为了计算分账成本，因此不影响。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26" authorId="0">
      <text>
        <r>
          <rPr>
            <b/>
            <sz val="9"/>
            <color indexed="81"/>
            <rFont val="宋体"/>
            <family val="3"/>
            <charset val="134"/>
          </rPr>
          <t>日均</t>
        </r>
        <r>
          <rPr>
            <b/>
            <sz val="9"/>
            <color indexed="81"/>
            <rFont val="Tahoma"/>
            <family val="2"/>
          </rPr>
          <t>VV</t>
        </r>
        <r>
          <rPr>
            <b/>
            <sz val="9"/>
            <color indexed="81"/>
            <rFont val="宋体"/>
            <family val="3"/>
            <charset val="134"/>
          </rPr>
          <t>平均值</t>
        </r>
        <r>
          <rPr>
            <b/>
            <sz val="9"/>
            <color indexed="81"/>
            <rFont val="Tahoma"/>
            <family val="2"/>
          </rPr>
          <t>=</t>
        </r>
        <r>
          <rPr>
            <b/>
            <sz val="9"/>
            <color indexed="81"/>
            <rFont val="宋体"/>
            <family val="3"/>
            <charset val="134"/>
          </rPr>
          <t>总流量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family val="3"/>
            <charset val="134"/>
          </rPr>
          <t>天数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family val="3"/>
            <charset val="134"/>
          </rPr>
          <t>部数。
单位成本</t>
        </r>
        <r>
          <rPr>
            <b/>
            <sz val="9"/>
            <color indexed="81"/>
            <rFont val="Tahoma"/>
            <family val="2"/>
          </rPr>
          <t>VV</t>
        </r>
        <r>
          <rPr>
            <b/>
            <sz val="9"/>
            <color indexed="81"/>
            <rFont val="宋体"/>
            <family val="3"/>
            <charset val="134"/>
          </rPr>
          <t>平均值</t>
        </r>
        <r>
          <rPr>
            <b/>
            <sz val="9"/>
            <color indexed="81"/>
            <rFont val="Tahoma"/>
            <family val="2"/>
          </rPr>
          <t>=</t>
        </r>
        <r>
          <rPr>
            <b/>
            <sz val="9"/>
            <color indexed="81"/>
            <rFont val="宋体"/>
            <family val="3"/>
            <charset val="134"/>
          </rPr>
          <t>总流量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family val="3"/>
            <charset val="134"/>
          </rPr>
          <t>总摊销成本</t>
        </r>
      </text>
    </comment>
  </commentList>
</comments>
</file>

<file path=xl/sharedStrings.xml><?xml version="1.0" encoding="utf-8"?>
<sst xmlns="http://schemas.openxmlformats.org/spreadsheetml/2006/main" count="824" uniqueCount="593">
  <si>
    <t>产品</t>
    <phoneticPr fontId="4" type="noConversion"/>
  </si>
  <si>
    <t>2011Q4</t>
  </si>
  <si>
    <t>渠道</t>
  </si>
  <si>
    <t>成本费用项目</t>
    <phoneticPr fontId="4" type="noConversion"/>
  </si>
  <si>
    <t>细项1</t>
    <phoneticPr fontId="4" type="noConversion"/>
  </si>
  <si>
    <t>Q1</t>
    <phoneticPr fontId="4" type="noConversion"/>
  </si>
  <si>
    <t>Q2</t>
    <phoneticPr fontId="4" type="noConversion"/>
  </si>
  <si>
    <t>Q3</t>
    <phoneticPr fontId="4" type="noConversion"/>
  </si>
  <si>
    <t>Q4</t>
    <phoneticPr fontId="4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</si>
  <si>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</si>
  <si>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</si>
  <si>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</si>
  <si>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</si>
  <si>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</si>
  <si>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</si>
  <si>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</si>
  <si>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</si>
  <si>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</si>
  <si>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</si>
  <si>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</si>
  <si>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项目</t>
    <phoneticPr fontId="4" type="noConversion"/>
  </si>
  <si>
    <t>UV</t>
    <phoneticPr fontId="4" type="noConversion"/>
  </si>
  <si>
    <t>2012Q1</t>
    <phoneticPr fontId="4" type="noConversion"/>
  </si>
  <si>
    <t>2012合计</t>
    <phoneticPr fontId="4" type="noConversion"/>
  </si>
  <si>
    <t>2011Q1</t>
    <phoneticPr fontId="4" type="noConversion"/>
  </si>
  <si>
    <t>2011合计</t>
    <phoneticPr fontId="4" type="noConversion"/>
  </si>
  <si>
    <t>小计</t>
    <phoneticPr fontId="4" type="noConversion"/>
  </si>
  <si>
    <t>合计</t>
    <phoneticPr fontId="4" type="noConversion"/>
  </si>
  <si>
    <t>细项2</t>
    <phoneticPr fontId="4" type="noConversion"/>
  </si>
  <si>
    <t>费用项目说明</t>
    <phoneticPr fontId="4" type="noConversion"/>
  </si>
  <si>
    <t>2012Q2</t>
    <phoneticPr fontId="4" type="noConversion"/>
  </si>
  <si>
    <t>2012Q3</t>
    <phoneticPr fontId="4" type="noConversion"/>
  </si>
  <si>
    <t>2012Q4</t>
    <phoneticPr fontId="4" type="noConversion"/>
  </si>
  <si>
    <t>2011Q2</t>
    <phoneticPr fontId="4" type="noConversion"/>
  </si>
  <si>
    <t>2011Q3</t>
    <phoneticPr fontId="4" type="noConversion"/>
  </si>
  <si>
    <t>金额</t>
  </si>
  <si>
    <t>新水浒传</t>
  </si>
  <si>
    <t>相亲相爱</t>
  </si>
  <si>
    <t>青偶</t>
  </si>
  <si>
    <t>爱上查美乐</t>
  </si>
  <si>
    <t>恋爱SOS第2季</t>
  </si>
  <si>
    <t>活佛济公2</t>
  </si>
  <si>
    <t>恋爱SOS</t>
  </si>
  <si>
    <t>无懈可击之高手如林</t>
  </si>
  <si>
    <t>梨花泪</t>
  </si>
  <si>
    <t>年代</t>
  </si>
  <si>
    <t>乡村爱情交响曲</t>
  </si>
  <si>
    <t>农村</t>
  </si>
  <si>
    <t>爱似百汇</t>
  </si>
  <si>
    <t>夏家三千金</t>
  </si>
  <si>
    <t>宁为女人</t>
  </si>
  <si>
    <t>宫锁心玉</t>
  </si>
  <si>
    <t>党的女儿</t>
  </si>
  <si>
    <t>主旋律</t>
  </si>
  <si>
    <t>家的N次方</t>
  </si>
  <si>
    <t>都市</t>
  </si>
  <si>
    <t>矿哥矿嫂的平凡生活</t>
  </si>
  <si>
    <t>美人心计</t>
  </si>
  <si>
    <t>青春旋律</t>
  </si>
  <si>
    <t>李春天的春天</t>
  </si>
  <si>
    <t>单亲妈妈的苦涩浪漫</t>
  </si>
  <si>
    <t>铁石心肠</t>
  </si>
  <si>
    <t>雷锋</t>
  </si>
  <si>
    <t>傻春</t>
  </si>
  <si>
    <t>大学生士兵的故事</t>
  </si>
  <si>
    <t>情景</t>
  </si>
  <si>
    <t>女娲传说之灵珠</t>
  </si>
  <si>
    <t>汶川故事</t>
  </si>
  <si>
    <t>我的父亲是板凳</t>
  </si>
  <si>
    <t>呼叫大明星</t>
  </si>
  <si>
    <t>花环夫人</t>
  </si>
  <si>
    <t>钢铁年代</t>
  </si>
  <si>
    <t>红槐花</t>
  </si>
  <si>
    <t>兴国，兴国！</t>
  </si>
  <si>
    <t>盖世英雄方世玉</t>
  </si>
  <si>
    <t>兰花香</t>
  </si>
  <si>
    <t>天涯赤子心</t>
  </si>
  <si>
    <t>开天辟地</t>
  </si>
  <si>
    <t>醉后决定爱上你</t>
  </si>
  <si>
    <t>烈火红岩</t>
  </si>
  <si>
    <t>借枪</t>
  </si>
  <si>
    <t>谍战</t>
  </si>
  <si>
    <t>平原枪声</t>
  </si>
  <si>
    <t>类型来源</t>
  </si>
  <si>
    <t>播出时间</t>
  </si>
  <si>
    <t>2011年VV（截止到8月）</t>
  </si>
  <si>
    <t>摊销成本</t>
  </si>
  <si>
    <t>集数</t>
  </si>
  <si>
    <t>日均VV</t>
  </si>
  <si>
    <t>单位VV</t>
  </si>
  <si>
    <t>女人如花</t>
  </si>
  <si>
    <t>新四军女兵</t>
  </si>
  <si>
    <t>香格里拉</t>
  </si>
  <si>
    <t>延安爱情</t>
  </si>
  <si>
    <t>战争</t>
  </si>
  <si>
    <t>民国往事</t>
  </si>
  <si>
    <t>拯救女兵司徒慧</t>
  </si>
  <si>
    <t>包青天之七侠五义</t>
  </si>
  <si>
    <t>中国1945</t>
  </si>
  <si>
    <t>怪侠一枝梅</t>
  </si>
  <si>
    <t>爱情</t>
  </si>
  <si>
    <t>古装宫斗</t>
  </si>
  <si>
    <t>古装历史</t>
  </si>
  <si>
    <t>古装青偶</t>
  </si>
  <si>
    <t>古装武侠</t>
  </si>
  <si>
    <t>古装戏说</t>
  </si>
  <si>
    <t>古装玄幻</t>
  </si>
  <si>
    <t>泰剧</t>
  </si>
  <si>
    <t>刑侦</t>
  </si>
  <si>
    <t>军事</t>
  </si>
  <si>
    <t>直播系统后台和采集</t>
  </si>
  <si>
    <t>搜索</t>
    <phoneticPr fontId="4" type="noConversion"/>
  </si>
  <si>
    <t xml:space="preserve"> </t>
    <phoneticPr fontId="4" type="noConversion"/>
  </si>
  <si>
    <t>服务器</t>
    <phoneticPr fontId="4" type="noConversion"/>
  </si>
  <si>
    <t>来源：采购发行组</t>
    <phoneticPr fontId="4" type="noConversion"/>
  </si>
  <si>
    <t>品牌策划组</t>
  </si>
  <si>
    <t>品牌合作组</t>
  </si>
  <si>
    <t>品牌活动组</t>
  </si>
  <si>
    <t>品牌管理和推广组</t>
  </si>
  <si>
    <t>PR</t>
  </si>
  <si>
    <t>推广</t>
  </si>
  <si>
    <t>研发</t>
  </si>
  <si>
    <t>产品&amp;设计</t>
  </si>
  <si>
    <t>广告系统</t>
    <phoneticPr fontId="4" type="noConversion"/>
  </si>
  <si>
    <t>播客</t>
    <phoneticPr fontId="4" type="noConversion"/>
  </si>
  <si>
    <t>12.1.视频销售部门财务预算明细</t>
  </si>
  <si>
    <t>2011年涉及艺人组费用</t>
    <phoneticPr fontId="4" type="noConversion"/>
  </si>
  <si>
    <t>check</t>
    <phoneticPr fontId="4" type="noConversion"/>
  </si>
  <si>
    <t>开放平台</t>
    <phoneticPr fontId="4" type="noConversion"/>
  </si>
  <si>
    <t>来源：产品技术组</t>
    <phoneticPr fontId="4" type="noConversion"/>
  </si>
  <si>
    <t>调度,测速等</t>
    <phoneticPr fontId="4" type="noConversion"/>
  </si>
  <si>
    <t>监控,运营</t>
    <phoneticPr fontId="4" type="noConversion"/>
  </si>
  <si>
    <t>2.0亿</t>
    <phoneticPr fontId="4" type="noConversion"/>
  </si>
  <si>
    <t>1.8亿</t>
    <phoneticPr fontId="4" type="noConversion"/>
  </si>
  <si>
    <t>1.6亿</t>
    <phoneticPr fontId="4" type="noConversion"/>
  </si>
  <si>
    <t>1.4亿</t>
    <phoneticPr fontId="4" type="noConversion"/>
  </si>
  <si>
    <t>日均vv</t>
    <phoneticPr fontId="4" type="noConversion"/>
  </si>
  <si>
    <t>开发</t>
    <phoneticPr fontId="4" type="noConversion"/>
  </si>
  <si>
    <t>CDN</t>
    <phoneticPr fontId="4" type="noConversion"/>
  </si>
  <si>
    <t>样本库</t>
    <phoneticPr fontId="4" type="noConversion"/>
  </si>
  <si>
    <t>指数系统</t>
    <phoneticPr fontId="4" type="noConversion"/>
  </si>
  <si>
    <t>统计系统</t>
    <phoneticPr fontId="4" type="noConversion"/>
  </si>
  <si>
    <t>统计</t>
    <phoneticPr fontId="4" type="noConversion"/>
  </si>
  <si>
    <t>编码技术升级</t>
    <phoneticPr fontId="4" type="noConversion"/>
  </si>
  <si>
    <t>节目采购,片库</t>
    <phoneticPr fontId="4" type="noConversion"/>
  </si>
  <si>
    <t>CMS、VRS</t>
    <phoneticPr fontId="4" type="noConversion"/>
  </si>
  <si>
    <t>VRS、媒资库、BMS整合</t>
    <phoneticPr fontId="4" type="noConversion"/>
  </si>
  <si>
    <t>后台</t>
    <phoneticPr fontId="4" type="noConversion"/>
  </si>
  <si>
    <t>个人直播</t>
    <phoneticPr fontId="4" type="noConversion"/>
  </si>
  <si>
    <t>多平台直播接入</t>
    <phoneticPr fontId="4" type="noConversion"/>
  </si>
  <si>
    <t>直播系统 优化</t>
    <phoneticPr fontId="4" type="noConversion"/>
  </si>
  <si>
    <t>直播</t>
    <phoneticPr fontId="4" type="noConversion"/>
  </si>
  <si>
    <t>CRM</t>
    <phoneticPr fontId="4" type="noConversion"/>
  </si>
  <si>
    <t>合同审批</t>
    <phoneticPr fontId="4" type="noConversion"/>
  </si>
  <si>
    <t>网站联盟</t>
    <phoneticPr fontId="4" type="noConversion"/>
  </si>
  <si>
    <t>持续</t>
    <phoneticPr fontId="4" type="noConversion"/>
  </si>
  <si>
    <t>平台功能完善</t>
    <phoneticPr fontId="4" type="noConversion"/>
  </si>
  <si>
    <t>每月10个</t>
    <phoneticPr fontId="4" type="noConversion"/>
  </si>
  <si>
    <t>中小网站</t>
    <phoneticPr fontId="4" type="noConversion"/>
  </si>
  <si>
    <t>每月2个</t>
    <phoneticPr fontId="4" type="noConversion"/>
  </si>
  <si>
    <t>BD大客户</t>
    <phoneticPr fontId="4" type="noConversion"/>
  </si>
  <si>
    <t>全终端上传</t>
    <phoneticPr fontId="4" type="noConversion"/>
  </si>
  <si>
    <t>上传转码质量优化和高清上传</t>
    <phoneticPr fontId="4" type="noConversion"/>
  </si>
  <si>
    <t>问答平台</t>
    <phoneticPr fontId="4" type="noConversion"/>
  </si>
  <si>
    <t>随心看</t>
    <phoneticPr fontId="4" type="noConversion"/>
  </si>
  <si>
    <t>视频日记</t>
    <phoneticPr fontId="4" type="noConversion"/>
  </si>
  <si>
    <t>美女秀场</t>
    <phoneticPr fontId="4" type="noConversion"/>
  </si>
  <si>
    <t>游戏攻略平台</t>
    <phoneticPr fontId="4" type="noConversion"/>
  </si>
  <si>
    <t>原创平台</t>
    <phoneticPr fontId="4" type="noConversion"/>
  </si>
  <si>
    <t>UGC中心平台</t>
    <phoneticPr fontId="4" type="noConversion"/>
  </si>
  <si>
    <t>android平台</t>
    <phoneticPr fontId="4" type="noConversion"/>
  </si>
  <si>
    <t>ios平台</t>
    <phoneticPr fontId="4" type="noConversion"/>
  </si>
  <si>
    <t>手机终端开发上传功能</t>
    <phoneticPr fontId="4" type="noConversion"/>
  </si>
  <si>
    <t>上传失败率</t>
    <phoneticPr fontId="4" type="noConversion"/>
  </si>
  <si>
    <t>10万/日</t>
    <phoneticPr fontId="4" type="noConversion"/>
  </si>
  <si>
    <t>9万/日</t>
    <phoneticPr fontId="4" type="noConversion"/>
  </si>
  <si>
    <t>8万/日</t>
    <phoneticPr fontId="4" type="noConversion"/>
  </si>
  <si>
    <t>编辑复制</t>
    <phoneticPr fontId="4" type="noConversion"/>
  </si>
  <si>
    <t>1.5万/日</t>
    <phoneticPr fontId="4" type="noConversion"/>
  </si>
  <si>
    <t>9000/日</t>
    <phoneticPr fontId="4" type="noConversion"/>
  </si>
  <si>
    <t>6000/日</t>
    <phoneticPr fontId="4" type="noConversion"/>
  </si>
  <si>
    <t>用户上传</t>
    <phoneticPr fontId="4" type="noConversion"/>
  </si>
  <si>
    <t>700万</t>
    <phoneticPr fontId="4" type="noConversion"/>
  </si>
  <si>
    <t>1亿</t>
    <phoneticPr fontId="4" type="noConversion"/>
  </si>
  <si>
    <t>8000万</t>
    <phoneticPr fontId="4" type="noConversion"/>
  </si>
  <si>
    <t>6000万</t>
    <phoneticPr fontId="4" type="noConversion"/>
  </si>
  <si>
    <t>PV</t>
    <phoneticPr fontId="4" type="noConversion"/>
  </si>
  <si>
    <t>云迹</t>
    <phoneticPr fontId="4" type="noConversion"/>
  </si>
  <si>
    <t>影评和影评频道和运营</t>
    <phoneticPr fontId="4" type="noConversion"/>
  </si>
  <si>
    <t>看点优化和运营</t>
    <phoneticPr fontId="4" type="noConversion"/>
  </si>
  <si>
    <t>组建客服团队</t>
    <phoneticPr fontId="4" type="noConversion"/>
  </si>
  <si>
    <t>星评</t>
    <phoneticPr fontId="4" type="noConversion"/>
  </si>
  <si>
    <t>垂直用户体系建立</t>
    <phoneticPr fontId="4" type="noConversion"/>
  </si>
  <si>
    <t>用户成长、组织、完善</t>
    <phoneticPr fontId="4" type="noConversion"/>
  </si>
  <si>
    <t>创意活动开发</t>
    <phoneticPr fontId="4" type="noConversion"/>
  </si>
  <si>
    <t>支持所有终端</t>
    <phoneticPr fontId="4" type="noConversion"/>
  </si>
  <si>
    <t>20万</t>
    <phoneticPr fontId="4" type="noConversion"/>
  </si>
  <si>
    <t>活跃用户数</t>
    <phoneticPr fontId="4" type="noConversion"/>
  </si>
  <si>
    <t>1万/日</t>
    <phoneticPr fontId="4" type="noConversion"/>
  </si>
  <si>
    <t>短评论</t>
    <phoneticPr fontId="4" type="noConversion"/>
  </si>
  <si>
    <t>500/日</t>
    <phoneticPr fontId="4" type="noConversion"/>
  </si>
  <si>
    <t>影评发布量</t>
    <phoneticPr fontId="4" type="noConversion"/>
  </si>
  <si>
    <t>用户,空间</t>
    <phoneticPr fontId="4" type="noConversion"/>
  </si>
  <si>
    <t>持续优化搜索准确率</t>
    <phoneticPr fontId="4" type="noConversion"/>
  </si>
  <si>
    <t>开发影视剧即时搜索</t>
    <phoneticPr fontId="4" type="noConversion"/>
  </si>
  <si>
    <t>开发完善明星库</t>
    <phoneticPr fontId="4" type="noConversion"/>
  </si>
  <si>
    <t>提升转化率</t>
    <phoneticPr fontId="4" type="noConversion"/>
  </si>
  <si>
    <t>170W</t>
    <phoneticPr fontId="4" type="noConversion"/>
  </si>
  <si>
    <t>140W</t>
    <phoneticPr fontId="4" type="noConversion"/>
  </si>
  <si>
    <t>130W</t>
    <phoneticPr fontId="4" type="noConversion"/>
  </si>
  <si>
    <t>提升uv</t>
    <phoneticPr fontId="4" type="noConversion"/>
  </si>
  <si>
    <t>350W</t>
    <phoneticPr fontId="4" type="noConversion"/>
  </si>
  <si>
    <t>300W</t>
    <phoneticPr fontId="4" type="noConversion"/>
  </si>
  <si>
    <t>提升pv</t>
    <phoneticPr fontId="4" type="noConversion"/>
  </si>
  <si>
    <t>增加转码和设备同步功能</t>
    <phoneticPr fontId="4" type="noConversion"/>
  </si>
  <si>
    <t>增加影评看写</t>
    <phoneticPr fontId="4" type="noConversion"/>
  </si>
  <si>
    <t>增加云迹二期功能</t>
    <phoneticPr fontId="4" type="noConversion"/>
  </si>
  <si>
    <t>增加上传、录制功能</t>
    <phoneticPr fontId="4" type="noConversion"/>
  </si>
  <si>
    <t>增加直播</t>
    <phoneticPr fontId="4" type="noConversion"/>
  </si>
  <si>
    <t>p2p模块重构</t>
    <phoneticPr fontId="4" type="noConversion"/>
  </si>
  <si>
    <t>万能播放</t>
    <phoneticPr fontId="4" type="noConversion"/>
  </si>
  <si>
    <t>一键安装研发</t>
    <phoneticPr fontId="4" type="noConversion"/>
  </si>
  <si>
    <t xml:space="preserve">15G </t>
    <phoneticPr fontId="4" type="noConversion"/>
  </si>
  <si>
    <t>13G</t>
    <phoneticPr fontId="4" type="noConversion"/>
  </si>
  <si>
    <t>20W/日</t>
    <phoneticPr fontId="4" type="noConversion"/>
  </si>
  <si>
    <t>提升节省带宽数量</t>
    <phoneticPr fontId="4" type="noConversion"/>
  </si>
  <si>
    <t>10W</t>
    <phoneticPr fontId="4" type="noConversion"/>
  </si>
  <si>
    <t>提升同时在线人数</t>
    <phoneticPr fontId="4" type="noConversion"/>
  </si>
  <si>
    <t>飞狐影音</t>
    <phoneticPr fontId="4" type="noConversion"/>
  </si>
  <si>
    <t>服务器（新增）</t>
    <phoneticPr fontId="4" type="noConversion"/>
  </si>
  <si>
    <t>推广费用（新增）</t>
    <phoneticPr fontId="4" type="noConversion"/>
  </si>
  <si>
    <t>开发人员（新增）</t>
    <phoneticPr fontId="4" type="noConversion"/>
  </si>
  <si>
    <t>数据</t>
    <phoneticPr fontId="4" type="noConversion"/>
  </si>
  <si>
    <t>指标</t>
    <phoneticPr fontId="4" type="noConversion"/>
  </si>
  <si>
    <t>TOP20（最佳日均VV排序）</t>
    <phoneticPr fontId="5" type="noConversion"/>
  </si>
  <si>
    <t>TOP20（最差日均VV排序）</t>
    <phoneticPr fontId="5" type="noConversion"/>
  </si>
  <si>
    <t>排名</t>
    <phoneticPr fontId="5" type="noConversion"/>
  </si>
  <si>
    <t>剧名</t>
    <phoneticPr fontId="9" type="noConversion"/>
  </si>
  <si>
    <t>上线日期</t>
    <phoneticPr fontId="5" type="noConversion"/>
  </si>
  <si>
    <t>日平均VV</t>
    <phoneticPr fontId="5" type="noConversion"/>
  </si>
  <si>
    <t>单位成本VV</t>
    <phoneticPr fontId="5" type="noConversion"/>
  </si>
  <si>
    <t>类型来源</t>
    <phoneticPr fontId="5" type="noConversion"/>
  </si>
  <si>
    <t>古装历史</t>
    <phoneticPr fontId="5" type="noConversion"/>
  </si>
  <si>
    <t>古装戏说</t>
    <phoneticPr fontId="5" type="noConversion"/>
  </si>
  <si>
    <t>青偶</t>
    <phoneticPr fontId="5" type="noConversion"/>
  </si>
  <si>
    <t>古装宫斗</t>
    <phoneticPr fontId="5" type="noConversion"/>
  </si>
  <si>
    <t>都市</t>
    <phoneticPr fontId="5" type="noConversion"/>
  </si>
  <si>
    <t>泰剧</t>
    <phoneticPr fontId="5" type="noConversion"/>
  </si>
  <si>
    <t>古装玄幻</t>
    <phoneticPr fontId="5" type="noConversion"/>
  </si>
  <si>
    <t>年代</t>
    <phoneticPr fontId="5" type="noConversion"/>
  </si>
  <si>
    <t>古装戏说</t>
    <phoneticPr fontId="5" type="noConversion"/>
  </si>
  <si>
    <t>、</t>
    <phoneticPr fontId="4" type="noConversion"/>
  </si>
  <si>
    <t>分类结果较差剧集（日均VV低于平均值44206万，同时单位成本VV低于平均值152）</t>
    <phoneticPr fontId="5" type="noConversion"/>
  </si>
  <si>
    <t>剧名</t>
    <phoneticPr fontId="5" type="noConversion"/>
  </si>
  <si>
    <t>主旋律</t>
    <phoneticPr fontId="5" type="noConversion"/>
  </si>
  <si>
    <t>古装青偶</t>
    <phoneticPr fontId="5" type="noConversion"/>
  </si>
  <si>
    <t>换剧</t>
  </si>
  <si>
    <t>青偶</t>
    <phoneticPr fontId="5" type="noConversion"/>
  </si>
  <si>
    <t>计数：24部</t>
    <phoneticPr fontId="5" type="noConversion"/>
  </si>
  <si>
    <t>注：1、购买剧数：可减少采购的剧目共24部，占总剧目（93）的25.81%。2、采购金额：可减少采购成本640.77万，占前8月总采购成本13.55%；3、流量方面：可减少剧集流量仅占总流量的6.90%；4、为保证产生的总流量不变，应购买7部普通剧集进行补充。即实际可以剔除17部剧目的采购，占总剧目（93）的18.28%。</t>
    <phoneticPr fontId="5" type="noConversion"/>
  </si>
  <si>
    <t>类型来源</t>
    <phoneticPr fontId="5" type="noConversion"/>
  </si>
  <si>
    <t>部数</t>
    <phoneticPr fontId="5" type="noConversion"/>
  </si>
  <si>
    <t>日均VV</t>
    <phoneticPr fontId="5" type="noConversion"/>
  </si>
  <si>
    <t>平均日均VV</t>
    <phoneticPr fontId="5" type="noConversion"/>
  </si>
  <si>
    <t>9.5.电视剧分析</t>
  </si>
  <si>
    <t>来源：付费业务组</t>
    <phoneticPr fontId="4" type="noConversion"/>
  </si>
  <si>
    <t>教育</t>
    <phoneticPr fontId="4" type="noConversion"/>
  </si>
  <si>
    <t>电影</t>
    <phoneticPr fontId="4" type="noConversion"/>
  </si>
  <si>
    <t>渠道费</t>
    <phoneticPr fontId="4" type="noConversion"/>
  </si>
  <si>
    <t>合计</t>
    <phoneticPr fontId="4" type="noConversion"/>
  </si>
  <si>
    <t>销售收入</t>
    <phoneticPr fontId="4" type="noConversion"/>
  </si>
  <si>
    <t>2012年线上收入各月明细</t>
    <phoneticPr fontId="4" type="noConversion"/>
  </si>
  <si>
    <t>明细</t>
    <phoneticPr fontId="4" type="noConversion"/>
  </si>
  <si>
    <t>Q1</t>
    <phoneticPr fontId="4" type="noConversion"/>
  </si>
  <si>
    <t>Q2</t>
    <phoneticPr fontId="4" type="noConversion"/>
  </si>
  <si>
    <t>Q3</t>
    <phoneticPr fontId="4" type="noConversion"/>
  </si>
  <si>
    <t>Q4</t>
    <phoneticPr fontId="4" type="noConversion"/>
  </si>
  <si>
    <t>1月</t>
    <phoneticPr fontId="4" type="noConversion"/>
  </si>
  <si>
    <t>教育占比</t>
    <phoneticPr fontId="4" type="noConversion"/>
  </si>
  <si>
    <t>电影包月收入占比20%</t>
    <phoneticPr fontId="4" type="noConversion"/>
  </si>
  <si>
    <t>电影包月收入</t>
    <phoneticPr fontId="4" type="noConversion"/>
  </si>
  <si>
    <t>电影点播收入</t>
    <phoneticPr fontId="4" type="noConversion"/>
  </si>
  <si>
    <t>电影合同渠道费比例10%</t>
    <phoneticPr fontId="4" type="noConversion"/>
  </si>
  <si>
    <t>参与点播的影片收入占所有电影点播比</t>
    <phoneticPr fontId="4" type="noConversion"/>
  </si>
  <si>
    <t>参与分账的点播影片收入</t>
    <phoneticPr fontId="4" type="noConversion"/>
  </si>
  <si>
    <t>不参与分账的点播影片收入</t>
    <phoneticPr fontId="4" type="noConversion"/>
  </si>
  <si>
    <t>电影版权方单点分得收入比例</t>
    <phoneticPr fontId="4" type="noConversion"/>
  </si>
  <si>
    <t>电影实际渠道费1%</t>
    <phoneticPr fontId="4" type="noConversion"/>
  </si>
  <si>
    <t>教育合同渠道费比例15%</t>
    <phoneticPr fontId="4" type="noConversion"/>
  </si>
  <si>
    <t>教育分帐比例</t>
    <phoneticPr fontId="4" type="noConversion"/>
  </si>
  <si>
    <t>教育实际渠道费1%</t>
    <phoneticPr fontId="4" type="noConversion"/>
  </si>
  <si>
    <t>分账+渠道费</t>
    <phoneticPr fontId="4" type="noConversion"/>
  </si>
  <si>
    <t>季度分账合计</t>
    <phoneticPr fontId="4" type="noConversion"/>
  </si>
  <si>
    <t>注：IVR（点播）和SMS（包月）支付只是渠道不同，2012年预估收入不会因此有较大浮动</t>
    <phoneticPr fontId="4" type="noConversion"/>
  </si>
  <si>
    <t>类目（单位：元）</t>
    <phoneticPr fontId="4" type="noConversion"/>
  </si>
  <si>
    <t>总收入</t>
    <phoneticPr fontId="4" type="noConversion"/>
  </si>
  <si>
    <t>BD收入</t>
    <phoneticPr fontId="4" type="noConversion"/>
  </si>
  <si>
    <t>线上收入</t>
    <phoneticPr fontId="4" type="noConversion"/>
  </si>
  <si>
    <t>电影收入</t>
    <phoneticPr fontId="4" type="noConversion"/>
  </si>
  <si>
    <t>教育收入</t>
    <phoneticPr fontId="4" type="noConversion"/>
  </si>
  <si>
    <t>电影合同渠道费</t>
    <phoneticPr fontId="4" type="noConversion"/>
  </si>
  <si>
    <t>电影版权方单点分得收入</t>
    <phoneticPr fontId="4" type="noConversion"/>
  </si>
  <si>
    <t>电影单点实际渠道费</t>
    <phoneticPr fontId="4" type="noConversion"/>
  </si>
  <si>
    <t>电影单点收入搜狐分账所得</t>
    <phoneticPr fontId="4" type="noConversion"/>
  </si>
  <si>
    <t>电影包月实际渠道费</t>
    <phoneticPr fontId="4" type="noConversion"/>
  </si>
  <si>
    <t>电影包月收入搜狐分账所得</t>
    <phoneticPr fontId="4" type="noConversion"/>
  </si>
  <si>
    <t>电影收入搜狐分账所得</t>
    <phoneticPr fontId="4" type="noConversion"/>
  </si>
  <si>
    <t>教育合同渠道费</t>
    <phoneticPr fontId="4" type="noConversion"/>
  </si>
  <si>
    <t>教育版权方分得收入</t>
    <phoneticPr fontId="4" type="noConversion"/>
  </si>
  <si>
    <t>教育实际渠道费</t>
    <phoneticPr fontId="4" type="noConversion"/>
  </si>
  <si>
    <t>教育收入搜狐分账所得</t>
    <phoneticPr fontId="4" type="noConversion"/>
  </si>
  <si>
    <t>收入搜狐分账所得</t>
    <phoneticPr fontId="4" type="noConversion"/>
  </si>
  <si>
    <t>全年收入搜狐分账所得</t>
    <phoneticPr fontId="4" type="noConversion"/>
  </si>
  <si>
    <t>2011年度搜狐视频、搜狐娱乐主办活动艺人车马费、化妆费</t>
    <phoneticPr fontId="4" type="noConversion"/>
  </si>
  <si>
    <t>2011年度搜狐视频、搜狐娱乐主办活动主持人劳务费—1.搜狐娱乐帅真年度盛典 何炅10万元 侯佩岑18万元劳务费2 七电影上海发布会 何炅劳务费10万元</t>
    <phoneticPr fontId="4" type="noConversion"/>
  </si>
  <si>
    <t>全年收入中搜狐应给版权商分帐款</t>
    <phoneticPr fontId="4" type="noConversion"/>
  </si>
  <si>
    <t>频道渠道拓展小计</t>
    <phoneticPr fontId="4" type="noConversion"/>
  </si>
  <si>
    <t>频道项目小计</t>
    <phoneticPr fontId="4" type="noConversion"/>
  </si>
  <si>
    <t>上海电视、电影节</t>
    <phoneticPr fontId="4" type="noConversion"/>
  </si>
  <si>
    <t>北京国际电影季</t>
    <phoneticPr fontId="4" type="noConversion"/>
  </si>
  <si>
    <t>威尼斯电影节</t>
    <phoneticPr fontId="4" type="noConversion"/>
  </si>
  <si>
    <t>东京电影节</t>
    <phoneticPr fontId="4" type="noConversion"/>
  </si>
  <si>
    <t>釜山电影节</t>
    <phoneticPr fontId="4" type="noConversion"/>
  </si>
  <si>
    <t>频道项目</t>
    <phoneticPr fontId="4" type="noConversion"/>
  </si>
  <si>
    <t>频道视频采购小计</t>
    <phoneticPr fontId="4" type="noConversion"/>
  </si>
  <si>
    <t>上海站机场及各路街拍</t>
    <phoneticPr fontId="4" type="noConversion"/>
  </si>
  <si>
    <t>上海刘嵩独家视频</t>
    <phoneticPr fontId="4" type="noConversion"/>
  </si>
  <si>
    <t>年度大型活动20个视频直播 每月50次采访麦标体现 每周5条采访视频</t>
    <phoneticPr fontId="4" type="noConversion"/>
  </si>
  <si>
    <t>频道日常项目小计</t>
    <phoneticPr fontId="4" type="noConversion"/>
  </si>
  <si>
    <t>采访组稿费小计</t>
    <phoneticPr fontId="4" type="noConversion"/>
  </si>
  <si>
    <t>成都/广州/长沙记者站成本费与线索费</t>
    <phoneticPr fontId="9" type="noConversion"/>
  </si>
  <si>
    <t>Newface大片拍摄成本费</t>
    <phoneticPr fontId="9" type="noConversion"/>
  </si>
  <si>
    <t>文字记者、摄影记者、视频记者，新闻采写、突发事件采写</t>
    <phoneticPr fontId="9" type="noConversion"/>
  </si>
  <si>
    <t>采访组稿费</t>
    <phoneticPr fontId="4" type="noConversion"/>
  </si>
  <si>
    <t>频道日常项目</t>
    <phoneticPr fontId="4" type="noConversion"/>
  </si>
  <si>
    <t>名称</t>
    <phoneticPr fontId="4" type="noConversion"/>
  </si>
  <si>
    <t>类别</t>
    <phoneticPr fontId="4" type="noConversion"/>
  </si>
  <si>
    <t>来源：内容运营组</t>
    <phoneticPr fontId="4" type="noConversion"/>
  </si>
  <si>
    <t>3.1.内容运营财务预算明细</t>
    <phoneticPr fontId="4" type="noConversion"/>
  </si>
  <si>
    <t>说明：该表中的线上收入即为工作计划中在线收入，两者应一致（目前业务提供的数据相差约3649元）。</t>
    <phoneticPr fontId="4" type="noConversion"/>
  </si>
  <si>
    <t>说明：该表不能反映出产品技术预算的明细，待业务提供详细内容。</t>
    <phoneticPr fontId="4" type="noConversion"/>
  </si>
  <si>
    <t>5.3.附件.版权分帐</t>
    <phoneticPr fontId="4" type="noConversion"/>
  </si>
  <si>
    <t>4.3.产品技术部明细数据</t>
  </si>
  <si>
    <t>13W</t>
    <phoneticPr fontId="4" type="noConversion"/>
  </si>
  <si>
    <t>17W</t>
    <phoneticPr fontId="4" type="noConversion"/>
  </si>
  <si>
    <t>22W</t>
    <phoneticPr fontId="4" type="noConversion"/>
  </si>
  <si>
    <t>20G</t>
    <phoneticPr fontId="4" type="noConversion"/>
  </si>
  <si>
    <t>400W</t>
    <phoneticPr fontId="4" type="noConversion"/>
  </si>
  <si>
    <t>200W</t>
    <phoneticPr fontId="4" type="noConversion"/>
  </si>
  <si>
    <t>2012Q1</t>
    <phoneticPr fontId="4" type="noConversion"/>
  </si>
  <si>
    <t>2011合计</t>
    <phoneticPr fontId="4" type="noConversion"/>
  </si>
  <si>
    <t>2011Q1</t>
    <phoneticPr fontId="4" type="noConversion"/>
  </si>
  <si>
    <t>2012合计</t>
    <phoneticPr fontId="4" type="noConversion"/>
  </si>
  <si>
    <t>合计</t>
    <phoneticPr fontId="4" type="noConversion"/>
  </si>
  <si>
    <t>小计</t>
    <phoneticPr fontId="4" type="noConversion"/>
  </si>
  <si>
    <t>2011Q3</t>
    <phoneticPr fontId="4" type="noConversion"/>
  </si>
  <si>
    <t>2011Q2</t>
    <phoneticPr fontId="4" type="noConversion"/>
  </si>
  <si>
    <t>2012Q4</t>
    <phoneticPr fontId="4" type="noConversion"/>
  </si>
  <si>
    <t>2012Q3</t>
    <phoneticPr fontId="4" type="noConversion"/>
  </si>
  <si>
    <t>2012Q2</t>
    <phoneticPr fontId="4" type="noConversion"/>
  </si>
  <si>
    <t>费用项目说明</t>
    <phoneticPr fontId="4" type="noConversion"/>
  </si>
  <si>
    <t>成本费用项目</t>
    <phoneticPr fontId="4" type="noConversion"/>
  </si>
  <si>
    <t>check</t>
    <phoneticPr fontId="4" type="noConversion"/>
  </si>
  <si>
    <t>住宿费：300元/晚，机票3000元/往返/人，市内交通费200元/天/人。300公里以内出差以3天为A类出差（费用约为1800元/A类），300公里以上距离出差以5天为B类出差（费用约为5500元/B类），2012年每个销售经理平均每月1个A类和1个B类。</t>
    <phoneticPr fontId="4" type="noConversion"/>
  </si>
  <si>
    <t>2、差旅费</t>
    <phoneticPr fontId="4" type="noConversion"/>
  </si>
  <si>
    <t>1、应酬费</t>
    <phoneticPr fontId="4" type="noConversion"/>
  </si>
  <si>
    <t>细项1</t>
    <phoneticPr fontId="4" type="noConversion"/>
  </si>
  <si>
    <t>来源：视频销售部</t>
    <phoneticPr fontId="4" type="noConversion"/>
  </si>
  <si>
    <t>日常应酬费4000元/季度/客户，以成单客户预估，另开发的客户费用支出按照一半计算。</t>
  </si>
  <si>
    <t>说明: 平豫部门费用2012将合并于BD 部门</t>
    <phoneticPr fontId="4" type="noConversion"/>
  </si>
  <si>
    <t>来源：公关合作组</t>
    <phoneticPr fontId="4" type="noConversion"/>
  </si>
  <si>
    <t>11.1.公关合作财务预算明细</t>
    <phoneticPr fontId="4" type="noConversion"/>
  </si>
  <si>
    <t>纪录片</t>
  </si>
  <si>
    <t>综艺节目</t>
  </si>
  <si>
    <t>付费频道</t>
  </si>
  <si>
    <t>海外内容</t>
  </si>
  <si>
    <t>Total</t>
    <phoneticPr fontId="9" type="noConversion"/>
  </si>
  <si>
    <t>subtotal</t>
    <phoneticPr fontId="9" type="noConversion"/>
  </si>
  <si>
    <t>监控</t>
    <phoneticPr fontId="9" type="noConversion"/>
  </si>
  <si>
    <t>管理</t>
    <phoneticPr fontId="4" type="noConversion"/>
  </si>
  <si>
    <t>销售助理</t>
    <phoneticPr fontId="4" type="noConversion"/>
  </si>
  <si>
    <t>销售策划</t>
    <phoneticPr fontId="4" type="noConversion"/>
  </si>
  <si>
    <t>直客销售</t>
    <phoneticPr fontId="4" type="noConversion"/>
  </si>
  <si>
    <t>渠道销售</t>
    <phoneticPr fontId="4" type="noConversion"/>
  </si>
  <si>
    <t>视频销售</t>
    <phoneticPr fontId="5" type="noConversion"/>
  </si>
  <si>
    <t>非常规资源
管理组</t>
    <phoneticPr fontId="9" type="noConversion"/>
  </si>
  <si>
    <t>统计组</t>
    <phoneticPr fontId="9" type="noConversion"/>
  </si>
  <si>
    <t>设计组</t>
    <phoneticPr fontId="9" type="noConversion"/>
  </si>
  <si>
    <t>效果组</t>
    <phoneticPr fontId="9" type="noConversion"/>
  </si>
  <si>
    <t>投放组</t>
    <phoneticPr fontId="9" type="noConversion"/>
  </si>
  <si>
    <t>审核组</t>
    <phoneticPr fontId="9" type="noConversion"/>
  </si>
  <si>
    <t>媒介组</t>
    <phoneticPr fontId="9" type="noConversion"/>
  </si>
  <si>
    <t>客户服务</t>
    <phoneticPr fontId="5" type="noConversion"/>
  </si>
  <si>
    <t>跨媒体行销部</t>
    <phoneticPr fontId="4" type="noConversion"/>
  </si>
  <si>
    <t>数据研究部</t>
    <phoneticPr fontId="4" type="noConversion"/>
  </si>
  <si>
    <t>策略研究部</t>
    <phoneticPr fontId="4" type="noConversion"/>
  </si>
  <si>
    <t>营销策略</t>
    <phoneticPr fontId="5" type="noConversion"/>
  </si>
  <si>
    <t>法律</t>
    <phoneticPr fontId="4" type="noConversion"/>
  </si>
  <si>
    <t>财务</t>
    <phoneticPr fontId="4" type="noConversion"/>
  </si>
  <si>
    <t>人事</t>
    <phoneticPr fontId="4" type="noConversion"/>
  </si>
  <si>
    <t>Backoffice</t>
    <phoneticPr fontId="5" type="noConversion"/>
  </si>
  <si>
    <t>管理</t>
    <phoneticPr fontId="5" type="noConversion"/>
  </si>
  <si>
    <t>战略发展</t>
    <phoneticPr fontId="5" type="noConversion"/>
  </si>
  <si>
    <t>战略发展</t>
    <phoneticPr fontId="9" type="noConversion"/>
  </si>
  <si>
    <t>市场部</t>
    <phoneticPr fontId="9" type="noConversion"/>
  </si>
  <si>
    <t>战略合作</t>
    <phoneticPr fontId="5" type="noConversion"/>
  </si>
  <si>
    <t>采购分销</t>
    <phoneticPr fontId="9" type="noConversion"/>
  </si>
  <si>
    <t>公关合作</t>
    <phoneticPr fontId="5" type="noConversion"/>
  </si>
  <si>
    <t>创意设计</t>
    <phoneticPr fontId="9" type="noConversion"/>
  </si>
  <si>
    <r>
      <rPr>
        <b/>
        <sz val="9"/>
        <color indexed="8"/>
        <rFont val="微软雅黑"/>
        <family val="2"/>
        <charset val="134"/>
      </rPr>
      <t>广电合作</t>
    </r>
    <phoneticPr fontId="9" type="noConversion"/>
  </si>
  <si>
    <t>管理</t>
    <phoneticPr fontId="9" type="noConversion"/>
  </si>
  <si>
    <t>影视制作</t>
    <phoneticPr fontId="9" type="noConversion"/>
  </si>
  <si>
    <t>教育运营</t>
    <phoneticPr fontId="4" type="noConversion"/>
  </si>
  <si>
    <t>电影运营</t>
    <phoneticPr fontId="4" type="noConversion"/>
  </si>
  <si>
    <t>商务</t>
    <phoneticPr fontId="4" type="noConversion"/>
  </si>
  <si>
    <t>技术</t>
    <phoneticPr fontId="4" type="noConversion"/>
  </si>
  <si>
    <t>产品</t>
    <phoneticPr fontId="4" type="noConversion"/>
  </si>
  <si>
    <t>主编</t>
    <phoneticPr fontId="4" type="noConversion"/>
  </si>
  <si>
    <t>付费视频</t>
    <phoneticPr fontId="5" type="noConversion"/>
  </si>
  <si>
    <t>高端自制节目</t>
    <phoneticPr fontId="9" type="noConversion"/>
  </si>
  <si>
    <t>娱乐自制节目</t>
    <phoneticPr fontId="9" type="noConversion"/>
  </si>
  <si>
    <t>娱乐新闻</t>
    <phoneticPr fontId="9" type="noConversion"/>
  </si>
  <si>
    <t>长视频（电视+电影+音乐）</t>
    <phoneticPr fontId="9" type="noConversion"/>
  </si>
  <si>
    <t>大内容（News+UGC+渠道）</t>
    <phoneticPr fontId="9" type="noConversion"/>
  </si>
  <si>
    <t>内容运营</t>
    <phoneticPr fontId="5" type="noConversion"/>
  </si>
  <si>
    <t>移动视频</t>
    <phoneticPr fontId="9" type="noConversion"/>
  </si>
  <si>
    <t>管理其他</t>
    <phoneticPr fontId="4" type="noConversion"/>
  </si>
  <si>
    <t>设计制作</t>
    <phoneticPr fontId="4" type="noConversion"/>
  </si>
  <si>
    <t>广告系统</t>
    <phoneticPr fontId="4" type="noConversion"/>
  </si>
  <si>
    <t>互动开发</t>
    <phoneticPr fontId="4" type="noConversion"/>
  </si>
  <si>
    <t>运维</t>
    <phoneticPr fontId="4" type="noConversion"/>
  </si>
  <si>
    <t>后台开发</t>
    <phoneticPr fontId="4" type="noConversion"/>
  </si>
  <si>
    <t>视频开发</t>
    <phoneticPr fontId="4" type="noConversion"/>
  </si>
  <si>
    <t>产品技术</t>
    <phoneticPr fontId="9" type="noConversion"/>
  </si>
  <si>
    <t>2012年基本工资合计</t>
    <phoneticPr fontId="9" type="noConversion"/>
  </si>
  <si>
    <t>Q4基本工资</t>
    <phoneticPr fontId="9" type="noConversion"/>
  </si>
  <si>
    <t>Q3基本工资</t>
    <phoneticPr fontId="9" type="noConversion"/>
  </si>
  <si>
    <t>Q2基本工资</t>
    <phoneticPr fontId="9" type="noConversion"/>
  </si>
  <si>
    <t>Q1基本工资</t>
    <phoneticPr fontId="9" type="noConversion"/>
  </si>
  <si>
    <t>预估
平均工资</t>
    <phoneticPr fontId="9" type="noConversion"/>
  </si>
  <si>
    <t>Q4</t>
    <phoneticPr fontId="5" type="noConversion"/>
  </si>
  <si>
    <t>Q3</t>
    <phoneticPr fontId="5" type="noConversion"/>
  </si>
  <si>
    <t>Q2</t>
    <phoneticPr fontId="5" type="noConversion"/>
  </si>
  <si>
    <t>Q1</t>
    <phoneticPr fontId="5" type="noConversion"/>
  </si>
  <si>
    <t>2012预计人数</t>
    <phoneticPr fontId="5" type="noConversion"/>
  </si>
  <si>
    <t>2012增加</t>
    <phoneticPr fontId="5" type="noConversion"/>
  </si>
  <si>
    <t>2011预计人数</t>
    <phoneticPr fontId="9" type="noConversion"/>
  </si>
  <si>
    <t>2012年人员结构规划及支出预算</t>
    <phoneticPr fontId="5" type="noConversion"/>
  </si>
  <si>
    <r>
      <rPr>
        <b/>
        <sz val="9"/>
        <color indexed="8"/>
        <rFont val="微软雅黑"/>
        <family val="2"/>
        <charset val="134"/>
      </rPr>
      <t>小部门</t>
    </r>
    <phoneticPr fontId="9" type="noConversion"/>
  </si>
  <si>
    <r>
      <rPr>
        <b/>
        <sz val="9"/>
        <color indexed="8"/>
        <rFont val="微软雅黑"/>
        <family val="2"/>
        <charset val="134"/>
      </rPr>
      <t>中部门</t>
    </r>
    <phoneticPr fontId="9" type="noConversion"/>
  </si>
  <si>
    <t>资料来源：人力资源部</t>
    <phoneticPr fontId="9" type="noConversion"/>
  </si>
  <si>
    <t>12.3.实习生薪酬</t>
    <phoneticPr fontId="9" type="noConversion"/>
  </si>
  <si>
    <t>独家电视剧</t>
  </si>
  <si>
    <t>片库</t>
  </si>
  <si>
    <r>
      <rPr>
        <sz val="9"/>
        <color theme="1"/>
        <rFont val="宋体"/>
        <family val="3"/>
        <charset val="134"/>
      </rPr>
      <t>非独家电视剧、电影、动画片等</t>
    </r>
    <phoneticPr fontId="4" type="noConversion"/>
  </si>
  <si>
    <t>独家泰剧</t>
    <phoneticPr fontId="4" type="noConversion"/>
  </si>
  <si>
    <t>2012年摊销</t>
  </si>
  <si>
    <t>全年摊销金额</t>
    <phoneticPr fontId="4" type="noConversion"/>
  </si>
  <si>
    <t>Period</t>
    <phoneticPr fontId="9" type="noConversion"/>
  </si>
  <si>
    <t>2012年摊销费用</t>
    <phoneticPr fontId="5" type="noConversion"/>
  </si>
  <si>
    <t>Total</t>
    <phoneticPr fontId="36" type="noConversion"/>
  </si>
  <si>
    <t>2011Q4的采购</t>
    <phoneticPr fontId="5" type="noConversion"/>
  </si>
  <si>
    <t>2011.9.30以前上线的其他</t>
    <phoneticPr fontId="5" type="noConversion"/>
  </si>
  <si>
    <t>2011.Q3上线的新剧</t>
    <phoneticPr fontId="5" type="noConversion"/>
  </si>
  <si>
    <t>2011.6.30以前上线的新剧</t>
    <phoneticPr fontId="5" type="noConversion"/>
  </si>
  <si>
    <t>2015年摊销</t>
  </si>
  <si>
    <t>2014年摊销</t>
  </si>
  <si>
    <t>2013年摊销</t>
  </si>
  <si>
    <t>全年摊销金额</t>
    <phoneticPr fontId="4" type="noConversion"/>
  </si>
  <si>
    <t>Q4</t>
    <phoneticPr fontId="4" type="noConversion"/>
  </si>
  <si>
    <t>Q3</t>
    <phoneticPr fontId="4" type="noConversion"/>
  </si>
  <si>
    <t>Q2</t>
    <phoneticPr fontId="4" type="noConversion"/>
  </si>
  <si>
    <t>Q1</t>
    <phoneticPr fontId="4" type="noConversion"/>
  </si>
  <si>
    <t>Period</t>
    <phoneticPr fontId="9" type="noConversion"/>
  </si>
  <si>
    <t>12月</t>
    <phoneticPr fontId="4" type="noConversion"/>
  </si>
  <si>
    <t>24月</t>
    <phoneticPr fontId="4" type="noConversion"/>
  </si>
  <si>
    <t>36月</t>
    <phoneticPr fontId="4" type="noConversion"/>
  </si>
  <si>
    <t>24月加速</t>
    <phoneticPr fontId="4" type="noConversion"/>
  </si>
  <si>
    <t>check</t>
    <phoneticPr fontId="5" type="noConversion"/>
  </si>
  <si>
    <t>2015Q4</t>
    <phoneticPr fontId="5" type="noConversion"/>
  </si>
  <si>
    <t>2015Q3</t>
    <phoneticPr fontId="5" type="noConversion"/>
  </si>
  <si>
    <t>2015Q2</t>
    <phoneticPr fontId="5" type="noConversion"/>
  </si>
  <si>
    <t>2015Q1</t>
    <phoneticPr fontId="5" type="noConversion"/>
  </si>
  <si>
    <t>2014Q4</t>
    <phoneticPr fontId="5" type="noConversion"/>
  </si>
  <si>
    <t>2014Q3</t>
    <phoneticPr fontId="5" type="noConversion"/>
  </si>
  <si>
    <t>2014Q2</t>
    <phoneticPr fontId="5" type="noConversion"/>
  </si>
  <si>
    <t>2014Q1</t>
    <phoneticPr fontId="5" type="noConversion"/>
  </si>
  <si>
    <t>2013Q4</t>
    <phoneticPr fontId="5" type="noConversion"/>
  </si>
  <si>
    <t>2013Q3</t>
    <phoneticPr fontId="5" type="noConversion"/>
  </si>
  <si>
    <t>2013Q2</t>
    <phoneticPr fontId="5" type="noConversion"/>
  </si>
  <si>
    <t>2013Q1</t>
    <phoneticPr fontId="5" type="noConversion"/>
  </si>
  <si>
    <t>2012Q4</t>
    <phoneticPr fontId="5" type="noConversion"/>
  </si>
  <si>
    <t>2012Q3</t>
    <phoneticPr fontId="5" type="noConversion"/>
  </si>
  <si>
    <t>2012Q2</t>
    <phoneticPr fontId="5" type="noConversion"/>
  </si>
  <si>
    <t>2012Q1</t>
    <phoneticPr fontId="5" type="noConversion"/>
  </si>
  <si>
    <t>摊销年限</t>
    <phoneticPr fontId="5" type="noConversion"/>
  </si>
  <si>
    <t>2012.11</t>
    <phoneticPr fontId="5" type="noConversion"/>
  </si>
  <si>
    <t>2012.8</t>
    <phoneticPr fontId="5" type="noConversion"/>
  </si>
  <si>
    <t>2012.5</t>
    <phoneticPr fontId="5" type="noConversion"/>
  </si>
  <si>
    <t>2012.2</t>
    <phoneticPr fontId="5" type="noConversion"/>
  </si>
  <si>
    <t>总价
ＲＭＢ</t>
    <phoneticPr fontId="5" type="noConversion"/>
  </si>
  <si>
    <t>采购性质</t>
    <phoneticPr fontId="5" type="noConversion"/>
  </si>
  <si>
    <t>产出地</t>
    <phoneticPr fontId="5" type="noConversion"/>
  </si>
  <si>
    <t>独家/非独家</t>
    <phoneticPr fontId="5" type="noConversion"/>
  </si>
  <si>
    <t>供应商</t>
    <phoneticPr fontId="5" type="noConversion"/>
  </si>
  <si>
    <t>类型</t>
    <phoneticPr fontId="5" type="noConversion"/>
  </si>
  <si>
    <t>12月</t>
    <phoneticPr fontId="5" type="noConversion"/>
  </si>
  <si>
    <t>24月</t>
    <phoneticPr fontId="5" type="noConversion"/>
  </si>
  <si>
    <t>36月</t>
    <phoneticPr fontId="5" type="noConversion"/>
  </si>
  <si>
    <t>加速摊销</t>
    <phoneticPr fontId="5" type="noConversion"/>
  </si>
  <si>
    <t>2013-Q1</t>
    <phoneticPr fontId="4" type="noConversion"/>
  </si>
  <si>
    <t>2013-Q2</t>
    <phoneticPr fontId="4" type="noConversion"/>
  </si>
  <si>
    <t>2013-Q3</t>
    <phoneticPr fontId="4" type="noConversion"/>
  </si>
  <si>
    <t>2016-Q1</t>
    <phoneticPr fontId="4" type="noConversion"/>
  </si>
  <si>
    <t>2016-Q2</t>
    <phoneticPr fontId="4" type="noConversion"/>
  </si>
  <si>
    <t>2016-Q3</t>
    <phoneticPr fontId="4" type="noConversion"/>
  </si>
  <si>
    <t>2016-Q4</t>
    <phoneticPr fontId="4" type="noConversion"/>
  </si>
  <si>
    <t>2016合计</t>
    <phoneticPr fontId="4" type="noConversion"/>
  </si>
  <si>
    <t>年度大型策（新增）</t>
    <phoneticPr fontId="4" type="noConversion"/>
  </si>
  <si>
    <t>2013-Q4</t>
    <phoneticPr fontId="4" type="noConversion"/>
  </si>
  <si>
    <t>备注</t>
    <phoneticPr fontId="4" type="noConversion"/>
  </si>
  <si>
    <t>图文</t>
    <phoneticPr fontId="4" type="noConversion"/>
  </si>
  <si>
    <t>CFP图片社</t>
    <phoneticPr fontId="4" type="noConversion"/>
  </si>
  <si>
    <t>娱乐日常用图与大事件图片专线</t>
    <phoneticPr fontId="4" type="noConversion"/>
  </si>
  <si>
    <t>市场，韩丽妍</t>
    <phoneticPr fontId="4" type="noConversion"/>
  </si>
  <si>
    <t>东星年度图文视频</t>
    <phoneticPr fontId="4" type="noConversion"/>
  </si>
  <si>
    <t>图片全年不限量使用。2012年使用2w多张。
2013年增加20W采购视频预算（娱乐新闻事件策划类）</t>
    <phoneticPr fontId="4" type="noConversion"/>
  </si>
  <si>
    <t>全星网图文（16年新增）</t>
    <phoneticPr fontId="4" type="noConversion"/>
  </si>
  <si>
    <t>全星网图文新闻购买</t>
    <phoneticPr fontId="4" type="noConversion"/>
  </si>
  <si>
    <t>BNT NEWS</t>
    <phoneticPr fontId="4" type="noConversion"/>
  </si>
  <si>
    <t>韩国娱乐图文，替代My daily</t>
    <phoneticPr fontId="4" type="noConversion"/>
  </si>
  <si>
    <t>图文小计</t>
    <phoneticPr fontId="4" type="noConversion"/>
  </si>
  <si>
    <t>稿酬</t>
    <phoneticPr fontId="4" type="noConversion"/>
  </si>
  <si>
    <t>记者，苏三</t>
    <phoneticPr fontId="4" type="noConversion"/>
  </si>
  <si>
    <t>特别小组包车费用</t>
    <phoneticPr fontId="9" type="noConversion"/>
  </si>
  <si>
    <t>编辑部</t>
    <phoneticPr fontId="4" type="noConversion"/>
  </si>
  <si>
    <t>总编室/资讯新闻稿酬（重大报道外援劳务、稿费等）</t>
    <phoneticPr fontId="4" type="noConversion"/>
  </si>
  <si>
    <t>文字类</t>
    <phoneticPr fontId="4" type="noConversion"/>
  </si>
  <si>
    <t>韩丽妍</t>
    <phoneticPr fontId="4" type="noConversion"/>
  </si>
  <si>
    <t>视频类</t>
    <phoneticPr fontId="4" type="noConversion"/>
  </si>
  <si>
    <t>劳务类</t>
    <phoneticPr fontId="4" type="noConversion"/>
  </si>
  <si>
    <t>娱乐新闻劳务、稿费</t>
    <phoneticPr fontId="4" type="noConversion"/>
  </si>
  <si>
    <t>电视：国内电视剧、美剧、日剧、韩剧的日常文字+视频的报道、策划、评论约稿以及视频剪辑的稿费及劳务</t>
    <phoneticPr fontId="4" type="noConversion"/>
  </si>
  <si>
    <t>电影：日常文字+视频的报道、策划、评论约稿以及视频剪辑的稿费及劳务</t>
    <phoneticPr fontId="4" type="noConversion"/>
  </si>
  <si>
    <t>韩娱：韩国站+外约摄像+评论约稿</t>
    <phoneticPr fontId="4" type="noConversion"/>
  </si>
  <si>
    <t>动漫：日常文字+视频报道、策划、评论约稿以及视频剪辑</t>
    <phoneticPr fontId="4" type="noConversion"/>
  </si>
  <si>
    <t>综艺：日常文字+视频的报道、策划、评论约稿</t>
    <phoneticPr fontId="4" type="noConversion"/>
  </si>
  <si>
    <t>音乐：日常文字、评论、约稿、视频摄制。</t>
    <phoneticPr fontId="4" type="noConversion"/>
  </si>
  <si>
    <t>编辑部稿费小计</t>
    <phoneticPr fontId="4" type="noConversion"/>
  </si>
  <si>
    <t>稿酬小计</t>
    <phoneticPr fontId="4" type="noConversion"/>
  </si>
  <si>
    <t>厚德创造</t>
    <phoneticPr fontId="4" type="noConversion"/>
  </si>
  <si>
    <t>美联社视频（2014.1.1-2014.12.31）</t>
    <phoneticPr fontId="4" type="noConversion"/>
  </si>
  <si>
    <t xml:space="preserve">10个欧美大型活动视频，但不是视频直播。只是精选的专题报道，有前期报道，后期报道。
1美国金球奖 
2奥斯卡金像奖 
3美国电视艾美奖
4威尼斯电影节
5柏林电影节
6戛纳电影节
音乐类颁奖
1格莱美颁奖典礼
2MTV 欧洲音乐大奖
3全美音乐颁奖典礼
4美国公告牌音乐颁奖礼 </t>
    <phoneticPr fontId="4" type="noConversion"/>
  </si>
  <si>
    <t>东星 台湾记者站/上海记者站（2014.4.16-2015.4.15）
（2013.04.16-2014.04.15）
增加3%</t>
    <phoneticPr fontId="4" type="noConversion"/>
  </si>
  <si>
    <t>台湾记者站：年度大型活动20个视频直播 每月50次采访麦标体现 每周5条采访视频
上海记者站年度视频节目采访</t>
    <phoneticPr fontId="4" type="noConversion"/>
  </si>
  <si>
    <t>张麒</t>
    <phoneticPr fontId="4" type="noConversion"/>
  </si>
  <si>
    <t>东方风行</t>
    <phoneticPr fontId="4" type="noConversion"/>
  </si>
  <si>
    <t>美丽俏佳人、超级访问、心动女人帮、达人美丽学院</t>
    <phoneticPr fontId="4" type="noConversion"/>
  </si>
  <si>
    <t>韩国记者站</t>
    <phoneticPr fontId="4" type="noConversion"/>
  </si>
  <si>
    <t>韩知娟</t>
    <phoneticPr fontId="4" type="noConversion"/>
  </si>
  <si>
    <t>好莱坞记者站</t>
    <phoneticPr fontId="4" type="noConversion"/>
  </si>
  <si>
    <t>苏三</t>
    <phoneticPr fontId="4" type="noConversion"/>
  </si>
  <si>
    <t>其他内容</t>
    <phoneticPr fontId="4" type="noConversion"/>
  </si>
  <si>
    <t>频道项目
（仅为运营费用）</t>
    <phoneticPr fontId="4" type="noConversion"/>
  </si>
  <si>
    <t>洛杉矶看片会</t>
    <phoneticPr fontId="4" type="noConversion"/>
  </si>
  <si>
    <t>苏敏</t>
    <phoneticPr fontId="4" type="noConversion"/>
  </si>
  <si>
    <t>戛纳电影节</t>
    <phoneticPr fontId="4" type="noConversion"/>
  </si>
  <si>
    <t>奥斯卡</t>
    <phoneticPr fontId="4" type="noConversion"/>
  </si>
  <si>
    <t>左志婷</t>
    <phoneticPr fontId="4" type="noConversion"/>
  </si>
  <si>
    <t>柏林电影节</t>
    <phoneticPr fontId="4" type="noConversion"/>
  </si>
  <si>
    <t>多伦多电影节</t>
    <phoneticPr fontId="4" type="noConversion"/>
  </si>
  <si>
    <t>艾美奖</t>
    <phoneticPr fontId="4" type="noConversion"/>
  </si>
  <si>
    <t>台湾金马奖</t>
    <phoneticPr fontId="4" type="noConversion"/>
  </si>
  <si>
    <t>金像奖</t>
    <phoneticPr fontId="4" type="noConversion"/>
  </si>
  <si>
    <t>新上映电影独家纪录片启动仪式、人文影展</t>
    <phoneticPr fontId="4" type="noConversion"/>
  </si>
  <si>
    <t>综艺独家项目运营费用</t>
    <phoneticPr fontId="4" type="noConversion"/>
  </si>
  <si>
    <t>独家项目准备金，如互动游戏外包制作，衍生节目外包制作，跟组录制拍摄采访、约稿及差旅费用</t>
    <phoneticPr fontId="4" type="noConversion"/>
  </si>
  <si>
    <t>字幕翻译费用</t>
    <phoneticPr fontId="4" type="noConversion"/>
  </si>
  <si>
    <t>翻译全年的美剧、日剧、韩剧、美国综艺、韩国综艺、各境外颁奖礼、电影、电视节、各种大型境外的活动（例如：曼德拉葬礼直播翻译）。包含有脚本翻译、无脚本翻译、口播直译、直播直译、购买脚本、字幕替换交互翻译。</t>
    <phoneticPr fontId="4" type="noConversion"/>
  </si>
  <si>
    <t>宋易</t>
    <phoneticPr fontId="4" type="noConversion"/>
  </si>
  <si>
    <t>动漫展</t>
    <phoneticPr fontId="4" type="noConversion"/>
  </si>
  <si>
    <t>宣传物料设计、制作</t>
    <phoneticPr fontId="4" type="noConversion"/>
  </si>
  <si>
    <t>徐慧宇</t>
    <phoneticPr fontId="4" type="noConversion"/>
  </si>
  <si>
    <t>约稿、线索费等</t>
    <phoneticPr fontId="4" type="noConversion"/>
  </si>
  <si>
    <t>自制编播节目</t>
    <phoneticPr fontId="4" type="noConversion"/>
  </si>
  <si>
    <t>韩娱播报：每周一期</t>
    <phoneticPr fontId="4" type="noConversion"/>
  </si>
  <si>
    <t>一周娱乐圈</t>
    <phoneticPr fontId="4" type="noConversion"/>
  </si>
  <si>
    <t xml:space="preserve">节目名称：《综艺饭》
节目内容：盘点一周内各国最火综艺节目中最劲爆话题、最吸引眼球的人物，了解一周综艺走势
节目形式：视频剪辑+AE包装+口播
周期：每周一期
预算：一年20w
</t>
    <phoneticPr fontId="4" type="noConversion"/>
  </si>
  <si>
    <t>内容运营合计</t>
    <phoneticPr fontId="4" type="noConversion"/>
  </si>
  <si>
    <t>节目名称：《一周电视剧点评》配音、脚本费（新增）</t>
    <phoneticPr fontId="4" type="noConversion"/>
  </si>
  <si>
    <t>节目名称《约会次元咖》主持、化妆、车马费、摄像外包等（新增）</t>
    <phoneticPr fontId="4" type="noConversion"/>
  </si>
  <si>
    <t xml:space="preserve">节目名称：《尚流社会》
（新增）节目内容：选取社会热点知识、话题、流行语,进行视频化的科普解说
节目形式：动画+口播
周期：一周一期
预算：一期2w，96w
</t>
    <phoneticPr fontId="4" type="noConversion"/>
  </si>
  <si>
    <t>韩国记者站（新增）</t>
    <phoneticPr fontId="4" type="noConversion"/>
  </si>
</sst>
</file>

<file path=xl/styles.xml><?xml version="1.0" encoding="utf-8"?>
<styleSheet xmlns="http://schemas.openxmlformats.org/spreadsheetml/2006/main">
  <numFmts count="53">
    <numFmt numFmtId="41" formatCode="_ * #,##0_ ;_ * \-#,##0_ ;_ * &quot;-&quot;_ ;_ @_ "/>
    <numFmt numFmtId="43" formatCode="_ * #,##0.00_ ;_ * \-#,##0.00_ ;_ * &quot;-&quot;??_ ;_ @_ "/>
    <numFmt numFmtId="24" formatCode="\$#,##0_);[Red]\(\$#,##0\)"/>
    <numFmt numFmtId="176" formatCode="_ &quot;￥&quot;* #,##0.00_ ;_ &quot;￥&quot;* \-#,##0.00_ ;_ &quot;￥&quot;* &quot;-&quot;??_ ;_ @_ "/>
    <numFmt numFmtId="177" formatCode="&quot;$&quot;#,##0_);\(&quot;$&quot;#,##0\)"/>
    <numFmt numFmtId="178" formatCode="&quot;$&quot;#,##0.00_);\(&quot;$&quot;#,##0.00\)"/>
    <numFmt numFmtId="179" formatCode="_(&quot;$&quot;* #,##0_);_(&quot;$&quot;* \(#,##0\);_(&quot;$&quot;* &quot;-&quot;_);_(@_)"/>
    <numFmt numFmtId="180" formatCode="_(* #,##0_);_(* \(#,##0\);_(* &quot;-&quot;_);_(@_)"/>
    <numFmt numFmtId="181" formatCode="_(&quot;$&quot;* #,##0.00_);_(&quot;$&quot;* \(#,##0.00\);_(&quot;$&quot;* &quot;-&quot;??_);_(@_)"/>
    <numFmt numFmtId="182" formatCode="_(* #,##0.00_);_(* \(#,##0.00\);_(* &quot;-&quot;??_);_(@_)"/>
    <numFmt numFmtId="183" formatCode="_ * #,##0_ ;_ * \-#,##0_ ;_ * &quot;-&quot;??_ ;_ @_ "/>
    <numFmt numFmtId="184" formatCode="_-#,##0_-;\(#,##0\);_-\ \ &quot;-&quot;_-;_-@_-"/>
    <numFmt numFmtId="185" formatCode="_-#,##0.00_-;\(#,##0.00\);_-\ \ &quot;-&quot;_-;_-@_-"/>
    <numFmt numFmtId="186" formatCode="mmm/dd/yyyy;_-\ &quot;N/A&quot;_-;_-\ &quot;-&quot;_-"/>
    <numFmt numFmtId="187" formatCode="mmm/yyyy;_-\ &quot;N/A&quot;_-;_-\ &quot;-&quot;_-"/>
    <numFmt numFmtId="188" formatCode="_-#,##0%_-;\(#,##0%\);_-\ &quot;-&quot;_-"/>
    <numFmt numFmtId="189" formatCode="_-#,###,_-;\(#,###,\);_-\ \ &quot;-&quot;_-;_-@_-"/>
    <numFmt numFmtId="190" formatCode="_-#,###.00,_-;\(#,###.00,\);_-\ \ &quot;-&quot;_-;_-@_-"/>
    <numFmt numFmtId="191" formatCode="_-#0&quot;.&quot;0,_-;\(#0&quot;.&quot;0,\);_-\ \ &quot;-&quot;_-;_-@_-"/>
    <numFmt numFmtId="192" formatCode="_-#0&quot;.&quot;0000_-;\(#0&quot;.&quot;0000\);_-\ \ &quot;-&quot;_-;_-@_-"/>
    <numFmt numFmtId="193" formatCode="0.0%"/>
    <numFmt numFmtId="194" formatCode="_-&quot;$&quot;* #,##0_-;\-&quot;$&quot;* #,##0_-;_-&quot;$&quot;* &quot;-&quot;_-;_-@_-"/>
    <numFmt numFmtId="195" formatCode="_-&quot;$&quot;* #,##0.00_-;\-&quot;$&quot;* #,##0.00_-;_-&quot;$&quot;* &quot;-&quot;??_-;_-@_-"/>
    <numFmt numFmtId="196" formatCode="0_);[Red]\(0\)"/>
    <numFmt numFmtId="197" formatCode="_ &quot;$&quot;\ * #,##0_ ;_ &quot;$&quot;\ * \-#,##0_ ;_ &quot;$&quot;\ * &quot;-&quot;??_ ;_ @_ "/>
    <numFmt numFmtId="198" formatCode="_(* #,##0.0000_);_(* \(#,##0.0000\);_(* &quot;-&quot;??_);_(@_)"/>
    <numFmt numFmtId="199" formatCode="_-&quot;S/.&quot;\ * #,##0.00_-;\-&quot;S/.&quot;\ * #,##0.00_-;_-&quot;S/.&quot;\ * &quot;-&quot;??_-;_-@_-"/>
    <numFmt numFmtId="200" formatCode="#,##0\ &quot;mk&quot;;\-#,##0\ &quot;mk&quot;"/>
    <numFmt numFmtId="201" formatCode="#,##0\ &quot;mk&quot;;[Red]\-#,##0\ &quot;mk&quot;"/>
    <numFmt numFmtId="202" formatCode="#,##0.0_);\(#,##0.0\)"/>
    <numFmt numFmtId="203" formatCode="#,##0;\(#,##0\);\-"/>
    <numFmt numFmtId="204" formatCode="\$#,##0;\-\$#,##0"/>
    <numFmt numFmtId="205" formatCode="0.0000"/>
    <numFmt numFmtId="206" formatCode="0.0"/>
    <numFmt numFmtId="207" formatCode="_(* #,##0_);_(* \(#,##0\);_(* &quot;-&quot;??_);_(@_)"/>
    <numFmt numFmtId="208" formatCode="0.000"/>
    <numFmt numFmtId="209" formatCode="_-* #,##0.00\ _P_t_s_-;\-* #,##0.00\ _P_t_s_-;_-* &quot;-&quot;??\ _P_t_s_-;_-@_-"/>
    <numFmt numFmtId="210" formatCode="&quot;S/.&quot;\ #,##0;[Red]\-&quot;S/.&quot;\ #,##0"/>
    <numFmt numFmtId="211" formatCode="_-* #,##0.00\ &quot;Pts&quot;_-;\-* #,##0.00\ &quot;Pts&quot;_-;_-* &quot;-&quot;??\ &quot;Pts&quot;_-;_-@_-"/>
    <numFmt numFmtId="212" formatCode="&quot;S/.&quot;\ #,##0;\-&quot;S/.&quot;\ #,##0"/>
    <numFmt numFmtId="213" formatCode="&quot;$&quot;#,##0;[Red]\-&quot;$&quot;#,##0"/>
    <numFmt numFmtId="214" formatCode="&quot;US$&quot;#,##0_);\(&quot;US$&quot;#,##0\)"/>
    <numFmt numFmtId="215" formatCode="_-* #,##0\ &quot;Pts&quot;_-;\-* #,##0\ &quot;Pts&quot;_-;_-* &quot;-&quot;\ &quot;Pts&quot;_-;_-@_-"/>
    <numFmt numFmtId="216" formatCode="#,##0.00\ &quot;mk&quot;;\-#,##0.00\ &quot;mk&quot;"/>
    <numFmt numFmtId="217" formatCode="#,##0.00\ &quot;mk&quot;;[Red]\-#,##0.00\ &quot;mk&quot;"/>
    <numFmt numFmtId="218" formatCode="_-* #,##0.00_-;\-* #,##0.00_-;_-* &quot;-&quot;??_-;_-@_-"/>
    <numFmt numFmtId="219" formatCode="_-* #,##0_-;\-* #,##0_-;_-* &quot;-&quot;_-;_-@_-"/>
    <numFmt numFmtId="220" formatCode="&quot;¥&quot;#,##0_);[Red]\(&quot;¥&quot;#,##0\)"/>
    <numFmt numFmtId="221" formatCode="#,##0_ "/>
    <numFmt numFmtId="222" formatCode="0_ "/>
    <numFmt numFmtId="223" formatCode="[$-804]General"/>
    <numFmt numFmtId="224" formatCode="#,##0_);[Red]\(#,##0\)"/>
    <numFmt numFmtId="225" formatCode="#,##0_ ;[Red]\-#,##0\ "/>
  </numFmts>
  <fonts count="94">
    <font>
      <sz val="11"/>
      <color theme="1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b/>
      <sz val="9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name val="微软雅黑"/>
      <family val="2"/>
      <charset val="134"/>
    </font>
    <font>
      <sz val="10"/>
      <name val="Times New Roman"/>
      <family val="1"/>
    </font>
    <font>
      <sz val="9"/>
      <color theme="1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Geneva"/>
      <family val="2"/>
    </font>
    <font>
      <sz val="12"/>
      <name val="Times New Roman"/>
      <family val="1"/>
    </font>
    <font>
      <sz val="10"/>
      <name val="Helv"/>
      <family val="2"/>
    </font>
    <font>
      <u val="singleAccounting"/>
      <vertAlign val="subscript"/>
      <sz val="10"/>
      <name val="Times New Roman"/>
      <family val="1"/>
    </font>
    <font>
      <i/>
      <sz val="9"/>
      <name val="Times New Roman"/>
      <family val="1"/>
    </font>
    <font>
      <sz val="10"/>
      <name val="Tahoma"/>
      <family val="2"/>
    </font>
    <font>
      <sz val="12"/>
      <name val="宋体"/>
      <family val="3"/>
      <charset val="134"/>
    </font>
    <font>
      <sz val="13"/>
      <name val="Tms Rm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sz val="11"/>
      <color indexed="20"/>
      <name val="宋体"/>
      <family val="3"/>
      <charset val="134"/>
    </font>
    <font>
      <sz val="8"/>
      <name val="Arial"/>
      <family val="2"/>
    </font>
    <font>
      <b/>
      <sz val="11"/>
      <color indexed="52"/>
      <name val="宋体"/>
      <family val="3"/>
      <charset val="134"/>
    </font>
    <font>
      <b/>
      <sz val="10"/>
      <name val="Helv"/>
      <family val="2"/>
    </font>
    <font>
      <b/>
      <sz val="11"/>
      <color indexed="9"/>
      <name val="宋体"/>
      <family val="3"/>
      <charset val="134"/>
    </font>
    <font>
      <b/>
      <sz val="13"/>
      <name val="Tms Rmn"/>
      <family val="1"/>
    </font>
    <font>
      <b/>
      <sz val="8"/>
      <name val="Arial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8"/>
      <name val="Arial"/>
      <family val="2"/>
    </font>
    <font>
      <sz val="10"/>
      <color indexed="16"/>
      <name val="MS Serif"/>
      <family val="1"/>
    </font>
    <font>
      <i/>
      <sz val="11"/>
      <color indexed="23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8"/>
      <name val="MS Sans Serif"/>
      <family val="2"/>
    </font>
    <font>
      <sz val="11"/>
      <color indexed="62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name val="Helv"/>
      <family val="2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10"/>
      <name val="Tms Rmn"/>
      <family val="1"/>
    </font>
    <font>
      <sz val="10"/>
      <name val="MS Sans Serif"/>
      <family val="2"/>
    </font>
    <font>
      <sz val="9"/>
      <name val="Arial"/>
      <family val="2"/>
    </font>
    <font>
      <sz val="8"/>
      <name val="Wingdings"/>
      <charset val="2"/>
    </font>
    <font>
      <sz val="24"/>
      <name val="Courier New"/>
      <family val="3"/>
    </font>
    <font>
      <sz val="7"/>
      <name val="Arial"/>
      <family val="2"/>
    </font>
    <font>
      <sz val="8"/>
      <name val="MS Sans Serif"/>
      <family val="2"/>
    </font>
    <font>
      <sz val="10"/>
      <color indexed="9"/>
      <name val="Arial"/>
      <family val="2"/>
    </font>
    <font>
      <b/>
      <sz val="8"/>
      <color indexed="8"/>
      <name val="Helv"/>
      <family val="2"/>
    </font>
    <font>
      <b/>
      <sz val="18"/>
      <color indexed="56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indexed="8"/>
      <name val="微软雅黑"/>
      <family val="2"/>
      <charset val="134"/>
    </font>
    <font>
      <sz val="12"/>
      <color theme="1"/>
      <name val="宋体"/>
      <family val="3"/>
      <charset val="134"/>
    </font>
    <font>
      <sz val="12"/>
      <color theme="1"/>
      <name val="宋体"/>
      <family val="2"/>
      <charset val="134"/>
    </font>
    <font>
      <u/>
      <sz val="12"/>
      <color indexed="12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9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10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sz val="9"/>
      <color indexed="81"/>
      <name val="Tahoma"/>
      <family val="2"/>
    </font>
    <font>
      <b/>
      <sz val="9"/>
      <color theme="0"/>
      <name val="微软雅黑"/>
      <family val="2"/>
      <charset val="134"/>
    </font>
    <font>
      <sz val="9"/>
      <color rgb="FF0070C0"/>
      <name val="微软雅黑"/>
      <family val="2"/>
      <charset val="134"/>
    </font>
    <font>
      <sz val="11"/>
      <color theme="1"/>
      <name val="宋体"/>
      <family val="2"/>
      <scheme val="minor"/>
    </font>
    <font>
      <sz val="9"/>
      <color theme="0"/>
      <name val="微软雅黑"/>
      <family val="2"/>
      <charset val="134"/>
    </font>
    <font>
      <sz val="11"/>
      <color rgb="FF000000"/>
      <name val="宋体1"/>
      <family val="1"/>
      <charset val="134"/>
    </font>
    <font>
      <sz val="11"/>
      <color theme="1"/>
      <name val="宋体"/>
      <family val="2"/>
      <scheme val="minor"/>
    </font>
    <font>
      <sz val="12"/>
      <name val="Arial"/>
      <family val="2"/>
    </font>
    <font>
      <sz val="9"/>
      <color theme="1"/>
      <name val="Arial"/>
      <family val="2"/>
    </font>
    <font>
      <sz val="9"/>
      <color theme="1"/>
      <name val="宋体"/>
      <family val="3"/>
      <charset val="134"/>
    </font>
    <font>
      <b/>
      <sz val="9"/>
      <color theme="0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11"/>
      <name val="宋体"/>
      <family val="2"/>
      <charset val="134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darkVertical"/>
    </fill>
    <fill>
      <patternFill patternType="solid">
        <fgColor indexed="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</fills>
  <borders count="7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81">
    <xf numFmtId="223" fontId="0" fillId="0" borderId="0">
      <alignment vertical="center"/>
      <protection locked="0"/>
    </xf>
    <xf numFmtId="43" fontId="2" fillId="0" borderId="0" applyFont="0" applyFill="0" applyBorder="0" applyAlignment="0" applyProtection="0">
      <alignment vertical="center"/>
    </xf>
    <xf numFmtId="223" fontId="6" fillId="0" borderId="0">
      <protection locked="0"/>
    </xf>
    <xf numFmtId="223" fontId="2" fillId="0" borderId="0">
      <alignment vertical="center"/>
    </xf>
    <xf numFmtId="223" fontId="10" fillId="0" borderId="0"/>
    <xf numFmtId="49" fontId="6" fillId="0" borderId="0" applyProtection="0">
      <alignment horizontal="left"/>
    </xf>
    <xf numFmtId="49" fontId="6" fillId="0" borderId="0" applyProtection="0">
      <alignment horizontal="left"/>
    </xf>
    <xf numFmtId="49" fontId="6" fillId="0" borderId="0" applyProtection="0">
      <alignment horizontal="left"/>
    </xf>
    <xf numFmtId="49" fontId="6" fillId="0" borderId="0" applyProtection="0">
      <alignment horizontal="left"/>
    </xf>
    <xf numFmtId="49" fontId="6" fillId="0" borderId="0" applyProtection="0">
      <alignment horizontal="left"/>
    </xf>
    <xf numFmtId="49" fontId="6" fillId="0" borderId="0" applyProtection="0">
      <alignment horizontal="left"/>
    </xf>
    <xf numFmtId="49" fontId="6" fillId="0" borderId="0" applyProtection="0">
      <alignment horizontal="left"/>
    </xf>
    <xf numFmtId="49" fontId="6" fillId="0" borderId="0" applyProtection="0">
      <alignment horizontal="left"/>
    </xf>
    <xf numFmtId="49" fontId="6" fillId="0" borderId="0" applyProtection="0">
      <alignment horizontal="left"/>
    </xf>
    <xf numFmtId="49" fontId="6" fillId="0" borderId="0" applyProtection="0">
      <alignment horizontal="left"/>
    </xf>
    <xf numFmtId="49" fontId="6" fillId="0" borderId="0" applyProtection="0">
      <alignment horizontal="left"/>
    </xf>
    <xf numFmtId="49" fontId="6" fillId="0" borderId="0" applyProtection="0">
      <alignment horizontal="left"/>
    </xf>
    <xf numFmtId="49" fontId="6" fillId="0" borderId="0" applyProtection="0">
      <alignment horizontal="left"/>
    </xf>
    <xf numFmtId="49" fontId="6" fillId="0" borderId="0" applyProtection="0">
      <alignment horizontal="left"/>
    </xf>
    <xf numFmtId="49" fontId="6" fillId="0" borderId="0" applyProtection="0">
      <alignment horizontal="left"/>
    </xf>
    <xf numFmtId="49" fontId="6" fillId="0" borderId="0" applyProtection="0">
      <alignment horizontal="left"/>
    </xf>
    <xf numFmtId="49" fontId="6" fillId="0" borderId="0" applyProtection="0">
      <alignment horizontal="left"/>
    </xf>
    <xf numFmtId="49" fontId="6" fillId="0" borderId="0" applyProtection="0">
      <alignment horizontal="left"/>
    </xf>
    <xf numFmtId="49" fontId="6" fillId="0" borderId="0" applyProtection="0">
      <alignment horizontal="left"/>
    </xf>
    <xf numFmtId="49" fontId="6" fillId="0" borderId="0" applyProtection="0">
      <alignment horizontal="left"/>
    </xf>
    <xf numFmtId="49" fontId="6" fillId="0" borderId="0" applyProtection="0">
      <alignment horizontal="left"/>
    </xf>
    <xf numFmtId="49" fontId="6" fillId="0" borderId="0" applyProtection="0">
      <alignment horizontal="left"/>
    </xf>
    <xf numFmtId="49" fontId="6" fillId="0" borderId="0" applyProtection="0">
      <alignment horizontal="left"/>
    </xf>
    <xf numFmtId="49" fontId="6" fillId="0" borderId="0" applyProtection="0">
      <alignment horizontal="left"/>
    </xf>
    <xf numFmtId="49" fontId="6" fillId="0" borderId="0" applyProtection="0">
      <alignment horizontal="left"/>
    </xf>
    <xf numFmtId="49" fontId="6" fillId="0" borderId="0" applyProtection="0">
      <alignment horizontal="left"/>
    </xf>
    <xf numFmtId="49" fontId="6" fillId="0" borderId="0" applyProtection="0">
      <alignment horizontal="left"/>
    </xf>
    <xf numFmtId="49" fontId="6" fillId="0" borderId="0" applyProtection="0">
      <alignment horizontal="left"/>
    </xf>
    <xf numFmtId="49" fontId="6" fillId="0" borderId="0" applyProtection="0">
      <alignment horizontal="left"/>
    </xf>
    <xf numFmtId="49" fontId="6" fillId="0" borderId="0" applyProtection="0">
      <alignment horizontal="left"/>
    </xf>
    <xf numFmtId="49" fontId="6" fillId="0" borderId="0" applyProtection="0">
      <alignment horizontal="left"/>
    </xf>
    <xf numFmtId="223" fontId="11" fillId="0" borderId="0"/>
    <xf numFmtId="223" fontId="12" fillId="0" borderId="0"/>
    <xf numFmtId="223" fontId="13" fillId="0" borderId="0"/>
    <xf numFmtId="223" fontId="13" fillId="0" borderId="0"/>
    <xf numFmtId="223" fontId="11" fillId="0" borderId="0"/>
    <xf numFmtId="223" fontId="11" fillId="0" borderId="0"/>
    <xf numFmtId="223" fontId="13" fillId="0" borderId="0"/>
    <xf numFmtId="223" fontId="13" fillId="0" borderId="0"/>
    <xf numFmtId="223" fontId="13" fillId="0" borderId="0"/>
    <xf numFmtId="223" fontId="13" fillId="0" borderId="0"/>
    <xf numFmtId="223" fontId="11" fillId="0" borderId="0">
      <protection locked="0"/>
    </xf>
    <xf numFmtId="223" fontId="11" fillId="0" borderId="0">
      <protection locked="0"/>
    </xf>
    <xf numFmtId="223" fontId="13" fillId="0" borderId="0"/>
    <xf numFmtId="223" fontId="11" fillId="0" borderId="0"/>
    <xf numFmtId="223" fontId="13" fillId="0" borderId="0"/>
    <xf numFmtId="223" fontId="13" fillId="0" borderId="0"/>
    <xf numFmtId="223" fontId="11" fillId="0" borderId="0">
      <protection locked="0"/>
    </xf>
    <xf numFmtId="223" fontId="10" fillId="0" borderId="0" applyBorder="0"/>
    <xf numFmtId="223" fontId="10" fillId="0" borderId="0" applyBorder="0"/>
    <xf numFmtId="223" fontId="10" fillId="0" borderId="0" applyBorder="0"/>
    <xf numFmtId="223" fontId="10" fillId="0" borderId="0" applyBorder="0"/>
    <xf numFmtId="223" fontId="10" fillId="0" borderId="0" applyBorder="0"/>
    <xf numFmtId="223" fontId="10" fillId="0" borderId="0" applyBorder="0"/>
    <xf numFmtId="223" fontId="13" fillId="0" borderId="0"/>
    <xf numFmtId="223" fontId="11" fillId="0" borderId="0"/>
    <xf numFmtId="223" fontId="11" fillId="0" borderId="0"/>
    <xf numFmtId="223" fontId="11" fillId="0" borderId="0"/>
    <xf numFmtId="223" fontId="13" fillId="0" borderId="0"/>
    <xf numFmtId="223" fontId="11" fillId="0" borderId="0"/>
    <xf numFmtId="223" fontId="12" fillId="0" borderId="0" applyNumberFormat="0" applyFill="0" applyBorder="0" applyAlignment="0" applyProtection="0"/>
    <xf numFmtId="223" fontId="13" fillId="0" borderId="0"/>
    <xf numFmtId="223" fontId="11" fillId="0" borderId="0"/>
    <xf numFmtId="223" fontId="13" fillId="0" borderId="0"/>
    <xf numFmtId="223" fontId="11" fillId="0" borderId="0"/>
    <xf numFmtId="223" fontId="11" fillId="0" borderId="0"/>
    <xf numFmtId="223" fontId="11" fillId="0" borderId="0"/>
    <xf numFmtId="223" fontId="11" fillId="0" borderId="0"/>
    <xf numFmtId="223" fontId="13" fillId="0" borderId="0"/>
    <xf numFmtId="223" fontId="13" fillId="0" borderId="0"/>
    <xf numFmtId="223" fontId="11" fillId="0" borderId="0"/>
    <xf numFmtId="223" fontId="11" fillId="0" borderId="0"/>
    <xf numFmtId="223" fontId="11" fillId="0" borderId="0"/>
    <xf numFmtId="223" fontId="11" fillId="0" borderId="0"/>
    <xf numFmtId="223" fontId="11" fillId="0" borderId="0"/>
    <xf numFmtId="223" fontId="11" fillId="0" borderId="0"/>
    <xf numFmtId="223" fontId="11" fillId="0" borderId="0"/>
    <xf numFmtId="223" fontId="11" fillId="0" borderId="0"/>
    <xf numFmtId="223" fontId="11" fillId="0" borderId="0"/>
    <xf numFmtId="223" fontId="13" fillId="0" borderId="0"/>
    <xf numFmtId="223" fontId="10" fillId="0" borderId="0" applyBorder="0"/>
    <xf numFmtId="223" fontId="10" fillId="0" borderId="0" applyBorder="0"/>
    <xf numFmtId="223" fontId="10" fillId="0" borderId="0" applyBorder="0"/>
    <xf numFmtId="223" fontId="10" fillId="0" borderId="0" applyBorder="0"/>
    <xf numFmtId="223" fontId="11" fillId="0" borderId="0"/>
    <xf numFmtId="223" fontId="11" fillId="0" borderId="0"/>
    <xf numFmtId="184" fontId="6" fillId="0" borderId="0" applyFill="0" applyBorder="0" applyProtection="0">
      <alignment horizontal="right"/>
    </xf>
    <xf numFmtId="185" fontId="6" fillId="0" borderId="0" applyFill="0" applyBorder="0" applyProtection="0">
      <alignment horizontal="right"/>
    </xf>
    <xf numFmtId="186" fontId="14" fillId="0" borderId="0" applyFill="0" applyBorder="0" applyProtection="0">
      <alignment horizontal="center"/>
    </xf>
    <xf numFmtId="187" fontId="14" fillId="0" borderId="0" applyFill="0" applyBorder="0" applyProtection="0">
      <alignment horizontal="center"/>
    </xf>
    <xf numFmtId="188" fontId="15" fillId="0" borderId="0" applyFill="0" applyBorder="0" applyProtection="0">
      <alignment horizontal="right"/>
    </xf>
    <xf numFmtId="189" fontId="6" fillId="0" borderId="0" applyFill="0" applyBorder="0" applyProtection="0">
      <alignment horizontal="right"/>
    </xf>
    <xf numFmtId="190" fontId="6" fillId="0" borderId="0" applyFill="0" applyBorder="0" applyProtection="0">
      <alignment horizontal="right"/>
    </xf>
    <xf numFmtId="191" fontId="6" fillId="0" borderId="0" applyFill="0" applyBorder="0" applyProtection="0">
      <alignment horizontal="right"/>
    </xf>
    <xf numFmtId="192" fontId="6" fillId="0" borderId="0" applyFill="0" applyBorder="0" applyProtection="0">
      <alignment horizontal="right"/>
    </xf>
    <xf numFmtId="223" fontId="12" fillId="0" borderId="0" applyNumberFormat="0" applyFill="0" applyBorder="0" applyAlignment="0" applyProtection="0"/>
    <xf numFmtId="223" fontId="16" fillId="0" borderId="0" applyNumberFormat="0" applyFill="0" applyBorder="0" applyAlignment="0" applyProtection="0"/>
    <xf numFmtId="37" fontId="17" fillId="0" borderId="0"/>
    <xf numFmtId="178" fontId="17" fillId="0" borderId="0" applyFont="0" applyFill="0" applyBorder="0" applyAlignment="0" applyProtection="0"/>
    <xf numFmtId="223" fontId="12" fillId="0" borderId="0"/>
    <xf numFmtId="193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223" fontId="19" fillId="3" borderId="0" applyNumberFormat="0" applyBorder="0" applyAlignment="0" applyProtection="0">
      <alignment vertical="center"/>
    </xf>
    <xf numFmtId="223" fontId="19" fillId="4" borderId="0" applyNumberFormat="0" applyBorder="0" applyAlignment="0" applyProtection="0">
      <alignment vertical="center"/>
    </xf>
    <xf numFmtId="223" fontId="19" fillId="5" borderId="0" applyNumberFormat="0" applyBorder="0" applyAlignment="0" applyProtection="0">
      <alignment vertical="center"/>
    </xf>
    <xf numFmtId="223" fontId="19" fillId="6" borderId="0" applyNumberFormat="0" applyBorder="0" applyAlignment="0" applyProtection="0">
      <alignment vertical="center"/>
    </xf>
    <xf numFmtId="223" fontId="19" fillId="7" borderId="0" applyNumberFormat="0" applyBorder="0" applyAlignment="0" applyProtection="0">
      <alignment vertical="center"/>
    </xf>
    <xf numFmtId="223" fontId="19" fillId="8" borderId="0" applyNumberFormat="0" applyBorder="0" applyAlignment="0" applyProtection="0">
      <alignment vertical="center"/>
    </xf>
    <xf numFmtId="223" fontId="17" fillId="0" borderId="0" applyBorder="0"/>
    <xf numFmtId="223" fontId="10" fillId="0" borderId="0" applyBorder="0"/>
    <xf numFmtId="223" fontId="17" fillId="0" borderId="0" applyBorder="0"/>
    <xf numFmtId="194" fontId="12" fillId="0" borderId="0" applyFont="0" applyFill="0" applyBorder="0" applyAlignment="0" applyProtection="0"/>
    <xf numFmtId="195" fontId="12" fillId="0" borderId="0" applyFont="0" applyFill="0" applyBorder="0" applyAlignment="0" applyProtection="0"/>
    <xf numFmtId="223" fontId="19" fillId="9" borderId="0" applyNumberFormat="0" applyBorder="0" applyAlignment="0" applyProtection="0">
      <alignment vertical="center"/>
    </xf>
    <xf numFmtId="223" fontId="19" fillId="10" borderId="0" applyNumberFormat="0" applyBorder="0" applyAlignment="0" applyProtection="0">
      <alignment vertical="center"/>
    </xf>
    <xf numFmtId="223" fontId="19" fillId="11" borderId="0" applyNumberFormat="0" applyBorder="0" applyAlignment="0" applyProtection="0">
      <alignment vertical="center"/>
    </xf>
    <xf numFmtId="223" fontId="19" fillId="6" borderId="0" applyNumberFormat="0" applyBorder="0" applyAlignment="0" applyProtection="0">
      <alignment vertical="center"/>
    </xf>
    <xf numFmtId="223" fontId="19" fillId="9" borderId="0" applyNumberFormat="0" applyBorder="0" applyAlignment="0" applyProtection="0">
      <alignment vertical="center"/>
    </xf>
    <xf numFmtId="223" fontId="19" fillId="12" borderId="0" applyNumberFormat="0" applyBorder="0" applyAlignment="0" applyProtection="0">
      <alignment vertical="center"/>
    </xf>
    <xf numFmtId="223" fontId="20" fillId="13" borderId="0" applyNumberFormat="0" applyBorder="0" applyAlignment="0" applyProtection="0">
      <alignment vertical="center"/>
    </xf>
    <xf numFmtId="223" fontId="20" fillId="10" borderId="0" applyNumberFormat="0" applyBorder="0" applyAlignment="0" applyProtection="0">
      <alignment vertical="center"/>
    </xf>
    <xf numFmtId="223" fontId="20" fillId="11" borderId="0" applyNumberFormat="0" applyBorder="0" applyAlignment="0" applyProtection="0">
      <alignment vertical="center"/>
    </xf>
    <xf numFmtId="223" fontId="20" fillId="14" borderId="0" applyNumberFormat="0" applyBorder="0" applyAlignment="0" applyProtection="0">
      <alignment vertical="center"/>
    </xf>
    <xf numFmtId="223" fontId="20" fillId="15" borderId="0" applyNumberFormat="0" applyBorder="0" applyAlignment="0" applyProtection="0">
      <alignment vertical="center"/>
    </xf>
    <xf numFmtId="223" fontId="20" fillId="16" borderId="0" applyNumberFormat="0" applyBorder="0" applyAlignment="0" applyProtection="0">
      <alignment vertical="center"/>
    </xf>
    <xf numFmtId="223" fontId="20" fillId="17" borderId="0" applyNumberFormat="0" applyBorder="0" applyAlignment="0" applyProtection="0">
      <alignment vertical="center"/>
    </xf>
    <xf numFmtId="223" fontId="20" fillId="18" borderId="0" applyNumberFormat="0" applyBorder="0" applyAlignment="0" applyProtection="0">
      <alignment vertical="center"/>
    </xf>
    <xf numFmtId="223" fontId="20" fillId="19" borderId="0" applyNumberFormat="0" applyBorder="0" applyAlignment="0" applyProtection="0">
      <alignment vertical="center"/>
    </xf>
    <xf numFmtId="223" fontId="20" fillId="14" borderId="0" applyNumberFormat="0" applyBorder="0" applyAlignment="0" applyProtection="0">
      <alignment vertical="center"/>
    </xf>
    <xf numFmtId="223" fontId="20" fillId="15" borderId="0" applyNumberFormat="0" applyBorder="0" applyAlignment="0" applyProtection="0">
      <alignment vertical="center"/>
    </xf>
    <xf numFmtId="223" fontId="20" fillId="20" borderId="0" applyNumberFormat="0" applyBorder="0" applyAlignment="0" applyProtection="0">
      <alignment vertical="center"/>
    </xf>
    <xf numFmtId="223" fontId="21" fillId="0" borderId="0">
      <alignment horizontal="center" wrapText="1"/>
      <protection locked="0"/>
    </xf>
    <xf numFmtId="223" fontId="22" fillId="4" borderId="0" applyNumberFormat="0" applyBorder="0" applyAlignment="0" applyProtection="0">
      <alignment vertical="center"/>
    </xf>
    <xf numFmtId="223" fontId="23" fillId="0" borderId="0" applyFill="0" applyBorder="0">
      <alignment wrapText="1"/>
    </xf>
    <xf numFmtId="196" fontId="17" fillId="0" borderId="0" applyFill="0" applyBorder="0" applyAlignment="0"/>
    <xf numFmtId="197" fontId="17" fillId="0" borderId="0" applyFill="0" applyBorder="0" applyAlignment="0"/>
    <xf numFmtId="198" fontId="13" fillId="0" borderId="0" applyFill="0" applyBorder="0" applyAlignment="0"/>
    <xf numFmtId="199" fontId="17" fillId="0" borderId="0" applyFill="0" applyBorder="0" applyAlignment="0"/>
    <xf numFmtId="200" fontId="17" fillId="0" borderId="0" applyFill="0" applyBorder="0" applyAlignment="0"/>
    <xf numFmtId="181" fontId="13" fillId="0" borderId="0" applyFill="0" applyBorder="0" applyAlignment="0"/>
    <xf numFmtId="201" fontId="17" fillId="0" borderId="0" applyFill="0" applyBorder="0" applyAlignment="0"/>
    <xf numFmtId="197" fontId="17" fillId="0" borderId="0" applyFill="0" applyBorder="0" applyAlignment="0"/>
    <xf numFmtId="223" fontId="24" fillId="21" borderId="3" applyNumberFormat="0" applyAlignment="0" applyProtection="0">
      <alignment vertical="center"/>
    </xf>
    <xf numFmtId="223" fontId="25" fillId="0" borderId="0"/>
    <xf numFmtId="223" fontId="26" fillId="22" borderId="4" applyNumberFormat="0" applyAlignment="0" applyProtection="0">
      <alignment vertical="center"/>
    </xf>
    <xf numFmtId="223" fontId="27" fillId="0" borderId="2" applyNumberFormat="0" applyFill="0" applyProtection="0">
      <alignment horizontal="center"/>
    </xf>
    <xf numFmtId="223" fontId="28" fillId="0" borderId="5">
      <alignment horizontal="center"/>
    </xf>
    <xf numFmtId="181" fontId="13" fillId="0" borderId="0" applyFont="0" applyFill="0" applyBorder="0" applyAlignment="0" applyProtection="0"/>
    <xf numFmtId="37" fontId="18" fillId="0" borderId="0" applyFont="0" applyFill="0" applyBorder="0" applyAlignment="0" applyProtection="0"/>
    <xf numFmtId="202" fontId="18" fillId="0" borderId="0" applyFont="0" applyFill="0" applyBorder="0" applyAlignment="0" applyProtection="0"/>
    <xf numFmtId="39" fontId="18" fillId="0" borderId="0" applyFont="0" applyFill="0" applyBorder="0" applyAlignment="0" applyProtection="0"/>
    <xf numFmtId="203" fontId="16" fillId="0" borderId="0">
      <alignment horizontal="left"/>
    </xf>
    <xf numFmtId="223" fontId="29" fillId="0" borderId="0" applyNumberFormat="0" applyAlignment="0">
      <alignment horizontal="left"/>
    </xf>
    <xf numFmtId="223" fontId="30" fillId="0" borderId="0" applyNumberFormat="0" applyAlignment="0"/>
    <xf numFmtId="204" fontId="17" fillId="0" borderId="0" applyFill="0" applyBorder="0"/>
    <xf numFmtId="197" fontId="17" fillId="0" borderId="0" applyFont="0" applyFill="0" applyBorder="0" applyAlignment="0" applyProtection="0"/>
    <xf numFmtId="205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14" fontId="31" fillId="0" borderId="0" applyFill="0" applyBorder="0" applyAlignment="0"/>
    <xf numFmtId="180" fontId="10" fillId="0" borderId="0" applyFont="0" applyFill="0" applyBorder="0" applyAlignment="0" applyProtection="0"/>
    <xf numFmtId="182" fontId="10" fillId="0" borderId="0" applyFont="0" applyFill="0" applyBorder="0" applyAlignment="0" applyProtection="0"/>
    <xf numFmtId="177" fontId="11" fillId="0" borderId="0"/>
    <xf numFmtId="181" fontId="13" fillId="0" borderId="0" applyFill="0" applyBorder="0" applyAlignment="0"/>
    <xf numFmtId="197" fontId="17" fillId="0" borderId="0" applyFill="0" applyBorder="0" applyAlignment="0"/>
    <xf numFmtId="181" fontId="13" fillId="0" borderId="0" applyFill="0" applyBorder="0" applyAlignment="0"/>
    <xf numFmtId="201" fontId="17" fillId="0" borderId="0" applyFill="0" applyBorder="0" applyAlignment="0"/>
    <xf numFmtId="197" fontId="17" fillId="0" borderId="0" applyFill="0" applyBorder="0" applyAlignment="0"/>
    <xf numFmtId="223" fontId="32" fillId="0" borderId="0" applyNumberFormat="0" applyAlignment="0">
      <alignment horizontal="left"/>
    </xf>
    <xf numFmtId="223" fontId="6" fillId="0" borderId="0" applyFont="0" applyFill="0" applyBorder="0" applyAlignment="0" applyProtection="0"/>
    <xf numFmtId="223" fontId="33" fillId="0" borderId="0" applyNumberFormat="0" applyFill="0" applyBorder="0" applyAlignment="0" applyProtection="0">
      <alignment vertical="center"/>
    </xf>
    <xf numFmtId="223" fontId="10" fillId="0" borderId="0" applyFill="0" applyBorder="0"/>
    <xf numFmtId="223" fontId="10" fillId="0" borderId="0" applyFill="0" applyBorder="0"/>
    <xf numFmtId="223" fontId="23" fillId="0" borderId="0" applyFill="0" applyBorder="0"/>
    <xf numFmtId="204" fontId="17" fillId="0" borderId="6" applyFill="0" applyBorder="0">
      <protection locked="0"/>
    </xf>
    <xf numFmtId="223" fontId="34" fillId="5" borderId="0" applyNumberFormat="0" applyBorder="0" applyAlignment="0" applyProtection="0">
      <alignment vertical="center"/>
    </xf>
    <xf numFmtId="38" fontId="23" fillId="23" borderId="0" applyNumberFormat="0" applyBorder="0" applyAlignment="0" applyProtection="0"/>
    <xf numFmtId="223" fontId="35" fillId="0" borderId="0">
      <alignment horizontal="left"/>
    </xf>
    <xf numFmtId="223" fontId="36" fillId="0" borderId="7" applyNumberFormat="0" applyAlignment="0" applyProtection="0">
      <alignment horizontal="left" vertical="center"/>
    </xf>
    <xf numFmtId="223" fontId="36" fillId="0" borderId="8">
      <alignment horizontal="left" vertical="center"/>
    </xf>
    <xf numFmtId="223" fontId="37" fillId="0" borderId="9" applyNumberFormat="0" applyFill="0" applyAlignment="0" applyProtection="0">
      <alignment vertical="center"/>
    </xf>
    <xf numFmtId="223" fontId="38" fillId="0" borderId="10" applyNumberFormat="0" applyFill="0" applyAlignment="0" applyProtection="0">
      <alignment vertical="center"/>
    </xf>
    <xf numFmtId="223" fontId="39" fillId="0" borderId="11" applyNumberFormat="0" applyFill="0" applyAlignment="0" applyProtection="0">
      <alignment vertical="center"/>
    </xf>
    <xf numFmtId="223" fontId="39" fillId="0" borderId="0" applyNumberFormat="0" applyFill="0" applyBorder="0" applyAlignment="0" applyProtection="0">
      <alignment vertical="center"/>
    </xf>
    <xf numFmtId="223" fontId="40" fillId="0" borderId="12">
      <alignment horizontal="center"/>
    </xf>
    <xf numFmtId="223" fontId="40" fillId="0" borderId="0">
      <alignment horizontal="center"/>
    </xf>
    <xf numFmtId="49" fontId="23" fillId="0" borderId="0" applyFill="0" applyBorder="0"/>
    <xf numFmtId="223" fontId="41" fillId="8" borderId="3" applyNumberFormat="0" applyAlignment="0" applyProtection="0">
      <alignment vertical="center"/>
    </xf>
    <xf numFmtId="10" fontId="23" fillId="24" borderId="13" applyNumberFormat="0" applyBorder="0" applyAlignment="0" applyProtection="0"/>
    <xf numFmtId="24" fontId="13" fillId="25" borderId="0"/>
    <xf numFmtId="181" fontId="13" fillId="0" borderId="0" applyFill="0" applyBorder="0" applyAlignment="0"/>
    <xf numFmtId="197" fontId="17" fillId="0" borderId="0" applyFill="0" applyBorder="0" applyAlignment="0"/>
    <xf numFmtId="181" fontId="13" fillId="0" borderId="0" applyFill="0" applyBorder="0" applyAlignment="0"/>
    <xf numFmtId="201" fontId="17" fillId="0" borderId="0" applyFill="0" applyBorder="0" applyAlignment="0"/>
    <xf numFmtId="197" fontId="17" fillId="0" borderId="0" applyFill="0" applyBorder="0" applyAlignment="0"/>
    <xf numFmtId="223" fontId="42" fillId="0" borderId="14" applyNumberFormat="0" applyFill="0" applyAlignment="0" applyProtection="0">
      <alignment vertical="center"/>
    </xf>
    <xf numFmtId="24" fontId="13" fillId="26" borderId="0"/>
    <xf numFmtId="207" fontId="10" fillId="0" borderId="0" applyFont="0" applyFill="0" applyBorder="0" applyAlignment="0" applyProtection="0"/>
    <xf numFmtId="208" fontId="10" fillId="0" borderId="0" applyFont="0" applyFill="0" applyBorder="0" applyAlignment="0" applyProtection="0"/>
    <xf numFmtId="209" fontId="17" fillId="0" borderId="0" applyFont="0" applyFill="0" applyBorder="0" applyAlignment="0" applyProtection="0"/>
    <xf numFmtId="210" fontId="17" fillId="0" borderId="0" applyFont="0" applyFill="0" applyBorder="0" applyAlignment="0" applyProtection="0"/>
    <xf numFmtId="223" fontId="43" fillId="0" borderId="12"/>
    <xf numFmtId="179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211" fontId="17" fillId="0" borderId="0" applyFont="0" applyFill="0" applyBorder="0" applyAlignment="0" applyProtection="0"/>
    <xf numFmtId="212" fontId="17" fillId="0" borderId="0" applyFont="0" applyFill="0" applyBorder="0" applyAlignment="0" applyProtection="0"/>
    <xf numFmtId="223" fontId="10" fillId="0" borderId="0"/>
    <xf numFmtId="223" fontId="44" fillId="27" borderId="0" applyNumberFormat="0" applyBorder="0" applyAlignment="0" applyProtection="0">
      <alignment vertical="center"/>
    </xf>
    <xf numFmtId="213" fontId="17" fillId="0" borderId="0"/>
    <xf numFmtId="223" fontId="17" fillId="28" borderId="15" applyNumberFormat="0" applyFont="0" applyAlignment="0" applyProtection="0">
      <alignment vertical="center"/>
    </xf>
    <xf numFmtId="223" fontId="10" fillId="0" borderId="0" applyFont="0" applyFill="0" applyBorder="0" applyAlignment="0" applyProtection="0"/>
    <xf numFmtId="223" fontId="10" fillId="0" borderId="0" applyFont="0" applyFill="0" applyBorder="0" applyAlignment="0" applyProtection="0"/>
    <xf numFmtId="223" fontId="45" fillId="21" borderId="16" applyNumberFormat="0" applyAlignment="0" applyProtection="0">
      <alignment vertical="center"/>
    </xf>
    <xf numFmtId="40" fontId="46" fillId="29" borderId="0">
      <alignment horizontal="right"/>
    </xf>
    <xf numFmtId="223" fontId="47" fillId="29" borderId="0">
      <alignment horizontal="right"/>
    </xf>
    <xf numFmtId="223" fontId="48" fillId="29" borderId="1"/>
    <xf numFmtId="223" fontId="48" fillId="0" borderId="0" applyBorder="0">
      <alignment horizontal="centerContinuous"/>
    </xf>
    <xf numFmtId="223" fontId="49" fillId="0" borderId="0" applyBorder="0">
      <alignment horizontal="centerContinuous"/>
    </xf>
    <xf numFmtId="214" fontId="17" fillId="0" borderId="0" applyFill="0" applyBorder="0">
      <alignment horizontal="right"/>
    </xf>
    <xf numFmtId="14" fontId="21" fillId="0" borderId="0">
      <alignment horizontal="center" wrapText="1"/>
      <protection locked="0"/>
    </xf>
    <xf numFmtId="200" fontId="17" fillId="0" borderId="0" applyFont="0" applyFill="0" applyBorder="0" applyAlignment="0" applyProtection="0"/>
    <xf numFmtId="215" fontId="17" fillId="0" borderId="0" applyFont="0" applyFill="0" applyBorder="0" applyAlignment="0" applyProtection="0"/>
    <xf numFmtId="10" fontId="10" fillId="0" borderId="0" applyFont="0" applyFill="0" applyBorder="0" applyAlignment="0" applyProtection="0"/>
    <xf numFmtId="10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181" fontId="13" fillId="0" borderId="0" applyFill="0" applyBorder="0" applyAlignment="0"/>
    <xf numFmtId="197" fontId="17" fillId="0" borderId="0" applyFill="0" applyBorder="0" applyAlignment="0"/>
    <xf numFmtId="181" fontId="13" fillId="0" borderId="0" applyFill="0" applyBorder="0" applyAlignment="0"/>
    <xf numFmtId="201" fontId="17" fillId="0" borderId="0" applyFill="0" applyBorder="0" applyAlignment="0"/>
    <xf numFmtId="197" fontId="17" fillId="0" borderId="0" applyFill="0" applyBorder="0" applyAlignment="0"/>
    <xf numFmtId="177" fontId="50" fillId="0" borderId="0"/>
    <xf numFmtId="223" fontId="51" fillId="0" borderId="0" applyNumberFormat="0" applyFont="0" applyFill="0" applyBorder="0" applyAlignment="0" applyProtection="0">
      <alignment horizontal="left"/>
    </xf>
    <xf numFmtId="203" fontId="52" fillId="0" borderId="0"/>
    <xf numFmtId="223" fontId="53" fillId="30" borderId="0" applyNumberFormat="0" applyFont="0" applyBorder="0" applyAlignment="0">
      <alignment horizontal="center"/>
    </xf>
    <xf numFmtId="223" fontId="54" fillId="0" borderId="13" applyProtection="0">
      <alignment vertical="center"/>
    </xf>
    <xf numFmtId="196" fontId="17" fillId="0" borderId="0" applyNumberFormat="0" applyFill="0" applyBorder="0" applyAlignment="0" applyProtection="0">
      <alignment horizontal="left"/>
    </xf>
    <xf numFmtId="223" fontId="55" fillId="0" borderId="0" applyFill="0" applyBorder="0">
      <alignment horizontal="left"/>
    </xf>
    <xf numFmtId="223" fontId="53" fillId="1" borderId="8" applyNumberFormat="0" applyFont="0" applyAlignment="0">
      <alignment horizontal="center"/>
    </xf>
    <xf numFmtId="223" fontId="56" fillId="0" borderId="0" applyNumberFormat="0" applyFill="0" applyBorder="0" applyAlignment="0">
      <alignment horizontal="center"/>
    </xf>
    <xf numFmtId="223" fontId="57" fillId="31" borderId="0" applyNumberFormat="0" applyBorder="0" applyAlignment="0" applyProtection="0"/>
    <xf numFmtId="223" fontId="10" fillId="0" borderId="0" applyNumberFormat="0" applyFont="0" applyFill="0" applyBorder="0" applyAlignment="0" applyProtection="0"/>
    <xf numFmtId="223" fontId="57" fillId="31" borderId="0" applyNumberFormat="0" applyBorder="0" applyAlignment="0" applyProtection="0"/>
    <xf numFmtId="223" fontId="10" fillId="24" borderId="0" applyNumberFormat="0" applyAlignment="0" applyProtection="0"/>
    <xf numFmtId="3" fontId="10" fillId="0" borderId="0" applyNumberFormat="0" applyFont="0" applyFill="0" applyBorder="0" applyAlignment="0" applyProtection="0"/>
    <xf numFmtId="223" fontId="57" fillId="31" borderId="0" applyNumberFormat="0" applyBorder="0" applyAlignment="0" applyProtection="0"/>
    <xf numFmtId="223" fontId="10" fillId="24" borderId="0" applyNumberFormat="0" applyBorder="0" applyAlignment="0" applyProtection="0"/>
    <xf numFmtId="3" fontId="10" fillId="0" borderId="0" applyNumberFormat="0" applyFont="0" applyFill="0" applyBorder="0" applyAlignment="0" applyProtection="0"/>
    <xf numFmtId="223" fontId="10" fillId="32" borderId="0" applyNumberFormat="0" applyBorder="0" applyAlignment="0" applyProtection="0"/>
    <xf numFmtId="223" fontId="57" fillId="32" borderId="0" applyNumberFormat="0" applyBorder="0" applyAlignment="0" applyProtection="0"/>
    <xf numFmtId="3" fontId="10" fillId="0" borderId="0" applyNumberFormat="0" applyFont="0" applyFill="0" applyBorder="0" applyAlignment="0" applyProtection="0"/>
    <xf numFmtId="3" fontId="57" fillId="33" borderId="0" applyNumberFormat="0" applyBorder="0" applyAlignment="0" applyProtection="0"/>
    <xf numFmtId="3" fontId="57" fillId="33" borderId="0" applyNumberFormat="0" applyBorder="0" applyAlignment="0" applyProtection="0"/>
    <xf numFmtId="3" fontId="10" fillId="0" borderId="0" applyNumberFormat="0" applyFont="0" applyFill="0" applyBorder="0" applyAlignment="0" applyProtection="0"/>
    <xf numFmtId="3" fontId="57" fillId="34" borderId="0" applyNumberFormat="0" applyBorder="0" applyAlignment="0" applyProtection="0"/>
    <xf numFmtId="3" fontId="57" fillId="34" borderId="0" applyNumberFormat="0" applyBorder="0" applyAlignment="0" applyProtection="0"/>
    <xf numFmtId="223" fontId="10" fillId="0" borderId="0" applyFont="0" applyFill="0" applyBorder="0" applyAlignment="0" applyProtection="0"/>
    <xf numFmtId="3" fontId="10" fillId="23" borderId="0" applyFont="0" applyBorder="0" applyAlignment="0" applyProtection="0"/>
    <xf numFmtId="223" fontId="10" fillId="34" borderId="0" applyNumberFormat="0" applyFont="0" applyBorder="0" applyAlignment="0" applyProtection="0"/>
    <xf numFmtId="4" fontId="10" fillId="23" borderId="0" applyFont="0" applyBorder="0" applyAlignment="0" applyProtection="0"/>
    <xf numFmtId="223" fontId="51" fillId="0" borderId="0"/>
    <xf numFmtId="223" fontId="13" fillId="0" borderId="0"/>
    <xf numFmtId="223" fontId="43" fillId="0" borderId="0"/>
    <xf numFmtId="40" fontId="58" fillId="0" borderId="0" applyBorder="0">
      <alignment horizontal="right"/>
    </xf>
    <xf numFmtId="49" fontId="31" fillId="0" borderId="0" applyFill="0" applyBorder="0" applyAlignment="0"/>
    <xf numFmtId="216" fontId="17" fillId="0" borderId="0" applyFill="0" applyBorder="0" applyAlignment="0"/>
    <xf numFmtId="217" fontId="17" fillId="0" borderId="0" applyFill="0" applyBorder="0" applyAlignment="0"/>
    <xf numFmtId="223" fontId="59" fillId="0" borderId="0" applyNumberFormat="0" applyFill="0" applyBorder="0" applyAlignment="0" applyProtection="0">
      <alignment vertical="center"/>
    </xf>
    <xf numFmtId="223" fontId="60" fillId="0" borderId="17" applyNumberFormat="0" applyFill="0" applyAlignment="0" applyProtection="0">
      <alignment vertical="center"/>
    </xf>
    <xf numFmtId="223" fontId="61" fillId="0" borderId="0" applyNumberFormat="0" applyFill="0" applyBorder="0" applyAlignment="0" applyProtection="0">
      <alignment vertical="center"/>
    </xf>
    <xf numFmtId="179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9" fontId="62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/>
    <xf numFmtId="9" fontId="2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3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64" fillId="0" borderId="0" applyFont="0" applyFill="0" applyBorder="0" applyAlignment="0" applyProtection="0">
      <alignment vertical="center"/>
    </xf>
    <xf numFmtId="223" fontId="10" fillId="0" borderId="0"/>
    <xf numFmtId="223" fontId="22" fillId="4" borderId="0" applyNumberFormat="0" applyBorder="0" applyAlignment="0" applyProtection="0">
      <alignment vertical="center"/>
    </xf>
    <xf numFmtId="223" fontId="22" fillId="4" borderId="0" applyNumberFormat="0" applyBorder="0" applyAlignment="0" applyProtection="0">
      <alignment vertical="center"/>
    </xf>
    <xf numFmtId="223" fontId="22" fillId="4" borderId="0" applyNumberFormat="0" applyBorder="0" applyAlignment="0" applyProtection="0">
      <alignment vertical="center"/>
    </xf>
    <xf numFmtId="223" fontId="22" fillId="4" borderId="0" applyNumberFormat="0" applyBorder="0" applyAlignment="0" applyProtection="0">
      <alignment vertical="center"/>
    </xf>
    <xf numFmtId="223" fontId="22" fillId="4" borderId="0" applyNumberFormat="0" applyBorder="0" applyAlignment="0" applyProtection="0">
      <alignment vertical="center"/>
    </xf>
    <xf numFmtId="223" fontId="22" fillId="4" borderId="0" applyNumberFormat="0" applyBorder="0" applyAlignment="0" applyProtection="0">
      <alignment vertical="center"/>
    </xf>
    <xf numFmtId="223" fontId="22" fillId="4" borderId="0" applyNumberFormat="0" applyBorder="0" applyAlignment="0" applyProtection="0">
      <alignment vertical="center"/>
    </xf>
    <xf numFmtId="223" fontId="7" fillId="0" borderId="0">
      <alignment vertical="center"/>
    </xf>
    <xf numFmtId="223" fontId="62" fillId="0" borderId="0">
      <alignment vertical="center"/>
    </xf>
    <xf numFmtId="223" fontId="62" fillId="0" borderId="0">
      <alignment vertical="center"/>
    </xf>
    <xf numFmtId="223" fontId="64" fillId="0" borderId="0">
      <alignment vertical="center"/>
      <protection locked="0"/>
    </xf>
    <xf numFmtId="223" fontId="62" fillId="0" borderId="0">
      <alignment vertical="center"/>
    </xf>
    <xf numFmtId="223" fontId="62" fillId="0" borderId="0">
      <alignment vertical="center"/>
    </xf>
    <xf numFmtId="223" fontId="62" fillId="0" borderId="0">
      <alignment vertical="center"/>
    </xf>
    <xf numFmtId="223" fontId="62" fillId="0" borderId="0">
      <alignment vertical="center"/>
    </xf>
    <xf numFmtId="223" fontId="2" fillId="0" borderId="0">
      <alignment vertical="center"/>
    </xf>
    <xf numFmtId="223" fontId="2" fillId="0" borderId="0">
      <alignment vertical="center"/>
      <protection locked="0"/>
    </xf>
    <xf numFmtId="223" fontId="7" fillId="0" borderId="0">
      <alignment vertical="center"/>
      <protection locked="0"/>
    </xf>
    <xf numFmtId="223" fontId="7" fillId="0" borderId="0">
      <alignment vertical="center"/>
      <protection locked="0"/>
    </xf>
    <xf numFmtId="223" fontId="7" fillId="0" borderId="0">
      <alignment vertical="center"/>
    </xf>
    <xf numFmtId="223" fontId="7" fillId="0" borderId="0">
      <alignment vertical="center"/>
    </xf>
    <xf numFmtId="223" fontId="7" fillId="0" borderId="0">
      <alignment vertical="center"/>
    </xf>
    <xf numFmtId="223" fontId="65" fillId="0" borderId="0">
      <alignment vertical="center"/>
    </xf>
    <xf numFmtId="223" fontId="17" fillId="0" borderId="0"/>
    <xf numFmtId="223" fontId="17" fillId="0" borderId="0">
      <alignment vertical="center"/>
    </xf>
    <xf numFmtId="37" fontId="17" fillId="0" borderId="0"/>
    <xf numFmtId="223" fontId="17" fillId="0" borderId="0"/>
    <xf numFmtId="223" fontId="17" fillId="0" borderId="0"/>
    <xf numFmtId="223" fontId="17" fillId="0" borderId="0"/>
    <xf numFmtId="223" fontId="17" fillId="0" borderId="0"/>
    <xf numFmtId="223" fontId="19" fillId="0" borderId="0">
      <alignment vertical="center"/>
    </xf>
    <xf numFmtId="223" fontId="17" fillId="0" borderId="0"/>
    <xf numFmtId="223" fontId="62" fillId="0" borderId="0">
      <alignment vertical="center"/>
    </xf>
    <xf numFmtId="223" fontId="64" fillId="0" borderId="0">
      <alignment vertical="center"/>
    </xf>
    <xf numFmtId="223" fontId="64" fillId="0" borderId="0">
      <alignment vertical="center"/>
    </xf>
    <xf numFmtId="223" fontId="64" fillId="0" borderId="0">
      <alignment vertical="center"/>
    </xf>
    <xf numFmtId="223" fontId="64" fillId="0" borderId="0">
      <alignment vertical="center"/>
    </xf>
    <xf numFmtId="223" fontId="62" fillId="0" borderId="0">
      <alignment vertical="center"/>
      <protection locked="0"/>
    </xf>
    <xf numFmtId="223" fontId="2" fillId="0" borderId="0">
      <alignment vertical="center"/>
      <protection locked="0"/>
    </xf>
    <xf numFmtId="223" fontId="7" fillId="0" borderId="0">
      <alignment vertical="center"/>
    </xf>
    <xf numFmtId="223" fontId="7" fillId="0" borderId="0">
      <alignment vertical="center"/>
    </xf>
    <xf numFmtId="223" fontId="7" fillId="0" borderId="0">
      <alignment vertical="center"/>
    </xf>
    <xf numFmtId="223" fontId="7" fillId="0" borderId="0">
      <alignment vertical="center"/>
    </xf>
    <xf numFmtId="223" fontId="7" fillId="0" borderId="0">
      <alignment vertical="center"/>
      <protection locked="0"/>
    </xf>
    <xf numFmtId="223" fontId="7" fillId="0" borderId="0">
      <alignment vertical="center"/>
      <protection locked="0"/>
    </xf>
    <xf numFmtId="223" fontId="7" fillId="0" borderId="0">
      <alignment vertical="center"/>
      <protection locked="0"/>
    </xf>
    <xf numFmtId="223" fontId="62" fillId="0" borderId="0">
      <alignment vertical="center"/>
    </xf>
    <xf numFmtId="223" fontId="19" fillId="0" borderId="0">
      <alignment vertical="center"/>
    </xf>
    <xf numFmtId="223" fontId="6" fillId="0" borderId="0">
      <protection locked="0"/>
    </xf>
    <xf numFmtId="223" fontId="17" fillId="0" borderId="0">
      <protection locked="0"/>
    </xf>
    <xf numFmtId="223" fontId="17" fillId="0" borderId="0"/>
    <xf numFmtId="223" fontId="17" fillId="0" borderId="0"/>
    <xf numFmtId="223" fontId="17" fillId="0" borderId="0"/>
    <xf numFmtId="223" fontId="16" fillId="0" borderId="0">
      <alignment vertical="center"/>
      <protection locked="0"/>
    </xf>
    <xf numFmtId="223" fontId="62" fillId="0" borderId="0">
      <alignment vertical="center"/>
      <protection locked="0"/>
    </xf>
    <xf numFmtId="223" fontId="19" fillId="0" borderId="0">
      <alignment vertical="center"/>
    </xf>
    <xf numFmtId="223" fontId="10" fillId="0" borderId="0"/>
    <xf numFmtId="223" fontId="62" fillId="0" borderId="0">
      <alignment vertical="center"/>
    </xf>
    <xf numFmtId="223" fontId="2" fillId="0" borderId="0">
      <alignment vertical="center"/>
    </xf>
    <xf numFmtId="223" fontId="2" fillId="0" borderId="0">
      <alignment vertical="center"/>
    </xf>
    <xf numFmtId="223" fontId="66" fillId="0" borderId="0" applyNumberFormat="0" applyFill="0" applyBorder="0" applyAlignment="0" applyProtection="0">
      <alignment vertical="top"/>
      <protection locked="0"/>
    </xf>
    <xf numFmtId="223" fontId="34" fillId="5" borderId="0" applyNumberFormat="0" applyBorder="0" applyAlignment="0" applyProtection="0">
      <alignment vertical="center"/>
    </xf>
    <xf numFmtId="223" fontId="34" fillId="5" borderId="0" applyNumberFormat="0" applyBorder="0" applyAlignment="0" applyProtection="0">
      <alignment vertical="center"/>
    </xf>
    <xf numFmtId="223" fontId="34" fillId="5" borderId="0" applyNumberFormat="0" applyBorder="0" applyAlignment="0" applyProtection="0">
      <alignment vertical="center"/>
    </xf>
    <xf numFmtId="223" fontId="34" fillId="5" borderId="0" applyNumberFormat="0" applyBorder="0" applyAlignment="0" applyProtection="0">
      <alignment vertical="center"/>
    </xf>
    <xf numFmtId="223" fontId="34" fillId="5" borderId="0" applyNumberFormat="0" applyBorder="0" applyAlignment="0" applyProtection="0">
      <alignment vertical="center"/>
    </xf>
    <xf numFmtId="223" fontId="34" fillId="5" borderId="0" applyNumberFormat="0" applyBorder="0" applyAlignment="0" applyProtection="0">
      <alignment vertical="center"/>
    </xf>
    <xf numFmtId="223" fontId="34" fillId="5" borderId="0" applyNumberFormat="0" applyBorder="0" applyAlignment="0" applyProtection="0">
      <alignment vertical="center"/>
    </xf>
    <xf numFmtId="182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76" fontId="64" fillId="0" borderId="0" applyFont="0" applyFill="0" applyBorder="0" applyAlignment="0" applyProtection="0">
      <alignment vertical="center"/>
    </xf>
    <xf numFmtId="194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41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  <xf numFmtId="43" fontId="62" fillId="0" borderId="0" applyFont="0" applyFill="0" applyBorder="0" applyAlignment="0" applyProtection="0"/>
    <xf numFmtId="218" fontId="67" fillId="0" borderId="0" applyFont="0" applyFill="0" applyBorder="0" applyAlignment="0" applyProtection="0">
      <alignment vertical="center"/>
    </xf>
    <xf numFmtId="43" fontId="62" fillId="0" borderId="0" applyFont="0" applyFill="0" applyBorder="0" applyAlignment="0" applyProtection="0">
      <alignment vertical="center"/>
    </xf>
    <xf numFmtId="43" fontId="62" fillId="0" borderId="0" applyFont="0" applyFill="0" applyBorder="0" applyAlignment="0" applyProtection="0">
      <alignment vertical="center"/>
    </xf>
    <xf numFmtId="43" fontId="62" fillId="0" borderId="0" applyFont="0" applyFill="0" applyBorder="0" applyAlignment="0" applyProtection="0">
      <alignment vertical="center"/>
    </xf>
    <xf numFmtId="43" fontId="62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218" fontId="65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218" fontId="64" fillId="0" borderId="0" applyFont="0" applyFill="0" applyBorder="0" applyAlignment="0" applyProtection="0">
      <alignment vertical="center"/>
    </xf>
    <xf numFmtId="218" fontId="64" fillId="0" borderId="0" applyFont="0" applyFill="0" applyBorder="0" applyAlignment="0" applyProtection="0">
      <alignment vertical="center"/>
    </xf>
    <xf numFmtId="218" fontId="64" fillId="0" borderId="0" applyFont="0" applyFill="0" applyBorder="0" applyAlignment="0" applyProtection="0">
      <alignment vertical="center"/>
    </xf>
    <xf numFmtId="218" fontId="64" fillId="0" borderId="0" applyFont="0" applyFill="0" applyBorder="0" applyAlignment="0" applyProtection="0">
      <alignment vertical="center"/>
    </xf>
    <xf numFmtId="43" fontId="6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63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181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223" fontId="13" fillId="0" borderId="0"/>
    <xf numFmtId="223" fontId="10" fillId="0" borderId="0"/>
    <xf numFmtId="223" fontId="10" fillId="0" borderId="0"/>
    <xf numFmtId="219" fontId="10" fillId="0" borderId="0" applyFont="0" applyFill="0" applyBorder="0" applyAlignment="0" applyProtection="0"/>
    <xf numFmtId="218" fontId="10" fillId="0" borderId="0" applyFont="0" applyFill="0" applyBorder="0" applyAlignment="0" applyProtection="0"/>
    <xf numFmtId="9" fontId="2" fillId="0" borderId="0" applyFont="0" applyFill="0" applyBorder="0" applyAlignment="0" applyProtection="0">
      <alignment vertical="center"/>
    </xf>
    <xf numFmtId="176" fontId="19" fillId="0" borderId="0" applyFont="0" applyFill="0" applyBorder="0" applyAlignment="0" applyProtection="0">
      <alignment vertical="center"/>
    </xf>
    <xf numFmtId="223" fontId="80" fillId="0" borderId="0">
      <protection locked="0"/>
    </xf>
    <xf numFmtId="43" fontId="80" fillId="0" borderId="0" applyFont="0" applyFill="0" applyBorder="0" applyAlignment="0" applyProtection="0">
      <alignment vertical="center"/>
    </xf>
    <xf numFmtId="223" fontId="62" fillId="0" borderId="0">
      <alignment vertical="center"/>
    </xf>
    <xf numFmtId="223" fontId="64" fillId="0" borderId="0">
      <alignment vertical="center"/>
    </xf>
    <xf numFmtId="223" fontId="17" fillId="0" borderId="0"/>
    <xf numFmtId="223" fontId="62" fillId="0" borderId="0">
      <alignment vertical="center"/>
      <protection locked="0"/>
    </xf>
    <xf numFmtId="223" fontId="80" fillId="0" borderId="0"/>
    <xf numFmtId="223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223" fontId="7" fillId="0" borderId="0">
      <alignment vertical="center"/>
      <protection locked="0"/>
    </xf>
    <xf numFmtId="223" fontId="2" fillId="0" borderId="0">
      <alignment vertical="center"/>
    </xf>
    <xf numFmtId="223" fontId="2" fillId="0" borderId="0">
      <alignment vertical="center"/>
      <protection locked="0"/>
    </xf>
    <xf numFmtId="223" fontId="62" fillId="0" borderId="0">
      <alignment vertical="center"/>
      <protection locked="0"/>
    </xf>
    <xf numFmtId="223" fontId="2" fillId="0" borderId="0">
      <alignment vertical="center"/>
    </xf>
    <xf numFmtId="223" fontId="2" fillId="0" borderId="0">
      <alignment vertical="center"/>
    </xf>
    <xf numFmtId="43" fontId="63" fillId="0" borderId="0" applyFont="0" applyFill="0" applyBorder="0" applyAlignment="0" applyProtection="0">
      <alignment vertical="center"/>
    </xf>
    <xf numFmtId="223" fontId="6" fillId="0" borderId="0">
      <protection locked="0"/>
    </xf>
    <xf numFmtId="223" fontId="2" fillId="0" borderId="0">
      <alignment vertical="center"/>
      <protection locked="0"/>
    </xf>
    <xf numFmtId="223" fontId="2" fillId="0" borderId="0">
      <alignment vertical="center"/>
      <protection locked="0"/>
    </xf>
    <xf numFmtId="176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223" fontId="82" fillId="0" borderId="0">
      <alignment vertical="center"/>
    </xf>
    <xf numFmtId="223" fontId="62" fillId="0" borderId="0">
      <alignment vertical="center"/>
      <protection locked="0"/>
    </xf>
    <xf numFmtId="9" fontId="17" fillId="0" borderId="0" applyFont="0" applyFill="0" applyBorder="0" applyAlignment="0" applyProtection="0"/>
    <xf numFmtId="9" fontId="62" fillId="0" borderId="0" applyFont="0" applyFill="0" applyBorder="0" applyAlignment="0" applyProtection="0">
      <alignment vertical="center"/>
    </xf>
    <xf numFmtId="223" fontId="64" fillId="0" borderId="0">
      <alignment vertical="center"/>
      <protection locked="0"/>
    </xf>
    <xf numFmtId="223" fontId="2" fillId="0" borderId="0">
      <alignment vertical="center"/>
    </xf>
    <xf numFmtId="223" fontId="17" fillId="0" borderId="0"/>
    <xf numFmtId="223" fontId="2" fillId="0" borderId="0">
      <alignment vertical="center"/>
    </xf>
    <xf numFmtId="223" fontId="62" fillId="0" borderId="0">
      <alignment vertical="center"/>
    </xf>
    <xf numFmtId="223" fontId="62" fillId="0" borderId="0">
      <alignment vertical="center"/>
    </xf>
    <xf numFmtId="176" fontId="64" fillId="0" borderId="0" applyFont="0" applyFill="0" applyBorder="0" applyAlignment="0" applyProtection="0">
      <alignment vertical="center"/>
    </xf>
    <xf numFmtId="223" fontId="2" fillId="0" borderId="0">
      <alignment vertical="center"/>
    </xf>
    <xf numFmtId="223" fontId="2" fillId="0" borderId="0">
      <alignment vertical="center"/>
    </xf>
    <xf numFmtId="223" fontId="7" fillId="0" borderId="0">
      <alignment vertical="center"/>
      <protection locked="0"/>
    </xf>
    <xf numFmtId="43" fontId="7" fillId="0" borderId="0" applyFont="0" applyFill="0" applyBorder="0" applyAlignment="0" applyProtection="0">
      <alignment vertical="center"/>
    </xf>
    <xf numFmtId="223" fontId="83" fillId="0" borderId="0">
      <alignment vertical="center"/>
      <protection locked="0"/>
    </xf>
    <xf numFmtId="43" fontId="83" fillId="0" borderId="0" applyFont="0" applyFill="0" applyBorder="0" applyAlignment="0" applyProtection="0">
      <alignment vertical="center"/>
    </xf>
    <xf numFmtId="43" fontId="83" fillId="0" borderId="0" applyFont="0" applyFill="0" applyBorder="0" applyAlignment="0" applyProtection="0">
      <alignment vertical="center"/>
    </xf>
    <xf numFmtId="3" fontId="84" fillId="0" borderId="0"/>
    <xf numFmtId="223" fontId="2" fillId="0" borderId="0">
      <alignment vertical="center"/>
    </xf>
    <xf numFmtId="223" fontId="17" fillId="0" borderId="0"/>
    <xf numFmtId="223" fontId="6" fillId="0" borderId="0">
      <protection locked="0"/>
    </xf>
    <xf numFmtId="223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223" fontId="2" fillId="0" borderId="0">
      <alignment vertical="center"/>
      <protection locked="0"/>
    </xf>
    <xf numFmtId="223" fontId="19" fillId="0" borderId="0">
      <alignment vertical="center"/>
    </xf>
    <xf numFmtId="223" fontId="2" fillId="0" borderId="0">
      <alignment vertical="center"/>
      <protection locked="0"/>
    </xf>
    <xf numFmtId="43" fontId="2" fillId="0" borderId="0" applyFont="0" applyFill="0" applyBorder="0" applyAlignment="0" applyProtection="0">
      <alignment vertical="center"/>
    </xf>
    <xf numFmtId="223" fontId="19" fillId="3" borderId="0" applyNumberFormat="0" applyBorder="0" applyAlignment="0" applyProtection="0">
      <alignment vertical="center"/>
    </xf>
    <xf numFmtId="223" fontId="19" fillId="4" borderId="0" applyNumberFormat="0" applyBorder="0" applyAlignment="0" applyProtection="0">
      <alignment vertical="center"/>
    </xf>
    <xf numFmtId="223" fontId="19" fillId="5" borderId="0" applyNumberFormat="0" applyBorder="0" applyAlignment="0" applyProtection="0">
      <alignment vertical="center"/>
    </xf>
    <xf numFmtId="223" fontId="19" fillId="6" borderId="0" applyNumberFormat="0" applyBorder="0" applyAlignment="0" applyProtection="0">
      <alignment vertical="center"/>
    </xf>
    <xf numFmtId="223" fontId="19" fillId="7" borderId="0" applyNumberFormat="0" applyBorder="0" applyAlignment="0" applyProtection="0">
      <alignment vertical="center"/>
    </xf>
    <xf numFmtId="223" fontId="19" fillId="8" borderId="0" applyNumberFormat="0" applyBorder="0" applyAlignment="0" applyProtection="0">
      <alignment vertical="center"/>
    </xf>
    <xf numFmtId="223" fontId="19" fillId="9" borderId="0" applyNumberFormat="0" applyBorder="0" applyAlignment="0" applyProtection="0">
      <alignment vertical="center"/>
    </xf>
    <xf numFmtId="223" fontId="19" fillId="10" borderId="0" applyNumberFormat="0" applyBorder="0" applyAlignment="0" applyProtection="0">
      <alignment vertical="center"/>
    </xf>
    <xf numFmtId="223" fontId="19" fillId="11" borderId="0" applyNumberFormat="0" applyBorder="0" applyAlignment="0" applyProtection="0">
      <alignment vertical="center"/>
    </xf>
    <xf numFmtId="223" fontId="19" fillId="6" borderId="0" applyNumberFormat="0" applyBorder="0" applyAlignment="0" applyProtection="0">
      <alignment vertical="center"/>
    </xf>
    <xf numFmtId="223" fontId="19" fillId="9" borderId="0" applyNumberFormat="0" applyBorder="0" applyAlignment="0" applyProtection="0">
      <alignment vertical="center"/>
    </xf>
    <xf numFmtId="223" fontId="19" fillId="12" borderId="0" applyNumberFormat="0" applyBorder="0" applyAlignment="0" applyProtection="0">
      <alignment vertical="center"/>
    </xf>
    <xf numFmtId="223" fontId="20" fillId="13" borderId="0" applyNumberFormat="0" applyBorder="0" applyAlignment="0" applyProtection="0">
      <alignment vertical="center"/>
    </xf>
    <xf numFmtId="223" fontId="20" fillId="10" borderId="0" applyNumberFormat="0" applyBorder="0" applyAlignment="0" applyProtection="0">
      <alignment vertical="center"/>
    </xf>
    <xf numFmtId="223" fontId="20" fillId="11" borderId="0" applyNumberFormat="0" applyBorder="0" applyAlignment="0" applyProtection="0">
      <alignment vertical="center"/>
    </xf>
    <xf numFmtId="223" fontId="20" fillId="14" borderId="0" applyNumberFormat="0" applyBorder="0" applyAlignment="0" applyProtection="0">
      <alignment vertical="center"/>
    </xf>
    <xf numFmtId="223" fontId="20" fillId="15" borderId="0" applyNumberFormat="0" applyBorder="0" applyAlignment="0" applyProtection="0">
      <alignment vertical="center"/>
    </xf>
    <xf numFmtId="223" fontId="20" fillId="16" borderId="0" applyNumberFormat="0" applyBorder="0" applyAlignment="0" applyProtection="0">
      <alignment vertical="center"/>
    </xf>
    <xf numFmtId="223" fontId="20" fillId="17" borderId="0" applyNumberFormat="0" applyBorder="0" applyAlignment="0" applyProtection="0">
      <alignment vertical="center"/>
    </xf>
    <xf numFmtId="223" fontId="20" fillId="18" borderId="0" applyNumberFormat="0" applyBorder="0" applyAlignment="0" applyProtection="0">
      <alignment vertical="center"/>
    </xf>
    <xf numFmtId="223" fontId="20" fillId="19" borderId="0" applyNumberFormat="0" applyBorder="0" applyAlignment="0" applyProtection="0">
      <alignment vertical="center"/>
    </xf>
    <xf numFmtId="223" fontId="20" fillId="14" borderId="0" applyNumberFormat="0" applyBorder="0" applyAlignment="0" applyProtection="0">
      <alignment vertical="center"/>
    </xf>
    <xf numFmtId="223" fontId="20" fillId="15" borderId="0" applyNumberFormat="0" applyBorder="0" applyAlignment="0" applyProtection="0">
      <alignment vertical="center"/>
    </xf>
    <xf numFmtId="223" fontId="20" fillId="20" borderId="0" applyNumberFormat="0" applyBorder="0" applyAlignment="0" applyProtection="0">
      <alignment vertical="center"/>
    </xf>
    <xf numFmtId="223" fontId="22" fillId="4" borderId="0" applyNumberFormat="0" applyBorder="0" applyAlignment="0" applyProtection="0">
      <alignment vertical="center"/>
    </xf>
    <xf numFmtId="223" fontId="24" fillId="21" borderId="62" applyNumberFormat="0" applyAlignment="0" applyProtection="0">
      <alignment vertical="center"/>
    </xf>
    <xf numFmtId="223" fontId="24" fillId="21" borderId="62" applyNumberFormat="0" applyAlignment="0" applyProtection="0">
      <alignment vertical="center"/>
    </xf>
    <xf numFmtId="223" fontId="26" fillId="22" borderId="4" applyNumberFormat="0" applyAlignment="0" applyProtection="0">
      <alignment vertical="center"/>
    </xf>
    <xf numFmtId="43" fontId="80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223" fontId="33" fillId="0" borderId="0" applyNumberFormat="0" applyFill="0" applyBorder="0" applyAlignment="0" applyProtection="0">
      <alignment vertical="center"/>
    </xf>
    <xf numFmtId="223" fontId="34" fillId="5" borderId="0" applyNumberFormat="0" applyBorder="0" applyAlignment="0" applyProtection="0">
      <alignment vertical="center"/>
    </xf>
    <xf numFmtId="223" fontId="36" fillId="0" borderId="59">
      <alignment horizontal="left" vertical="center"/>
    </xf>
    <xf numFmtId="223" fontId="36" fillId="0" borderId="59">
      <alignment horizontal="left" vertical="center"/>
    </xf>
    <xf numFmtId="223" fontId="37" fillId="0" borderId="9" applyNumberFormat="0" applyFill="0" applyAlignment="0" applyProtection="0">
      <alignment vertical="center"/>
    </xf>
    <xf numFmtId="223" fontId="38" fillId="0" borderId="10" applyNumberFormat="0" applyFill="0" applyAlignment="0" applyProtection="0">
      <alignment vertical="center"/>
    </xf>
    <xf numFmtId="223" fontId="39" fillId="0" borderId="11" applyNumberFormat="0" applyFill="0" applyAlignment="0" applyProtection="0">
      <alignment vertical="center"/>
    </xf>
    <xf numFmtId="223" fontId="39" fillId="0" borderId="0" applyNumberFormat="0" applyFill="0" applyBorder="0" applyAlignment="0" applyProtection="0">
      <alignment vertical="center"/>
    </xf>
    <xf numFmtId="223" fontId="41" fillId="8" borderId="3" applyNumberFormat="0" applyAlignment="0" applyProtection="0">
      <alignment vertical="center"/>
    </xf>
    <xf numFmtId="223" fontId="41" fillId="8" borderId="3" applyNumberFormat="0" applyAlignment="0" applyProtection="0">
      <alignment vertical="center"/>
    </xf>
    <xf numFmtId="223" fontId="41" fillId="8" borderId="3" applyNumberFormat="0" applyAlignment="0" applyProtection="0">
      <alignment vertical="center"/>
    </xf>
    <xf numFmtId="223" fontId="42" fillId="0" borderId="14" applyNumberFormat="0" applyFill="0" applyAlignment="0" applyProtection="0">
      <alignment vertical="center"/>
    </xf>
    <xf numFmtId="223" fontId="44" fillId="27" borderId="0" applyNumberFormat="0" applyBorder="0" applyAlignment="0" applyProtection="0">
      <alignment vertical="center"/>
    </xf>
    <xf numFmtId="223" fontId="2" fillId="0" borderId="0">
      <alignment vertical="center"/>
    </xf>
    <xf numFmtId="223" fontId="2" fillId="0" borderId="0">
      <alignment vertical="center"/>
    </xf>
    <xf numFmtId="223" fontId="17" fillId="28" borderId="15" applyNumberFormat="0" applyFont="0" applyAlignment="0" applyProtection="0">
      <alignment vertical="center"/>
    </xf>
    <xf numFmtId="223" fontId="17" fillId="28" borderId="15" applyNumberFormat="0" applyFont="0" applyAlignment="0" applyProtection="0">
      <alignment vertical="center"/>
    </xf>
    <xf numFmtId="223" fontId="45" fillId="21" borderId="16" applyNumberFormat="0" applyAlignment="0" applyProtection="0">
      <alignment vertical="center"/>
    </xf>
    <xf numFmtId="223" fontId="45" fillId="21" borderId="16" applyNumberFormat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223" fontId="53" fillId="1" borderId="59" applyNumberFormat="0" applyFont="0" applyAlignment="0">
      <alignment horizontal="center"/>
    </xf>
    <xf numFmtId="223" fontId="53" fillId="1" borderId="59" applyNumberFormat="0" applyFont="0" applyAlignment="0">
      <alignment horizontal="center"/>
    </xf>
    <xf numFmtId="223" fontId="59" fillId="0" borderId="0" applyNumberFormat="0" applyFill="0" applyBorder="0" applyAlignment="0" applyProtection="0">
      <alignment vertical="center"/>
    </xf>
    <xf numFmtId="223" fontId="60" fillId="0" borderId="17" applyNumberFormat="0" applyFill="0" applyAlignment="0" applyProtection="0">
      <alignment vertical="center"/>
    </xf>
    <xf numFmtId="223" fontId="60" fillId="0" borderId="17" applyNumberFormat="0" applyFill="0" applyAlignment="0" applyProtection="0">
      <alignment vertical="center"/>
    </xf>
    <xf numFmtId="223" fontId="61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223" fontId="2" fillId="0" borderId="0">
      <alignment vertical="center"/>
    </xf>
    <xf numFmtId="223" fontId="2" fillId="0" borderId="0">
      <alignment vertical="center"/>
    </xf>
    <xf numFmtId="223" fontId="2" fillId="0" borderId="0">
      <alignment vertical="center"/>
    </xf>
    <xf numFmtId="223" fontId="2" fillId="0" borderId="0">
      <alignment vertical="center"/>
    </xf>
    <xf numFmtId="223" fontId="2" fillId="0" borderId="0">
      <alignment vertical="center"/>
      <protection locked="0"/>
    </xf>
    <xf numFmtId="223" fontId="2" fillId="0" borderId="0">
      <alignment vertical="center"/>
    </xf>
    <xf numFmtId="223" fontId="2" fillId="0" borderId="0">
      <alignment vertical="center"/>
    </xf>
    <xf numFmtId="223" fontId="2" fillId="0" borderId="0">
      <alignment vertical="center"/>
      <protection locked="0"/>
    </xf>
    <xf numFmtId="223" fontId="2" fillId="0" borderId="0">
      <alignment vertical="center"/>
      <protection locked="0"/>
    </xf>
    <xf numFmtId="223" fontId="2" fillId="0" borderId="0">
      <alignment vertical="center"/>
    </xf>
    <xf numFmtId="223" fontId="2" fillId="0" borderId="0">
      <alignment vertical="center"/>
    </xf>
    <xf numFmtId="223" fontId="2" fillId="0" borderId="0">
      <alignment vertical="center"/>
    </xf>
    <xf numFmtId="223" fontId="2" fillId="0" borderId="0">
      <alignment vertical="center"/>
    </xf>
    <xf numFmtId="223" fontId="2" fillId="0" borderId="0">
      <alignment vertical="center"/>
      <protection locked="0"/>
    </xf>
    <xf numFmtId="223" fontId="2" fillId="0" borderId="0">
      <alignment vertical="center"/>
      <protection locked="0"/>
    </xf>
    <xf numFmtId="223" fontId="2" fillId="0" borderId="0">
      <alignment vertical="center"/>
    </xf>
    <xf numFmtId="223" fontId="2" fillId="0" borderId="0">
      <alignment vertical="center"/>
    </xf>
    <xf numFmtId="223" fontId="2" fillId="0" borderId="0">
      <alignment vertical="center"/>
    </xf>
    <xf numFmtId="223" fontId="2" fillId="0" borderId="0">
      <alignment vertical="center"/>
    </xf>
    <xf numFmtId="223" fontId="2" fillId="0" borderId="0">
      <alignment vertical="center"/>
    </xf>
    <xf numFmtId="223" fontId="2" fillId="0" borderId="0">
      <alignment vertical="center"/>
    </xf>
    <xf numFmtId="223" fontId="2" fillId="0" borderId="0">
      <alignment vertical="center"/>
    </xf>
    <xf numFmtId="223" fontId="2" fillId="0" borderId="0">
      <alignment vertical="center"/>
      <protection locked="0"/>
    </xf>
    <xf numFmtId="223" fontId="2" fillId="0" borderId="0">
      <alignment vertical="center"/>
      <protection locked="0"/>
    </xf>
    <xf numFmtId="223" fontId="2" fillId="0" borderId="0">
      <alignment vertical="center"/>
      <protection locked="0"/>
    </xf>
    <xf numFmtId="223" fontId="2" fillId="0" borderId="0">
      <alignment vertical="center"/>
      <protection locked="0"/>
    </xf>
    <xf numFmtId="223" fontId="2" fillId="0" borderId="0">
      <alignment vertical="center"/>
      <protection locked="0"/>
    </xf>
    <xf numFmtId="223" fontId="2" fillId="0" borderId="0">
      <alignment vertical="center"/>
    </xf>
    <xf numFmtId="223" fontId="2" fillId="0" borderId="0">
      <alignment vertical="center"/>
    </xf>
    <xf numFmtId="223" fontId="2" fillId="0" borderId="0">
      <alignment vertical="center"/>
    </xf>
    <xf numFmtId="223" fontId="2" fillId="0" borderId="0">
      <alignment vertical="center"/>
    </xf>
    <xf numFmtId="223" fontId="2" fillId="0" borderId="0">
      <alignment vertical="center"/>
    </xf>
    <xf numFmtId="223" fontId="2" fillId="0" borderId="0">
      <alignment vertical="center"/>
    </xf>
    <xf numFmtId="223" fontId="2" fillId="0" borderId="0">
      <alignment vertical="center"/>
    </xf>
    <xf numFmtId="223" fontId="2" fillId="0" borderId="0">
      <alignment vertical="center"/>
    </xf>
    <xf numFmtId="176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223" fontId="2" fillId="0" borderId="0">
      <alignment vertical="center"/>
      <protection locked="0"/>
    </xf>
    <xf numFmtId="223" fontId="17" fillId="0" borderId="0"/>
  </cellStyleXfs>
  <cellXfs count="557">
    <xf numFmtId="223" fontId="0" fillId="0" borderId="0" xfId="0">
      <alignment vertical="center"/>
      <protection locked="0"/>
    </xf>
    <xf numFmtId="223" fontId="7" fillId="0" borderId="0" xfId="0" applyFont="1" applyFill="1">
      <alignment vertical="center"/>
      <protection locked="0"/>
    </xf>
    <xf numFmtId="223" fontId="3" fillId="0" borderId="0" xfId="0" applyFont="1" applyFill="1" applyBorder="1">
      <alignment vertical="center"/>
      <protection locked="0"/>
    </xf>
    <xf numFmtId="223" fontId="3" fillId="0" borderId="0" xfId="0" applyFont="1" applyFill="1" applyBorder="1" applyAlignment="1">
      <alignment horizontal="left" vertical="center" wrapText="1"/>
      <protection locked="0"/>
    </xf>
    <xf numFmtId="223" fontId="7" fillId="0" borderId="13" xfId="0" applyFont="1" applyBorder="1">
      <alignment vertical="center"/>
      <protection locked="0"/>
    </xf>
    <xf numFmtId="223" fontId="7" fillId="0" borderId="13" xfId="0" applyFont="1" applyBorder="1" applyAlignment="1">
      <alignment horizontal="center" vertical="center"/>
      <protection locked="0"/>
    </xf>
    <xf numFmtId="223" fontId="3" fillId="39" borderId="13" xfId="0" applyFont="1" applyFill="1" applyBorder="1" applyAlignment="1">
      <alignment horizontal="center" vertical="center"/>
      <protection locked="0"/>
    </xf>
    <xf numFmtId="223" fontId="7" fillId="0" borderId="0" xfId="0" applyFont="1" applyFill="1" applyBorder="1">
      <alignment vertical="center"/>
      <protection locked="0"/>
    </xf>
    <xf numFmtId="223" fontId="3" fillId="40" borderId="13" xfId="0" applyFont="1" applyFill="1" applyBorder="1" applyAlignment="1">
      <alignment horizontal="center" vertical="center"/>
      <protection locked="0"/>
    </xf>
    <xf numFmtId="223" fontId="3" fillId="0" borderId="0" xfId="0" applyFont="1" applyFill="1" applyBorder="1" applyAlignment="1">
      <alignment vertical="center" wrapText="1"/>
      <protection locked="0"/>
    </xf>
    <xf numFmtId="223" fontId="7" fillId="0" borderId="0" xfId="0" applyFont="1" applyFill="1" applyBorder="1" applyAlignment="1">
      <alignment vertical="center" wrapText="1"/>
      <protection locked="0"/>
    </xf>
    <xf numFmtId="223" fontId="3" fillId="35" borderId="0" xfId="0" applyFont="1" applyFill="1" applyBorder="1">
      <alignment vertical="center"/>
      <protection locked="0"/>
    </xf>
    <xf numFmtId="223" fontId="7" fillId="35" borderId="13" xfId="0" applyFont="1" applyFill="1" applyBorder="1">
      <alignment vertical="center"/>
      <protection locked="0"/>
    </xf>
    <xf numFmtId="223" fontId="7" fillId="35" borderId="0" xfId="0" applyFont="1" applyFill="1">
      <alignment vertical="center"/>
      <protection locked="0"/>
    </xf>
    <xf numFmtId="183" fontId="7" fillId="35" borderId="13" xfId="1" applyNumberFormat="1" applyFont="1" applyFill="1" applyBorder="1" applyProtection="1">
      <alignment vertical="center"/>
      <protection locked="0"/>
    </xf>
    <xf numFmtId="223" fontId="7" fillId="35" borderId="22" xfId="0" applyFont="1" applyFill="1" applyBorder="1" applyAlignment="1">
      <alignment horizontal="left" vertical="center"/>
      <protection locked="0"/>
    </xf>
    <xf numFmtId="223" fontId="7" fillId="35" borderId="23" xfId="0" applyFont="1" applyFill="1" applyBorder="1" applyAlignment="1">
      <alignment horizontal="left" vertical="center"/>
      <protection locked="0"/>
    </xf>
    <xf numFmtId="223" fontId="7" fillId="35" borderId="24" xfId="0" applyFont="1" applyFill="1" applyBorder="1" applyAlignment="1">
      <alignment horizontal="left" vertical="center"/>
      <protection locked="0"/>
    </xf>
    <xf numFmtId="223" fontId="70" fillId="35" borderId="23" xfId="0" applyFont="1" applyFill="1" applyBorder="1" applyAlignment="1">
      <alignment horizontal="left" vertical="center"/>
      <protection locked="0"/>
    </xf>
    <xf numFmtId="223" fontId="79" fillId="35" borderId="23" xfId="0" applyFont="1" applyFill="1" applyBorder="1" applyAlignment="1">
      <alignment horizontal="left" vertical="center"/>
      <protection locked="0"/>
    </xf>
    <xf numFmtId="223" fontId="70" fillId="35" borderId="24" xfId="0" applyFont="1" applyFill="1" applyBorder="1" applyAlignment="1">
      <alignment horizontal="left" vertical="center"/>
      <protection locked="0"/>
    </xf>
    <xf numFmtId="223" fontId="70" fillId="35" borderId="37" xfId="0" applyFont="1" applyFill="1" applyBorder="1" applyAlignment="1">
      <alignment horizontal="left" vertical="center"/>
      <protection locked="0"/>
    </xf>
    <xf numFmtId="223" fontId="69" fillId="35" borderId="40" xfId="0" applyFont="1" applyFill="1" applyBorder="1" applyAlignment="1">
      <alignment horizontal="left" vertical="center"/>
      <protection locked="0"/>
    </xf>
    <xf numFmtId="223" fontId="3" fillId="0" borderId="0" xfId="0" applyFont="1" applyFill="1" applyBorder="1" applyAlignment="1">
      <alignment vertical="center"/>
      <protection locked="0"/>
    </xf>
    <xf numFmtId="223" fontId="3" fillId="40" borderId="13" xfId="0" applyFont="1" applyFill="1" applyBorder="1" applyAlignment="1">
      <alignment horizontal="center" vertical="center" wrapText="1"/>
      <protection locked="0"/>
    </xf>
    <xf numFmtId="223" fontId="7" fillId="0" borderId="0" xfId="0" applyFont="1">
      <alignment vertical="center"/>
      <protection locked="0"/>
    </xf>
    <xf numFmtId="223" fontId="7" fillId="0" borderId="0" xfId="0" applyFont="1" applyAlignment="1">
      <alignment vertical="center" wrapText="1"/>
      <protection locked="0"/>
    </xf>
    <xf numFmtId="43" fontId="7" fillId="0" borderId="8" xfId="1" applyFont="1" applyFill="1" applyBorder="1" applyProtection="1">
      <alignment vertical="center"/>
      <protection locked="0"/>
    </xf>
    <xf numFmtId="223" fontId="7" fillId="0" borderId="13" xfId="0" applyFont="1" applyFill="1" applyBorder="1">
      <alignment vertical="center"/>
      <protection locked="0"/>
    </xf>
    <xf numFmtId="223" fontId="3" fillId="0" borderId="13" xfId="0" applyFont="1" applyFill="1" applyBorder="1">
      <alignment vertical="center"/>
      <protection locked="0"/>
    </xf>
    <xf numFmtId="223" fontId="3" fillId="0" borderId="13" xfId="0" applyFont="1" applyFill="1" applyBorder="1" applyAlignment="1">
      <alignment horizontal="left" vertical="center" wrapText="1"/>
      <protection locked="0"/>
    </xf>
    <xf numFmtId="223" fontId="3" fillId="0" borderId="0" xfId="0" applyFont="1">
      <alignment vertical="center"/>
      <protection locked="0"/>
    </xf>
    <xf numFmtId="223" fontId="68" fillId="35" borderId="0" xfId="421" applyFont="1" applyFill="1" applyAlignment="1">
      <alignment horizontal="left" vertical="center"/>
    </xf>
    <xf numFmtId="223" fontId="7" fillId="0" borderId="0" xfId="425" applyFont="1"/>
    <xf numFmtId="38" fontId="7" fillId="0" borderId="0" xfId="425" applyNumberFormat="1" applyFont="1"/>
    <xf numFmtId="223" fontId="7" fillId="0" borderId="0" xfId="428" applyNumberFormat="1">
      <alignment vertical="center"/>
      <protection locked="0"/>
    </xf>
    <xf numFmtId="221" fontId="7" fillId="47" borderId="44" xfId="428" applyNumberFormat="1" applyFill="1" applyBorder="1">
      <alignment vertical="center"/>
      <protection locked="0"/>
    </xf>
    <xf numFmtId="38" fontId="7" fillId="47" borderId="45" xfId="428" applyNumberFormat="1" applyFont="1" applyFill="1" applyBorder="1">
      <alignment vertical="center"/>
      <protection locked="0"/>
    </xf>
    <xf numFmtId="38" fontId="7" fillId="47" borderId="45" xfId="428" applyNumberFormat="1" applyFill="1" applyBorder="1">
      <alignment vertical="center"/>
      <protection locked="0"/>
    </xf>
    <xf numFmtId="38" fontId="7" fillId="47" borderId="46" xfId="428" applyNumberFormat="1" applyFont="1" applyFill="1" applyBorder="1">
      <alignment vertical="center"/>
      <protection locked="0"/>
    </xf>
    <xf numFmtId="38" fontId="7" fillId="45" borderId="0" xfId="428" applyNumberFormat="1" applyFont="1" applyFill="1">
      <alignment vertical="center"/>
      <protection locked="0"/>
    </xf>
    <xf numFmtId="38" fontId="7" fillId="47" borderId="44" xfId="428" applyNumberFormat="1" applyFill="1" applyBorder="1">
      <alignment vertical="center"/>
      <protection locked="0"/>
    </xf>
    <xf numFmtId="223" fontId="7" fillId="47" borderId="46" xfId="428" applyNumberFormat="1" applyFont="1" applyFill="1" applyBorder="1">
      <alignment vertical="center"/>
      <protection locked="0"/>
    </xf>
    <xf numFmtId="221" fontId="5" fillId="35" borderId="31" xfId="428" applyNumberFormat="1" applyFont="1" applyFill="1" applyBorder="1">
      <alignment vertical="center"/>
      <protection locked="0"/>
    </xf>
    <xf numFmtId="38" fontId="5" fillId="35" borderId="0" xfId="428" applyNumberFormat="1" applyFont="1" applyFill="1" applyBorder="1">
      <alignment vertical="center"/>
      <protection locked="0"/>
    </xf>
    <xf numFmtId="14" fontId="5" fillId="35" borderId="0" xfId="428" applyNumberFormat="1" applyFont="1" applyFill="1" applyBorder="1">
      <alignment vertical="center"/>
      <protection locked="0"/>
    </xf>
    <xf numFmtId="38" fontId="5" fillId="35" borderId="30" xfId="428" applyNumberFormat="1" applyFont="1" applyFill="1" applyBorder="1">
      <alignment vertical="center"/>
      <protection locked="0"/>
    </xf>
    <xf numFmtId="38" fontId="7" fillId="0" borderId="0" xfId="428" applyNumberFormat="1">
      <alignment vertical="center"/>
      <protection locked="0"/>
    </xf>
    <xf numFmtId="38" fontId="5" fillId="35" borderId="31" xfId="428" applyNumberFormat="1" applyFont="1" applyFill="1" applyBorder="1">
      <alignment vertical="center"/>
      <protection locked="0"/>
    </xf>
    <xf numFmtId="223" fontId="5" fillId="35" borderId="30" xfId="428" applyNumberFormat="1" applyFont="1" applyFill="1" applyBorder="1">
      <alignment vertical="center"/>
      <protection locked="0"/>
    </xf>
    <xf numFmtId="38" fontId="5" fillId="43" borderId="31" xfId="428" applyNumberFormat="1" applyFont="1" applyFill="1" applyBorder="1">
      <alignment vertical="center"/>
      <protection locked="0"/>
    </xf>
    <xf numFmtId="38" fontId="5" fillId="43" borderId="0" xfId="428" applyNumberFormat="1" applyFont="1" applyFill="1" applyBorder="1">
      <alignment vertical="center"/>
      <protection locked="0"/>
    </xf>
    <xf numFmtId="14" fontId="5" fillId="43" borderId="0" xfId="428" applyNumberFormat="1" applyFont="1" applyFill="1" applyBorder="1">
      <alignment vertical="center"/>
      <protection locked="0"/>
    </xf>
    <xf numFmtId="223" fontId="5" fillId="43" borderId="30" xfId="428" applyNumberFormat="1" applyFont="1" applyFill="1" applyBorder="1">
      <alignment vertical="center"/>
      <protection locked="0"/>
    </xf>
    <xf numFmtId="221" fontId="5" fillId="35" borderId="32" xfId="428" applyNumberFormat="1" applyFont="1" applyFill="1" applyBorder="1">
      <alignment vertical="center"/>
      <protection locked="0"/>
    </xf>
    <xf numFmtId="38" fontId="5" fillId="35" borderId="12" xfId="428" applyNumberFormat="1" applyFont="1" applyFill="1" applyBorder="1">
      <alignment vertical="center"/>
      <protection locked="0"/>
    </xf>
    <xf numFmtId="14" fontId="5" fillId="35" borderId="12" xfId="428" applyNumberFormat="1" applyFont="1" applyFill="1" applyBorder="1">
      <alignment vertical="center"/>
      <protection locked="0"/>
    </xf>
    <xf numFmtId="38" fontId="5" fillId="35" borderId="33" xfId="428" applyNumberFormat="1" applyFont="1" applyFill="1" applyBorder="1">
      <alignment vertical="center"/>
      <protection locked="0"/>
    </xf>
    <xf numFmtId="38" fontId="5" fillId="35" borderId="32" xfId="428" applyNumberFormat="1" applyFont="1" applyFill="1" applyBorder="1">
      <alignment vertical="center"/>
      <protection locked="0"/>
    </xf>
    <xf numFmtId="223" fontId="5" fillId="35" borderId="33" xfId="428" applyNumberFormat="1" applyFont="1" applyFill="1" applyBorder="1">
      <alignment vertical="center"/>
      <protection locked="0"/>
    </xf>
    <xf numFmtId="223" fontId="81" fillId="35" borderId="0" xfId="428" applyNumberFormat="1" applyFont="1" applyFill="1">
      <alignment vertical="center"/>
      <protection locked="0"/>
    </xf>
    <xf numFmtId="223" fontId="0" fillId="0" borderId="0" xfId="428" applyNumberFormat="1" applyFont="1">
      <alignment vertical="center"/>
      <protection locked="0"/>
    </xf>
    <xf numFmtId="14" fontId="7" fillId="0" borderId="0" xfId="428" applyNumberFormat="1">
      <alignment vertical="center"/>
      <protection locked="0"/>
    </xf>
    <xf numFmtId="223" fontId="7" fillId="0" borderId="0" xfId="428" applyNumberFormat="1" applyFill="1">
      <alignment vertical="center"/>
      <protection locked="0"/>
    </xf>
    <xf numFmtId="223" fontId="7" fillId="0" borderId="0" xfId="428" applyNumberFormat="1" applyFont="1">
      <alignment vertical="center"/>
      <protection locked="0"/>
    </xf>
    <xf numFmtId="221" fontId="7" fillId="0" borderId="0" xfId="428" applyNumberFormat="1">
      <alignment vertical="center"/>
      <protection locked="0"/>
    </xf>
    <xf numFmtId="223" fontId="81" fillId="0" borderId="0" xfId="428" applyNumberFormat="1" applyFont="1">
      <alignment vertical="center"/>
      <protection locked="0"/>
    </xf>
    <xf numFmtId="223" fontId="3" fillId="0" borderId="0" xfId="428" applyNumberFormat="1" applyFont="1">
      <alignment vertical="center"/>
      <protection locked="0"/>
    </xf>
    <xf numFmtId="223" fontId="3" fillId="0" borderId="43" xfId="428" applyNumberFormat="1" applyFont="1" applyBorder="1">
      <alignment vertical="center"/>
      <protection locked="0"/>
    </xf>
    <xf numFmtId="38" fontId="3" fillId="0" borderId="43" xfId="428" applyNumberFormat="1" applyFont="1" applyBorder="1">
      <alignment vertical="center"/>
      <protection locked="0"/>
    </xf>
    <xf numFmtId="223" fontId="78" fillId="0" borderId="0" xfId="428" applyNumberFormat="1" applyFont="1">
      <alignment vertical="center"/>
      <protection locked="0"/>
    </xf>
    <xf numFmtId="223" fontId="74" fillId="0" borderId="0" xfId="428" applyNumberFormat="1" applyFont="1" applyBorder="1" applyAlignment="1">
      <alignment vertical="center" wrapText="1"/>
      <protection locked="0"/>
    </xf>
    <xf numFmtId="38" fontId="7" fillId="0" borderId="0" xfId="428" applyNumberFormat="1" applyFont="1" applyBorder="1">
      <alignment vertical="center"/>
      <protection locked="0"/>
    </xf>
    <xf numFmtId="222" fontId="7" fillId="47" borderId="44" xfId="428" applyNumberFormat="1" applyFill="1" applyBorder="1">
      <alignment vertical="center"/>
      <protection locked="0"/>
    </xf>
    <xf numFmtId="222" fontId="7" fillId="47" borderId="45" xfId="428" applyNumberFormat="1" applyFill="1" applyBorder="1">
      <alignment vertical="center"/>
      <protection locked="0"/>
    </xf>
    <xf numFmtId="222" fontId="7" fillId="47" borderId="46" xfId="428" applyNumberFormat="1" applyFill="1" applyBorder="1">
      <alignment vertical="center"/>
      <protection locked="0"/>
    </xf>
    <xf numFmtId="38" fontId="7" fillId="0" borderId="0" xfId="428" applyNumberFormat="1" applyBorder="1">
      <alignment vertical="center"/>
      <protection locked="0"/>
    </xf>
    <xf numFmtId="223" fontId="7" fillId="0" borderId="31" xfId="428" applyBorder="1" applyAlignment="1">
      <alignment horizontal="left" vertical="center"/>
      <protection locked="0"/>
    </xf>
    <xf numFmtId="38" fontId="0" fillId="0" borderId="0" xfId="428" applyNumberFormat="1" applyFont="1" applyBorder="1" applyAlignment="1">
      <alignment horizontal="right" vertical="center"/>
      <protection locked="0"/>
    </xf>
    <xf numFmtId="38" fontId="0" fillId="0" borderId="0" xfId="429" applyNumberFormat="1" applyFont="1" applyBorder="1">
      <alignment vertical="center"/>
    </xf>
    <xf numFmtId="38" fontId="0" fillId="0" borderId="30" xfId="429" applyNumberFormat="1" applyFont="1" applyBorder="1">
      <alignment vertical="center"/>
    </xf>
    <xf numFmtId="38" fontId="7" fillId="0" borderId="0" xfId="428" applyNumberFormat="1" applyFont="1">
      <alignment vertical="center"/>
      <protection locked="0"/>
    </xf>
    <xf numFmtId="223" fontId="7" fillId="38" borderId="31" xfId="428" applyFill="1" applyBorder="1" applyAlignment="1">
      <alignment horizontal="left" vertical="center"/>
      <protection locked="0"/>
    </xf>
    <xf numFmtId="38" fontId="0" fillId="38" borderId="0" xfId="428" applyNumberFormat="1" applyFont="1" applyFill="1" applyBorder="1" applyAlignment="1">
      <alignment horizontal="right" vertical="center"/>
      <protection locked="0"/>
    </xf>
    <xf numFmtId="38" fontId="0" fillId="38" borderId="0" xfId="429" applyNumberFormat="1" applyFont="1" applyFill="1" applyBorder="1">
      <alignment vertical="center"/>
    </xf>
    <xf numFmtId="38" fontId="0" fillId="38" borderId="30" xfId="429" applyNumberFormat="1" applyFont="1" applyFill="1" applyBorder="1">
      <alignment vertical="center"/>
    </xf>
    <xf numFmtId="223" fontId="7" fillId="48" borderId="31" xfId="428" applyFill="1" applyBorder="1" applyAlignment="1">
      <alignment horizontal="left" vertical="center"/>
      <protection locked="0"/>
    </xf>
    <xf numFmtId="38" fontId="0" fillId="48" borderId="0" xfId="428" applyNumberFormat="1" applyFont="1" applyFill="1" applyBorder="1" applyAlignment="1">
      <alignment horizontal="right" vertical="center"/>
      <protection locked="0"/>
    </xf>
    <xf numFmtId="38" fontId="0" fillId="48" borderId="0" xfId="429" applyNumberFormat="1" applyFont="1" applyFill="1" applyBorder="1">
      <alignment vertical="center"/>
    </xf>
    <xf numFmtId="38" fontId="0" fillId="48" borderId="30" xfId="429" applyNumberFormat="1" applyFont="1" applyFill="1" applyBorder="1">
      <alignment vertical="center"/>
    </xf>
    <xf numFmtId="38" fontId="74" fillId="0" borderId="31" xfId="428" applyNumberFormat="1" applyFont="1" applyBorder="1" applyAlignment="1">
      <alignment vertical="center" wrapText="1"/>
      <protection locked="0"/>
    </xf>
    <xf numFmtId="38" fontId="74" fillId="0" borderId="0" xfId="428" applyNumberFormat="1" applyFont="1" applyBorder="1" applyAlignment="1">
      <alignment vertical="center" wrapText="1"/>
      <protection locked="0"/>
    </xf>
    <xf numFmtId="223" fontId="7" fillId="0" borderId="0" xfId="428" applyAlignment="1">
      <alignment vertical="center"/>
      <protection locked="0"/>
    </xf>
    <xf numFmtId="223" fontId="7" fillId="0" borderId="32" xfId="428" applyBorder="1" applyAlignment="1">
      <alignment horizontal="left" vertical="center"/>
      <protection locked="0"/>
    </xf>
    <xf numFmtId="38" fontId="0" fillId="0" borderId="12" xfId="428" applyNumberFormat="1" applyFont="1" applyBorder="1" applyAlignment="1">
      <alignment horizontal="right" vertical="center"/>
      <protection locked="0"/>
    </xf>
    <xf numFmtId="38" fontId="0" fillId="0" borderId="12" xfId="429" applyNumberFormat="1" applyFont="1" applyBorder="1">
      <alignment vertical="center"/>
    </xf>
    <xf numFmtId="38" fontId="0" fillId="0" borderId="33" xfId="429" applyNumberFormat="1" applyFont="1" applyBorder="1">
      <alignment vertical="center"/>
    </xf>
    <xf numFmtId="38" fontId="7" fillId="0" borderId="0" xfId="428" applyNumberFormat="1" applyAlignment="1">
      <alignment vertical="center" wrapText="1"/>
      <protection locked="0"/>
    </xf>
    <xf numFmtId="183" fontId="7" fillId="0" borderId="0" xfId="1" applyNumberFormat="1" applyFont="1" applyFill="1" applyBorder="1" applyProtection="1">
      <alignment vertical="center"/>
      <protection locked="0"/>
    </xf>
    <xf numFmtId="183" fontId="3" fillId="0" borderId="0" xfId="1" applyNumberFormat="1" applyFont="1" applyFill="1" applyBorder="1" applyProtection="1">
      <alignment vertical="center"/>
      <protection locked="0"/>
    </xf>
    <xf numFmtId="183" fontId="7" fillId="0" borderId="0" xfId="1" applyNumberFormat="1" applyFont="1" applyProtection="1">
      <alignment vertical="center"/>
      <protection locked="0"/>
    </xf>
    <xf numFmtId="183" fontId="7" fillId="0" borderId="8" xfId="1" applyNumberFormat="1" applyFont="1" applyFill="1" applyBorder="1" applyProtection="1">
      <alignment vertical="center"/>
      <protection locked="0"/>
    </xf>
    <xf numFmtId="183" fontId="7" fillId="0" borderId="43" xfId="1" applyNumberFormat="1" applyFont="1" applyFill="1" applyBorder="1" applyAlignment="1" applyProtection="1">
      <alignment horizontal="left" vertical="center" wrapText="1"/>
      <protection locked="0"/>
    </xf>
    <xf numFmtId="223" fontId="7" fillId="0" borderId="13" xfId="0" applyFont="1" applyFill="1" applyBorder="1" applyAlignment="1">
      <alignment horizontal="right" wrapText="1"/>
      <protection locked="0"/>
    </xf>
    <xf numFmtId="9" fontId="7" fillId="0" borderId="13" xfId="0" applyNumberFormat="1" applyFont="1" applyFill="1" applyBorder="1" applyAlignment="1">
      <alignment horizontal="right" wrapText="1"/>
      <protection locked="0"/>
    </xf>
    <xf numFmtId="223" fontId="7" fillId="0" borderId="13" xfId="0" applyFont="1" applyFill="1" applyBorder="1" applyAlignment="1">
      <alignment vertical="center" wrapText="1"/>
      <protection locked="0"/>
    </xf>
    <xf numFmtId="9" fontId="7" fillId="0" borderId="13" xfId="0" applyNumberFormat="1" applyFont="1" applyFill="1" applyBorder="1" applyAlignment="1">
      <alignment horizontal="center" vertical="center" wrapText="1"/>
      <protection locked="0"/>
    </xf>
    <xf numFmtId="223" fontId="7" fillId="0" borderId="0" xfId="328" applyFont="1">
      <alignment vertical="center"/>
      <protection locked="0"/>
    </xf>
    <xf numFmtId="223" fontId="3" fillId="0" borderId="0" xfId="425" applyFont="1"/>
    <xf numFmtId="223" fontId="3" fillId="0" borderId="0" xfId="328" applyFont="1" applyFill="1" applyBorder="1">
      <alignment vertical="center"/>
      <protection locked="0"/>
    </xf>
    <xf numFmtId="223" fontId="3" fillId="0" borderId="0" xfId="328" applyFont="1" applyFill="1" applyBorder="1" applyAlignment="1">
      <alignment horizontal="left" vertical="center"/>
      <protection locked="0"/>
    </xf>
    <xf numFmtId="223" fontId="3" fillId="0" borderId="0" xfId="328" quotePrefix="1" applyFont="1" applyFill="1" applyBorder="1" applyAlignment="1">
      <alignment horizontal="left" vertical="center"/>
      <protection locked="0"/>
    </xf>
    <xf numFmtId="223" fontId="7" fillId="0" borderId="0" xfId="299" applyFont="1" applyAlignment="1">
      <alignment horizontal="center" vertical="center"/>
    </xf>
    <xf numFmtId="223" fontId="7" fillId="35" borderId="0" xfId="299" applyFont="1" applyFill="1" applyAlignment="1">
      <alignment horizontal="center" vertical="center"/>
    </xf>
    <xf numFmtId="41" fontId="7" fillId="0" borderId="0" xfId="299" applyNumberFormat="1" applyFont="1" applyAlignment="1">
      <alignment horizontal="center" vertical="center"/>
    </xf>
    <xf numFmtId="223" fontId="7" fillId="0" borderId="0" xfId="299" applyFont="1" applyAlignment="1">
      <alignment horizontal="left" vertical="center"/>
    </xf>
    <xf numFmtId="41" fontId="69" fillId="0" borderId="0" xfId="299" applyNumberFormat="1" applyFont="1" applyAlignment="1">
      <alignment horizontal="center" vertical="center"/>
    </xf>
    <xf numFmtId="223" fontId="3" fillId="0" borderId="0" xfId="299" applyFont="1" applyAlignment="1">
      <alignment horizontal="center" vertical="center"/>
    </xf>
    <xf numFmtId="223" fontId="3" fillId="0" borderId="0" xfId="299" applyFont="1" applyFill="1" applyAlignment="1">
      <alignment horizontal="center" vertical="center"/>
    </xf>
    <xf numFmtId="41" fontId="3" fillId="0" borderId="0" xfId="299" applyNumberFormat="1" applyFont="1" applyFill="1" applyAlignment="1">
      <alignment horizontal="center" vertical="center"/>
    </xf>
    <xf numFmtId="41" fontId="3" fillId="0" borderId="0" xfId="299" applyNumberFormat="1" applyFont="1" applyFill="1" applyAlignment="1">
      <alignment horizontal="right" vertical="center"/>
    </xf>
    <xf numFmtId="223" fontId="3" fillId="0" borderId="0" xfId="299" applyFont="1" applyFill="1" applyAlignment="1">
      <alignment horizontal="left" vertical="center"/>
    </xf>
    <xf numFmtId="41" fontId="7" fillId="2" borderId="42" xfId="299" applyNumberFormat="1" applyFont="1" applyFill="1" applyBorder="1" applyAlignment="1">
      <alignment horizontal="center" vertical="center"/>
    </xf>
    <xf numFmtId="223" fontId="3" fillId="35" borderId="21" xfId="299" applyFont="1" applyFill="1" applyBorder="1" applyAlignment="1">
      <alignment vertical="center"/>
    </xf>
    <xf numFmtId="223" fontId="3" fillId="35" borderId="6" xfId="299" applyFont="1" applyFill="1" applyBorder="1" applyAlignment="1">
      <alignment vertical="center"/>
    </xf>
    <xf numFmtId="223" fontId="3" fillId="0" borderId="21" xfId="0" applyFont="1" applyFill="1" applyBorder="1" applyAlignment="1" applyProtection="1">
      <alignment vertical="center"/>
      <protection locked="0"/>
    </xf>
    <xf numFmtId="223" fontId="3" fillId="0" borderId="6" xfId="0" applyFont="1" applyFill="1" applyBorder="1" applyAlignment="1" applyProtection="1">
      <alignment vertical="center"/>
      <protection locked="0"/>
    </xf>
    <xf numFmtId="223" fontId="3" fillId="0" borderId="21" xfId="299" applyFont="1" applyBorder="1" applyAlignment="1">
      <alignment vertical="center"/>
    </xf>
    <xf numFmtId="223" fontId="76" fillId="0" borderId="21" xfId="299" applyFont="1" applyBorder="1" applyAlignment="1">
      <alignment vertical="center"/>
    </xf>
    <xf numFmtId="223" fontId="76" fillId="0" borderId="6" xfId="299" applyFont="1" applyBorder="1" applyAlignment="1">
      <alignment vertical="center"/>
    </xf>
    <xf numFmtId="183" fontId="5" fillId="2" borderId="0" xfId="1" applyNumberFormat="1" applyFont="1" applyFill="1" applyAlignment="1">
      <alignment horizontal="center" vertical="center"/>
    </xf>
    <xf numFmtId="183" fontId="3" fillId="0" borderId="21" xfId="1" applyNumberFormat="1" applyFont="1" applyBorder="1" applyAlignment="1" applyProtection="1">
      <alignment vertical="center"/>
    </xf>
    <xf numFmtId="183" fontId="3" fillId="0" borderId="6" xfId="1" applyNumberFormat="1" applyFont="1" applyBorder="1" applyAlignment="1" applyProtection="1">
      <alignment vertical="center"/>
    </xf>
    <xf numFmtId="220" fontId="7" fillId="0" borderId="0" xfId="0" applyNumberFormat="1" applyFont="1" applyAlignment="1">
      <alignment vertical="center" wrapText="1"/>
      <protection locked="0"/>
    </xf>
    <xf numFmtId="43" fontId="7" fillId="0" borderId="8" xfId="1" applyFont="1" applyFill="1" applyBorder="1" applyAlignment="1" applyProtection="1">
      <alignment vertical="center" wrapText="1"/>
      <protection locked="0"/>
    </xf>
    <xf numFmtId="223" fontId="3" fillId="0" borderId="0" xfId="0" quotePrefix="1" applyFont="1" applyFill="1" applyBorder="1" applyAlignment="1">
      <alignment horizontal="left" vertical="center" wrapText="1"/>
      <protection locked="0"/>
    </xf>
    <xf numFmtId="183" fontId="3" fillId="39" borderId="13" xfId="1" applyNumberFormat="1" applyFont="1" applyFill="1" applyBorder="1" applyAlignment="1" applyProtection="1">
      <alignment horizontal="center" vertical="center"/>
      <protection locked="0"/>
    </xf>
    <xf numFmtId="223" fontId="75" fillId="0" borderId="0" xfId="0" applyFont="1" applyFill="1" applyBorder="1">
      <alignment vertical="center"/>
      <protection locked="0"/>
    </xf>
    <xf numFmtId="223" fontId="75" fillId="0" borderId="0" xfId="0" quotePrefix="1" applyFont="1" applyFill="1" applyBorder="1" applyAlignment="1">
      <alignment horizontal="left" vertical="center"/>
      <protection locked="0"/>
    </xf>
    <xf numFmtId="43" fontId="7" fillId="0" borderId="0" xfId="1" applyFont="1" applyAlignment="1" applyProtection="1">
      <alignment vertical="center" wrapText="1"/>
      <protection locked="0"/>
    </xf>
    <xf numFmtId="223" fontId="7" fillId="0" borderId="0" xfId="425" applyFont="1" applyAlignment="1"/>
    <xf numFmtId="223" fontId="3" fillId="0" borderId="0" xfId="307" applyFont="1" applyFill="1">
      <alignment vertical="center"/>
      <protection locked="0"/>
    </xf>
    <xf numFmtId="223" fontId="68" fillId="0" borderId="0" xfId="314" applyFont="1" applyFill="1" applyBorder="1" applyAlignment="1">
      <alignment horizontal="center" vertical="center"/>
    </xf>
    <xf numFmtId="223" fontId="5" fillId="0" borderId="0" xfId="314" applyFont="1" applyFill="1" applyBorder="1" applyAlignment="1">
      <alignment horizontal="center" vertical="center" wrapText="1"/>
    </xf>
    <xf numFmtId="223" fontId="5" fillId="0" borderId="0" xfId="314" applyFont="1" applyFill="1" applyBorder="1" applyAlignment="1">
      <alignment horizontal="left" vertical="center"/>
    </xf>
    <xf numFmtId="223" fontId="5" fillId="0" borderId="0" xfId="314" applyFont="1" applyFill="1" applyBorder="1" applyAlignment="1">
      <alignment horizontal="center" vertical="center"/>
    </xf>
    <xf numFmtId="38" fontId="5" fillId="0" borderId="0" xfId="314" applyNumberFormat="1" applyFont="1" applyFill="1" applyBorder="1" applyAlignment="1">
      <alignment horizontal="center" vertical="center"/>
    </xf>
    <xf numFmtId="223" fontId="5" fillId="0" borderId="0" xfId="314" applyFont="1" applyFill="1" applyBorder="1" applyAlignment="1">
      <alignment vertical="center"/>
    </xf>
    <xf numFmtId="223" fontId="3" fillId="35" borderId="13" xfId="0" applyFont="1" applyFill="1" applyBorder="1" applyAlignment="1">
      <alignment horizontal="center" vertical="center"/>
      <protection locked="0"/>
    </xf>
    <xf numFmtId="223" fontId="7" fillId="35" borderId="5" xfId="0" applyFont="1" applyFill="1" applyBorder="1" applyAlignment="1">
      <alignment vertical="center"/>
      <protection locked="0"/>
    </xf>
    <xf numFmtId="223" fontId="7" fillId="35" borderId="21" xfId="0" applyFont="1" applyFill="1" applyBorder="1" applyAlignment="1">
      <alignment vertical="center"/>
      <protection locked="0"/>
    </xf>
    <xf numFmtId="183" fontId="7" fillId="35" borderId="0" xfId="1" applyNumberFormat="1" applyFont="1" applyFill="1" applyProtection="1">
      <alignment vertical="center"/>
      <protection locked="0"/>
    </xf>
    <xf numFmtId="183" fontId="3" fillId="35" borderId="13" xfId="1" applyNumberFormat="1" applyFont="1" applyFill="1" applyBorder="1" applyAlignment="1" applyProtection="1">
      <alignment horizontal="center" vertical="center"/>
      <protection locked="0"/>
    </xf>
    <xf numFmtId="183" fontId="78" fillId="41" borderId="13" xfId="1" applyNumberFormat="1" applyFont="1" applyFill="1" applyBorder="1" applyAlignment="1" applyProtection="1">
      <alignment horizontal="center" vertical="center"/>
      <protection locked="0"/>
    </xf>
    <xf numFmtId="183" fontId="7" fillId="35" borderId="13" xfId="1" applyNumberFormat="1" applyFont="1" applyFill="1" applyBorder="1" applyAlignment="1" applyProtection="1">
      <alignment horizontal="center" vertical="center"/>
      <protection locked="0"/>
    </xf>
    <xf numFmtId="183" fontId="7" fillId="35" borderId="25" xfId="1" applyNumberFormat="1" applyFont="1" applyFill="1" applyBorder="1" applyAlignment="1" applyProtection="1">
      <alignment horizontal="center" vertical="center"/>
      <protection locked="0"/>
    </xf>
    <xf numFmtId="183" fontId="70" fillId="35" borderId="13" xfId="1" applyNumberFormat="1" applyFont="1" applyFill="1" applyBorder="1" applyAlignment="1" applyProtection="1">
      <alignment horizontal="center" vertical="center"/>
      <protection locked="0"/>
    </xf>
    <xf numFmtId="183" fontId="79" fillId="35" borderId="13" xfId="1" applyNumberFormat="1" applyFont="1" applyFill="1" applyBorder="1" applyAlignment="1" applyProtection="1">
      <alignment horizontal="center" vertical="center"/>
      <protection locked="0"/>
    </xf>
    <xf numFmtId="183" fontId="7" fillId="35" borderId="38" xfId="1" applyNumberFormat="1" applyFont="1" applyFill="1" applyBorder="1" applyAlignment="1" applyProtection="1">
      <alignment horizontal="center" vertical="center"/>
      <protection locked="0"/>
    </xf>
    <xf numFmtId="183" fontId="78" fillId="41" borderId="27" xfId="1" applyNumberFormat="1" applyFont="1" applyFill="1" applyBorder="1" applyAlignment="1" applyProtection="1">
      <alignment horizontal="center" vertical="center"/>
      <protection locked="0"/>
    </xf>
    <xf numFmtId="183" fontId="7" fillId="35" borderId="27" xfId="1" applyNumberFormat="1" applyFont="1" applyFill="1" applyBorder="1" applyAlignment="1" applyProtection="1">
      <alignment horizontal="center" vertical="center"/>
      <protection locked="0"/>
    </xf>
    <xf numFmtId="183" fontId="7" fillId="35" borderId="29" xfId="1" applyNumberFormat="1" applyFont="1" applyFill="1" applyBorder="1" applyAlignment="1" applyProtection="1">
      <alignment horizontal="center" vertical="center"/>
      <protection locked="0"/>
    </xf>
    <xf numFmtId="183" fontId="70" fillId="35" borderId="27" xfId="1" applyNumberFormat="1" applyFont="1" applyFill="1" applyBorder="1" applyAlignment="1" applyProtection="1">
      <alignment horizontal="center" vertical="center"/>
      <protection locked="0"/>
    </xf>
    <xf numFmtId="183" fontId="79" fillId="35" borderId="27" xfId="1" applyNumberFormat="1" applyFont="1" applyFill="1" applyBorder="1" applyAlignment="1" applyProtection="1">
      <alignment horizontal="center" vertical="center"/>
      <protection locked="0"/>
    </xf>
    <xf numFmtId="183" fontId="7" fillId="35" borderId="39" xfId="1" applyNumberFormat="1" applyFont="1" applyFill="1" applyBorder="1" applyAlignment="1" applyProtection="1">
      <alignment horizontal="center" vertical="center"/>
      <protection locked="0"/>
    </xf>
    <xf numFmtId="9" fontId="7" fillId="35" borderId="0" xfId="417" applyFont="1" applyFill="1" applyProtection="1">
      <alignment vertical="center"/>
      <protection locked="0"/>
    </xf>
    <xf numFmtId="9" fontId="7" fillId="35" borderId="23" xfId="417" applyFont="1" applyFill="1" applyBorder="1" applyAlignment="1" applyProtection="1">
      <alignment horizontal="left" vertical="center"/>
      <protection locked="0"/>
    </xf>
    <xf numFmtId="9" fontId="7" fillId="35" borderId="13" xfId="417" applyFont="1" applyFill="1" applyBorder="1" applyProtection="1">
      <alignment vertical="center"/>
      <protection locked="0"/>
    </xf>
    <xf numFmtId="9" fontId="7" fillId="35" borderId="18" xfId="417" applyFont="1" applyFill="1" applyBorder="1" applyAlignment="1" applyProtection="1">
      <alignment horizontal="left" vertical="center"/>
      <protection locked="0"/>
    </xf>
    <xf numFmtId="9" fontId="7" fillId="35" borderId="19" xfId="417" applyFont="1" applyFill="1" applyBorder="1" applyAlignment="1" applyProtection="1">
      <alignment horizontal="center" vertical="center"/>
      <protection locked="0"/>
    </xf>
    <xf numFmtId="9" fontId="7" fillId="35" borderId="26" xfId="417" applyFont="1" applyFill="1" applyBorder="1" applyAlignment="1" applyProtection="1">
      <alignment horizontal="center" vertical="center"/>
      <protection locked="0"/>
    </xf>
    <xf numFmtId="9" fontId="7" fillId="35" borderId="13" xfId="417" applyFont="1" applyFill="1" applyBorder="1" applyAlignment="1" applyProtection="1">
      <alignment horizontal="center" vertical="center"/>
      <protection locked="0"/>
    </xf>
    <xf numFmtId="9" fontId="7" fillId="35" borderId="27" xfId="417" applyFont="1" applyFill="1" applyBorder="1" applyAlignment="1" applyProtection="1">
      <alignment horizontal="center" vertical="center"/>
      <protection locked="0"/>
    </xf>
    <xf numFmtId="183" fontId="3" fillId="39" borderId="13" xfId="1" applyNumberFormat="1" applyFont="1" applyFill="1" applyBorder="1" applyAlignment="1" applyProtection="1">
      <alignment horizontal="center" vertical="center" wrapText="1"/>
      <protection locked="0"/>
    </xf>
    <xf numFmtId="38" fontId="7" fillId="0" borderId="0" xfId="0" applyNumberFormat="1" applyFont="1" applyFill="1" applyBorder="1" applyAlignment="1">
      <alignment vertical="center" wrapText="1"/>
      <protection locked="0"/>
    </xf>
    <xf numFmtId="38" fontId="7" fillId="0" borderId="0" xfId="1" applyNumberFormat="1" applyFont="1" applyFill="1" applyBorder="1" applyAlignment="1" applyProtection="1">
      <alignment vertical="center" wrapText="1"/>
      <protection locked="0"/>
    </xf>
    <xf numFmtId="38" fontId="3" fillId="0" borderId="0" xfId="0" applyNumberFormat="1" applyFont="1" applyFill="1" applyBorder="1" applyAlignment="1">
      <alignment vertical="center" wrapText="1"/>
      <protection locked="0"/>
    </xf>
    <xf numFmtId="38" fontId="7" fillId="0" borderId="8" xfId="1" applyNumberFormat="1" applyFont="1" applyFill="1" applyBorder="1" applyAlignment="1" applyProtection="1">
      <alignment vertical="center" wrapText="1"/>
      <protection locked="0"/>
    </xf>
    <xf numFmtId="38" fontId="7" fillId="0" borderId="48" xfId="1" applyNumberFormat="1" applyFont="1" applyFill="1" applyBorder="1" applyAlignment="1" applyProtection="1">
      <alignment vertical="center" wrapText="1"/>
      <protection locked="0"/>
    </xf>
    <xf numFmtId="43" fontId="7" fillId="0" borderId="48" xfId="1" applyFont="1" applyFill="1" applyBorder="1" applyAlignment="1" applyProtection="1">
      <alignment vertical="center" wrapText="1"/>
      <protection locked="0"/>
    </xf>
    <xf numFmtId="223" fontId="3" fillId="40" borderId="49" xfId="0" applyFont="1" applyFill="1" applyBorder="1" applyAlignment="1">
      <alignment horizontal="center" vertical="center" wrapText="1"/>
      <protection locked="0"/>
    </xf>
    <xf numFmtId="223" fontId="3" fillId="39" borderId="49" xfId="0" applyFont="1" applyFill="1" applyBorder="1" applyAlignment="1">
      <alignment horizontal="center" vertical="center" wrapText="1"/>
      <protection locked="0"/>
    </xf>
    <xf numFmtId="223" fontId="7" fillId="0" borderId="13" xfId="0" applyFont="1" applyFill="1" applyBorder="1" applyAlignment="1">
      <alignment horizontal="left" vertical="center" wrapText="1"/>
      <protection locked="0"/>
    </xf>
    <xf numFmtId="223" fontId="7" fillId="0" borderId="13" xfId="0" applyFont="1" applyFill="1" applyBorder="1" applyAlignment="1">
      <alignment horizontal="center" vertical="center"/>
      <protection locked="0"/>
    </xf>
    <xf numFmtId="223" fontId="7" fillId="0" borderId="13" xfId="0" applyFont="1" applyFill="1" applyBorder="1" applyAlignment="1">
      <alignment horizontal="center" vertical="center" wrapText="1"/>
      <protection locked="0"/>
    </xf>
    <xf numFmtId="223" fontId="7" fillId="0" borderId="13" xfId="0" applyFont="1" applyFill="1" applyBorder="1" applyAlignment="1">
      <alignment horizontal="right"/>
      <protection locked="0"/>
    </xf>
    <xf numFmtId="9" fontId="7" fillId="0" borderId="13" xfId="0" applyNumberFormat="1" applyFont="1" applyFill="1" applyBorder="1" applyAlignment="1">
      <alignment horizontal="right"/>
      <protection locked="0"/>
    </xf>
    <xf numFmtId="223" fontId="3" fillId="0" borderId="13" xfId="0" applyFont="1" applyFill="1" applyBorder="1" applyAlignment="1">
      <alignment horizontal="center" vertical="center" wrapText="1"/>
      <protection locked="0"/>
    </xf>
    <xf numFmtId="223" fontId="3" fillId="0" borderId="0" xfId="0" applyFont="1" applyFill="1" applyBorder="1" applyAlignment="1">
      <alignment horizontal="left" vertical="center"/>
      <protection locked="0"/>
    </xf>
    <xf numFmtId="223" fontId="7" fillId="0" borderId="13" xfId="0" applyFont="1" applyFill="1" applyBorder="1" applyAlignment="1">
      <alignment vertical="center"/>
      <protection locked="0"/>
    </xf>
    <xf numFmtId="223" fontId="7" fillId="0" borderId="0" xfId="0" applyFont="1" applyFill="1" applyBorder="1" applyAlignment="1">
      <alignment horizontal="left" vertical="center" wrapText="1"/>
      <protection locked="0"/>
    </xf>
    <xf numFmtId="223" fontId="3" fillId="0" borderId="0" xfId="0" applyFont="1" applyFill="1" applyBorder="1" applyAlignment="1">
      <alignment horizontal="left" vertical="center" wrapText="1"/>
      <protection locked="0"/>
    </xf>
    <xf numFmtId="223" fontId="7" fillId="35" borderId="0" xfId="299" applyFont="1" applyFill="1" applyBorder="1" applyAlignment="1">
      <alignment horizontal="left" vertical="center"/>
    </xf>
    <xf numFmtId="183" fontId="7" fillId="35" borderId="0" xfId="299" applyNumberFormat="1" applyFont="1" applyFill="1" applyBorder="1" applyAlignment="1">
      <alignment horizontal="left" vertical="center"/>
    </xf>
    <xf numFmtId="223" fontId="7" fillId="0" borderId="0" xfId="299" applyFont="1" applyAlignment="1">
      <alignment horizontal="left" vertical="top"/>
    </xf>
    <xf numFmtId="223" fontId="3" fillId="0" borderId="0" xfId="299" applyFont="1" applyAlignment="1">
      <alignment horizontal="left" vertical="center"/>
    </xf>
    <xf numFmtId="183" fontId="7" fillId="0" borderId="47" xfId="1" applyNumberFormat="1" applyFont="1" applyFill="1" applyBorder="1" applyAlignment="1" applyProtection="1">
      <alignment horizontal="left" vertical="center" wrapText="1"/>
      <protection locked="0"/>
    </xf>
    <xf numFmtId="220" fontId="3" fillId="39" borderId="49" xfId="0" applyNumberFormat="1" applyFont="1" applyFill="1" applyBorder="1" applyAlignment="1">
      <alignment horizontal="center" vertical="center" wrapText="1"/>
      <protection locked="0"/>
    </xf>
    <xf numFmtId="223" fontId="7" fillId="0" borderId="0" xfId="0" applyFont="1" applyFill="1" applyBorder="1" applyAlignment="1">
      <alignment horizontal="left" vertical="center" wrapText="1"/>
      <protection locked="0"/>
    </xf>
    <xf numFmtId="223" fontId="3" fillId="0" borderId="0" xfId="0" applyFont="1" applyFill="1" applyBorder="1" applyAlignment="1">
      <alignment horizontal="left" vertical="center"/>
      <protection locked="0"/>
    </xf>
    <xf numFmtId="223" fontId="7" fillId="0" borderId="0" xfId="0" applyFont="1" applyFill="1" applyBorder="1" applyAlignment="1">
      <alignment horizontal="left" vertical="center"/>
      <protection locked="0"/>
    </xf>
    <xf numFmtId="183" fontId="5" fillId="0" borderId="0" xfId="374" applyNumberFormat="1" applyFont="1" applyFill="1" applyAlignment="1">
      <alignment horizontal="center" vertical="center"/>
    </xf>
    <xf numFmtId="183" fontId="7" fillId="35" borderId="0" xfId="1" applyNumberFormat="1" applyFont="1" applyFill="1" applyAlignment="1">
      <alignment horizontal="center" vertical="center"/>
    </xf>
    <xf numFmtId="223" fontId="3" fillId="36" borderId="53" xfId="299" applyFont="1" applyFill="1" applyBorder="1" applyAlignment="1">
      <alignment horizontal="left" vertical="center"/>
    </xf>
    <xf numFmtId="41" fontId="7" fillId="2" borderId="53" xfId="299" applyNumberFormat="1" applyFont="1" applyFill="1" applyBorder="1" applyAlignment="1">
      <alignment horizontal="center" vertical="center"/>
    </xf>
    <xf numFmtId="223" fontId="7" fillId="2" borderId="53" xfId="299" applyFont="1" applyFill="1" applyBorder="1" applyAlignment="1">
      <alignment horizontal="left" vertical="center"/>
    </xf>
    <xf numFmtId="223" fontId="3" fillId="2" borderId="53" xfId="299" applyFont="1" applyFill="1" applyBorder="1" applyAlignment="1">
      <alignment horizontal="left" vertical="center"/>
    </xf>
    <xf numFmtId="41" fontId="7" fillId="35" borderId="53" xfId="299" applyNumberFormat="1" applyFont="1" applyFill="1" applyBorder="1" applyAlignment="1">
      <alignment horizontal="center" vertical="center"/>
    </xf>
    <xf numFmtId="41" fontId="7" fillId="2" borderId="56" xfId="299" applyNumberFormat="1" applyFont="1" applyFill="1" applyBorder="1" applyAlignment="1">
      <alignment horizontal="center" vertical="center"/>
    </xf>
    <xf numFmtId="41" fontId="7" fillId="2" borderId="53" xfId="299" applyNumberFormat="1" applyFont="1" applyFill="1" applyBorder="1" applyAlignment="1">
      <alignment vertical="center"/>
    </xf>
    <xf numFmtId="38" fontId="7" fillId="0" borderId="53" xfId="299" applyNumberFormat="1" applyFont="1" applyBorder="1" applyAlignment="1">
      <alignment horizontal="right" vertical="center"/>
    </xf>
    <xf numFmtId="38" fontId="7" fillId="35" borderId="53" xfId="299" applyNumberFormat="1" applyFont="1" applyFill="1" applyBorder="1" applyAlignment="1">
      <alignment horizontal="center" vertical="center"/>
    </xf>
    <xf numFmtId="41" fontId="7" fillId="35" borderId="53" xfId="299" applyNumberFormat="1" applyFont="1" applyFill="1" applyBorder="1" applyAlignment="1">
      <alignment vertical="center"/>
    </xf>
    <xf numFmtId="223" fontId="7" fillId="0" borderId="53" xfId="299" applyFont="1" applyBorder="1" applyAlignment="1">
      <alignment horizontal="left" vertical="center"/>
    </xf>
    <xf numFmtId="223" fontId="76" fillId="0" borderId="53" xfId="299" applyFont="1" applyBorder="1" applyAlignment="1">
      <alignment horizontal="left" vertical="center"/>
    </xf>
    <xf numFmtId="41" fontId="7" fillId="2" borderId="54" xfId="299" applyNumberFormat="1" applyFont="1" applyFill="1" applyBorder="1" applyAlignment="1">
      <alignment horizontal="center" vertical="center"/>
    </xf>
    <xf numFmtId="223" fontId="7" fillId="2" borderId="54" xfId="299" applyFont="1" applyFill="1" applyBorder="1" applyAlignment="1">
      <alignment horizontal="left" vertical="center"/>
    </xf>
    <xf numFmtId="223" fontId="3" fillId="2" borderId="54" xfId="299" applyFont="1" applyFill="1" applyBorder="1" applyAlignment="1">
      <alignment horizontal="left" vertical="center"/>
    </xf>
    <xf numFmtId="41" fontId="5" fillId="35" borderId="53" xfId="299" applyNumberFormat="1" applyFont="1" applyFill="1" applyBorder="1" applyAlignment="1">
      <alignment horizontal="center" vertical="center"/>
    </xf>
    <xf numFmtId="223" fontId="7" fillId="0" borderId="53" xfId="0" applyFont="1" applyFill="1" applyBorder="1" applyAlignment="1" applyProtection="1">
      <alignment horizontal="left" vertical="center"/>
      <protection locked="0"/>
    </xf>
    <xf numFmtId="223" fontId="3" fillId="35" borderId="54" xfId="299" applyFont="1" applyFill="1" applyBorder="1" applyAlignment="1">
      <alignment vertical="center"/>
    </xf>
    <xf numFmtId="223" fontId="7" fillId="0" borderId="53" xfId="0" applyFont="1" applyFill="1" applyBorder="1" applyAlignment="1" applyProtection="1">
      <alignment horizontal="left" vertical="center" wrapText="1"/>
      <protection locked="0"/>
    </xf>
    <xf numFmtId="223" fontId="3" fillId="0" borderId="54" xfId="0" applyFont="1" applyFill="1" applyBorder="1" applyAlignment="1" applyProtection="1">
      <alignment vertical="center"/>
      <protection locked="0"/>
    </xf>
    <xf numFmtId="38" fontId="7" fillId="0" borderId="56" xfId="299" applyNumberFormat="1" applyFont="1" applyBorder="1" applyAlignment="1">
      <alignment horizontal="right" vertical="center"/>
    </xf>
    <xf numFmtId="223" fontId="8" fillId="0" borderId="53" xfId="0" applyFont="1" applyBorder="1" applyAlignment="1" applyProtection="1">
      <alignment horizontal="left" vertical="center" wrapText="1"/>
    </xf>
    <xf numFmtId="223" fontId="3" fillId="0" borderId="54" xfId="299" applyFont="1" applyBorder="1" applyAlignment="1">
      <alignment vertical="center"/>
    </xf>
    <xf numFmtId="223" fontId="76" fillId="0" borderId="54" xfId="299" applyFont="1" applyBorder="1" applyAlignment="1">
      <alignment vertical="center"/>
    </xf>
    <xf numFmtId="41" fontId="7" fillId="2" borderId="56" xfId="299" applyNumberFormat="1" applyFont="1" applyFill="1" applyBorder="1" applyAlignment="1">
      <alignment vertical="center"/>
    </xf>
    <xf numFmtId="223" fontId="5" fillId="0" borderId="53" xfId="299" applyFont="1" applyFill="1" applyBorder="1" applyAlignment="1">
      <alignment horizontal="left" vertical="center"/>
    </xf>
    <xf numFmtId="223" fontId="3" fillId="0" borderId="53" xfId="299" applyFont="1" applyFill="1" applyBorder="1" applyAlignment="1">
      <alignment horizontal="left" vertical="center"/>
    </xf>
    <xf numFmtId="223" fontId="7" fillId="35" borderId="53" xfId="0" applyFont="1" applyFill="1" applyBorder="1" applyAlignment="1" applyProtection="1">
      <alignment horizontal="left" vertical="center"/>
      <protection locked="0"/>
    </xf>
    <xf numFmtId="223" fontId="5" fillId="35" borderId="53" xfId="0" applyFont="1" applyFill="1" applyBorder="1" applyAlignment="1" applyProtection="1">
      <alignment horizontal="left" vertical="center"/>
      <protection locked="0"/>
    </xf>
    <xf numFmtId="223" fontId="7" fillId="0" borderId="53" xfId="299" applyFont="1" applyBorder="1" applyAlignment="1">
      <alignment vertical="center"/>
    </xf>
    <xf numFmtId="183" fontId="3" fillId="0" borderId="54" xfId="1" applyNumberFormat="1" applyFont="1" applyBorder="1" applyAlignment="1" applyProtection="1">
      <alignment horizontal="left" vertical="center"/>
    </xf>
    <xf numFmtId="223" fontId="7" fillId="35" borderId="53" xfId="299" applyFont="1" applyFill="1" applyBorder="1" applyAlignment="1">
      <alignment horizontal="right" vertical="center"/>
    </xf>
    <xf numFmtId="223" fontId="7" fillId="0" borderId="53" xfId="299" applyFont="1" applyFill="1" applyBorder="1" applyAlignment="1">
      <alignment vertical="center"/>
    </xf>
    <xf numFmtId="223" fontId="3" fillId="45" borderId="53" xfId="299" applyFont="1" applyFill="1" applyBorder="1" applyAlignment="1">
      <alignment horizontal="center" vertical="center" wrapText="1"/>
    </xf>
    <xf numFmtId="41" fontId="3" fillId="45" borderId="53" xfId="299" applyNumberFormat="1" applyFont="1" applyFill="1" applyBorder="1" applyAlignment="1">
      <alignment horizontal="center" vertical="center" wrapText="1"/>
    </xf>
    <xf numFmtId="41" fontId="3" fillId="45" borderId="53" xfId="299" applyNumberFormat="1" applyFont="1" applyFill="1" applyBorder="1" applyAlignment="1">
      <alignment horizontal="center" vertical="center"/>
    </xf>
    <xf numFmtId="41" fontId="3" fillId="45" borderId="56" xfId="299" applyNumberFormat="1" applyFont="1" applyFill="1" applyBorder="1" applyAlignment="1">
      <alignment horizontal="center" vertical="center"/>
    </xf>
    <xf numFmtId="41" fontId="76" fillId="45" borderId="53" xfId="299" applyNumberFormat="1" applyFont="1" applyFill="1" applyBorder="1" applyAlignment="1">
      <alignment horizontal="center" vertical="center"/>
    </xf>
    <xf numFmtId="41" fontId="68" fillId="45" borderId="2" xfId="299" applyNumberFormat="1" applyFont="1" applyFill="1" applyBorder="1" applyAlignment="1">
      <alignment vertical="center"/>
    </xf>
    <xf numFmtId="41" fontId="7" fillId="0" borderId="2" xfId="299" applyNumberFormat="1" applyFont="1" applyBorder="1" applyAlignment="1">
      <alignment horizontal="center" vertical="center"/>
    </xf>
    <xf numFmtId="41" fontId="68" fillId="36" borderId="53" xfId="299" applyNumberFormat="1" applyFont="1" applyFill="1" applyBorder="1" applyAlignment="1">
      <alignment horizontal="center" vertical="center"/>
    </xf>
    <xf numFmtId="41" fontId="7" fillId="35" borderId="56" xfId="299" applyNumberFormat="1" applyFont="1" applyFill="1" applyBorder="1" applyAlignment="1">
      <alignment vertical="center"/>
    </xf>
    <xf numFmtId="223" fontId="7" fillId="0" borderId="53" xfId="0" applyFont="1" applyFill="1" applyBorder="1" applyAlignment="1" applyProtection="1">
      <alignment vertical="center"/>
      <protection locked="0"/>
    </xf>
    <xf numFmtId="41" fontId="7" fillId="35" borderId="55" xfId="1" applyNumberFormat="1" applyFont="1" applyFill="1" applyBorder="1" applyAlignment="1" applyProtection="1">
      <alignment vertical="center" wrapText="1"/>
      <protection locked="0"/>
    </xf>
    <xf numFmtId="41" fontId="7" fillId="35" borderId="53" xfId="299" applyNumberFormat="1" applyFont="1" applyFill="1" applyBorder="1" applyAlignment="1">
      <alignment horizontal="right" vertical="center"/>
    </xf>
    <xf numFmtId="41" fontId="7" fillId="35" borderId="56" xfId="299" applyNumberFormat="1" applyFont="1" applyFill="1" applyBorder="1" applyAlignment="1">
      <alignment horizontal="right" vertical="center"/>
    </xf>
    <xf numFmtId="183" fontId="5" fillId="2" borderId="56" xfId="1" applyNumberFormat="1" applyFont="1" applyFill="1" applyBorder="1" applyAlignment="1" applyProtection="1">
      <alignment horizontal="center" vertical="center"/>
    </xf>
    <xf numFmtId="183" fontId="5" fillId="2" borderId="53" xfId="1" applyNumberFormat="1" applyFont="1" applyFill="1" applyBorder="1" applyAlignment="1" applyProtection="1">
      <alignment vertical="center"/>
    </xf>
    <xf numFmtId="183" fontId="5" fillId="2" borderId="53" xfId="1" applyNumberFormat="1" applyFont="1" applyFill="1" applyBorder="1" applyAlignment="1" applyProtection="1">
      <alignment horizontal="center" vertical="center"/>
    </xf>
    <xf numFmtId="183" fontId="5" fillId="2" borderId="53" xfId="1" applyNumberFormat="1" applyFont="1" applyFill="1" applyBorder="1" applyAlignment="1" applyProtection="1">
      <alignment horizontal="left" vertical="center"/>
    </xf>
    <xf numFmtId="183" fontId="68" fillId="2" borderId="53" xfId="1" applyNumberFormat="1" applyFont="1" applyFill="1" applyBorder="1" applyAlignment="1" applyProtection="1">
      <alignment horizontal="left" vertical="center"/>
    </xf>
    <xf numFmtId="183" fontId="7" fillId="0" borderId="53" xfId="1" applyNumberFormat="1" applyFont="1" applyFill="1" applyBorder="1" applyAlignment="1" applyProtection="1">
      <alignment vertical="center"/>
    </xf>
    <xf numFmtId="223" fontId="7" fillId="35" borderId="53" xfId="299" applyFont="1" applyFill="1" applyBorder="1" applyAlignment="1">
      <alignment vertical="center"/>
    </xf>
    <xf numFmtId="183" fontId="68" fillId="0" borderId="60" xfId="374" applyNumberFormat="1" applyFont="1" applyFill="1" applyBorder="1" applyAlignment="1">
      <alignment horizontal="center" vertical="center" wrapText="1"/>
    </xf>
    <xf numFmtId="183" fontId="7" fillId="0" borderId="58" xfId="1" applyNumberFormat="1" applyFont="1" applyBorder="1" applyProtection="1">
      <alignment vertical="center"/>
      <protection locked="0"/>
    </xf>
    <xf numFmtId="223" fontId="7" fillId="0" borderId="58" xfId="0" applyFont="1" applyBorder="1">
      <alignment vertical="center"/>
      <protection locked="0"/>
    </xf>
    <xf numFmtId="223" fontId="7" fillId="0" borderId="0" xfId="0" applyFont="1" applyProtection="1">
      <alignment vertical="center"/>
    </xf>
    <xf numFmtId="223" fontId="70" fillId="0" borderId="0" xfId="0" applyFont="1">
      <alignment vertical="center"/>
      <protection locked="0"/>
    </xf>
    <xf numFmtId="183" fontId="7" fillId="0" borderId="0" xfId="1" applyNumberFormat="1" applyFont="1" applyProtection="1">
      <alignment vertical="center"/>
    </xf>
    <xf numFmtId="183" fontId="5" fillId="40" borderId="0" xfId="1" applyNumberFormat="1" applyFont="1" applyFill="1">
      <alignment vertical="center"/>
    </xf>
    <xf numFmtId="183" fontId="5" fillId="35" borderId="0" xfId="1" applyNumberFormat="1" applyFont="1" applyFill="1">
      <alignment vertical="center"/>
    </xf>
    <xf numFmtId="183" fontId="68" fillId="0" borderId="60" xfId="1" applyNumberFormat="1" applyFont="1" applyFill="1" applyBorder="1" applyAlignment="1">
      <alignment horizontal="center" vertical="center" wrapText="1"/>
    </xf>
    <xf numFmtId="183" fontId="5" fillId="46" borderId="0" xfId="1" applyNumberFormat="1" applyFont="1" applyFill="1">
      <alignment vertical="center"/>
    </xf>
    <xf numFmtId="183" fontId="70" fillId="0" borderId="0" xfId="1" applyNumberFormat="1" applyFont="1" applyProtection="1">
      <alignment vertical="center"/>
      <protection locked="0"/>
    </xf>
    <xf numFmtId="183" fontId="70" fillId="46" borderId="0" xfId="1" applyNumberFormat="1" applyFont="1" applyFill="1">
      <alignment vertical="center"/>
    </xf>
    <xf numFmtId="183" fontId="5" fillId="0" borderId="18" xfId="1" applyNumberFormat="1" applyFont="1" applyFill="1" applyBorder="1" applyAlignment="1">
      <alignment horizontal="center" vertical="center"/>
    </xf>
    <xf numFmtId="183" fontId="5" fillId="0" borderId="19" xfId="1" applyNumberFormat="1" applyFont="1" applyFill="1" applyBorder="1" applyAlignment="1">
      <alignment horizontal="center" vertical="center"/>
    </xf>
    <xf numFmtId="183" fontId="5" fillId="0" borderId="26" xfId="1" applyNumberFormat="1" applyFont="1" applyFill="1" applyBorder="1" applyAlignment="1">
      <alignment horizontal="center" vertical="center"/>
    </xf>
    <xf numFmtId="183" fontId="5" fillId="0" borderId="51" xfId="1" applyNumberFormat="1" applyFont="1" applyFill="1" applyBorder="1" applyAlignment="1">
      <alignment horizontal="right" vertical="center"/>
    </xf>
    <xf numFmtId="183" fontId="5" fillId="0" borderId="60" xfId="1" applyNumberFormat="1" applyFont="1" applyFill="1" applyBorder="1">
      <alignment vertical="center"/>
    </xf>
    <xf numFmtId="183" fontId="5" fillId="0" borderId="52" xfId="1" applyNumberFormat="1" applyFont="1" applyFill="1" applyBorder="1">
      <alignment vertical="center"/>
    </xf>
    <xf numFmtId="183" fontId="0" fillId="0" borderId="32" xfId="1" applyNumberFormat="1" applyFont="1" applyBorder="1" applyProtection="1">
      <alignment vertical="center"/>
    </xf>
    <xf numFmtId="183" fontId="0" fillId="0" borderId="12" xfId="1" applyNumberFormat="1" applyFont="1" applyBorder="1" applyProtection="1">
      <alignment vertical="center"/>
    </xf>
    <xf numFmtId="183" fontId="3" fillId="0" borderId="12" xfId="1" applyNumberFormat="1" applyFont="1" applyBorder="1" applyProtection="1">
      <alignment vertical="center"/>
    </xf>
    <xf numFmtId="183" fontId="0" fillId="0" borderId="33" xfId="1" applyNumberFormat="1" applyFont="1" applyBorder="1" applyProtection="1">
      <alignment vertical="center"/>
    </xf>
    <xf numFmtId="183" fontId="7" fillId="0" borderId="33" xfId="1" applyNumberFormat="1" applyFont="1" applyBorder="1" applyProtection="1">
      <alignment vertical="center"/>
    </xf>
    <xf numFmtId="183" fontId="0" fillId="0" borderId="0" xfId="1" applyNumberFormat="1" applyFont="1" applyProtection="1">
      <alignment vertical="center"/>
    </xf>
    <xf numFmtId="183" fontId="0" fillId="0" borderId="60" xfId="1" applyNumberFormat="1" applyFont="1" applyBorder="1" applyProtection="1">
      <alignment vertical="center"/>
    </xf>
    <xf numFmtId="183" fontId="5" fillId="0" borderId="60" xfId="1" applyNumberFormat="1" applyFont="1" applyFill="1" applyBorder="1" applyAlignment="1">
      <alignment horizontal="center" vertical="center"/>
    </xf>
    <xf numFmtId="183" fontId="68" fillId="0" borderId="60" xfId="1" applyNumberFormat="1" applyFont="1" applyBorder="1" applyAlignment="1">
      <alignment horizontal="left" vertical="center"/>
    </xf>
    <xf numFmtId="183" fontId="5" fillId="0" borderId="60" xfId="1" applyNumberFormat="1" applyFont="1" applyFill="1" applyBorder="1" applyAlignment="1"/>
    <xf numFmtId="183" fontId="68" fillId="0" borderId="60" xfId="1" applyNumberFormat="1" applyFont="1" applyFill="1" applyBorder="1">
      <alignment vertical="center"/>
    </xf>
    <xf numFmtId="183" fontId="68" fillId="0" borderId="60" xfId="1" applyNumberFormat="1" applyFont="1" applyBorder="1" applyAlignment="1">
      <alignment horizontal="left"/>
    </xf>
    <xf numFmtId="183" fontId="68" fillId="0" borderId="60" xfId="1" applyNumberFormat="1" applyFont="1" applyFill="1" applyBorder="1" applyAlignment="1"/>
    <xf numFmtId="183" fontId="3" fillId="0" borderId="60" xfId="1" applyNumberFormat="1" applyFont="1" applyBorder="1" applyProtection="1">
      <alignment vertical="center"/>
    </xf>
    <xf numFmtId="183" fontId="68" fillId="0" borderId="0" xfId="1" applyNumberFormat="1" applyFont="1" applyFill="1" applyBorder="1" applyAlignment="1">
      <alignment horizontal="left"/>
    </xf>
    <xf numFmtId="183" fontId="85" fillId="0" borderId="0" xfId="1" applyNumberFormat="1" applyFont="1" applyProtection="1">
      <alignment vertical="center"/>
      <protection locked="0"/>
    </xf>
    <xf numFmtId="183" fontId="86" fillId="0" borderId="0" xfId="1" applyNumberFormat="1" applyFont="1" applyProtection="1">
      <alignment vertical="center"/>
      <protection locked="0"/>
    </xf>
    <xf numFmtId="38" fontId="68" fillId="0" borderId="0" xfId="314" applyNumberFormat="1" applyFont="1" applyFill="1" applyBorder="1" applyAlignment="1">
      <alignment horizontal="center" vertical="center"/>
    </xf>
    <xf numFmtId="223" fontId="1" fillId="0" borderId="0" xfId="0" applyFont="1" applyFill="1">
      <alignment vertical="center"/>
      <protection locked="0"/>
    </xf>
    <xf numFmtId="223" fontId="1" fillId="0" borderId="0" xfId="0" applyFont="1">
      <alignment vertical="center"/>
      <protection locked="0"/>
    </xf>
    <xf numFmtId="223" fontId="1" fillId="2" borderId="0" xfId="0" applyFont="1" applyFill="1">
      <alignment vertical="center"/>
      <protection locked="0"/>
    </xf>
    <xf numFmtId="223" fontId="7" fillId="2" borderId="0" xfId="0" applyFont="1" applyFill="1">
      <alignment vertical="center"/>
      <protection locked="0"/>
    </xf>
    <xf numFmtId="223" fontId="7" fillId="0" borderId="0" xfId="0" applyFont="1" applyAlignment="1">
      <alignment horizontal="left" vertical="center"/>
      <protection locked="0"/>
    </xf>
    <xf numFmtId="223" fontId="1" fillId="35" borderId="0" xfId="0" applyFont="1" applyFill="1">
      <alignment vertical="center"/>
      <protection locked="0"/>
    </xf>
    <xf numFmtId="223" fontId="87" fillId="51" borderId="49" xfId="0" applyFont="1" applyFill="1" applyBorder="1" applyAlignment="1">
      <alignment horizontal="center" vertical="center"/>
      <protection locked="0"/>
    </xf>
    <xf numFmtId="223" fontId="87" fillId="51" borderId="63" xfId="0" applyFont="1" applyFill="1" applyBorder="1" applyAlignment="1">
      <alignment horizontal="center" vertical="center"/>
      <protection locked="0"/>
    </xf>
    <xf numFmtId="223" fontId="87" fillId="51" borderId="49" xfId="0" applyFont="1" applyFill="1" applyBorder="1" applyAlignment="1">
      <alignment horizontal="center" vertical="center" wrapText="1"/>
      <protection locked="0"/>
    </xf>
    <xf numFmtId="223" fontId="88" fillId="40" borderId="49" xfId="0" applyFont="1" applyFill="1" applyBorder="1" applyAlignment="1">
      <alignment horizontal="center" vertical="center"/>
      <protection locked="0"/>
    </xf>
    <xf numFmtId="223" fontId="88" fillId="40" borderId="49" xfId="0" applyFont="1" applyFill="1" applyBorder="1" applyAlignment="1">
      <alignment horizontal="center" vertical="center" wrapText="1"/>
      <protection locked="0"/>
    </xf>
    <xf numFmtId="223" fontId="89" fillId="0" borderId="66" xfId="0" applyFont="1" applyBorder="1" applyAlignment="1">
      <alignment horizontal="left" vertical="center"/>
      <protection locked="0"/>
    </xf>
    <xf numFmtId="223" fontId="89" fillId="2" borderId="49" xfId="0" applyFont="1" applyFill="1" applyBorder="1" applyAlignment="1">
      <alignment vertical="center" wrapText="1"/>
      <protection locked="0"/>
    </xf>
    <xf numFmtId="223" fontId="89" fillId="2" borderId="49" xfId="314" applyFont="1" applyFill="1" applyBorder="1" applyAlignment="1">
      <alignment vertical="center" wrapText="1"/>
    </xf>
    <xf numFmtId="223" fontId="89" fillId="2" borderId="63" xfId="314" applyFont="1" applyFill="1" applyBorder="1" applyAlignment="1">
      <alignment vertical="center" wrapText="1"/>
    </xf>
    <xf numFmtId="38" fontId="89" fillId="2" borderId="49" xfId="1" applyNumberFormat="1" applyFont="1" applyFill="1" applyBorder="1" applyProtection="1">
      <alignment vertical="center"/>
      <protection locked="0"/>
    </xf>
    <xf numFmtId="223" fontId="89" fillId="48" borderId="70" xfId="0" applyFont="1" applyFill="1" applyBorder="1" applyAlignment="1">
      <alignment vertical="center" wrapText="1"/>
      <protection locked="0"/>
    </xf>
    <xf numFmtId="223" fontId="89" fillId="48" borderId="70" xfId="314" applyFont="1" applyFill="1" applyBorder="1" applyAlignment="1">
      <alignment vertical="center" wrapText="1"/>
    </xf>
    <xf numFmtId="38" fontId="89" fillId="48" borderId="70" xfId="1" applyNumberFormat="1" applyFont="1" applyFill="1" applyBorder="1" applyProtection="1">
      <alignment vertical="center"/>
      <protection locked="0"/>
    </xf>
    <xf numFmtId="38" fontId="89" fillId="2" borderId="70" xfId="1" applyNumberFormat="1" applyFont="1" applyFill="1" applyBorder="1" applyProtection="1">
      <alignment vertical="center"/>
      <protection locked="0"/>
    </xf>
    <xf numFmtId="223" fontId="89" fillId="37" borderId="49" xfId="0" applyFont="1" applyFill="1" applyBorder="1" applyAlignment="1">
      <alignment vertical="center" wrapText="1"/>
      <protection locked="0"/>
    </xf>
    <xf numFmtId="223" fontId="88" fillId="37" borderId="49" xfId="314" applyFont="1" applyFill="1" applyBorder="1" applyAlignment="1">
      <alignment horizontal="right" vertical="center"/>
    </xf>
    <xf numFmtId="223" fontId="88" fillId="37" borderId="63" xfId="314" applyFont="1" applyFill="1" applyBorder="1" applyAlignment="1">
      <alignment horizontal="right" vertical="center"/>
    </xf>
    <xf numFmtId="38" fontId="88" fillId="37" borderId="49" xfId="1" applyNumberFormat="1" applyFont="1" applyFill="1" applyBorder="1" applyProtection="1">
      <alignment vertical="center"/>
      <protection locked="0"/>
    </xf>
    <xf numFmtId="223" fontId="88" fillId="37" borderId="63" xfId="0" applyFont="1" applyFill="1" applyBorder="1" applyAlignment="1">
      <alignment horizontal="left" vertical="center"/>
      <protection locked="0"/>
    </xf>
    <xf numFmtId="223" fontId="89" fillId="35" borderId="49" xfId="314" applyFont="1" applyFill="1" applyBorder="1" applyAlignment="1">
      <alignment vertical="center" wrapText="1"/>
    </xf>
    <xf numFmtId="223" fontId="89" fillId="35" borderId="63" xfId="314" applyFont="1" applyFill="1" applyBorder="1" applyAlignment="1">
      <alignment vertical="center" wrapText="1"/>
    </xf>
    <xf numFmtId="38" fontId="89" fillId="35" borderId="49" xfId="0" applyNumberFormat="1" applyFont="1" applyFill="1" applyBorder="1">
      <alignment vertical="center"/>
      <protection locked="0"/>
    </xf>
    <xf numFmtId="38" fontId="89" fillId="0" borderId="49" xfId="0" applyNumberFormat="1" applyFont="1" applyBorder="1">
      <alignment vertical="center"/>
      <protection locked="0"/>
    </xf>
    <xf numFmtId="223" fontId="89" fillId="35" borderId="49" xfId="314" applyFont="1" applyFill="1" applyBorder="1" applyAlignment="1">
      <alignment vertical="center"/>
    </xf>
    <xf numFmtId="223" fontId="89" fillId="35" borderId="63" xfId="314" applyFont="1" applyFill="1" applyBorder="1" applyAlignment="1">
      <alignment vertical="center"/>
    </xf>
    <xf numFmtId="38" fontId="89" fillId="35" borderId="49" xfId="1" applyNumberFormat="1" applyFont="1" applyFill="1" applyBorder="1" applyProtection="1">
      <alignment vertical="center"/>
      <protection locked="0"/>
    </xf>
    <xf numFmtId="223" fontId="88" fillId="49" borderId="42" xfId="314" applyFont="1" applyFill="1" applyBorder="1" applyAlignment="1">
      <alignment horizontal="right" vertical="center"/>
    </xf>
    <xf numFmtId="38" fontId="88" fillId="49" borderId="64" xfId="1" applyNumberFormat="1" applyFont="1" applyFill="1" applyBorder="1" applyProtection="1">
      <alignment vertical="center"/>
      <protection locked="0"/>
    </xf>
    <xf numFmtId="38" fontId="88" fillId="49" borderId="49" xfId="1" applyNumberFormat="1" applyFont="1" applyFill="1" applyBorder="1" applyProtection="1">
      <alignment vertical="center"/>
      <protection locked="0"/>
    </xf>
    <xf numFmtId="223" fontId="88" fillId="49" borderId="63" xfId="0" applyFont="1" applyFill="1" applyBorder="1" applyAlignment="1">
      <alignment horizontal="left" vertical="center"/>
      <protection locked="0"/>
    </xf>
    <xf numFmtId="223" fontId="89" fillId="35" borderId="19" xfId="314" applyFont="1" applyFill="1" applyBorder="1" applyAlignment="1">
      <alignment vertical="center"/>
    </xf>
    <xf numFmtId="38" fontId="89" fillId="0" borderId="19" xfId="1" applyNumberFormat="1" applyFont="1" applyFill="1" applyBorder="1" applyProtection="1">
      <alignment vertical="center"/>
      <protection locked="0"/>
    </xf>
    <xf numFmtId="38" fontId="89" fillId="0" borderId="26" xfId="1" applyNumberFormat="1" applyFont="1" applyFill="1" applyBorder="1" applyProtection="1">
      <alignment vertical="center"/>
      <protection locked="0"/>
    </xf>
    <xf numFmtId="38" fontId="89" fillId="0" borderId="42" xfId="1" applyNumberFormat="1" applyFont="1" applyFill="1" applyBorder="1" applyAlignment="1" applyProtection="1">
      <alignment horizontal="center" vertical="center"/>
      <protection locked="0"/>
    </xf>
    <xf numFmtId="38" fontId="89" fillId="0" borderId="50" xfId="1" applyNumberFormat="1" applyFont="1" applyFill="1" applyBorder="1" applyAlignment="1" applyProtection="1">
      <alignment horizontal="center" vertical="center"/>
      <protection locked="0"/>
    </xf>
    <xf numFmtId="38" fontId="89" fillId="0" borderId="63" xfId="1" applyNumberFormat="1" applyFont="1" applyFill="1" applyBorder="1" applyProtection="1">
      <alignment vertical="center"/>
      <protection locked="0"/>
    </xf>
    <xf numFmtId="38" fontId="89" fillId="0" borderId="52" xfId="1" applyNumberFormat="1" applyFont="1" applyFill="1" applyBorder="1" applyProtection="1">
      <alignment vertical="center"/>
      <protection locked="0"/>
    </xf>
    <xf numFmtId="38" fontId="89" fillId="0" borderId="64" xfId="1" applyNumberFormat="1" applyFont="1" applyFill="1" applyBorder="1" applyAlignment="1" applyProtection="1">
      <alignment horizontal="center" vertical="center"/>
      <protection locked="0"/>
    </xf>
    <xf numFmtId="223" fontId="89" fillId="35" borderId="25" xfId="314" applyFont="1" applyFill="1" applyBorder="1" applyAlignment="1">
      <alignment vertical="center"/>
    </xf>
    <xf numFmtId="38" fontId="89" fillId="0" borderId="25" xfId="1" applyNumberFormat="1" applyFont="1" applyFill="1" applyBorder="1" applyProtection="1">
      <alignment vertical="center"/>
      <protection locked="0"/>
    </xf>
    <xf numFmtId="38" fontId="89" fillId="0" borderId="29" xfId="1" applyNumberFormat="1" applyFont="1" applyFill="1" applyBorder="1" applyProtection="1">
      <alignment vertical="center"/>
      <protection locked="0"/>
    </xf>
    <xf numFmtId="38" fontId="89" fillId="0" borderId="66" xfId="1" applyNumberFormat="1" applyFont="1" applyFill="1" applyBorder="1" applyProtection="1">
      <alignment vertical="center"/>
      <protection locked="0"/>
    </xf>
    <xf numFmtId="38" fontId="89" fillId="0" borderId="66" xfId="1" applyNumberFormat="1" applyFont="1" applyFill="1" applyBorder="1" applyAlignment="1" applyProtection="1">
      <alignment vertical="center"/>
      <protection locked="0"/>
    </xf>
    <xf numFmtId="38" fontId="89" fillId="0" borderId="63" xfId="1" applyNumberFormat="1" applyFont="1" applyFill="1" applyBorder="1" applyAlignment="1" applyProtection="1">
      <alignment vertical="center"/>
      <protection locked="0"/>
    </xf>
    <xf numFmtId="223" fontId="89" fillId="35" borderId="21" xfId="314" applyFont="1" applyFill="1" applyBorder="1" applyAlignment="1">
      <alignment vertical="center"/>
    </xf>
    <xf numFmtId="38" fontId="89" fillId="35" borderId="21" xfId="1" applyNumberFormat="1" applyFont="1" applyFill="1" applyBorder="1" applyProtection="1">
      <alignment vertical="center"/>
      <protection locked="0"/>
    </xf>
    <xf numFmtId="38" fontId="89" fillId="35" borderId="63" xfId="1" applyNumberFormat="1" applyFont="1" applyFill="1" applyBorder="1" applyAlignment="1" applyProtection="1">
      <alignment vertical="center"/>
      <protection locked="0"/>
    </xf>
    <xf numFmtId="38" fontId="89" fillId="35" borderId="63" xfId="1" applyNumberFormat="1" applyFont="1" applyFill="1" applyBorder="1" applyProtection="1">
      <alignment vertical="center"/>
      <protection locked="0"/>
    </xf>
    <xf numFmtId="223" fontId="89" fillId="49" borderId="49" xfId="0" applyFont="1" applyFill="1" applyBorder="1" applyAlignment="1">
      <alignment vertical="center" wrapText="1"/>
      <protection locked="0"/>
    </xf>
    <xf numFmtId="223" fontId="88" fillId="49" borderId="49" xfId="314" applyFont="1" applyFill="1" applyBorder="1" applyAlignment="1">
      <alignment horizontal="right" vertical="center"/>
    </xf>
    <xf numFmtId="223" fontId="88" fillId="49" borderId="63" xfId="314" applyFont="1" applyFill="1" applyBorder="1" applyAlignment="1">
      <alignment horizontal="right" vertical="center"/>
    </xf>
    <xf numFmtId="223" fontId="89" fillId="38" borderId="49" xfId="0" applyFont="1" applyFill="1" applyBorder="1">
      <alignment vertical="center"/>
      <protection locked="0"/>
    </xf>
    <xf numFmtId="223" fontId="89" fillId="38" borderId="49" xfId="0" applyFont="1" applyFill="1" applyBorder="1" applyAlignment="1">
      <alignment horizontal="center" vertical="center" wrapText="1"/>
      <protection locked="0"/>
    </xf>
    <xf numFmtId="223" fontId="89" fillId="38" borderId="49" xfId="0" applyFont="1" applyFill="1" applyBorder="1" applyAlignment="1">
      <alignment vertical="center" wrapText="1"/>
      <protection locked="0"/>
    </xf>
    <xf numFmtId="223" fontId="88" fillId="38" borderId="49" xfId="314" applyFont="1" applyFill="1" applyBorder="1" applyAlignment="1">
      <alignment horizontal="right" vertical="center"/>
    </xf>
    <xf numFmtId="223" fontId="88" fillId="38" borderId="63" xfId="314" applyFont="1" applyFill="1" applyBorder="1" applyAlignment="1">
      <alignment horizontal="right" vertical="center"/>
    </xf>
    <xf numFmtId="38" fontId="88" fillId="38" borderId="49" xfId="1" applyNumberFormat="1" applyFont="1" applyFill="1" applyBorder="1" applyProtection="1">
      <alignment vertical="center"/>
      <protection locked="0"/>
    </xf>
    <xf numFmtId="223" fontId="88" fillId="38" borderId="63" xfId="0" applyFont="1" applyFill="1" applyBorder="1" applyAlignment="1">
      <alignment horizontal="left" vertical="center"/>
      <protection locked="0"/>
    </xf>
    <xf numFmtId="223" fontId="89" fillId="2" borderId="49" xfId="0" applyFont="1" applyFill="1" applyBorder="1" applyAlignment="1">
      <alignment horizontal="left" vertical="center" wrapText="1"/>
      <protection locked="0"/>
    </xf>
    <xf numFmtId="38" fontId="89" fillId="2" borderId="49" xfId="0" applyNumberFormat="1" applyFont="1" applyFill="1" applyBorder="1">
      <alignment vertical="center"/>
      <protection locked="0"/>
    </xf>
    <xf numFmtId="223" fontId="89" fillId="2" borderId="63" xfId="0" applyFont="1" applyFill="1" applyBorder="1" applyAlignment="1">
      <alignment horizontal="left" vertical="center" wrapText="1"/>
      <protection locked="0"/>
    </xf>
    <xf numFmtId="223" fontId="89" fillId="0" borderId="49" xfId="0" applyFont="1" applyFill="1" applyBorder="1" applyAlignment="1">
      <alignment horizontal="left" vertical="center" wrapText="1"/>
      <protection locked="0"/>
    </xf>
    <xf numFmtId="223" fontId="89" fillId="0" borderId="63" xfId="0" applyFont="1" applyFill="1" applyBorder="1" applyAlignment="1">
      <alignment horizontal="left" vertical="center" wrapText="1"/>
      <protection locked="0"/>
    </xf>
    <xf numFmtId="38" fontId="89" fillId="0" borderId="49" xfId="0" applyNumberFormat="1" applyFont="1" applyFill="1" applyBorder="1">
      <alignment vertical="center"/>
      <protection locked="0"/>
    </xf>
    <xf numFmtId="38" fontId="89" fillId="0" borderId="49" xfId="1" applyNumberFormat="1" applyFont="1" applyFill="1" applyBorder="1" applyProtection="1">
      <alignment vertical="center"/>
      <protection locked="0"/>
    </xf>
    <xf numFmtId="221" fontId="89" fillId="0" borderId="49" xfId="0" applyNumberFormat="1" applyFont="1" applyBorder="1">
      <alignment vertical="center"/>
      <protection locked="0"/>
    </xf>
    <xf numFmtId="41" fontId="89" fillId="0" borderId="49" xfId="0" applyNumberFormat="1" applyFont="1" applyBorder="1">
      <alignment vertical="center"/>
      <protection locked="0"/>
    </xf>
    <xf numFmtId="38" fontId="89" fillId="2" borderId="63" xfId="0" applyNumberFormat="1" applyFont="1" applyFill="1" applyBorder="1">
      <alignment vertical="center"/>
      <protection locked="0"/>
    </xf>
    <xf numFmtId="41" fontId="89" fillId="2" borderId="63" xfId="0" applyNumberFormat="1" applyFont="1" applyFill="1" applyBorder="1">
      <alignment vertical="center"/>
      <protection locked="0"/>
    </xf>
    <xf numFmtId="223" fontId="89" fillId="2" borderId="73" xfId="0" applyFont="1" applyFill="1" applyBorder="1" applyAlignment="1">
      <alignment horizontal="left" vertical="center"/>
      <protection locked="0"/>
    </xf>
    <xf numFmtId="223" fontId="89" fillId="35" borderId="49" xfId="0" applyFont="1" applyFill="1" applyBorder="1" applyAlignment="1">
      <alignment horizontal="left" vertical="center" wrapText="1"/>
      <protection locked="0"/>
    </xf>
    <xf numFmtId="223" fontId="89" fillId="35" borderId="63" xfId="0" applyFont="1" applyFill="1" applyBorder="1" applyAlignment="1">
      <alignment horizontal="left" vertical="center" wrapText="1"/>
      <protection locked="0"/>
    </xf>
    <xf numFmtId="223" fontId="89" fillId="35" borderId="63" xfId="0" applyFont="1" applyFill="1" applyBorder="1" applyAlignment="1">
      <alignment horizontal="left" vertical="center"/>
      <protection locked="0"/>
    </xf>
    <xf numFmtId="223" fontId="88" fillId="38" borderId="49" xfId="0" applyFont="1" applyFill="1" applyBorder="1" applyAlignment="1">
      <alignment horizontal="left" vertical="center" wrapText="1"/>
      <protection locked="0"/>
    </xf>
    <xf numFmtId="223" fontId="88" fillId="38" borderId="49" xfId="0" applyFont="1" applyFill="1" applyBorder="1" applyAlignment="1">
      <alignment horizontal="right" vertical="center"/>
      <protection locked="0"/>
    </xf>
    <xf numFmtId="223" fontId="88" fillId="38" borderId="63" xfId="0" applyFont="1" applyFill="1" applyBorder="1" applyAlignment="1">
      <alignment horizontal="right" vertical="center"/>
      <protection locked="0"/>
    </xf>
    <xf numFmtId="223" fontId="89" fillId="0" borderId="61" xfId="0" applyFont="1" applyFill="1" applyBorder="1" applyAlignment="1">
      <alignment vertical="center" wrapText="1"/>
      <protection locked="0"/>
    </xf>
    <xf numFmtId="223" fontId="90" fillId="0" borderId="61" xfId="314" applyFont="1" applyFill="1" applyBorder="1" applyAlignment="1">
      <alignment horizontal="left" vertical="center" wrapText="1"/>
    </xf>
    <xf numFmtId="223" fontId="90" fillId="0" borderId="63" xfId="314" applyFont="1" applyFill="1" applyBorder="1" applyAlignment="1">
      <alignment horizontal="left" vertical="center" wrapText="1"/>
    </xf>
    <xf numFmtId="38" fontId="88" fillId="0" borderId="49" xfId="0" applyNumberFormat="1" applyFont="1" applyFill="1" applyBorder="1">
      <alignment vertical="center"/>
      <protection locked="0"/>
    </xf>
    <xf numFmtId="224" fontId="89" fillId="0" borderId="49" xfId="0" applyNumberFormat="1" applyFont="1" applyBorder="1">
      <alignment vertical="center"/>
      <protection locked="0"/>
    </xf>
    <xf numFmtId="223" fontId="89" fillId="0" borderId="63" xfId="0" applyFont="1" applyBorder="1" applyAlignment="1">
      <alignment horizontal="left" vertical="center"/>
      <protection locked="0"/>
    </xf>
    <xf numFmtId="223" fontId="89" fillId="50" borderId="49" xfId="0" applyFont="1" applyFill="1" applyBorder="1">
      <alignment vertical="center"/>
      <protection locked="0"/>
    </xf>
    <xf numFmtId="223" fontId="89" fillId="50" borderId="49" xfId="0" applyFont="1" applyFill="1" applyBorder="1" applyAlignment="1">
      <alignment horizontal="left" vertical="center" wrapText="1"/>
      <protection locked="0"/>
    </xf>
    <xf numFmtId="223" fontId="88" fillId="50" borderId="49" xfId="0" applyFont="1" applyFill="1" applyBorder="1" applyAlignment="1">
      <alignment horizontal="right" vertical="center" wrapText="1"/>
      <protection locked="0"/>
    </xf>
    <xf numFmtId="223" fontId="88" fillId="50" borderId="63" xfId="0" applyFont="1" applyFill="1" applyBorder="1" applyAlignment="1">
      <alignment horizontal="right" vertical="center" wrapText="1"/>
      <protection locked="0"/>
    </xf>
    <xf numFmtId="38" fontId="88" fillId="50" borderId="49" xfId="0" applyNumberFormat="1" applyFont="1" applyFill="1" applyBorder="1">
      <alignment vertical="center"/>
      <protection locked="0"/>
    </xf>
    <xf numFmtId="38" fontId="88" fillId="50" borderId="49" xfId="1" applyNumberFormat="1" applyFont="1" applyFill="1" applyBorder="1" applyProtection="1">
      <alignment vertical="center"/>
      <protection locked="0"/>
    </xf>
    <xf numFmtId="224" fontId="88" fillId="50" borderId="49" xfId="0" applyNumberFormat="1" applyFont="1" applyFill="1" applyBorder="1">
      <alignment vertical="center"/>
      <protection locked="0"/>
    </xf>
    <xf numFmtId="221" fontId="88" fillId="50" borderId="49" xfId="0" applyNumberFormat="1" applyFont="1" applyFill="1" applyBorder="1">
      <alignment vertical="center"/>
      <protection locked="0"/>
    </xf>
    <xf numFmtId="43" fontId="89" fillId="35" borderId="49" xfId="0" applyNumberFormat="1" applyFont="1" applyFill="1" applyBorder="1">
      <alignment vertical="center"/>
      <protection locked="0"/>
    </xf>
    <xf numFmtId="43" fontId="89" fillId="35" borderId="49" xfId="1" applyNumberFormat="1" applyFont="1" applyFill="1" applyBorder="1" applyProtection="1">
      <alignment vertical="center"/>
      <protection locked="0"/>
    </xf>
    <xf numFmtId="221" fontId="89" fillId="35" borderId="49" xfId="1" applyNumberFormat="1" applyFont="1" applyFill="1" applyBorder="1" applyProtection="1">
      <alignment vertical="center"/>
      <protection locked="0"/>
    </xf>
    <xf numFmtId="225" fontId="89" fillId="35" borderId="49" xfId="0" applyNumberFormat="1" applyFont="1" applyFill="1" applyBorder="1">
      <alignment vertical="center"/>
      <protection locked="0"/>
    </xf>
    <xf numFmtId="38" fontId="89" fillId="35" borderId="63" xfId="0" applyNumberFormat="1" applyFont="1" applyFill="1" applyBorder="1">
      <alignment vertical="center"/>
      <protection locked="0"/>
    </xf>
    <xf numFmtId="43" fontId="89" fillId="35" borderId="63" xfId="1" applyNumberFormat="1" applyFont="1" applyFill="1" applyBorder="1" applyProtection="1">
      <alignment vertical="center"/>
      <protection locked="0"/>
    </xf>
    <xf numFmtId="221" fontId="89" fillId="35" borderId="63" xfId="0" applyNumberFormat="1" applyFont="1" applyFill="1" applyBorder="1">
      <alignment vertical="center"/>
      <protection locked="0"/>
    </xf>
    <xf numFmtId="43" fontId="89" fillId="35" borderId="63" xfId="0" applyNumberFormat="1" applyFont="1" applyFill="1" applyBorder="1">
      <alignment vertical="center"/>
      <protection locked="0"/>
    </xf>
    <xf numFmtId="225" fontId="89" fillId="35" borderId="63" xfId="0" applyNumberFormat="1" applyFont="1" applyFill="1" applyBorder="1">
      <alignment vertical="center"/>
      <protection locked="0"/>
    </xf>
    <xf numFmtId="224" fontId="89" fillId="35" borderId="49" xfId="0" applyNumberFormat="1" applyFont="1" applyFill="1" applyBorder="1">
      <alignment vertical="center"/>
      <protection locked="0"/>
    </xf>
    <xf numFmtId="224" fontId="89" fillId="35" borderId="49" xfId="1" applyNumberFormat="1" applyFont="1" applyFill="1" applyBorder="1" applyProtection="1">
      <alignment vertical="center"/>
      <protection locked="0"/>
    </xf>
    <xf numFmtId="41" fontId="89" fillId="35" borderId="49" xfId="0" applyNumberFormat="1" applyFont="1" applyFill="1" applyBorder="1">
      <alignment vertical="center"/>
      <protection locked="0"/>
    </xf>
    <xf numFmtId="221" fontId="89" fillId="35" borderId="49" xfId="0" applyNumberFormat="1" applyFont="1" applyFill="1" applyBorder="1">
      <alignment vertical="center"/>
      <protection locked="0"/>
    </xf>
    <xf numFmtId="38" fontId="89" fillId="35" borderId="70" xfId="0" applyNumberFormat="1" applyFont="1" applyFill="1" applyBorder="1">
      <alignment vertical="center"/>
      <protection locked="0"/>
    </xf>
    <xf numFmtId="223" fontId="89" fillId="35" borderId="70" xfId="0" applyFont="1" applyFill="1" applyBorder="1">
      <alignment vertical="center"/>
      <protection locked="0"/>
    </xf>
    <xf numFmtId="223" fontId="89" fillId="35" borderId="70" xfId="0" applyFont="1" applyFill="1" applyBorder="1" applyAlignment="1">
      <alignment horizontal="left" vertical="center" wrapText="1"/>
      <protection locked="0"/>
    </xf>
    <xf numFmtId="41" fontId="89" fillId="35" borderId="63" xfId="0" applyNumberFormat="1" applyFont="1" applyFill="1" applyBorder="1">
      <alignment vertical="center"/>
      <protection locked="0"/>
    </xf>
    <xf numFmtId="224" fontId="89" fillId="35" borderId="70" xfId="0" applyNumberFormat="1" applyFont="1" applyFill="1" applyBorder="1">
      <alignment vertical="center"/>
      <protection locked="0"/>
    </xf>
    <xf numFmtId="41" fontId="89" fillId="35" borderId="70" xfId="0" applyNumberFormat="1" applyFont="1" applyFill="1" applyBorder="1">
      <alignment vertical="center"/>
      <protection locked="0"/>
    </xf>
    <xf numFmtId="223" fontId="89" fillId="35" borderId="70" xfId="0" applyFont="1" applyFill="1" applyBorder="1" applyAlignment="1">
      <alignment horizontal="left" vertical="center"/>
      <protection locked="0"/>
    </xf>
    <xf numFmtId="223" fontId="89" fillId="48" borderId="71" xfId="0" applyFont="1" applyFill="1" applyBorder="1" applyAlignment="1">
      <alignment horizontal="left" vertical="center" wrapText="1"/>
      <protection locked="0"/>
    </xf>
    <xf numFmtId="223" fontId="89" fillId="48" borderId="72" xfId="0" applyFont="1" applyFill="1" applyBorder="1" applyAlignment="1">
      <alignment horizontal="left" vertical="center" wrapText="1"/>
      <protection locked="0"/>
    </xf>
    <xf numFmtId="224" fontId="89" fillId="48" borderId="72" xfId="0" applyNumberFormat="1" applyFont="1" applyFill="1" applyBorder="1">
      <alignment vertical="center"/>
      <protection locked="0"/>
    </xf>
    <xf numFmtId="38" fontId="89" fillId="48" borderId="72" xfId="0" applyNumberFormat="1" applyFont="1" applyFill="1" applyBorder="1">
      <alignment vertical="center"/>
      <protection locked="0"/>
    </xf>
    <xf numFmtId="43" fontId="89" fillId="48" borderId="72" xfId="0" applyNumberFormat="1" applyFont="1" applyFill="1" applyBorder="1">
      <alignment vertical="center"/>
      <protection locked="0"/>
    </xf>
    <xf numFmtId="41" fontId="89" fillId="48" borderId="72" xfId="0" applyNumberFormat="1" applyFont="1" applyFill="1" applyBorder="1">
      <alignment vertical="center"/>
      <protection locked="0"/>
    </xf>
    <xf numFmtId="223" fontId="89" fillId="48" borderId="71" xfId="0" applyFont="1" applyFill="1" applyBorder="1" applyAlignment="1">
      <alignment horizontal="left" vertical="center"/>
      <protection locked="0"/>
    </xf>
    <xf numFmtId="38" fontId="89" fillId="35" borderId="70" xfId="1" applyNumberFormat="1" applyFont="1" applyFill="1" applyBorder="1" applyProtection="1">
      <alignment vertical="center"/>
      <protection locked="0"/>
    </xf>
    <xf numFmtId="38" fontId="89" fillId="35" borderId="70" xfId="1" applyNumberFormat="1" applyFont="1" applyFill="1" applyBorder="1" applyAlignment="1" applyProtection="1">
      <alignment vertical="center"/>
      <protection locked="0"/>
    </xf>
    <xf numFmtId="223" fontId="89" fillId="38" borderId="49" xfId="0" applyFont="1" applyFill="1" applyBorder="1" applyAlignment="1">
      <alignment horizontal="left" vertical="center" wrapText="1"/>
      <protection locked="0"/>
    </xf>
    <xf numFmtId="223" fontId="88" fillId="38" borderId="49" xfId="0" applyFont="1" applyFill="1" applyBorder="1" applyAlignment="1">
      <alignment horizontal="right" vertical="center" wrapText="1"/>
      <protection locked="0"/>
    </xf>
    <xf numFmtId="223" fontId="88" fillId="38" borderId="63" xfId="0" applyFont="1" applyFill="1" applyBorder="1" applyAlignment="1">
      <alignment horizontal="right" vertical="center" wrapText="1"/>
      <protection locked="0"/>
    </xf>
    <xf numFmtId="38" fontId="88" fillId="38" borderId="49" xfId="0" applyNumberFormat="1" applyFont="1" applyFill="1" applyBorder="1">
      <alignment vertical="center"/>
      <protection locked="0"/>
    </xf>
    <xf numFmtId="223" fontId="88" fillId="47" borderId="49" xfId="0" applyFont="1" applyFill="1" applyBorder="1">
      <alignment vertical="center"/>
      <protection locked="0"/>
    </xf>
    <xf numFmtId="223" fontId="88" fillId="47" borderId="49" xfId="0" applyFont="1" applyFill="1" applyBorder="1" applyAlignment="1">
      <alignment horizontal="left" vertical="center" wrapText="1"/>
      <protection locked="0"/>
    </xf>
    <xf numFmtId="223" fontId="88" fillId="47" borderId="49" xfId="0" applyFont="1" applyFill="1" applyBorder="1" applyAlignment="1">
      <alignment horizontal="right" vertical="center"/>
      <protection locked="0"/>
    </xf>
    <xf numFmtId="223" fontId="88" fillId="47" borderId="63" xfId="0" applyFont="1" applyFill="1" applyBorder="1" applyAlignment="1">
      <alignment horizontal="right" vertical="center"/>
      <protection locked="0"/>
    </xf>
    <xf numFmtId="38" fontId="88" fillId="47" borderId="49" xfId="1" applyNumberFormat="1" applyFont="1" applyFill="1" applyBorder="1" applyAlignment="1" applyProtection="1">
      <alignment horizontal="right" vertical="center" wrapText="1"/>
      <protection locked="0"/>
    </xf>
    <xf numFmtId="38" fontId="88" fillId="42" borderId="49" xfId="1" applyNumberFormat="1" applyFont="1" applyFill="1" applyBorder="1" applyAlignment="1" applyProtection="1">
      <alignment horizontal="right" vertical="center" wrapText="1"/>
      <protection locked="0"/>
    </xf>
    <xf numFmtId="223" fontId="88" fillId="47" borderId="63" xfId="0" applyFont="1" applyFill="1" applyBorder="1" applyAlignment="1">
      <alignment horizontal="left" vertical="center"/>
      <protection locked="0"/>
    </xf>
    <xf numFmtId="223" fontId="91" fillId="35" borderId="70" xfId="0" applyFont="1" applyFill="1" applyBorder="1" applyAlignment="1">
      <alignment horizontal="left" vertical="center" wrapText="1"/>
      <protection locked="0"/>
    </xf>
    <xf numFmtId="223" fontId="90" fillId="35" borderId="63" xfId="314" applyFont="1" applyFill="1" applyBorder="1" applyAlignment="1">
      <alignment vertical="center" wrapText="1"/>
    </xf>
    <xf numFmtId="223" fontId="90" fillId="35" borderId="70" xfId="314" applyFont="1" applyFill="1" applyBorder="1" applyAlignment="1">
      <alignment vertical="center" wrapText="1"/>
    </xf>
    <xf numFmtId="223" fontId="1" fillId="52" borderId="0" xfId="0" applyFont="1" applyFill="1">
      <alignment vertical="center"/>
      <protection locked="0"/>
    </xf>
    <xf numFmtId="223" fontId="89" fillId="52" borderId="63" xfId="0" applyFont="1" applyFill="1" applyBorder="1" applyAlignment="1">
      <alignment horizontal="left" vertical="center" wrapText="1"/>
      <protection locked="0"/>
    </xf>
    <xf numFmtId="223" fontId="89" fillId="52" borderId="70" xfId="0" applyFont="1" applyFill="1" applyBorder="1" applyAlignment="1">
      <alignment horizontal="left" vertical="center" wrapText="1"/>
      <protection locked="0"/>
    </xf>
    <xf numFmtId="223" fontId="91" fillId="52" borderId="70" xfId="0" applyFont="1" applyFill="1" applyBorder="1" applyAlignment="1">
      <alignment horizontal="left" vertical="center" wrapText="1"/>
      <protection locked="0"/>
    </xf>
    <xf numFmtId="224" fontId="89" fillId="52" borderId="49" xfId="0" applyNumberFormat="1" applyFont="1" applyFill="1" applyBorder="1">
      <alignment vertical="center"/>
      <protection locked="0"/>
    </xf>
    <xf numFmtId="41" fontId="89" fillId="52" borderId="63" xfId="0" applyNumberFormat="1" applyFont="1" applyFill="1" applyBorder="1">
      <alignment vertical="center"/>
      <protection locked="0"/>
    </xf>
    <xf numFmtId="38" fontId="89" fillId="52" borderId="63" xfId="0" applyNumberFormat="1" applyFont="1" applyFill="1" applyBorder="1">
      <alignment vertical="center"/>
      <protection locked="0"/>
    </xf>
    <xf numFmtId="223" fontId="89" fillId="52" borderId="63" xfId="0" applyFont="1" applyFill="1" applyBorder="1" applyAlignment="1">
      <alignment horizontal="left" vertical="center"/>
      <protection locked="0"/>
    </xf>
    <xf numFmtId="223" fontId="5" fillId="35" borderId="0" xfId="0" applyFont="1" applyFill="1">
      <alignment vertical="center"/>
      <protection locked="0"/>
    </xf>
    <xf numFmtId="223" fontId="92" fillId="35" borderId="75" xfId="0" applyFont="1" applyFill="1" applyBorder="1" applyAlignment="1">
      <alignment horizontal="center" vertical="center"/>
      <protection locked="0"/>
    </xf>
    <xf numFmtId="223" fontId="92" fillId="35" borderId="75" xfId="0" applyFont="1" applyFill="1" applyBorder="1" applyAlignment="1">
      <alignment horizontal="center" vertical="center" wrapText="1"/>
      <protection locked="0"/>
    </xf>
    <xf numFmtId="223" fontId="90" fillId="35" borderId="75" xfId="0" applyFont="1" applyFill="1" applyBorder="1" applyAlignment="1">
      <alignment horizontal="left" vertical="center"/>
      <protection locked="0"/>
    </xf>
    <xf numFmtId="223" fontId="93" fillId="35" borderId="75" xfId="0" applyFont="1" applyFill="1" applyBorder="1">
      <alignment vertical="center"/>
      <protection locked="0"/>
    </xf>
    <xf numFmtId="223" fontId="90" fillId="35" borderId="75" xfId="0" applyFont="1" applyFill="1" applyBorder="1" applyAlignment="1">
      <alignment horizontal="left" vertical="center" wrapText="1"/>
      <protection locked="0"/>
    </xf>
    <xf numFmtId="224" fontId="90" fillId="35" borderId="75" xfId="0" applyNumberFormat="1" applyFont="1" applyFill="1" applyBorder="1">
      <alignment vertical="center"/>
      <protection locked="0"/>
    </xf>
    <xf numFmtId="223" fontId="7" fillId="48" borderId="0" xfId="0" applyFont="1" applyFill="1">
      <alignment vertical="center"/>
      <protection locked="0"/>
    </xf>
    <xf numFmtId="223" fontId="89" fillId="48" borderId="70" xfId="0" applyFont="1" applyFill="1" applyBorder="1" applyAlignment="1">
      <alignment horizontal="left" vertical="center" wrapText="1"/>
      <protection locked="0"/>
    </xf>
    <xf numFmtId="224" fontId="89" fillId="48" borderId="70" xfId="0" applyNumberFormat="1" applyFont="1" applyFill="1" applyBorder="1">
      <alignment vertical="center"/>
      <protection locked="0"/>
    </xf>
    <xf numFmtId="38" fontId="89" fillId="48" borderId="70" xfId="0" applyNumberFormat="1" applyFont="1" applyFill="1" applyBorder="1">
      <alignment vertical="center"/>
      <protection locked="0"/>
    </xf>
    <xf numFmtId="43" fontId="89" fillId="48" borderId="70" xfId="0" applyNumberFormat="1" applyFont="1" applyFill="1" applyBorder="1">
      <alignment vertical="center"/>
      <protection locked="0"/>
    </xf>
    <xf numFmtId="41" fontId="89" fillId="48" borderId="70" xfId="0" applyNumberFormat="1" applyFont="1" applyFill="1" applyBorder="1">
      <alignment vertical="center"/>
      <protection locked="0"/>
    </xf>
    <xf numFmtId="223" fontId="89" fillId="48" borderId="64" xfId="0" applyFont="1" applyFill="1" applyBorder="1" applyAlignment="1">
      <alignment horizontal="left" vertical="center"/>
      <protection locked="0"/>
    </xf>
    <xf numFmtId="223" fontId="90" fillId="48" borderId="63" xfId="314" applyFont="1" applyFill="1" applyBorder="1" applyAlignment="1">
      <alignment vertical="center" wrapText="1"/>
    </xf>
    <xf numFmtId="38" fontId="89" fillId="48" borderId="63" xfId="1" applyNumberFormat="1" applyFont="1" applyFill="1" applyBorder="1" applyProtection="1">
      <alignment vertical="center"/>
      <protection locked="0"/>
    </xf>
    <xf numFmtId="43" fontId="89" fillId="48" borderId="63" xfId="0" applyNumberFormat="1" applyFont="1" applyFill="1" applyBorder="1">
      <alignment vertical="center"/>
      <protection locked="0"/>
    </xf>
    <xf numFmtId="38" fontId="89" fillId="48" borderId="63" xfId="0" applyNumberFormat="1" applyFont="1" applyFill="1" applyBorder="1">
      <alignment vertical="center"/>
      <protection locked="0"/>
    </xf>
    <xf numFmtId="41" fontId="89" fillId="48" borderId="63" xfId="0" applyNumberFormat="1" applyFont="1" applyFill="1" applyBorder="1">
      <alignment vertical="center"/>
      <protection locked="0"/>
    </xf>
    <xf numFmtId="223" fontId="89" fillId="48" borderId="21" xfId="0" applyFont="1" applyFill="1" applyBorder="1" applyAlignment="1">
      <alignment horizontal="left" vertical="center"/>
      <protection locked="0"/>
    </xf>
    <xf numFmtId="223" fontId="89" fillId="35" borderId="71" xfId="0" applyFont="1" applyFill="1" applyBorder="1" applyAlignment="1">
      <alignment horizontal="center" vertical="center" wrapText="1"/>
      <protection locked="0"/>
    </xf>
    <xf numFmtId="223" fontId="89" fillId="35" borderId="6" xfId="0" applyFont="1" applyFill="1" applyBorder="1" applyAlignment="1">
      <alignment horizontal="center" vertical="center" wrapText="1"/>
      <protection locked="0"/>
    </xf>
    <xf numFmtId="223" fontId="89" fillId="35" borderId="64" xfId="0" applyFont="1" applyFill="1" applyBorder="1" applyAlignment="1">
      <alignment horizontal="left" vertical="center"/>
      <protection locked="0"/>
    </xf>
    <xf numFmtId="223" fontId="89" fillId="35" borderId="6" xfId="0" applyFont="1" applyFill="1" applyBorder="1" applyAlignment="1">
      <alignment horizontal="left" vertical="center"/>
      <protection locked="0"/>
    </xf>
    <xf numFmtId="223" fontId="89" fillId="2" borderId="64" xfId="0" applyFont="1" applyFill="1" applyBorder="1" applyAlignment="1">
      <alignment horizontal="left" vertical="center"/>
      <protection locked="0"/>
    </xf>
    <xf numFmtId="223" fontId="89" fillId="2" borderId="6" xfId="0" applyFont="1" applyFill="1" applyBorder="1" applyAlignment="1">
      <alignment horizontal="left" vertical="center"/>
      <protection locked="0"/>
    </xf>
    <xf numFmtId="223" fontId="89" fillId="2" borderId="21" xfId="0" applyFont="1" applyFill="1" applyBorder="1" applyAlignment="1">
      <alignment horizontal="left" vertical="center"/>
      <protection locked="0"/>
    </xf>
    <xf numFmtId="223" fontId="89" fillId="0" borderId="64" xfId="0" applyFont="1" applyBorder="1" applyAlignment="1">
      <alignment horizontal="left" vertical="center"/>
      <protection locked="0"/>
    </xf>
    <xf numFmtId="223" fontId="89" fillId="0" borderId="6" xfId="0" applyFont="1" applyBorder="1" applyAlignment="1">
      <alignment horizontal="left" vertical="center"/>
      <protection locked="0"/>
    </xf>
    <xf numFmtId="223" fontId="89" fillId="0" borderId="21" xfId="0" applyFont="1" applyBorder="1" applyAlignment="1">
      <alignment horizontal="left" vertical="center"/>
      <protection locked="0"/>
    </xf>
    <xf numFmtId="223" fontId="89" fillId="35" borderId="71" xfId="0" applyFont="1" applyFill="1" applyBorder="1" applyAlignment="1">
      <alignment horizontal="left" vertical="center"/>
      <protection locked="0"/>
    </xf>
    <xf numFmtId="223" fontId="89" fillId="35" borderId="21" xfId="0" applyFont="1" applyFill="1" applyBorder="1" applyAlignment="1">
      <alignment horizontal="left" vertical="center"/>
      <protection locked="0"/>
    </xf>
    <xf numFmtId="223" fontId="89" fillId="0" borderId="71" xfId="0" applyFont="1" applyBorder="1" applyAlignment="1">
      <alignment horizontal="left" vertical="center"/>
      <protection locked="0"/>
    </xf>
    <xf numFmtId="223" fontId="89" fillId="0" borderId="64" xfId="0" applyFont="1" applyFill="1" applyBorder="1" applyAlignment="1">
      <alignment horizontal="center" vertical="center" wrapText="1"/>
      <protection locked="0"/>
    </xf>
    <xf numFmtId="223" fontId="89" fillId="0" borderId="6" xfId="0" applyFont="1" applyFill="1" applyBorder="1" applyAlignment="1">
      <alignment horizontal="center" vertical="center" wrapText="1"/>
      <protection locked="0"/>
    </xf>
    <xf numFmtId="223" fontId="89" fillId="0" borderId="21" xfId="0" applyFont="1" applyFill="1" applyBorder="1" applyAlignment="1">
      <alignment horizontal="center" vertical="center" wrapText="1"/>
      <protection locked="0"/>
    </xf>
    <xf numFmtId="223" fontId="89" fillId="0" borderId="50" xfId="0" applyFont="1" applyFill="1" applyBorder="1" applyAlignment="1">
      <alignment horizontal="left" vertical="center" wrapText="1"/>
      <protection locked="0"/>
    </xf>
    <xf numFmtId="223" fontId="89" fillId="0" borderId="6" xfId="0" applyFont="1" applyFill="1" applyBorder="1" applyAlignment="1">
      <alignment horizontal="left" vertical="center" wrapText="1"/>
      <protection locked="0"/>
    </xf>
    <xf numFmtId="223" fontId="89" fillId="0" borderId="50" xfId="0" applyFont="1" applyFill="1" applyBorder="1" applyAlignment="1">
      <alignment horizontal="center" vertical="center" wrapText="1"/>
      <protection locked="0"/>
    </xf>
    <xf numFmtId="223" fontId="88" fillId="49" borderId="65" xfId="314" applyFont="1" applyFill="1" applyBorder="1" applyAlignment="1">
      <alignment horizontal="right" vertical="center"/>
    </xf>
    <xf numFmtId="223" fontId="88" fillId="49" borderId="42" xfId="314" applyFont="1" applyFill="1" applyBorder="1" applyAlignment="1">
      <alignment horizontal="right" vertical="center"/>
    </xf>
    <xf numFmtId="223" fontId="89" fillId="0" borderId="67" xfId="0" applyFont="1" applyFill="1" applyBorder="1" applyAlignment="1">
      <alignment horizontal="left" vertical="center" wrapText="1"/>
      <protection locked="0"/>
    </xf>
    <xf numFmtId="223" fontId="89" fillId="0" borderId="68" xfId="0" applyFont="1" applyFill="1" applyBorder="1" applyAlignment="1">
      <alignment horizontal="left" vertical="center" wrapText="1"/>
      <protection locked="0"/>
    </xf>
    <xf numFmtId="223" fontId="89" fillId="35" borderId="40" xfId="314" applyFont="1" applyFill="1" applyBorder="1" applyAlignment="1">
      <alignment horizontal="left" vertical="center"/>
    </xf>
    <xf numFmtId="223" fontId="89" fillId="35" borderId="69" xfId="314" applyFont="1" applyFill="1" applyBorder="1" applyAlignment="1">
      <alignment horizontal="left" vertical="center"/>
    </xf>
    <xf numFmtId="223" fontId="89" fillId="35" borderId="37" xfId="314" applyFont="1" applyFill="1" applyBorder="1" applyAlignment="1">
      <alignment horizontal="left" vertical="center"/>
    </xf>
    <xf numFmtId="223" fontId="89" fillId="0" borderId="40" xfId="314" applyFont="1" applyFill="1" applyBorder="1" applyAlignment="1">
      <alignment horizontal="left" vertical="center"/>
    </xf>
    <xf numFmtId="223" fontId="89" fillId="0" borderId="69" xfId="314" applyFont="1" applyFill="1" applyBorder="1" applyAlignment="1">
      <alignment horizontal="left" vertical="center"/>
    </xf>
    <xf numFmtId="223" fontId="89" fillId="0" borderId="37" xfId="314" applyFont="1" applyFill="1" applyBorder="1" applyAlignment="1">
      <alignment horizontal="left" vertical="center"/>
    </xf>
    <xf numFmtId="223" fontId="89" fillId="0" borderId="40" xfId="314" applyFont="1" applyFill="1" applyBorder="1" applyAlignment="1">
      <alignment horizontal="left" vertical="center" wrapText="1"/>
    </xf>
    <xf numFmtId="223" fontId="89" fillId="0" borderId="69" xfId="314" applyFont="1" applyFill="1" applyBorder="1" applyAlignment="1">
      <alignment horizontal="left" vertical="center" wrapText="1"/>
    </xf>
    <xf numFmtId="223" fontId="89" fillId="0" borderId="37" xfId="314" applyFont="1" applyFill="1" applyBorder="1" applyAlignment="1">
      <alignment horizontal="left" vertical="center" wrapText="1"/>
    </xf>
    <xf numFmtId="223" fontId="89" fillId="35" borderId="6" xfId="314" applyFont="1" applyFill="1" applyBorder="1" applyAlignment="1">
      <alignment horizontal="left" vertical="center" wrapText="1"/>
    </xf>
    <xf numFmtId="223" fontId="89" fillId="35" borderId="21" xfId="314" applyFont="1" applyFill="1" applyBorder="1" applyAlignment="1">
      <alignment horizontal="left" vertical="center" wrapText="1"/>
    </xf>
    <xf numFmtId="223" fontId="90" fillId="35" borderId="64" xfId="314" applyFont="1" applyFill="1" applyBorder="1" applyAlignment="1">
      <alignment horizontal="left" vertical="center" wrapText="1"/>
    </xf>
    <xf numFmtId="223" fontId="90" fillId="35" borderId="6" xfId="314" applyFont="1" applyFill="1" applyBorder="1" applyAlignment="1">
      <alignment horizontal="left" vertical="center" wrapText="1"/>
    </xf>
    <xf numFmtId="223" fontId="90" fillId="35" borderId="21" xfId="314" applyFont="1" applyFill="1" applyBorder="1" applyAlignment="1">
      <alignment horizontal="left" vertical="center" wrapText="1"/>
    </xf>
    <xf numFmtId="223" fontId="89" fillId="0" borderId="64" xfId="0" applyFont="1" applyFill="1" applyBorder="1" applyAlignment="1">
      <alignment horizontal="center" vertical="center"/>
      <protection locked="0"/>
    </xf>
    <xf numFmtId="223" fontId="89" fillId="0" borderId="6" xfId="0" applyFont="1" applyFill="1" applyBorder="1" applyAlignment="1">
      <alignment horizontal="center" vertical="center"/>
      <protection locked="0"/>
    </xf>
    <xf numFmtId="223" fontId="89" fillId="35" borderId="64" xfId="0" applyFont="1" applyFill="1" applyBorder="1" applyAlignment="1">
      <alignment horizontal="center" vertical="center" wrapText="1"/>
      <protection locked="0"/>
    </xf>
    <xf numFmtId="223" fontId="89" fillId="0" borderId="74" xfId="0" applyFont="1" applyFill="1" applyBorder="1" applyAlignment="1">
      <alignment horizontal="center" vertical="center"/>
      <protection locked="0"/>
    </xf>
    <xf numFmtId="223" fontId="89" fillId="0" borderId="21" xfId="0" applyFont="1" applyFill="1" applyBorder="1" applyAlignment="1">
      <alignment horizontal="center" vertical="center"/>
      <protection locked="0"/>
    </xf>
    <xf numFmtId="223" fontId="89" fillId="0" borderId="74" xfId="0" applyFont="1" applyFill="1" applyBorder="1" applyAlignment="1">
      <alignment horizontal="center" vertical="center" wrapText="1"/>
      <protection locked="0"/>
    </xf>
    <xf numFmtId="223" fontId="7" fillId="0" borderId="13" xfId="0" applyFont="1" applyBorder="1" applyAlignment="1">
      <alignment horizontal="center" vertical="center"/>
      <protection locked="0"/>
    </xf>
    <xf numFmtId="223" fontId="7" fillId="0" borderId="5" xfId="0" applyFont="1" applyFill="1" applyBorder="1" applyAlignment="1">
      <alignment horizontal="center" vertical="center"/>
      <protection locked="0"/>
    </xf>
    <xf numFmtId="223" fontId="7" fillId="0" borderId="6" xfId="0" applyFont="1" applyFill="1" applyBorder="1" applyAlignment="1">
      <alignment horizontal="center" vertical="center"/>
      <protection locked="0"/>
    </xf>
    <xf numFmtId="223" fontId="7" fillId="0" borderId="21" xfId="0" applyFont="1" applyFill="1" applyBorder="1" applyAlignment="1">
      <alignment horizontal="center" vertical="center"/>
      <protection locked="0"/>
    </xf>
    <xf numFmtId="223" fontId="7" fillId="0" borderId="5" xfId="0" applyFont="1" applyFill="1" applyBorder="1" applyAlignment="1">
      <alignment horizontal="center" vertical="center" wrapText="1"/>
      <protection locked="0"/>
    </xf>
    <xf numFmtId="223" fontId="7" fillId="0" borderId="6" xfId="0" applyFont="1" applyFill="1" applyBorder="1" applyAlignment="1">
      <alignment horizontal="center" vertical="center" wrapText="1"/>
      <protection locked="0"/>
    </xf>
    <xf numFmtId="223" fontId="7" fillId="0" borderId="21" xfId="0" applyFont="1" applyFill="1" applyBorder="1" applyAlignment="1">
      <alignment horizontal="center" vertical="center" wrapText="1"/>
      <protection locked="0"/>
    </xf>
    <xf numFmtId="223" fontId="7" fillId="0" borderId="5" xfId="0" applyFont="1" applyBorder="1" applyAlignment="1">
      <alignment horizontal="center" vertical="center"/>
      <protection locked="0"/>
    </xf>
    <xf numFmtId="223" fontId="7" fillId="0" borderId="6" xfId="0" applyFont="1" applyBorder="1" applyAlignment="1">
      <alignment horizontal="center" vertical="center"/>
      <protection locked="0"/>
    </xf>
    <xf numFmtId="223" fontId="7" fillId="0" borderId="21" xfId="0" applyFont="1" applyBorder="1" applyAlignment="1">
      <alignment horizontal="center" vertical="center"/>
      <protection locked="0"/>
    </xf>
    <xf numFmtId="223" fontId="7" fillId="0" borderId="13" xfId="0" applyFont="1" applyFill="1" applyBorder="1" applyAlignment="1">
      <alignment horizontal="center" vertical="center"/>
      <protection locked="0"/>
    </xf>
    <xf numFmtId="223" fontId="3" fillId="0" borderId="20" xfId="0" applyFont="1" applyFill="1" applyBorder="1" applyAlignment="1">
      <alignment horizontal="center"/>
      <protection locked="0"/>
    </xf>
    <xf numFmtId="223" fontId="3" fillId="0" borderId="8" xfId="0" applyFont="1" applyFill="1" applyBorder="1" applyAlignment="1">
      <alignment horizontal="center"/>
      <protection locked="0"/>
    </xf>
    <xf numFmtId="223" fontId="3" fillId="0" borderId="28" xfId="0" applyFont="1" applyFill="1" applyBorder="1" applyAlignment="1">
      <alignment horizontal="center"/>
      <protection locked="0"/>
    </xf>
    <xf numFmtId="223" fontId="7" fillId="0" borderId="5" xfId="0" applyFont="1" applyFill="1" applyBorder="1" applyAlignment="1">
      <alignment horizontal="center"/>
      <protection locked="0"/>
    </xf>
    <xf numFmtId="223" fontId="7" fillId="0" borderId="6" xfId="0" applyFont="1" applyFill="1" applyBorder="1" applyAlignment="1">
      <alignment horizontal="center"/>
      <protection locked="0"/>
    </xf>
    <xf numFmtId="223" fontId="7" fillId="0" borderId="21" xfId="0" applyFont="1" applyFill="1" applyBorder="1" applyAlignment="1">
      <alignment horizontal="center"/>
      <protection locked="0"/>
    </xf>
    <xf numFmtId="223" fontId="7" fillId="0" borderId="13" xfId="0" applyFont="1" applyFill="1" applyBorder="1" applyAlignment="1">
      <alignment horizontal="right"/>
      <protection locked="0"/>
    </xf>
    <xf numFmtId="223" fontId="7" fillId="0" borderId="20" xfId="0" applyFont="1" applyFill="1" applyBorder="1" applyAlignment="1">
      <alignment horizontal="center"/>
      <protection locked="0"/>
    </xf>
    <xf numFmtId="223" fontId="7" fillId="0" borderId="8" xfId="0" applyFont="1" applyFill="1" applyBorder="1" applyAlignment="1">
      <alignment horizontal="center"/>
      <protection locked="0"/>
    </xf>
    <xf numFmtId="223" fontId="7" fillId="0" borderId="28" xfId="0" applyFont="1" applyFill="1" applyBorder="1" applyAlignment="1">
      <alignment horizontal="center"/>
      <protection locked="0"/>
    </xf>
    <xf numFmtId="223" fontId="7" fillId="0" borderId="13" xfId="0" applyFont="1" applyFill="1" applyBorder="1" applyAlignment="1">
      <alignment horizontal="center" vertical="center" wrapText="1"/>
      <protection locked="0"/>
    </xf>
    <xf numFmtId="223" fontId="3" fillId="0" borderId="13" xfId="0" applyFont="1" applyFill="1" applyBorder="1" applyAlignment="1">
      <alignment horizontal="right"/>
      <protection locked="0"/>
    </xf>
    <xf numFmtId="9" fontId="7" fillId="0" borderId="13" xfId="0" applyNumberFormat="1" applyFont="1" applyFill="1" applyBorder="1" applyAlignment="1">
      <alignment horizontal="right"/>
      <protection locked="0"/>
    </xf>
    <xf numFmtId="223" fontId="3" fillId="0" borderId="13" xfId="0" applyFont="1" applyFill="1" applyBorder="1" applyAlignment="1">
      <alignment horizontal="center" vertical="center" wrapText="1"/>
      <protection locked="0"/>
    </xf>
    <xf numFmtId="223" fontId="3" fillId="0" borderId="20" xfId="0" applyFont="1" applyFill="1" applyBorder="1" applyAlignment="1">
      <alignment horizontal="center" wrapText="1"/>
      <protection locked="0"/>
    </xf>
    <xf numFmtId="223" fontId="3" fillId="0" borderId="8" xfId="0" applyFont="1" applyFill="1" applyBorder="1" applyAlignment="1">
      <alignment horizontal="center" wrapText="1"/>
      <protection locked="0"/>
    </xf>
    <xf numFmtId="223" fontId="3" fillId="0" borderId="28" xfId="0" applyFont="1" applyFill="1" applyBorder="1" applyAlignment="1">
      <alignment horizontal="center" wrapText="1"/>
      <protection locked="0"/>
    </xf>
    <xf numFmtId="9" fontId="7" fillId="0" borderId="5" xfId="0" applyNumberFormat="1" applyFont="1" applyFill="1" applyBorder="1" applyAlignment="1">
      <alignment horizontal="center" vertical="center"/>
      <protection locked="0"/>
    </xf>
    <xf numFmtId="9" fontId="7" fillId="0" borderId="6" xfId="0" applyNumberFormat="1" applyFont="1" applyFill="1" applyBorder="1" applyAlignment="1">
      <alignment horizontal="center" vertical="center"/>
      <protection locked="0"/>
    </xf>
    <xf numFmtId="9" fontId="7" fillId="0" borderId="21" xfId="0" applyNumberFormat="1" applyFont="1" applyFill="1" applyBorder="1" applyAlignment="1">
      <alignment horizontal="center" vertical="center"/>
      <protection locked="0"/>
    </xf>
    <xf numFmtId="223" fontId="3" fillId="35" borderId="0" xfId="0" applyFont="1" applyFill="1" applyAlignment="1">
      <alignment horizontal="center" vertical="center"/>
      <protection locked="0"/>
    </xf>
    <xf numFmtId="183" fontId="7" fillId="35" borderId="21" xfId="1" applyNumberFormat="1" applyFont="1" applyFill="1" applyBorder="1" applyAlignment="1" applyProtection="1">
      <alignment horizontal="center" vertical="center"/>
      <protection locked="0"/>
    </xf>
    <xf numFmtId="183" fontId="7" fillId="35" borderId="34" xfId="1" applyNumberFormat="1" applyFont="1" applyFill="1" applyBorder="1" applyAlignment="1" applyProtection="1">
      <alignment horizontal="center" vertical="center"/>
      <protection locked="0"/>
    </xf>
    <xf numFmtId="223" fontId="78" fillId="41" borderId="18" xfId="0" applyFont="1" applyFill="1" applyBorder="1" applyAlignment="1">
      <alignment horizontal="center" vertical="center"/>
      <protection locked="0"/>
    </xf>
    <xf numFmtId="223" fontId="78" fillId="41" borderId="23" xfId="0" applyFont="1" applyFill="1" applyBorder="1" applyAlignment="1">
      <alignment horizontal="center" vertical="center"/>
      <protection locked="0"/>
    </xf>
    <xf numFmtId="183" fontId="7" fillId="44" borderId="13" xfId="1" applyNumberFormat="1" applyFont="1" applyFill="1" applyBorder="1" applyAlignment="1" applyProtection="1">
      <alignment horizontal="center" vertical="center"/>
      <protection locked="0"/>
    </xf>
    <xf numFmtId="183" fontId="69" fillId="35" borderId="41" xfId="1" applyNumberFormat="1" applyFont="1" applyFill="1" applyBorder="1" applyAlignment="1" applyProtection="1">
      <alignment horizontal="center" vertical="center"/>
      <protection locked="0"/>
    </xf>
    <xf numFmtId="183" fontId="69" fillId="35" borderId="36" xfId="1" applyNumberFormat="1" applyFont="1" applyFill="1" applyBorder="1" applyAlignment="1" applyProtection="1">
      <alignment horizontal="center" vertical="center"/>
      <protection locked="0"/>
    </xf>
    <xf numFmtId="183" fontId="3" fillId="41" borderId="19" xfId="1" applyNumberFormat="1" applyFont="1" applyFill="1" applyBorder="1" applyAlignment="1" applyProtection="1">
      <alignment horizontal="center" vertical="center"/>
      <protection locked="0"/>
    </xf>
    <xf numFmtId="183" fontId="3" fillId="41" borderId="26" xfId="1" applyNumberFormat="1" applyFont="1" applyFill="1" applyBorder="1" applyAlignment="1" applyProtection="1">
      <alignment horizontal="center" vertical="center"/>
      <protection locked="0"/>
    </xf>
    <xf numFmtId="183" fontId="7" fillId="35" borderId="13" xfId="1" applyNumberFormat="1" applyFont="1" applyFill="1" applyBorder="1" applyAlignment="1" applyProtection="1">
      <alignment horizontal="center" vertical="center"/>
      <protection locked="0"/>
    </xf>
    <xf numFmtId="183" fontId="7" fillId="35" borderId="27" xfId="1" applyNumberFormat="1" applyFont="1" applyFill="1" applyBorder="1" applyAlignment="1" applyProtection="1">
      <alignment horizontal="center" vertical="center"/>
      <protection locked="0"/>
    </xf>
    <xf numFmtId="9" fontId="7" fillId="35" borderId="13" xfId="417" applyFont="1" applyFill="1" applyBorder="1" applyAlignment="1" applyProtection="1">
      <alignment horizontal="center" vertical="center"/>
      <protection locked="0"/>
    </xf>
    <xf numFmtId="9" fontId="7" fillId="35" borderId="27" xfId="417" applyFont="1" applyFill="1" applyBorder="1" applyAlignment="1" applyProtection="1">
      <alignment horizontal="center" vertical="center"/>
      <protection locked="0"/>
    </xf>
    <xf numFmtId="221" fontId="7" fillId="0" borderId="12" xfId="428" applyNumberFormat="1" applyBorder="1" applyAlignment="1">
      <alignment horizontal="center" vertical="center"/>
      <protection locked="0"/>
    </xf>
    <xf numFmtId="38" fontId="7" fillId="0" borderId="0" xfId="428" applyNumberFormat="1" applyAlignment="1">
      <alignment horizontal="center" vertical="center"/>
      <protection locked="0"/>
    </xf>
    <xf numFmtId="38" fontId="70" fillId="47" borderId="0" xfId="428" applyNumberFormat="1" applyFont="1" applyFill="1" applyAlignment="1">
      <alignment horizontal="center" vertical="center"/>
      <protection locked="0"/>
    </xf>
    <xf numFmtId="223" fontId="74" fillId="0" borderId="35" xfId="428" applyNumberFormat="1" applyFont="1" applyBorder="1" applyAlignment="1">
      <alignment vertical="center" wrapText="1"/>
      <protection locked="0"/>
    </xf>
    <xf numFmtId="41" fontId="0" fillId="0" borderId="0" xfId="299" applyNumberFormat="1" applyFont="1" applyAlignment="1">
      <alignment horizontal="left" vertical="center"/>
    </xf>
    <xf numFmtId="41" fontId="3" fillId="0" borderId="0" xfId="299" applyNumberFormat="1" applyFont="1" applyAlignment="1">
      <alignment horizontal="center" vertical="center"/>
    </xf>
    <xf numFmtId="223" fontId="3" fillId="45" borderId="54" xfId="299" applyFont="1" applyFill="1" applyBorder="1" applyAlignment="1">
      <alignment horizontal="center" vertical="center"/>
    </xf>
    <xf numFmtId="223" fontId="3" fillId="45" borderId="21" xfId="299" applyFont="1" applyFill="1" applyBorder="1" applyAlignment="1">
      <alignment horizontal="center" vertical="center"/>
    </xf>
    <xf numFmtId="41" fontId="3" fillId="45" borderId="57" xfId="299" applyNumberFormat="1" applyFont="1" applyFill="1" applyBorder="1" applyAlignment="1">
      <alignment horizontal="left" vertical="center"/>
    </xf>
    <xf numFmtId="41" fontId="3" fillId="45" borderId="56" xfId="299" applyNumberFormat="1" applyFont="1" applyFill="1" applyBorder="1" applyAlignment="1">
      <alignment horizontal="left" vertical="center"/>
    </xf>
  </cellXfs>
  <cellStyles count="581">
    <cellStyle name="?鹎%U龡&amp;H齲_x0001__x0016_?_x0005__x0007__x0001__x0001_" xfId="4"/>
    <cellStyle name="@_text" xfId="5"/>
    <cellStyle name="@_text_09Q2 Guidance and NCI" xfId="6"/>
    <cellStyle name="@_text_09Q2 Guidance and NCI (4)" xfId="7"/>
    <cellStyle name="@_text_09Q2 Guidance and NCI (5)" xfId="8"/>
    <cellStyle name="@_text_2007 bandwidth Budget" xfId="9"/>
    <cellStyle name="@_text_2008_Bandwidth Budget" xfId="10"/>
    <cellStyle name="@_text_奥运体育带宽机架租用清单_汇总_Sep 20" xfId="11"/>
    <cellStyle name="@_text_奥运体育资产采购清单_汇总_Sep 20" xfId="12"/>
    <cellStyle name="@_text_副本Book1 (5)" xfId="13"/>
    <cellStyle name="@_text_副本Book1 (5)_奥运赛时人员成本预算_HR_Sep 27" xfId="14"/>
    <cellStyle name="@_text_副本Book1 (5)_奥运赛时人员成本预算_HR_Sep 27_09Q2 Guidance and NCI" xfId="15"/>
    <cellStyle name="@_text_副本Book1 (5)_奥运赛时人员成本预算_HR_Sep 27_09Q2 Guidance and NCI (4)" xfId="16"/>
    <cellStyle name="@_text_副本Book1 (5)_奥运赛时人员成本预算_HR_Sep 27_09Q2 Guidance and NCI (5)" xfId="17"/>
    <cellStyle name="@_text_副本Book1 (5)_搜狐奥运08年预算070913_Simon汇总(含HC)" xfId="18"/>
    <cellStyle name="@_text_副本Book1 (5)_搜狐奥运08年预算070913_Simon汇总(含HC)_09Q2 Guidance and NCI" xfId="19"/>
    <cellStyle name="@_text_副本Book1 (5)_搜狐奥运08年预算070913_Simon汇总(含HC)_09Q2 Guidance and NCI (4)" xfId="20"/>
    <cellStyle name="@_text_副本Book1 (5)_搜狐奥运08年预算070913_Simon汇总(含HC)_09Q2 Guidance and NCI (5)" xfId="21"/>
    <cellStyle name="@_text_搜狐奥运08年预算_体育_revised by Shanshan_Sep 18" xfId="22"/>
    <cellStyle name="@_text_搜狐奥运08年预算070830-推广-Ma yanling" xfId="23"/>
    <cellStyle name="@_text_搜狐奥运08年预算070830-推广-Ma yanling_09Q2 Guidance and NCI" xfId="24"/>
    <cellStyle name="@_text_搜狐奥运08年预算070830-推广-Ma yanling_09Q2 Guidance and NCI (4)" xfId="25"/>
    <cellStyle name="@_text_搜狐奥运08年预算070830-推广-Ma yanling_09Q2 Guidance and NCI (5)" xfId="26"/>
    <cellStyle name="@_text_搜狐奥运08年预算070903_体育_Sep 05" xfId="27"/>
    <cellStyle name="@_text_搜狐奥运08年预算070903金航" xfId="28"/>
    <cellStyle name="@_text_搜狐奥运08年预算070903金航_09Q2 Guidance and NCI" xfId="29"/>
    <cellStyle name="@_text_搜狐奥运08年预算070903金航_09Q2 Guidance and NCI (4)" xfId="30"/>
    <cellStyle name="@_text_搜狐奥运08年预算070903金航_09Q2 Guidance and NCI (5)" xfId="31"/>
    <cellStyle name="@_text_搜狐奥运08年预算—BIMC_Qin liwen" xfId="32"/>
    <cellStyle name="@_text_搜狐奥运08年预算—BIMC_Qin liwen_09Q2 Guidance and NCI" xfId="33"/>
    <cellStyle name="@_text_搜狐奥运08年预算—BIMC_Qin liwen_09Q2 Guidance and NCI (4)" xfId="34"/>
    <cellStyle name="@_text_搜狐奥运08年预算—BIMC_Qin liwen_09Q2 Guidance and NCI (5)" xfId="35"/>
    <cellStyle name="_05.04.18" xfId="36"/>
    <cellStyle name="_06year budget.from YHR" xfId="37"/>
    <cellStyle name="_08娱乐年度预算终1018" xfId="38"/>
    <cellStyle name="_10月各部门发送情况" xfId="39"/>
    <cellStyle name="_2004 revenue share summary" xfId="40"/>
    <cellStyle name="_2005 Aug Biz Line PL Actual vs Forecast" xfId="41"/>
    <cellStyle name="_2005 Feb Wireless Report" xfId="42"/>
    <cellStyle name="_2005 July 30 Game  PL-final" xfId="43"/>
    <cellStyle name="_2006 Feb Senior Management Report" xfId="44"/>
    <cellStyle name="_2006 Jan Senior Management Report" xfId="45"/>
    <cellStyle name="_2007 ES Capex budget" xfId="46"/>
    <cellStyle name="_2007 ES Capex budget @Nov16" xfId="47"/>
    <cellStyle name="_2007 行政费预算---部门分摊" xfId="48"/>
    <cellStyle name="_2007 资产采购和折旧费用预算--部门分摊" xfId="49"/>
    <cellStyle name="_2007_Q4_Forecast_Oct 23_BOD" xfId="50"/>
    <cellStyle name="_2008_Entertainment budget_Betty_Nov 6" xfId="51"/>
    <cellStyle name="_2008_ES Capex Budget" xfId="52"/>
    <cellStyle name="_2008_P&amp;L Estimation to Belinda" xfId="53"/>
    <cellStyle name="_2008_P&amp;L Estimation to Belinda 2" xfId="54"/>
    <cellStyle name="_2008_P&amp;L Estimation to Gong Yu" xfId="55"/>
    <cellStyle name="_2008_P&amp;L Estimation to Gong Yu 2" xfId="56"/>
    <cellStyle name="_2008_PL Estimation to Deng Ye" xfId="57"/>
    <cellStyle name="_2008_PL Estimation to Deng Ye 2" xfId="58"/>
    <cellStyle name="_2008媒体合作预算汇报版" xfId="59"/>
    <cellStyle name="_2008年其他业务线特殊需求明细-11 18_Mu xiaodan" xfId="60"/>
    <cellStyle name="_Adjustments in Q4" xfId="61"/>
    <cellStyle name="_bandwidth-Oct.06" xfId="62"/>
    <cellStyle name="_Book1 (9)" xfId="63"/>
    <cellStyle name="_Book111" xfId="64"/>
    <cellStyle name="_Book2" xfId="65"/>
    <cellStyle name="_Book4" xfId="66"/>
    <cellStyle name="_Deferred tax calculation-for all entities" xfId="67"/>
    <cellStyle name="_EPS-Q2 09" xfId="68"/>
    <cellStyle name="_option" xfId="69"/>
    <cellStyle name="_oracle AP" xfId="70"/>
    <cellStyle name="_oracle prepaid-Feb.05" xfId="71"/>
    <cellStyle name="_oracle prepaid-Jan.05" xfId="72"/>
    <cellStyle name="_product GM" xfId="73"/>
    <cellStyle name="_Q3 content cost Act V. Forecast" xfId="74"/>
    <cellStyle name="_Q4 无线损益预估@11 30" xfId="75"/>
    <cellStyle name="_Q4 无线损益预估@11.30" xfId="76"/>
    <cellStyle name="_Q4成本预估1" xfId="77"/>
    <cellStyle name="_rev share for budget Q1" xfId="78"/>
    <cellStyle name="_revenue share summary-WVAS-Sohu-2004" xfId="79"/>
    <cellStyle name="_revenue share summary-WVAS-Sohu-2005" xfId="80"/>
    <cellStyle name="_RSU" xfId="81"/>
    <cellStyle name="_Sheet1" xfId="82"/>
    <cellStyle name="_Unicom 匡算" xfId="83"/>
    <cellStyle name="_多媒体视窗成本分析" xfId="84"/>
    <cellStyle name="_副本2008_P&amp;L Estimation to Gong Yu" xfId="85"/>
    <cellStyle name="_副本2008_P&amp;L Estimation to Gong Yu 2" xfId="86"/>
    <cellStyle name="_副本奥运推广+接待计划 (2)" xfId="87"/>
    <cellStyle name="_副本奥运推广+接待计划 (2) 2" xfId="88"/>
    <cellStyle name="_华奥星空第4季度费用预算-2006" xfId="89"/>
    <cellStyle name="_科目表" xfId="90"/>
    <cellStyle name="{Comma [0]}" xfId="91"/>
    <cellStyle name="{Comma}" xfId="92"/>
    <cellStyle name="{Date}" xfId="93"/>
    <cellStyle name="{Month}" xfId="94"/>
    <cellStyle name="{Percent}" xfId="95"/>
    <cellStyle name="{Thousand [0]}" xfId="96"/>
    <cellStyle name="{Thousand}" xfId="97"/>
    <cellStyle name="{Z'0000(1 dec)}" xfId="98"/>
    <cellStyle name="{Z'0000(4 dec)}" xfId="99"/>
    <cellStyle name="=C:\WINNT\SYSTEM32\COMMAND.COM" xfId="100"/>
    <cellStyle name="=C:\WINNT\SYSTEM32\COMMAND.COM 2" xfId="101"/>
    <cellStyle name="=C:\WINNT\SYSTEM32\COMMAND.COM 2 2" xfId="102"/>
    <cellStyle name="0%" xfId="103"/>
    <cellStyle name="0,0_x000d__x000a_NA_x000d__x000a_" xfId="104"/>
    <cellStyle name="0.0%" xfId="105"/>
    <cellStyle name="0.00%" xfId="106"/>
    <cellStyle name="20% - Accent1" xfId="107"/>
    <cellStyle name="20% - Accent1 2" xfId="468"/>
    <cellStyle name="20% - Accent2" xfId="108"/>
    <cellStyle name="20% - Accent2 2" xfId="469"/>
    <cellStyle name="20% - Accent3" xfId="109"/>
    <cellStyle name="20% - Accent3 2" xfId="470"/>
    <cellStyle name="20% - Accent4" xfId="110"/>
    <cellStyle name="20% - Accent4 2" xfId="471"/>
    <cellStyle name="20% - Accent5" xfId="111"/>
    <cellStyle name="20% - Accent5 2" xfId="472"/>
    <cellStyle name="20% - Accent6" xfId="112"/>
    <cellStyle name="20% - Accent6 2" xfId="473"/>
    <cellStyle name="3232" xfId="113"/>
    <cellStyle name="3232 2" xfId="114"/>
    <cellStyle name="3232_2008 Jul Senior Management Report_2009 Jan Senior Management Report" xfId="115"/>
    <cellStyle name="³f¹ô [0]_PLDT" xfId="116"/>
    <cellStyle name="³f¹ô_PLDT" xfId="117"/>
    <cellStyle name="40% - Accent1" xfId="118"/>
    <cellStyle name="40% - Accent1 2" xfId="474"/>
    <cellStyle name="40% - Accent2" xfId="119"/>
    <cellStyle name="40% - Accent2 2" xfId="475"/>
    <cellStyle name="40% - Accent3" xfId="120"/>
    <cellStyle name="40% - Accent3 2" xfId="476"/>
    <cellStyle name="40% - Accent4" xfId="121"/>
    <cellStyle name="40% - Accent4 2" xfId="477"/>
    <cellStyle name="40% - Accent5" xfId="122"/>
    <cellStyle name="40% - Accent5 2" xfId="478"/>
    <cellStyle name="40% - Accent6" xfId="123"/>
    <cellStyle name="40% - Accent6 2" xfId="479"/>
    <cellStyle name="60% - Accent1" xfId="124"/>
    <cellStyle name="60% - Accent1 2" xfId="480"/>
    <cellStyle name="60% - Accent2" xfId="125"/>
    <cellStyle name="60% - Accent2 2" xfId="481"/>
    <cellStyle name="60% - Accent3" xfId="126"/>
    <cellStyle name="60% - Accent3 2" xfId="482"/>
    <cellStyle name="60% - Accent4" xfId="127"/>
    <cellStyle name="60% - Accent4 2" xfId="483"/>
    <cellStyle name="60% - Accent5" xfId="128"/>
    <cellStyle name="60% - Accent5 2" xfId="484"/>
    <cellStyle name="60% - Accent6" xfId="129"/>
    <cellStyle name="60% - Accent6 2" xfId="485"/>
    <cellStyle name="Accent1" xfId="130"/>
    <cellStyle name="Accent1 2" xfId="486"/>
    <cellStyle name="Accent2" xfId="131"/>
    <cellStyle name="Accent2 2" xfId="487"/>
    <cellStyle name="Accent3" xfId="132"/>
    <cellStyle name="Accent3 2" xfId="488"/>
    <cellStyle name="Accent4" xfId="133"/>
    <cellStyle name="Accent4 2" xfId="489"/>
    <cellStyle name="Accent5" xfId="134"/>
    <cellStyle name="Accent5 2" xfId="490"/>
    <cellStyle name="Accent6" xfId="135"/>
    <cellStyle name="Accent6 2" xfId="491"/>
    <cellStyle name="args.style" xfId="136"/>
    <cellStyle name="Bad" xfId="137"/>
    <cellStyle name="Bad 2" xfId="492"/>
    <cellStyle name="Board Level" xfId="138"/>
    <cellStyle name="Calc Currency (0)" xfId="139"/>
    <cellStyle name="Calc Currency (2)" xfId="140"/>
    <cellStyle name="Calc Percent (0)" xfId="141"/>
    <cellStyle name="Calc Percent (1)" xfId="142"/>
    <cellStyle name="Calc Percent (2)" xfId="143"/>
    <cellStyle name="Calc Units (0)" xfId="144"/>
    <cellStyle name="Calc Units (1)" xfId="145"/>
    <cellStyle name="Calc Units (2)" xfId="146"/>
    <cellStyle name="Calculation" xfId="147"/>
    <cellStyle name="Calculation 2" xfId="493"/>
    <cellStyle name="Calculation 3" xfId="494"/>
    <cellStyle name="category" xfId="148"/>
    <cellStyle name="Check Cell" xfId="149"/>
    <cellStyle name="Check Cell 2" xfId="495"/>
    <cellStyle name="Col Heads" xfId="150"/>
    <cellStyle name="Column_Title" xfId="151"/>
    <cellStyle name="Comma [00]" xfId="152"/>
    <cellStyle name="Comma 2" xfId="457"/>
    <cellStyle name="Comma 2 2" xfId="496"/>
    <cellStyle name="Comma 3" xfId="463"/>
    <cellStyle name="Comma,0" xfId="153"/>
    <cellStyle name="Comma,1" xfId="154"/>
    <cellStyle name="Comma,2" xfId="155"/>
    <cellStyle name="Comment" xfId="156"/>
    <cellStyle name="Copied" xfId="157"/>
    <cellStyle name="COST1" xfId="158"/>
    <cellStyle name="Costs" xfId="159"/>
    <cellStyle name="Currency [00]" xfId="160"/>
    <cellStyle name="Currency 2" xfId="497"/>
    <cellStyle name="Currency,0" xfId="161"/>
    <cellStyle name="Currency,2" xfId="162"/>
    <cellStyle name="Date Short" xfId="163"/>
    <cellStyle name="Dezimal [0]_Central Install 6-up" xfId="164"/>
    <cellStyle name="Dezimal_Central Install 6-up" xfId="165"/>
    <cellStyle name="Dollars" xfId="166"/>
    <cellStyle name="Enter Currency (0)" xfId="167"/>
    <cellStyle name="Enter Currency (2)" xfId="168"/>
    <cellStyle name="Enter Units (0)" xfId="169"/>
    <cellStyle name="Enter Units (1)" xfId="170"/>
    <cellStyle name="Enter Units (2)" xfId="171"/>
    <cellStyle name="Entered" xfId="172"/>
    <cellStyle name="Euro" xfId="173"/>
    <cellStyle name="Excel Built-in Normal" xfId="440"/>
    <cellStyle name="Explanatory Text" xfId="174"/>
    <cellStyle name="Explanatory Text 2" xfId="498"/>
    <cellStyle name="FAB level" xfId="175"/>
    <cellStyle name="FAB level 2" xfId="176"/>
    <cellStyle name="FAB no" xfId="177"/>
    <cellStyle name="FAB price" xfId="178"/>
    <cellStyle name="Good" xfId="179"/>
    <cellStyle name="Good 2" xfId="499"/>
    <cellStyle name="Grey" xfId="180"/>
    <cellStyle name="HEADER" xfId="181"/>
    <cellStyle name="Header1" xfId="182"/>
    <cellStyle name="Header2" xfId="183"/>
    <cellStyle name="Header2 2" xfId="500"/>
    <cellStyle name="Header2 3" xfId="501"/>
    <cellStyle name="Heading 1" xfId="184"/>
    <cellStyle name="Heading 1 2" xfId="502"/>
    <cellStyle name="Heading 2" xfId="185"/>
    <cellStyle name="Heading 2 2" xfId="503"/>
    <cellStyle name="Heading 3" xfId="186"/>
    <cellStyle name="Heading 3 2" xfId="504"/>
    <cellStyle name="Heading 4" xfId="187"/>
    <cellStyle name="Heading 4 2" xfId="505"/>
    <cellStyle name="HEADINGS" xfId="188"/>
    <cellStyle name="HEADINGSTOP" xfId="189"/>
    <cellStyle name="Index" xfId="190"/>
    <cellStyle name="Input" xfId="191"/>
    <cellStyle name="Input [yellow]" xfId="192"/>
    <cellStyle name="Input 2" xfId="506"/>
    <cellStyle name="Input 3" xfId="507"/>
    <cellStyle name="Input 4" xfId="508"/>
    <cellStyle name="Input Cells" xfId="193"/>
    <cellStyle name="Link Currency (0)" xfId="194"/>
    <cellStyle name="Link Currency (2)" xfId="195"/>
    <cellStyle name="Link Units (0)" xfId="196"/>
    <cellStyle name="Link Units (1)" xfId="197"/>
    <cellStyle name="Link Units (2)" xfId="198"/>
    <cellStyle name="Linked Cell" xfId="199"/>
    <cellStyle name="Linked Cell 2" xfId="509"/>
    <cellStyle name="Linked Cells" xfId="200"/>
    <cellStyle name="Millares [0]_laroux" xfId="201"/>
    <cellStyle name="Millares_laroux" xfId="202"/>
    <cellStyle name="Milliers [0]_!!!GO" xfId="203"/>
    <cellStyle name="Milliers_!!!GO" xfId="204"/>
    <cellStyle name="Model" xfId="205"/>
    <cellStyle name="Moneda [0]_laroux" xfId="206"/>
    <cellStyle name="Moneda_laroux" xfId="207"/>
    <cellStyle name="Monétaire [0]_!!!GO" xfId="208"/>
    <cellStyle name="Monétaire_!!!GO" xfId="209"/>
    <cellStyle name="NavStyleDefault" xfId="210"/>
    <cellStyle name="Neutral" xfId="211"/>
    <cellStyle name="Neutral 2" xfId="510"/>
    <cellStyle name="Normal - Style1" xfId="212"/>
    <cellStyle name="Normal 2" xfId="452"/>
    <cellStyle name="Normal 2 2" xfId="511"/>
    <cellStyle name="Normal 2 3" xfId="462"/>
    <cellStyle name="Normal 2 4" xfId="512"/>
    <cellStyle name="Normal 3" xfId="464"/>
    <cellStyle name="Normal_PREPAID00.07" xfId="458"/>
    <cellStyle name="Note" xfId="213"/>
    <cellStyle name="Note 2" xfId="513"/>
    <cellStyle name="Note 3" xfId="514"/>
    <cellStyle name="Œ…‹æØ‚è [0.00]_laroux" xfId="214"/>
    <cellStyle name="Œ…‹æØ‚è_laroux" xfId="215"/>
    <cellStyle name="Output" xfId="216"/>
    <cellStyle name="Output 2" xfId="515"/>
    <cellStyle name="Output 3" xfId="516"/>
    <cellStyle name="Output Amounts" xfId="217"/>
    <cellStyle name="Output Column Headings" xfId="218"/>
    <cellStyle name="Output Line Items" xfId="219"/>
    <cellStyle name="Output Report Heading" xfId="220"/>
    <cellStyle name="Output Report Title" xfId="221"/>
    <cellStyle name="Pcs" xfId="222"/>
    <cellStyle name="per.style" xfId="223"/>
    <cellStyle name="Percent [0]" xfId="224"/>
    <cellStyle name="Percent [00]" xfId="225"/>
    <cellStyle name="Percent [2]" xfId="226"/>
    <cellStyle name="Percent [2] 2" xfId="227"/>
    <cellStyle name="Percent 2" xfId="228"/>
    <cellStyle name="Percent 2 2" xfId="229"/>
    <cellStyle name="Percent 3" xfId="517"/>
    <cellStyle name="PrePop Currency (0)" xfId="230"/>
    <cellStyle name="PrePop Currency (2)" xfId="231"/>
    <cellStyle name="PrePop Units (0)" xfId="232"/>
    <cellStyle name="PrePop Units (1)" xfId="233"/>
    <cellStyle name="PrePop Units (2)" xfId="234"/>
    <cellStyle name="pricing" xfId="235"/>
    <cellStyle name="PSChar" xfId="236"/>
    <cellStyle name="PwC" xfId="237"/>
    <cellStyle name="regstoresfromspecstores" xfId="238"/>
    <cellStyle name="Released" xfId="239"/>
    <cellStyle name="RevList" xfId="240"/>
    <cellStyle name="ROF no" xfId="241"/>
    <cellStyle name="SHADEDSTORES" xfId="242"/>
    <cellStyle name="SHADEDSTORES 2" xfId="518"/>
    <cellStyle name="SHADEDSTORES 3" xfId="519"/>
    <cellStyle name="specstores" xfId="243"/>
    <cellStyle name="SS Col Hdr" xfId="244"/>
    <cellStyle name="SS Dim 1 Blank" xfId="245"/>
    <cellStyle name="SS Dim 1 Title" xfId="246"/>
    <cellStyle name="SS Dim 1 Value" xfId="247"/>
    <cellStyle name="SS Dim 2 Blank" xfId="248"/>
    <cellStyle name="SS Dim 2 Title" xfId="249"/>
    <cellStyle name="SS Dim 2 Value" xfId="250"/>
    <cellStyle name="SS Dim 3 Blank" xfId="251"/>
    <cellStyle name="SS Dim 3 Title" xfId="252"/>
    <cellStyle name="SS Dim 3 Value" xfId="253"/>
    <cellStyle name="SS Dim 4 Blank" xfId="254"/>
    <cellStyle name="SS Dim 4 Title" xfId="255"/>
    <cellStyle name="SS Dim 4 Value" xfId="256"/>
    <cellStyle name="SS Dim 5 Blank" xfId="257"/>
    <cellStyle name="SS Dim 5 Title" xfId="258"/>
    <cellStyle name="SS Dim 5 Value" xfId="259"/>
    <cellStyle name="SS Other Measure" xfId="260"/>
    <cellStyle name="SS Sum Measure" xfId="261"/>
    <cellStyle name="SS Unbound Dim" xfId="262"/>
    <cellStyle name="SS WAvg Measure" xfId="263"/>
    <cellStyle name="Standard_SCCSUM06.XLS" xfId="264"/>
    <cellStyle name="Style 1" xfId="265"/>
    <cellStyle name="subhead" xfId="266"/>
    <cellStyle name="Subtotal" xfId="267"/>
    <cellStyle name="Text Indent A" xfId="268"/>
    <cellStyle name="Text Indent B" xfId="269"/>
    <cellStyle name="Text Indent C" xfId="270"/>
    <cellStyle name="Title" xfId="271"/>
    <cellStyle name="Title 2" xfId="520"/>
    <cellStyle name="Total" xfId="272"/>
    <cellStyle name="Total 2" xfId="521"/>
    <cellStyle name="Total 3" xfId="522"/>
    <cellStyle name="Warning Text" xfId="273"/>
    <cellStyle name="Warning Text 2" xfId="523"/>
    <cellStyle name="W鋒rung [0]_Central Install 6-up_ACTIONS (2)i" xfId="274"/>
    <cellStyle name="W鋒rung_Central Install 6-up_ACTIONS (2) " xfId="275"/>
    <cellStyle name="_pldt" xfId="414"/>
    <cellStyle name="だ[0]_pldt" xfId="415"/>
    <cellStyle name="だ_pldt" xfId="416"/>
    <cellStyle name="百分比" xfId="417" builtinId="5"/>
    <cellStyle name="百分比 10" xfId="442"/>
    <cellStyle name="百分比 11" xfId="524"/>
    <cellStyle name="百分比 2" xfId="276"/>
    <cellStyle name="百分比 2 2" xfId="277"/>
    <cellStyle name="百分比 2 3" xfId="278"/>
    <cellStyle name="百分比 2 3 2" xfId="279"/>
    <cellStyle name="百分比 2 3 2 2" xfId="280"/>
    <cellStyle name="百分比 2 3 2 2 2" xfId="281"/>
    <cellStyle name="百分比 2 4" xfId="427"/>
    <cellStyle name="百分比 2 4 2" xfId="525"/>
    <cellStyle name="百分比 2 4 3" xfId="526"/>
    <cellStyle name="百分比 3" xfId="282"/>
    <cellStyle name="百分比 4" xfId="283"/>
    <cellStyle name="百分比 5" xfId="284"/>
    <cellStyle name="百分比 5 2" xfId="285"/>
    <cellStyle name="百分比 5 3" xfId="286"/>
    <cellStyle name="百分比 5 4" xfId="527"/>
    <cellStyle name="百分比 5 5" xfId="528"/>
    <cellStyle name="百分比 6" xfId="287"/>
    <cellStyle name="百分比 7" xfId="288"/>
    <cellStyle name="百分比 8" xfId="289"/>
    <cellStyle name="百分比 9" xfId="443"/>
    <cellStyle name="標準_ARAVA" xfId="290"/>
    <cellStyle name="差_Xl0000001" xfId="291"/>
    <cellStyle name="差_副本焦点时间预算Darft-2010 10 27VS Q3-V1" xfId="292"/>
    <cellStyle name="差_焦点时间广告HC汇总" xfId="293"/>
    <cellStyle name="差_焦点时间广告测算-2010 10 22" xfId="294"/>
    <cellStyle name="差_焦点时间广告测算-2010 10 25" xfId="295"/>
    <cellStyle name="差_焦点时间广告测算-2010.10.22" xfId="296"/>
    <cellStyle name="差_焦点时间预算Darft-2010 10 26" xfId="297"/>
    <cellStyle name="常规" xfId="0" builtinId="0"/>
    <cellStyle name="常规 10" xfId="298"/>
    <cellStyle name="常规 11" xfId="299"/>
    <cellStyle name="常规 11 2" xfId="465"/>
    <cellStyle name="常规 12" xfId="300"/>
    <cellStyle name="常规 13" xfId="301"/>
    <cellStyle name="常规 13 2" xfId="444"/>
    <cellStyle name="常规 14" xfId="302"/>
    <cellStyle name="常规 14 2" xfId="303"/>
    <cellStyle name="常规 14 2 2" xfId="304"/>
    <cellStyle name="常规 14 2 2 2" xfId="305"/>
    <cellStyle name="常规 14 2 2 2 2" xfId="421"/>
    <cellStyle name="常规 15" xfId="306"/>
    <cellStyle name="常规 15 2" xfId="445"/>
    <cellStyle name="常规 15 2 2" xfId="529"/>
    <cellStyle name="常规 15 2 3" xfId="530"/>
    <cellStyle name="常规 15 3" xfId="531"/>
    <cellStyle name="常规 15 4" xfId="532"/>
    <cellStyle name="常规 16" xfId="307"/>
    <cellStyle name="常规 16 2" xfId="431"/>
    <cellStyle name="常规 16 3" xfId="533"/>
    <cellStyle name="常规 16 4" xfId="466"/>
    <cellStyle name="常规 17" xfId="308"/>
    <cellStyle name="常规 17 2" xfId="309"/>
    <cellStyle name="常规 18" xfId="310"/>
    <cellStyle name="常规 18 2" xfId="428"/>
    <cellStyle name="常规 19" xfId="311"/>
    <cellStyle name="常规 19 2" xfId="312"/>
    <cellStyle name="常规 19 3" xfId="429"/>
    <cellStyle name="常规 19 3 2" xfId="534"/>
    <cellStyle name="常规 19 3 3" xfId="535"/>
    <cellStyle name="常规 2" xfId="313"/>
    <cellStyle name="常规 2 2" xfId="314"/>
    <cellStyle name="常规 2 2 2" xfId="315"/>
    <cellStyle name="常规 2 2 3" xfId="316"/>
    <cellStyle name="常规 2 2 4" xfId="317"/>
    <cellStyle name="常规 2 2 4 2" xfId="318"/>
    <cellStyle name="常规 2 2 4 2 2" xfId="319"/>
    <cellStyle name="常规 2 2 4 2 2 2" xfId="320"/>
    <cellStyle name="常规 2 2 4 2 2 2 2" xfId="423"/>
    <cellStyle name="常规 2 2 4 2 2 2 3" xfId="580"/>
    <cellStyle name="常规 2 2 5" xfId="446"/>
    <cellStyle name="常规 2 2 6" xfId="460"/>
    <cellStyle name="常规 2 3" xfId="321"/>
    <cellStyle name="常规 2 4" xfId="322"/>
    <cellStyle name="常规 2 5" xfId="323"/>
    <cellStyle name="常规 2 6" xfId="324"/>
    <cellStyle name="常规 2 6 2" xfId="325"/>
    <cellStyle name="常规 2 6 2 2" xfId="326"/>
    <cellStyle name="常规 2 6 2 2 2" xfId="327"/>
    <cellStyle name="常规 2 6 2 2 2 2" xfId="422"/>
    <cellStyle name="常规 2 7" xfId="2"/>
    <cellStyle name="常规 2 7 2" xfId="435"/>
    <cellStyle name="常规 2 8" xfId="328"/>
    <cellStyle name="常规 2 8 2" xfId="455"/>
    <cellStyle name="常规 2 9" xfId="329"/>
    <cellStyle name="常规 2 9 2" xfId="536"/>
    <cellStyle name="常规 2 9 3" xfId="537"/>
    <cellStyle name="常规 20" xfId="330"/>
    <cellStyle name="常规 20 2" xfId="432"/>
    <cellStyle name="常规 20 2 2" xfId="538"/>
    <cellStyle name="常规 20 2 3" xfId="539"/>
    <cellStyle name="常规 21" xfId="331"/>
    <cellStyle name="常规 21 2" xfId="332"/>
    <cellStyle name="常规 21 2 2" xfId="333"/>
    <cellStyle name="常规 22" xfId="334"/>
    <cellStyle name="常规 22 2" xfId="425"/>
    <cellStyle name="常规 23" xfId="335"/>
    <cellStyle name="常规 24" xfId="336"/>
    <cellStyle name="常规 25" xfId="419"/>
    <cellStyle name="常规 25 2" xfId="433"/>
    <cellStyle name="常规 25 2 2" xfId="540"/>
    <cellStyle name="常规 25 2 3" xfId="541"/>
    <cellStyle name="常规 26" xfId="430"/>
    <cellStyle name="常规 26 2" xfId="441"/>
    <cellStyle name="常规 26 3" xfId="542"/>
    <cellStyle name="常规 26 4" xfId="543"/>
    <cellStyle name="常规 27" xfId="447"/>
    <cellStyle name="常规 27 2" xfId="544"/>
    <cellStyle name="常规 27 3" xfId="545"/>
    <cellStyle name="常规 28" xfId="451"/>
    <cellStyle name="常规 28 2" xfId="546"/>
    <cellStyle name="常规 28 3" xfId="547"/>
    <cellStyle name="常规 29" xfId="459"/>
    <cellStyle name="常规 29 2" xfId="548"/>
    <cellStyle name="常规 3" xfId="337"/>
    <cellStyle name="常规 3 2" xfId="338"/>
    <cellStyle name="常规 3 2 2" xfId="448"/>
    <cellStyle name="常规 3 2 3" xfId="449"/>
    <cellStyle name="常规 3 3" xfId="339"/>
    <cellStyle name="常规 3 4" xfId="453"/>
    <cellStyle name="常规 30" xfId="549"/>
    <cellStyle name="常规 30 2" xfId="550"/>
    <cellStyle name="常规 31" xfId="551"/>
    <cellStyle name="常规 35" xfId="579"/>
    <cellStyle name="常规 4" xfId="340"/>
    <cellStyle name="常规 4 2" xfId="341"/>
    <cellStyle name="常规 4 2 2" xfId="342"/>
    <cellStyle name="常规 4 2 3" xfId="343"/>
    <cellStyle name="常规 4 2 4" xfId="436"/>
    <cellStyle name="常规 4 2 4 2" xfId="552"/>
    <cellStyle name="常规 4 2 4 3" xfId="553"/>
    <cellStyle name="常规 4 3" xfId="344"/>
    <cellStyle name="常规 4 4" xfId="345"/>
    <cellStyle name="常规 4 4 2" xfId="424"/>
    <cellStyle name="常规 5" xfId="346"/>
    <cellStyle name="常规 5 2" xfId="437"/>
    <cellStyle name="常规 5 2 2" xfId="554"/>
    <cellStyle name="常规 5 2 3" xfId="555"/>
    <cellStyle name="常规 6" xfId="347"/>
    <cellStyle name="常规 7" xfId="3"/>
    <cellStyle name="常规 7 2" xfId="348"/>
    <cellStyle name="常规 7 3" xfId="426"/>
    <cellStyle name="常规 7 3 2" xfId="556"/>
    <cellStyle name="常规 7 3 3" xfId="557"/>
    <cellStyle name="常规 7 4" xfId="461"/>
    <cellStyle name="常规 7 5" xfId="558"/>
    <cellStyle name="常规 7 6" xfId="559"/>
    <cellStyle name="常规 8" xfId="349"/>
    <cellStyle name="常规 8 2" xfId="560"/>
    <cellStyle name="常规 8 3" xfId="561"/>
    <cellStyle name="常规 9" xfId="350"/>
    <cellStyle name="常规 9 2" xfId="562"/>
    <cellStyle name="常规 9 3" xfId="563"/>
    <cellStyle name="超级链接_2007 Emarketing PR list" xfId="351"/>
    <cellStyle name="好_Xl0000001" xfId="352"/>
    <cellStyle name="好_副本焦点时间预算Darft-2010 10 27VS Q3-V1" xfId="353"/>
    <cellStyle name="好_焦点时间广告HC汇总" xfId="354"/>
    <cellStyle name="好_焦点时间广告测算-2010 10 22" xfId="355"/>
    <cellStyle name="好_焦点时间广告测算-2010 10 25" xfId="356"/>
    <cellStyle name="好_焦点时间广告测算-2010.10.22" xfId="357"/>
    <cellStyle name="好_焦点时间预算Darft-2010 10 26" xfId="358"/>
    <cellStyle name="桁区切り [0.00]_ARAVA" xfId="359"/>
    <cellStyle name="桁区切り_ARAVA" xfId="360"/>
    <cellStyle name="货币 2" xfId="361"/>
    <cellStyle name="货币 2 2" xfId="438"/>
    <cellStyle name="货币 2 2 2" xfId="564"/>
    <cellStyle name="货币 2 2 3" xfId="565"/>
    <cellStyle name="货币 2 3" xfId="450"/>
    <cellStyle name="货币 3" xfId="418"/>
    <cellStyle name="砯刽 [0]_pldt" xfId="362"/>
    <cellStyle name="砯刽_pldt" xfId="363"/>
    <cellStyle name="千位[0]_3COM" xfId="364"/>
    <cellStyle name="千位_3COM" xfId="365"/>
    <cellStyle name="千位分隔" xfId="1" builtinId="3"/>
    <cellStyle name="千位分隔 10" xfId="366"/>
    <cellStyle name="千位分隔 10 2" xfId="367"/>
    <cellStyle name="千位分隔 10 2 2" xfId="368"/>
    <cellStyle name="千位分隔 10 2 3" xfId="369"/>
    <cellStyle name="千位分隔 10 2 3 2" xfId="370"/>
    <cellStyle name="千位分隔 10 2 3 2 2" xfId="371"/>
    <cellStyle name="千位分隔 10 2 3 2 2 2" xfId="372"/>
    <cellStyle name="千位分隔 10 2 3 2 2 2 2" xfId="373"/>
    <cellStyle name="千位分隔 10 2 3 2 2 2 2 2" xfId="374"/>
    <cellStyle name="千位分隔 10 2 3 2 2 3" xfId="434"/>
    <cellStyle name="千位分隔 10 3" xfId="375"/>
    <cellStyle name="千位分隔 10 3 2" xfId="376"/>
    <cellStyle name="千位分隔 11" xfId="377"/>
    <cellStyle name="千位分隔 11 2" xfId="378"/>
    <cellStyle name="千位分隔 11 3" xfId="566"/>
    <cellStyle name="千位分隔 11 4" xfId="567"/>
    <cellStyle name="千位分隔 12" xfId="379"/>
    <cellStyle name="千位分隔 13" xfId="380"/>
    <cellStyle name="千位分隔 13 2" xfId="381"/>
    <cellStyle name="千位分隔 13 2 2" xfId="382"/>
    <cellStyle name="千位分隔 13 2 2 2" xfId="383"/>
    <cellStyle name="千位分隔 13 3" xfId="456"/>
    <cellStyle name="千位分隔 14" xfId="384"/>
    <cellStyle name="千位分隔 14 2" xfId="385"/>
    <cellStyle name="千位分隔 14 2 2" xfId="386"/>
    <cellStyle name="千位分隔 14 2 2 2" xfId="387"/>
    <cellStyle name="千位分隔 14 2 2 2 2" xfId="388"/>
    <cellStyle name="千位分隔 14 3" xfId="389"/>
    <cellStyle name="千位分隔 15" xfId="390"/>
    <cellStyle name="千位分隔 16" xfId="391"/>
    <cellStyle name="千位分隔 17" xfId="420"/>
    <cellStyle name="千位分隔 18" xfId="568"/>
    <cellStyle name="千位分隔 19" xfId="467"/>
    <cellStyle name="千位分隔 2" xfId="392"/>
    <cellStyle name="千位分隔 2 2" xfId="393"/>
    <cellStyle name="千位分隔 2 3" xfId="394"/>
    <cellStyle name="千位分隔 2 3 2" xfId="395"/>
    <cellStyle name="千位分隔 2 3 2 2" xfId="396"/>
    <cellStyle name="千位分隔 2 3 2 2 2" xfId="397"/>
    <cellStyle name="千位分隔 2 4" xfId="398"/>
    <cellStyle name="千位分隔 2 5" xfId="399"/>
    <cellStyle name="千位分隔 2 5 2" xfId="569"/>
    <cellStyle name="千位分隔 2 5 3" xfId="570"/>
    <cellStyle name="千位分隔 2_焦点时间广告HC汇总" xfId="400"/>
    <cellStyle name="千位分隔 3" xfId="401"/>
    <cellStyle name="千位分隔 3 2" xfId="454"/>
    <cellStyle name="千位分隔 4" xfId="402"/>
    <cellStyle name="千位分隔 4 2" xfId="439"/>
    <cellStyle name="千位分隔 4 2 2" xfId="571"/>
    <cellStyle name="千位分隔 4 2 3" xfId="572"/>
    <cellStyle name="千位分隔 5" xfId="403"/>
    <cellStyle name="千位分隔 5 2" xfId="404"/>
    <cellStyle name="千位分隔 5 3" xfId="573"/>
    <cellStyle name="千位分隔 5 4" xfId="574"/>
    <cellStyle name="千位分隔 6" xfId="405"/>
    <cellStyle name="千位分隔 6 2" xfId="575"/>
    <cellStyle name="千位分隔 6 3" xfId="576"/>
    <cellStyle name="千位分隔 7" xfId="406"/>
    <cellStyle name="千位分隔 7 2" xfId="577"/>
    <cellStyle name="千位分隔 7 3" xfId="578"/>
    <cellStyle name="千位分隔 8" xfId="407"/>
    <cellStyle name="千位分隔 9" xfId="408"/>
    <cellStyle name="千位分隔[0] 2" xfId="409"/>
    <cellStyle name="通貨 [0.00]_ARAVA" xfId="410"/>
    <cellStyle name="通貨_ARAVA" xfId="411"/>
    <cellStyle name="样式 1" xfId="412"/>
    <cellStyle name="一般_NEGS" xfId="413"/>
  </cellStyles>
  <dxfs count="0"/>
  <tableStyles count="0" defaultTableStyle="TableStyleMedium9" defaultPivotStyle="PivotStyleLight16"/>
  <colors>
    <mruColors>
      <color rgb="FFFFFFCC"/>
      <color rgb="FF66FF66"/>
      <color rgb="FF0000FF"/>
      <color rgb="FFFF6699"/>
    </mruColors>
  </colors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0.xml"/><Relationship Id="rId21" Type="http://schemas.openxmlformats.org/officeDocument/2006/relationships/externalLink" Target="externalLinks/externalLink12.xml"/><Relationship Id="rId34" Type="http://schemas.openxmlformats.org/officeDocument/2006/relationships/externalLink" Target="externalLinks/externalLink25.xml"/><Relationship Id="rId42" Type="http://schemas.openxmlformats.org/officeDocument/2006/relationships/externalLink" Target="externalLinks/externalLink33.xml"/><Relationship Id="rId47" Type="http://schemas.openxmlformats.org/officeDocument/2006/relationships/externalLink" Target="externalLinks/externalLink38.xml"/><Relationship Id="rId50" Type="http://schemas.openxmlformats.org/officeDocument/2006/relationships/externalLink" Target="externalLinks/externalLink41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24.xml"/><Relationship Id="rId38" Type="http://schemas.openxmlformats.org/officeDocument/2006/relationships/externalLink" Target="externalLinks/externalLink29.xml"/><Relationship Id="rId46" Type="http://schemas.openxmlformats.org/officeDocument/2006/relationships/externalLink" Target="externalLinks/externalLink3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29" Type="http://schemas.openxmlformats.org/officeDocument/2006/relationships/externalLink" Target="externalLinks/externalLink20.xml"/><Relationship Id="rId41" Type="http://schemas.openxmlformats.org/officeDocument/2006/relationships/externalLink" Target="externalLinks/externalLink32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externalLink" Target="externalLinks/externalLink15.xml"/><Relationship Id="rId32" Type="http://schemas.openxmlformats.org/officeDocument/2006/relationships/externalLink" Target="externalLinks/externalLink23.xml"/><Relationship Id="rId37" Type="http://schemas.openxmlformats.org/officeDocument/2006/relationships/externalLink" Target="externalLinks/externalLink28.xml"/><Relationship Id="rId40" Type="http://schemas.openxmlformats.org/officeDocument/2006/relationships/externalLink" Target="externalLinks/externalLink31.xml"/><Relationship Id="rId45" Type="http://schemas.openxmlformats.org/officeDocument/2006/relationships/externalLink" Target="externalLinks/externalLink36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28" Type="http://schemas.openxmlformats.org/officeDocument/2006/relationships/externalLink" Target="externalLinks/externalLink19.xml"/><Relationship Id="rId36" Type="http://schemas.openxmlformats.org/officeDocument/2006/relationships/externalLink" Target="externalLinks/externalLink27.xml"/><Relationship Id="rId49" Type="http://schemas.openxmlformats.org/officeDocument/2006/relationships/externalLink" Target="externalLinks/externalLink40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31" Type="http://schemas.openxmlformats.org/officeDocument/2006/relationships/externalLink" Target="externalLinks/externalLink22.xml"/><Relationship Id="rId44" Type="http://schemas.openxmlformats.org/officeDocument/2006/relationships/externalLink" Target="externalLinks/externalLink35.xml"/><Relationship Id="rId52" Type="http://schemas.openxmlformats.org/officeDocument/2006/relationships/externalLink" Target="externalLinks/externalLink4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Relationship Id="rId27" Type="http://schemas.openxmlformats.org/officeDocument/2006/relationships/externalLink" Target="externalLinks/externalLink18.xml"/><Relationship Id="rId30" Type="http://schemas.openxmlformats.org/officeDocument/2006/relationships/externalLink" Target="externalLinks/externalLink21.xml"/><Relationship Id="rId35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34.xml"/><Relationship Id="rId48" Type="http://schemas.openxmlformats.org/officeDocument/2006/relationships/externalLink" Target="externalLinks/externalLink39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42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>
        <c:manualLayout>
          <c:layoutTarget val="inner"/>
          <c:xMode val="edge"/>
          <c:yMode val="edge"/>
          <c:x val="4.2730522882170593E-2"/>
          <c:y val="9.2344953044552328E-2"/>
          <c:w val="0.9350135554043395"/>
          <c:h val="0.78299024642385018"/>
        </c:manualLayout>
      </c:layout>
      <c:barChart>
        <c:barDir val="col"/>
        <c:grouping val="clustered"/>
        <c:ser>
          <c:idx val="0"/>
          <c:order val="0"/>
          <c:tx>
            <c:strRef>
              <c:f>'9.5.电视剧分析'!$H$57</c:f>
              <c:strCache>
                <c:ptCount val="1"/>
                <c:pt idx="0">
                  <c:v>平均日均VV</c:v>
                </c:pt>
              </c:strCache>
            </c:strRef>
          </c:tx>
          <c:cat>
            <c:strRef>
              <c:f>'9.5.电视剧分析'!$E$58:$E$75</c:f>
              <c:strCache>
                <c:ptCount val="18"/>
                <c:pt idx="0">
                  <c:v>爱情</c:v>
                </c:pt>
                <c:pt idx="1">
                  <c:v>谍战</c:v>
                </c:pt>
                <c:pt idx="2">
                  <c:v>都市</c:v>
                </c:pt>
                <c:pt idx="3">
                  <c:v>古装宫斗</c:v>
                </c:pt>
                <c:pt idx="4">
                  <c:v>古装历史</c:v>
                </c:pt>
                <c:pt idx="5">
                  <c:v>古装青偶</c:v>
                </c:pt>
                <c:pt idx="6">
                  <c:v>古装武侠</c:v>
                </c:pt>
                <c:pt idx="7">
                  <c:v>古装戏说</c:v>
                </c:pt>
                <c:pt idx="8">
                  <c:v>古装玄幻</c:v>
                </c:pt>
                <c:pt idx="9">
                  <c:v>年代</c:v>
                </c:pt>
                <c:pt idx="10">
                  <c:v>农村</c:v>
                </c:pt>
                <c:pt idx="11">
                  <c:v>青偶</c:v>
                </c:pt>
                <c:pt idx="12">
                  <c:v>情景</c:v>
                </c:pt>
                <c:pt idx="13">
                  <c:v>泰剧</c:v>
                </c:pt>
                <c:pt idx="14">
                  <c:v>刑侦</c:v>
                </c:pt>
                <c:pt idx="15">
                  <c:v>战争</c:v>
                </c:pt>
                <c:pt idx="16">
                  <c:v>主旋律</c:v>
                </c:pt>
                <c:pt idx="17">
                  <c:v>军事</c:v>
                </c:pt>
              </c:strCache>
            </c:strRef>
          </c:cat>
          <c:val>
            <c:numRef>
              <c:f>'9.5.电视剧分析'!$H$58:$H$75</c:f>
              <c:numCache>
                <c:formatCode>#,##0;[Red]\-#,##0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255402752"/>
        <c:axId val="255404288"/>
      </c:barChart>
      <c:catAx>
        <c:axId val="255402752"/>
        <c:scaling>
          <c:orientation val="minMax"/>
        </c:scaling>
        <c:axPos val="b"/>
        <c:numFmt formatCode="General" sourceLinked="1"/>
        <c:tickLblPos val="nextTo"/>
        <c:txPr>
          <a:bodyPr anchor="ctr" anchorCtr="0"/>
          <a:lstStyle/>
          <a:p>
            <a:pPr>
              <a:defRPr sz="800"/>
            </a:pPr>
            <a:endParaRPr lang="zh-CN"/>
          </a:p>
        </c:txPr>
        <c:crossAx val="255404288"/>
        <c:crosses val="autoZero"/>
        <c:auto val="1"/>
        <c:lblAlgn val="ctr"/>
        <c:lblOffset val="100"/>
      </c:catAx>
      <c:valAx>
        <c:axId val="255404288"/>
        <c:scaling>
          <c:orientation val="minMax"/>
          <c:max val="300000"/>
        </c:scaling>
        <c:axPos val="l"/>
        <c:majorGridlines/>
        <c:numFmt formatCode="#,##0;[Red]\-#,##0" sourceLinked="1"/>
        <c:tickLblPos val="nextTo"/>
        <c:crossAx val="255402752"/>
        <c:crosses val="autoZero"/>
        <c:crossBetween val="between"/>
      </c:valAx>
    </c:plotArea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148861</xdr:colOff>
      <xdr:row>48</xdr:row>
      <xdr:rowOff>40838</xdr:rowOff>
    </xdr:from>
    <xdr:to>
      <xdr:col>7</xdr:col>
      <xdr:colOff>75907</xdr:colOff>
      <xdr:row>50</xdr:row>
      <xdr:rowOff>45424</xdr:rowOff>
    </xdr:to>
    <xdr:sp macro="" textlink="">
      <xdr:nvSpPr>
        <xdr:cNvPr id="2" name="TextBox 4"/>
        <xdr:cNvSpPr txBox="1"/>
      </xdr:nvSpPr>
      <xdr:spPr>
        <a:xfrm>
          <a:off x="3577861" y="8098988"/>
          <a:ext cx="1298646" cy="347486"/>
        </a:xfrm>
        <a:prstGeom prst="rect">
          <a:avLst/>
        </a:prstGeom>
        <a:noFill/>
        <a:ln>
          <a:solidFill>
            <a:schemeClr val="accent1"/>
          </a:solidFill>
        </a:ln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fontAlgn="ctr"/>
          <a:r>
            <a:rPr lang="zh-CN" altLang="en-US" sz="900" b="0" i="0" u="none" strike="noStrike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包月占电影收入</a:t>
          </a:r>
          <a:r>
            <a:rPr lang="en-US" altLang="zh-CN" sz="900" b="0" i="0" u="none" strike="noStrike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20%</a:t>
          </a:r>
        </a:p>
      </xdr:txBody>
    </xdr:sp>
    <xdr:clientData/>
  </xdr:twoCellAnchor>
  <xdr:twoCellAnchor>
    <xdr:from>
      <xdr:col>5</xdr:col>
      <xdr:colOff>157245</xdr:colOff>
      <xdr:row>54</xdr:row>
      <xdr:rowOff>112792</xdr:rowOff>
    </xdr:from>
    <xdr:to>
      <xdr:col>7</xdr:col>
      <xdr:colOff>84291</xdr:colOff>
      <xdr:row>56</xdr:row>
      <xdr:rowOff>117378</xdr:rowOff>
    </xdr:to>
    <xdr:sp macro="" textlink="">
      <xdr:nvSpPr>
        <xdr:cNvPr id="3" name="TextBox 5"/>
        <xdr:cNvSpPr txBox="1"/>
      </xdr:nvSpPr>
      <xdr:spPr>
        <a:xfrm>
          <a:off x="3586245" y="9199642"/>
          <a:ext cx="1298646" cy="347486"/>
        </a:xfrm>
        <a:prstGeom prst="rect">
          <a:avLst/>
        </a:prstGeom>
        <a:noFill/>
        <a:ln>
          <a:solidFill>
            <a:schemeClr val="accent1"/>
          </a:solidFill>
        </a:ln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fontAlgn="ctr"/>
          <a:r>
            <a:rPr lang="zh-CN" altLang="en-US" sz="900" b="0" i="0" u="none" strike="noStrike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点播占电影收入</a:t>
          </a:r>
          <a:r>
            <a:rPr lang="en-US" altLang="zh-CN" sz="900" b="0" i="0" u="none" strike="noStrike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80%</a:t>
          </a:r>
        </a:p>
      </xdr:txBody>
    </xdr:sp>
    <xdr:clientData/>
  </xdr:twoCellAnchor>
  <xdr:twoCellAnchor>
    <xdr:from>
      <xdr:col>7</xdr:col>
      <xdr:colOff>531148</xdr:colOff>
      <xdr:row>51</xdr:row>
      <xdr:rowOff>139181</xdr:rowOff>
    </xdr:from>
    <xdr:to>
      <xdr:col>9</xdr:col>
      <xdr:colOff>298001</xdr:colOff>
      <xdr:row>55</xdr:row>
      <xdr:rowOff>56020</xdr:rowOff>
    </xdr:to>
    <xdr:sp macro="" textlink="">
      <xdr:nvSpPr>
        <xdr:cNvPr id="4" name="TextBox 6"/>
        <xdr:cNvSpPr txBox="1"/>
      </xdr:nvSpPr>
      <xdr:spPr>
        <a:xfrm>
          <a:off x="5331748" y="8711681"/>
          <a:ext cx="1138453" cy="602639"/>
        </a:xfrm>
        <a:prstGeom prst="rect">
          <a:avLst/>
        </a:prstGeom>
        <a:noFill/>
        <a:ln>
          <a:solidFill>
            <a:schemeClr val="accent1"/>
          </a:solidFill>
        </a:ln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fontAlgn="ctr"/>
          <a:r>
            <a:rPr lang="en-US" altLang="zh-CN" sz="900" b="0" i="0" u="none" strike="noStrike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45%</a:t>
          </a:r>
          <a:r>
            <a:rPr lang="zh-CN" altLang="en-US" sz="900" b="0" i="0" u="none" strike="noStrike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的点播影片参与分账</a:t>
          </a:r>
        </a:p>
      </xdr:txBody>
    </xdr:sp>
    <xdr:clientData/>
  </xdr:twoCellAnchor>
  <xdr:twoCellAnchor>
    <xdr:from>
      <xdr:col>7</xdr:col>
      <xdr:colOff>516340</xdr:colOff>
      <xdr:row>58</xdr:row>
      <xdr:rowOff>83142</xdr:rowOff>
    </xdr:from>
    <xdr:to>
      <xdr:col>9</xdr:col>
      <xdr:colOff>298002</xdr:colOff>
      <xdr:row>61</xdr:row>
      <xdr:rowOff>142856</xdr:rowOff>
    </xdr:to>
    <xdr:sp macro="" textlink="">
      <xdr:nvSpPr>
        <xdr:cNvPr id="5" name="TextBox 7"/>
        <xdr:cNvSpPr txBox="1"/>
      </xdr:nvSpPr>
      <xdr:spPr>
        <a:xfrm>
          <a:off x="5316940" y="9855792"/>
          <a:ext cx="1153262" cy="574064"/>
        </a:xfrm>
        <a:prstGeom prst="rect">
          <a:avLst/>
        </a:prstGeom>
        <a:noFill/>
        <a:ln>
          <a:solidFill>
            <a:schemeClr val="accent1"/>
          </a:solidFill>
        </a:ln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fontAlgn="ctr"/>
          <a:r>
            <a:rPr lang="en-US" altLang="zh-CN" sz="900" b="0" i="0" u="none" strike="noStrike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55%</a:t>
          </a:r>
          <a:r>
            <a:rPr lang="zh-CN" altLang="en-US" sz="900" b="0" i="0" u="none" strike="noStrike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的点播影片不参与分账</a:t>
          </a:r>
        </a:p>
      </xdr:txBody>
    </xdr:sp>
    <xdr:clientData/>
  </xdr:twoCellAnchor>
  <xdr:twoCellAnchor>
    <xdr:from>
      <xdr:col>3</xdr:col>
      <xdr:colOff>100544</xdr:colOff>
      <xdr:row>51</xdr:row>
      <xdr:rowOff>14215</xdr:rowOff>
    </xdr:from>
    <xdr:to>
      <xdr:col>4</xdr:col>
      <xdr:colOff>428299</xdr:colOff>
      <xdr:row>54</xdr:row>
      <xdr:rowOff>73929</xdr:rowOff>
    </xdr:to>
    <xdr:sp macro="" textlink="">
      <xdr:nvSpPr>
        <xdr:cNvPr id="6" name="TextBox 8"/>
        <xdr:cNvSpPr txBox="1"/>
      </xdr:nvSpPr>
      <xdr:spPr>
        <a:xfrm>
          <a:off x="2157944" y="8586715"/>
          <a:ext cx="1013555" cy="574064"/>
        </a:xfrm>
        <a:prstGeom prst="rect">
          <a:avLst/>
        </a:prstGeom>
        <a:noFill/>
        <a:ln>
          <a:solidFill>
            <a:schemeClr val="accent1"/>
          </a:solidFill>
        </a:ln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fontAlgn="ctr"/>
          <a:r>
            <a:rPr lang="zh-CN" altLang="en-US" sz="900" b="0" i="0" u="none" strike="noStrike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电影占总收入</a:t>
          </a:r>
          <a:r>
            <a:rPr lang="en-US" altLang="zh-CN" sz="900" b="0" i="0" u="none" strike="noStrike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95%</a:t>
          </a:r>
        </a:p>
      </xdr:txBody>
    </xdr:sp>
    <xdr:clientData/>
  </xdr:twoCellAnchor>
  <xdr:twoCellAnchor>
    <xdr:from>
      <xdr:col>3</xdr:col>
      <xdr:colOff>100544</xdr:colOff>
      <xdr:row>60</xdr:row>
      <xdr:rowOff>6355</xdr:rowOff>
    </xdr:from>
    <xdr:to>
      <xdr:col>4</xdr:col>
      <xdr:colOff>367569</xdr:colOff>
      <xdr:row>63</xdr:row>
      <xdr:rowOff>66069</xdr:rowOff>
    </xdr:to>
    <xdr:sp macro="" textlink="">
      <xdr:nvSpPr>
        <xdr:cNvPr id="7" name="TextBox 9"/>
        <xdr:cNvSpPr txBox="1"/>
      </xdr:nvSpPr>
      <xdr:spPr>
        <a:xfrm>
          <a:off x="2157944" y="10121905"/>
          <a:ext cx="952825" cy="574064"/>
        </a:xfrm>
        <a:prstGeom prst="rect">
          <a:avLst/>
        </a:prstGeom>
        <a:noFill/>
        <a:ln>
          <a:solidFill>
            <a:schemeClr val="accent1"/>
          </a:solidFill>
        </a:ln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fontAlgn="ctr"/>
          <a:r>
            <a:rPr lang="zh-CN" altLang="en-US" sz="900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教育</a:t>
          </a:r>
          <a:r>
            <a:rPr lang="zh-CN" altLang="en-US" sz="900" b="0" i="0" u="none" strike="noStrike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占总收入</a:t>
          </a:r>
          <a:r>
            <a:rPr lang="en-US" altLang="zh-CN" sz="900" b="0" i="0" u="none" strike="noStrike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5%</a:t>
          </a:r>
        </a:p>
      </xdr:txBody>
    </xdr:sp>
    <xdr:clientData/>
  </xdr:twoCellAnchor>
  <xdr:twoCellAnchor>
    <xdr:from>
      <xdr:col>4</xdr:col>
      <xdr:colOff>469179</xdr:colOff>
      <xdr:row>50</xdr:row>
      <xdr:rowOff>47092</xdr:rowOff>
    </xdr:from>
    <xdr:to>
      <xdr:col>5</xdr:col>
      <xdr:colOff>148861</xdr:colOff>
      <xdr:row>57</xdr:row>
      <xdr:rowOff>32978</xdr:rowOff>
    </xdr:to>
    <xdr:sp macro="" textlink="">
      <xdr:nvSpPr>
        <xdr:cNvPr id="8" name="左大括号 7"/>
        <xdr:cNvSpPr/>
      </xdr:nvSpPr>
      <xdr:spPr>
        <a:xfrm>
          <a:off x="3212379" y="8448142"/>
          <a:ext cx="365482" cy="1186036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>
    <xdr:from>
      <xdr:col>7</xdr:col>
      <xdr:colOff>125171</xdr:colOff>
      <xdr:row>53</xdr:row>
      <xdr:rowOff>92477</xdr:rowOff>
    </xdr:from>
    <xdr:to>
      <xdr:col>7</xdr:col>
      <xdr:colOff>485211</xdr:colOff>
      <xdr:row>60</xdr:row>
      <xdr:rowOff>78363</xdr:rowOff>
    </xdr:to>
    <xdr:sp macro="" textlink="">
      <xdr:nvSpPr>
        <xdr:cNvPr id="9" name="左大括号 8"/>
        <xdr:cNvSpPr/>
      </xdr:nvSpPr>
      <xdr:spPr>
        <a:xfrm>
          <a:off x="4925771" y="9007877"/>
          <a:ext cx="360040" cy="1186036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>
    <xdr:from>
      <xdr:col>1</xdr:col>
      <xdr:colOff>1871611</xdr:colOff>
      <xdr:row>68</xdr:row>
      <xdr:rowOff>18599</xdr:rowOff>
    </xdr:from>
    <xdr:to>
      <xdr:col>2</xdr:col>
      <xdr:colOff>307973</xdr:colOff>
      <xdr:row>70</xdr:row>
      <xdr:rowOff>23185</xdr:rowOff>
    </xdr:to>
    <xdr:sp macro="" textlink="">
      <xdr:nvSpPr>
        <xdr:cNvPr id="10" name="TextBox 12"/>
        <xdr:cNvSpPr txBox="1"/>
      </xdr:nvSpPr>
      <xdr:spPr>
        <a:xfrm>
          <a:off x="1376311" y="11505749"/>
          <a:ext cx="303262" cy="347486"/>
        </a:xfrm>
        <a:prstGeom prst="rect">
          <a:avLst/>
        </a:prstGeom>
        <a:noFill/>
        <a:ln>
          <a:solidFill>
            <a:schemeClr val="accent1"/>
          </a:solidFill>
        </a:ln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fontAlgn="ctr"/>
          <a:r>
            <a:rPr lang="zh-CN" altLang="en-US" sz="900" b="0" i="0" u="none" strike="noStrike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线下收入</a:t>
          </a:r>
          <a:r>
            <a:rPr lang="en-US" altLang="zh-CN" sz="900" b="0" i="0" u="none" strike="noStrike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800</a:t>
          </a:r>
          <a:r>
            <a:rPr lang="zh-CN" altLang="en-US" sz="900" b="0" i="0" u="none" strike="noStrike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万</a:t>
          </a:r>
          <a:endParaRPr lang="en-US" altLang="zh-CN" sz="900" b="0" i="0" u="none" strike="noStrike">
            <a:solidFill>
              <a:srgbClr val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1</xdr:col>
      <xdr:colOff>1867243</xdr:colOff>
      <xdr:row>57</xdr:row>
      <xdr:rowOff>21945</xdr:rowOff>
    </xdr:from>
    <xdr:to>
      <xdr:col>2</xdr:col>
      <xdr:colOff>339101</xdr:colOff>
      <xdr:row>59</xdr:row>
      <xdr:rowOff>26531</xdr:rowOff>
    </xdr:to>
    <xdr:sp macro="" textlink="">
      <xdr:nvSpPr>
        <xdr:cNvPr id="11" name="TextBox 13"/>
        <xdr:cNvSpPr txBox="1"/>
      </xdr:nvSpPr>
      <xdr:spPr>
        <a:xfrm>
          <a:off x="1371943" y="9623145"/>
          <a:ext cx="338758" cy="347486"/>
        </a:xfrm>
        <a:prstGeom prst="rect">
          <a:avLst/>
        </a:prstGeom>
        <a:noFill/>
        <a:ln>
          <a:solidFill>
            <a:schemeClr val="accent1"/>
          </a:solidFill>
        </a:ln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fontAlgn="ctr"/>
          <a:r>
            <a:rPr lang="zh-CN" altLang="en-US" sz="900" b="0" i="0" u="none" strike="noStrike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线上收入</a:t>
          </a:r>
          <a:r>
            <a:rPr lang="en-US" altLang="zh-CN" sz="900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2</a:t>
          </a:r>
          <a:r>
            <a:rPr lang="en-US" altLang="zh-CN" sz="900" b="0" i="0" u="none" strike="noStrike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00</a:t>
          </a:r>
          <a:r>
            <a:rPr lang="zh-CN" altLang="en-US" sz="900" b="0" i="0" u="none" strike="noStrike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万</a:t>
          </a:r>
          <a:endParaRPr lang="en-US" altLang="zh-CN" sz="900" b="0" i="0" u="none" strike="noStrike">
            <a:solidFill>
              <a:srgbClr val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2</xdr:col>
      <xdr:colOff>379981</xdr:colOff>
      <xdr:row>55</xdr:row>
      <xdr:rowOff>170740</xdr:rowOff>
    </xdr:from>
    <xdr:to>
      <xdr:col>3</xdr:col>
      <xdr:colOff>59664</xdr:colOff>
      <xdr:row>62</xdr:row>
      <xdr:rowOff>156626</xdr:rowOff>
    </xdr:to>
    <xdr:sp macro="" textlink="">
      <xdr:nvSpPr>
        <xdr:cNvPr id="12" name="左大括号 11"/>
        <xdr:cNvSpPr/>
      </xdr:nvSpPr>
      <xdr:spPr>
        <a:xfrm>
          <a:off x="1751581" y="9429040"/>
          <a:ext cx="365483" cy="1186036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>
    <xdr:from>
      <xdr:col>1</xdr:col>
      <xdr:colOff>503459</xdr:colOff>
      <xdr:row>61</xdr:row>
      <xdr:rowOff>138629</xdr:rowOff>
    </xdr:from>
    <xdr:to>
      <xdr:col>1</xdr:col>
      <xdr:colOff>1511571</xdr:colOff>
      <xdr:row>64</xdr:row>
      <xdr:rowOff>340</xdr:rowOff>
    </xdr:to>
    <xdr:sp macro="" textlink="">
      <xdr:nvSpPr>
        <xdr:cNvPr id="13" name="TextBox 15"/>
        <xdr:cNvSpPr txBox="1"/>
      </xdr:nvSpPr>
      <xdr:spPr>
        <a:xfrm>
          <a:off x="1189259" y="10425629"/>
          <a:ext cx="179437" cy="376061"/>
        </a:xfrm>
        <a:prstGeom prst="rect">
          <a:avLst/>
        </a:prstGeom>
        <a:noFill/>
        <a:ln>
          <a:solidFill>
            <a:schemeClr val="accent1"/>
          </a:solidFill>
        </a:ln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fontAlgn="ctr"/>
          <a:r>
            <a:rPr lang="en-US" altLang="zh-CN" sz="900" b="0" i="0" u="none" strike="noStrike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1000</a:t>
          </a:r>
          <a:r>
            <a:rPr lang="zh-CN" altLang="en-US" sz="900" b="0" i="0" u="none" strike="noStrike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万</a:t>
          </a:r>
          <a:endParaRPr lang="en-US" altLang="zh-CN" sz="900" b="0" i="0" u="none" strike="noStrike">
            <a:solidFill>
              <a:srgbClr val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1</xdr:col>
      <xdr:colOff>1511571</xdr:colOff>
      <xdr:row>58</xdr:row>
      <xdr:rowOff>59335</xdr:rowOff>
    </xdr:from>
    <xdr:to>
      <xdr:col>1</xdr:col>
      <xdr:colOff>1871611</xdr:colOff>
      <xdr:row>68</xdr:row>
      <xdr:rowOff>90607</xdr:rowOff>
    </xdr:to>
    <xdr:sp macro="" textlink="">
      <xdr:nvSpPr>
        <xdr:cNvPr id="14" name="左大括号 13"/>
        <xdr:cNvSpPr/>
      </xdr:nvSpPr>
      <xdr:spPr>
        <a:xfrm>
          <a:off x="1368696" y="9831985"/>
          <a:ext cx="7615" cy="1745772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>
    <xdr:from>
      <xdr:col>7</xdr:col>
      <xdr:colOff>74539</xdr:colOff>
      <xdr:row>48</xdr:row>
      <xdr:rowOff>100072</xdr:rowOff>
    </xdr:from>
    <xdr:to>
      <xdr:col>10</xdr:col>
      <xdr:colOff>455926</xdr:colOff>
      <xdr:row>50</xdr:row>
      <xdr:rowOff>104658</xdr:rowOff>
    </xdr:to>
    <xdr:sp macro="" textlink="">
      <xdr:nvSpPr>
        <xdr:cNvPr id="15" name="TextBox 17"/>
        <xdr:cNvSpPr txBox="1"/>
      </xdr:nvSpPr>
      <xdr:spPr>
        <a:xfrm>
          <a:off x="4875139" y="8158222"/>
          <a:ext cx="2438787" cy="34748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900" b="1">
              <a:solidFill>
                <a:srgbClr val="FF0000"/>
              </a:solidFill>
              <a:latin typeface="微软雅黑" pitchFamily="34" charset="-122"/>
              <a:ea typeface="微软雅黑" pitchFamily="34" charset="-122"/>
            </a:rPr>
            <a:t>不参与分账，仅扣除</a:t>
          </a:r>
          <a:r>
            <a:rPr lang="en-US" altLang="zh-CN" sz="900" b="1">
              <a:solidFill>
                <a:srgbClr val="FF0000"/>
              </a:solidFill>
              <a:latin typeface="微软雅黑" pitchFamily="34" charset="-122"/>
              <a:ea typeface="微软雅黑" pitchFamily="34" charset="-122"/>
            </a:rPr>
            <a:t>1%</a:t>
          </a:r>
          <a:r>
            <a:rPr lang="zh-CN" altLang="en-US" sz="900" b="1">
              <a:solidFill>
                <a:srgbClr val="FF0000"/>
              </a:solidFill>
              <a:latin typeface="微软雅黑" pitchFamily="34" charset="-122"/>
              <a:ea typeface="微软雅黑" pitchFamily="34" charset="-122"/>
            </a:rPr>
            <a:t>的渠道费</a:t>
          </a:r>
        </a:p>
      </xdr:txBody>
    </xdr:sp>
    <xdr:clientData/>
  </xdr:twoCellAnchor>
  <xdr:twoCellAnchor>
    <xdr:from>
      <xdr:col>9</xdr:col>
      <xdr:colOff>298001</xdr:colOff>
      <xdr:row>60</xdr:row>
      <xdr:rowOff>65589</xdr:rowOff>
    </xdr:from>
    <xdr:to>
      <xdr:col>12</xdr:col>
      <xdr:colOff>236641</xdr:colOff>
      <xdr:row>63</xdr:row>
      <xdr:rowOff>125303</xdr:rowOff>
    </xdr:to>
    <xdr:sp macro="" textlink="">
      <xdr:nvSpPr>
        <xdr:cNvPr id="16" name="TextBox 18"/>
        <xdr:cNvSpPr txBox="1"/>
      </xdr:nvSpPr>
      <xdr:spPr>
        <a:xfrm>
          <a:off x="6470201" y="10181139"/>
          <a:ext cx="1996040" cy="57406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900" b="1">
              <a:solidFill>
                <a:srgbClr val="FF0000"/>
              </a:solidFill>
              <a:latin typeface="微软雅黑" pitchFamily="34" charset="-122"/>
              <a:ea typeface="微软雅黑" pitchFamily="34" charset="-122"/>
            </a:rPr>
            <a:t>不参与分账，仅扣除</a:t>
          </a:r>
          <a:r>
            <a:rPr lang="en-US" altLang="zh-CN" sz="900" b="1">
              <a:solidFill>
                <a:srgbClr val="FF0000"/>
              </a:solidFill>
              <a:latin typeface="微软雅黑" pitchFamily="34" charset="-122"/>
              <a:ea typeface="微软雅黑" pitchFamily="34" charset="-122"/>
            </a:rPr>
            <a:t>1%</a:t>
          </a:r>
          <a:r>
            <a:rPr lang="zh-CN" altLang="en-US" sz="900" b="1">
              <a:solidFill>
                <a:srgbClr val="FF0000"/>
              </a:solidFill>
              <a:latin typeface="微软雅黑" pitchFamily="34" charset="-122"/>
              <a:ea typeface="微软雅黑" pitchFamily="34" charset="-122"/>
            </a:rPr>
            <a:t>的渠道费</a:t>
          </a:r>
        </a:p>
        <a:p>
          <a:endParaRPr lang="zh-CN" altLang="en-US" sz="900" b="1">
            <a:solidFill>
              <a:srgbClr val="FF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9</xdr:col>
      <xdr:colOff>370009</xdr:colOff>
      <xdr:row>53</xdr:row>
      <xdr:rowOff>79703</xdr:rowOff>
    </xdr:from>
    <xdr:to>
      <xdr:col>12</xdr:col>
      <xdr:colOff>236641</xdr:colOff>
      <xdr:row>56</xdr:row>
      <xdr:rowOff>139417</xdr:rowOff>
    </xdr:to>
    <xdr:sp macro="" textlink="">
      <xdr:nvSpPr>
        <xdr:cNvPr id="17" name="TextBox 19"/>
        <xdr:cNvSpPr txBox="1"/>
      </xdr:nvSpPr>
      <xdr:spPr>
        <a:xfrm>
          <a:off x="6542209" y="8995103"/>
          <a:ext cx="1924032" cy="57406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900" b="1">
              <a:solidFill>
                <a:srgbClr val="FF0000"/>
              </a:solidFill>
              <a:latin typeface="微软雅黑" pitchFamily="34" charset="-122"/>
              <a:ea typeface="微软雅黑" pitchFamily="34" charset="-122"/>
            </a:rPr>
            <a:t>扣除</a:t>
          </a:r>
          <a:r>
            <a:rPr lang="en-US" altLang="zh-CN" sz="900" b="1">
              <a:solidFill>
                <a:srgbClr val="FF0000"/>
              </a:solidFill>
              <a:latin typeface="微软雅黑" pitchFamily="34" charset="-122"/>
              <a:ea typeface="微软雅黑" pitchFamily="34" charset="-122"/>
            </a:rPr>
            <a:t>10%</a:t>
          </a:r>
          <a:r>
            <a:rPr lang="zh-CN" altLang="en-US" sz="900" b="1">
              <a:solidFill>
                <a:srgbClr val="FF0000"/>
              </a:solidFill>
              <a:latin typeface="微软雅黑" pitchFamily="34" charset="-122"/>
              <a:ea typeface="微软雅黑" pitchFamily="34" charset="-122"/>
            </a:rPr>
            <a:t> （实际按</a:t>
          </a:r>
          <a:r>
            <a:rPr lang="en-US" altLang="zh-CN" sz="900" b="1">
              <a:solidFill>
                <a:srgbClr val="FF0000"/>
              </a:solidFill>
              <a:latin typeface="微软雅黑" pitchFamily="34" charset="-122"/>
              <a:ea typeface="微软雅黑" pitchFamily="34" charset="-122"/>
            </a:rPr>
            <a:t>1%</a:t>
          </a:r>
          <a:r>
            <a:rPr lang="zh-CN" altLang="en-US" sz="900" b="1">
              <a:solidFill>
                <a:srgbClr val="FF0000"/>
              </a:solidFill>
              <a:latin typeface="微软雅黑" pitchFamily="34" charset="-122"/>
              <a:ea typeface="微软雅黑" pitchFamily="34" charset="-122"/>
            </a:rPr>
            <a:t>计算）的渠道费</a:t>
          </a:r>
          <a:r>
            <a:rPr lang="en-US" altLang="zh-CN" sz="900" b="1">
              <a:solidFill>
                <a:srgbClr val="FF0000"/>
              </a:solidFill>
              <a:latin typeface="微软雅黑" pitchFamily="34" charset="-122"/>
              <a:ea typeface="微软雅黑" pitchFamily="34" charset="-122"/>
            </a:rPr>
            <a:t>5:5</a:t>
          </a:r>
          <a:r>
            <a:rPr lang="zh-CN" altLang="en-US" sz="900" b="1">
              <a:solidFill>
                <a:srgbClr val="FF0000"/>
              </a:solidFill>
              <a:latin typeface="微软雅黑" pitchFamily="34" charset="-122"/>
              <a:ea typeface="微软雅黑" pitchFamily="34" charset="-122"/>
            </a:rPr>
            <a:t>分账</a:t>
          </a:r>
        </a:p>
      </xdr:txBody>
    </xdr:sp>
    <xdr:clientData/>
  </xdr:twoCellAnchor>
  <xdr:twoCellAnchor>
    <xdr:from>
      <xdr:col>4</xdr:col>
      <xdr:colOff>349029</xdr:colOff>
      <xdr:row>61</xdr:row>
      <xdr:rowOff>4146</xdr:rowOff>
    </xdr:from>
    <xdr:to>
      <xdr:col>6</xdr:col>
      <xdr:colOff>572490</xdr:colOff>
      <xdr:row>64</xdr:row>
      <xdr:rowOff>63860</xdr:rowOff>
    </xdr:to>
    <xdr:sp macro="" textlink="">
      <xdr:nvSpPr>
        <xdr:cNvPr id="18" name="TextBox 20"/>
        <xdr:cNvSpPr txBox="1"/>
      </xdr:nvSpPr>
      <xdr:spPr>
        <a:xfrm>
          <a:off x="3092229" y="10291146"/>
          <a:ext cx="1595061" cy="57406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900" b="1">
              <a:solidFill>
                <a:srgbClr val="FF0000"/>
              </a:solidFill>
              <a:latin typeface="微软雅黑" pitchFamily="34" charset="-122"/>
              <a:ea typeface="微软雅黑" pitchFamily="34" charset="-122"/>
            </a:rPr>
            <a:t>扣除</a:t>
          </a:r>
          <a:r>
            <a:rPr lang="en-US" altLang="zh-CN" sz="900" b="1">
              <a:solidFill>
                <a:srgbClr val="FF0000"/>
              </a:solidFill>
              <a:latin typeface="微软雅黑" pitchFamily="34" charset="-122"/>
              <a:ea typeface="微软雅黑" pitchFamily="34" charset="-122"/>
            </a:rPr>
            <a:t>15%</a:t>
          </a:r>
          <a:r>
            <a:rPr lang="zh-CN" altLang="en-US" sz="900" b="1">
              <a:solidFill>
                <a:srgbClr val="FF0000"/>
              </a:solidFill>
              <a:latin typeface="微软雅黑" pitchFamily="34" charset="-122"/>
              <a:ea typeface="微软雅黑" pitchFamily="34" charset="-122"/>
            </a:rPr>
            <a:t>（实际按</a:t>
          </a:r>
          <a:r>
            <a:rPr lang="en-US" altLang="zh-CN" sz="900" b="1">
              <a:solidFill>
                <a:srgbClr val="FF0000"/>
              </a:solidFill>
              <a:latin typeface="微软雅黑" pitchFamily="34" charset="-122"/>
              <a:ea typeface="微软雅黑" pitchFamily="34" charset="-122"/>
            </a:rPr>
            <a:t>1%</a:t>
          </a:r>
          <a:r>
            <a:rPr lang="zh-CN" altLang="en-US" sz="900" b="1">
              <a:solidFill>
                <a:srgbClr val="FF0000"/>
              </a:solidFill>
              <a:latin typeface="微软雅黑" pitchFamily="34" charset="-122"/>
              <a:ea typeface="微软雅黑" pitchFamily="34" charset="-122"/>
            </a:rPr>
            <a:t>计算）的渠道费</a:t>
          </a:r>
          <a:r>
            <a:rPr lang="en-US" altLang="zh-CN" sz="900" b="1">
              <a:solidFill>
                <a:srgbClr val="FF0000"/>
              </a:solidFill>
              <a:latin typeface="微软雅黑" pitchFamily="34" charset="-122"/>
              <a:ea typeface="微软雅黑" pitchFamily="34" charset="-122"/>
            </a:rPr>
            <a:t>5:5</a:t>
          </a:r>
          <a:r>
            <a:rPr lang="zh-CN" altLang="en-US" sz="900" b="1">
              <a:solidFill>
                <a:srgbClr val="FF0000"/>
              </a:solidFill>
              <a:latin typeface="微软雅黑" pitchFamily="34" charset="-122"/>
              <a:ea typeface="微软雅黑" pitchFamily="34" charset="-122"/>
            </a:rPr>
            <a:t>分账</a:t>
          </a:r>
        </a:p>
      </xdr:txBody>
    </xdr:sp>
    <xdr:clientData/>
  </xdr:twoCellAnchor>
  <xdr:twoCellAnchor>
    <xdr:from>
      <xdr:col>2</xdr:col>
      <xdr:colOff>379981</xdr:colOff>
      <xdr:row>69</xdr:row>
      <xdr:rowOff>57730</xdr:rowOff>
    </xdr:from>
    <xdr:to>
      <xdr:col>3</xdr:col>
      <xdr:colOff>653731</xdr:colOff>
      <xdr:row>71</xdr:row>
      <xdr:rowOff>62316</xdr:rowOff>
    </xdr:to>
    <xdr:sp macro="" textlink="">
      <xdr:nvSpPr>
        <xdr:cNvPr id="19" name="TextBox 21"/>
        <xdr:cNvSpPr txBox="1"/>
      </xdr:nvSpPr>
      <xdr:spPr>
        <a:xfrm>
          <a:off x="1751581" y="11716330"/>
          <a:ext cx="959550" cy="34748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900" b="1">
              <a:solidFill>
                <a:srgbClr val="FF0000"/>
              </a:solidFill>
              <a:latin typeface="微软雅黑" pitchFamily="34" charset="-122"/>
              <a:ea typeface="微软雅黑" pitchFamily="34" charset="-122"/>
            </a:rPr>
            <a:t>不参与分账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55</xdr:row>
      <xdr:rowOff>76199</xdr:rowOff>
    </xdr:from>
    <xdr:to>
      <xdr:col>15</xdr:col>
      <xdr:colOff>600075</xdr:colOff>
      <xdr:row>76</xdr:row>
      <xdr:rowOff>161924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0.33991</cdr:x>
      <cdr:y>0.00694</cdr:y>
    </cdr:from>
    <cdr:to>
      <cdr:x>0.8447</cdr:x>
      <cdr:y>0.10256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09470" y="18057"/>
          <a:ext cx="2538680" cy="2486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200"/>
            <a:t>各类型剧集平均日</a:t>
          </a:r>
          <a:r>
            <a:rPr lang="en-US" altLang="zh-CN" sz="1200"/>
            <a:t>VV</a:t>
          </a:r>
          <a:r>
            <a:rPr lang="zh-CN" altLang="en-US" sz="1200"/>
            <a:t>情况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zuoyuanshen/Local%20Settings/Temporary%20Internet%20Files/Content.Outlook/ZV3FG337/platsoft/Presentation/2007/2007%20budget/Game/2007%20vs%202006%20P&amp;L---Gam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myproject\&#22825;&#27941;&#31227;&#21160;IDC\&#29595;&#36187;&#23433;&#20840;&#25253;&#20215;_&#22825;&#27941;IDC\&#29595;&#36187;&#23433;&#20840;&#25253;&#20215;_&#22825;&#27941;IDC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platsoft/DOCUME~1/SIMONZ~1/LOCALS~1/Temp/myproject/&#22825;&#27941;&#31227;&#21160;IDC/&#29595;&#36187;&#23433;&#20840;&#25253;&#20215;_&#22825;&#27941;IDC/&#29595;&#36187;&#23433;&#20840;&#25253;&#20215;_&#22825;&#27941;IDC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oss2007/Sohu/Template/Budget/Budget%20team/2004%20budget/Forecast%202/Depreciation_Forecast%20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platsoft/Sohu/Template/Budget/Budget%20team/2004%20budget/Forecast%202/Depreciation_Forecast%20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oss2007/DOCUME~1/ADMINI~1/LOCALS~1/Temp/&#29595;&#36187;&#23433;&#20840;&#25253;&#20215;__&#23433;&#24509;_1225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platsoft/DOCUME~1/SIMONZ~1/LOCALS~1/Temp/DOCUME~1/ADMINI~1/LOCALS~1/Temp/&#29595;&#36187;&#23433;&#20840;&#25253;&#20215;__&#23433;&#24509;_1225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WINDOWS\Temporary%20Internet%20Files\OLK7215\&#29595;&#36187;&#23433;&#20840;&#25253;&#20215;__&#23433;&#24509;.xl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platsoft/DOCUME~1/SIMONZ~1/LOCALS~1/Temp/WINDOWS/Temporary%20Internet%20Files/OLK7215/&#29595;&#36187;&#23433;&#20840;&#25253;&#20215;__&#23433;&#24509;.xl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ohu\Reports\2004%20Rollup\04%20annual%20budget\Csld\Roll-up%20by%20spending_04B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ohu\Reports\2004%20Rollup\04%20annual%20budget\Csld\Roll-up%20by%20dept_04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latsoft/Presentation/2007/2007%20budget/Game/2007%20vs%202006%20P&amp;L---Game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Budget\2003%20Forecast%202\Fcst%202%20summary%20report\FCST2%20Summary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zuoyuanshen/Local%20Settings/Temporary%20Internet%20Files/Content.Outlook/ZV3FG337/platsoft/Yaojue/ChinaRen/ChinaRen-US/acquisition%20cos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platsoft/Yaojue/ChinaRen/ChinaRen-US/acquisition%20cos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ject\CNC\VoIP\VCO4k\vco-10e1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platsoft/DOCUME~1/SIMONZ~1/LOCALS~1/Temp/Project/CNC/VoIP/VCO4k/vco-10e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zuoyuanshen/Local%20Settings/Temporary%20Internet%20Files/Content.Outlook/ZV3FG337/platsoft/SEC/2006/Q2'06/GL%20supporting/EPS/Private/Betty/routine/GJ-USA-repurchase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platsoft/SEC/2006/Q2'06/GL%20supporting/EPS/Private/Betty/routine/GJ-USA-repurchase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oss2007/company%20finance/Salary/B2B%20Beijing/2003/200308B2BSalary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platsoft/company%20finance/Salary/B2B%20Beijing/2003/200308B2BSalary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michelle\marsec\presell\&#23433;&#24509;&#30465;&#32593;&#25193;&#23481;\&#23433;&#24509;&#23433;&#20840;&#25253;&#20215;v0.9-kelvin.wu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zuoyuanshen/Local%20Settings/Temporary%20Internet%20Files/Content.Outlook/ZV3FG337/platsoft/DOCUME~1/SIMONZ~1/LOCALS~1/Temp/&#24037;&#31243;/&#19996;&#21271;&#22320;&#21306;/AIMC&#24037;&#31243;/&#36797;&#23425;aimc/&#36797;&#23425;&#32593;&#31649;/&#36797;&#23425;&#32593;&#31649;&#24037;&#31243;-2000.12.16-&#21512;&#24182;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platsoft/DOCUME~1/SIMONZ~1/LOCALS~1/Temp/michelle/marsec/presell/&#23433;&#24509;&#30465;&#32593;&#25193;&#23481;/&#23433;&#24509;&#23433;&#20840;&#25253;&#20215;v0.9-kelvin.wu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yunhongsui/Local%20Settings/Temporary%20Internet%20Files/Content.Outlook/L1G0UY7R/Supporting/Send%20out/2011%20&#35270;&#39057;%20C&amp;B%20budget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oss2007/workroom/&#20113;&#21335;/&#20113;&#21335;&#23433;&#20840;&#25253;&#20215;2001-02-11%20from%20marsec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oss2007/Documents%20and%20Settings/sunny%20dong/My%20Documents/SunnyDong/03clients/sohu03/FDD/focus/expense-lead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platsoft/Documents%20and%20Settings/sunny%20dong/My%20Documents/SunnyDong/03clients/sohu03/FDD/focus/expense-lead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~1\ADMINI~1\LOCALS~1\Temp\&#29595;&#36187;&#23433;&#20840;&#25253;&#20215;__&#23433;&#24509;_1225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michelle\marsec\project\&#23665;&#19996;&#30465;IDC\&#23665;&#19996;IDC&#23433;&#20840;&#25253;&#20215;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platsoft/DOCUME~1/SIMONZ~1/LOCALS~1/Temp/michelle/marsec/project/&#23665;&#19996;&#30465;IDC/&#23665;&#19996;IDC&#23433;&#20840;&#25253;&#20215;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oss2007/Presentation/2006/2006%20Q4%20Fcst/2006%202H%20forecast%20by%20bizline-Sep5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platsoft/Presentation/2006/2006%20Q4%20Fcst/2006%202H%20forecast%20by%20bizline-Sep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latsoft/DOCUME~1/SIMONZ~1/LOCALS~1/Temp/&#24037;&#31243;/&#19996;&#21271;&#22320;&#21306;/AIMC&#24037;&#31243;/&#36797;&#23425;aimc/&#36797;&#23425;&#32593;&#31649;/&#36797;&#23425;&#32593;&#31649;&#24037;&#31243;-2000.12.16-&#21512;&#24182;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platsoft/Presentation/2007/2007%20budget/Summary%20of%20report/2007%20Company%20level%20budget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oss2007/Presentation/2007/2007%20budget/Summary%20of%20report/2007%20Annual%20Budget-Committed/Allocation/2007%20&#34892;&#25919;&#36153;&#39044;&#31639;---&#37096;&#38376;&#20998;&#25674;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platsoft/Presentation/2007/2007%20budget/Summary%20of%20report/2007%20Annual%20Budget-Committed/Allocation/2007%20&#34892;&#25919;&#36153;&#39044;&#31639;---&#37096;&#38376;&#20998;&#25674;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iverchen.SOHU-INC/AppData/Local/Microsoft/Windows/Temporary%20Internet%20Files/Content.Outlook/L3M9OX5Y/&#21103;&#26412;2012&#21830;&#19994;&#35745;&#21010;&#65288;&#29256;&#26435;&#37319;&#36141;&#65289;12%209-&#39532;&#21487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oss2007/Presentation/2007/2007%20budget/Game/2007%20vs%202006%20P&amp;L---Gam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&#24037;&#31243;\&#19996;&#21271;&#22320;&#21306;\AIMC&#24037;&#31243;\&#36797;&#23425;aimc\&#36797;&#23425;&#32593;&#31649;\&#36797;&#23425;&#32593;&#31649;&#24037;&#31243;-2000.12.16-&#21512;&#24182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Budget\2004%20Forecast%203\Summary%20Report\04%20Q4%20Budget%20BizLine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workroom\&#20113;&#21335;\&#20113;&#21335;&#23433;&#20840;&#25253;&#20215;2001-02-11%20from%20marsec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platsoft/DOCUME~1/SIMONZ~1/LOCALS~1/Temp/workroom/&#20113;&#21335;/&#20113;&#21335;&#23433;&#20840;&#25253;&#20215;2001-02-11%20from%20marsec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FirstDraft@Nov24"/>
      <sheetName val="P&amp;L"/>
      <sheetName val="TLBB"/>
      <sheetName val="TLBB (2)"/>
      <sheetName val="Game BO"/>
      <sheetName val="Game TLBB"/>
      <sheetName val="TLBB-拆分"/>
      <sheetName val="Game TLBB (2)"/>
    </sheetNames>
    <sheetDataSet>
      <sheetData sheetId="0"/>
      <sheetData sheetId="1"/>
      <sheetData sheetId="2" refreshError="1">
        <row r="86">
          <cell r="C86">
            <v>39600000</v>
          </cell>
          <cell r="D86">
            <v>39600000</v>
          </cell>
          <cell r="E86">
            <v>38500000</v>
          </cell>
          <cell r="F86">
            <v>38300000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美圆总报价表"/>
      <sheetName val="内贸合同总价表"/>
      <sheetName val="进口设备CIP总价表"/>
      <sheetName val="进口设备FOB总价表"/>
      <sheetName val="内贸采购合同总价表"/>
      <sheetName val="玛赛软件合同总价表"/>
      <sheetName val="玛赛服务合同总价表"/>
      <sheetName val="培训选项"/>
      <sheetName val="设备清单"/>
      <sheetName val="安全服务"/>
      <sheetName val="BizLinePL"/>
      <sheetName val="DCF"/>
      <sheetName val="P&amp;L"/>
      <sheetName val="Lead"/>
      <sheetName val="Summary(Sohu)"/>
      <sheetName val="CondensedPL(Sohu)"/>
      <sheetName val="CondensedPL(Qtr)"/>
      <sheetName val="Roll-up(Qtr)(Sohu)"/>
      <sheetName val="Tables"/>
      <sheetName val="Package"/>
      <sheetName val="EX7_Royalty"/>
      <sheetName val="Work copy"/>
      <sheetName val="PL By Qtr-AfterElim"/>
      <sheetName val="PL-Qtr"/>
      <sheetName val="Spending_Qtr"/>
      <sheetName val="Allocation"/>
      <sheetName val="HC"/>
      <sheetName val="CPCoreTech"/>
      <sheetName val="收入确认方式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美圆总报价表"/>
      <sheetName val="内贸合同总价表"/>
      <sheetName val="进口设备CIP总价表"/>
      <sheetName val="进口设备FOB总价表"/>
      <sheetName val="内贸采购合同总价表"/>
      <sheetName val="玛赛软件合同总价表"/>
      <sheetName val="玛赛服务合同总价表"/>
      <sheetName val="培训选项"/>
      <sheetName val="设备清单"/>
      <sheetName val="安全服务"/>
      <sheetName val="Tables"/>
      <sheetName val="Package"/>
      <sheetName val="BizLinePL"/>
      <sheetName val="DCF"/>
      <sheetName val="P&amp;L"/>
      <sheetName val="Lead"/>
      <sheetName val="Summary(Sohu)"/>
      <sheetName val="CondensedPL(Sohu)"/>
      <sheetName val="CondensedPL(Qtr)"/>
      <sheetName val="Roll-up(Qtr)(Sohu)"/>
      <sheetName val="EX7_Royalty"/>
      <sheetName val="CPCoreTech"/>
      <sheetName val="Work copy"/>
      <sheetName val="PL By Qtr-AfterElim"/>
      <sheetName val="PL-Qtr"/>
      <sheetName val="Spending_Qtr"/>
      <sheetName val="Allocation"/>
      <sheetName val="HC"/>
      <sheetName val="收入确认方式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Allocation"/>
      <sheetName val="HC"/>
      <sheetName val="depreciation"/>
      <sheetName val="Instruction"/>
      <sheetName val="parameter"/>
    </sheetNames>
    <sheetDataSet>
      <sheetData sheetId="0" refreshError="1">
        <row r="2">
          <cell r="I2" t="str">
            <v>Finance</v>
          </cell>
        </row>
        <row r="3">
          <cell r="I3" t="str">
            <v>Amount</v>
          </cell>
          <cell r="J3" t="str">
            <v>Amt</v>
          </cell>
        </row>
        <row r="4">
          <cell r="I4" t="str">
            <v>Expense</v>
          </cell>
          <cell r="J4" t="str">
            <v>781 Dprn.- Computer, Office Network Equip</v>
          </cell>
        </row>
        <row r="5">
          <cell r="I5" t="str">
            <v>Version</v>
          </cell>
          <cell r="J5" t="str">
            <v>Forecast 2</v>
          </cell>
        </row>
        <row r="6">
          <cell r="I6" t="str">
            <v>Year</v>
          </cell>
          <cell r="J6" t="str">
            <v>2004</v>
          </cell>
        </row>
        <row r="8">
          <cell r="C8" t="str">
            <v>01</v>
          </cell>
          <cell r="D8" t="str">
            <v>02</v>
          </cell>
          <cell r="E8" t="str">
            <v>03</v>
          </cell>
          <cell r="F8" t="str">
            <v>04</v>
          </cell>
          <cell r="G8" t="str">
            <v>05</v>
          </cell>
          <cell r="H8" t="str">
            <v>06</v>
          </cell>
          <cell r="I8" t="str">
            <v>07</v>
          </cell>
          <cell r="J8" t="str">
            <v>08</v>
          </cell>
          <cell r="K8" t="str">
            <v>09</v>
          </cell>
          <cell r="L8" t="str">
            <v>10</v>
          </cell>
          <cell r="M8" t="str">
            <v>11</v>
          </cell>
          <cell r="N8" t="str">
            <v>12</v>
          </cell>
          <cell r="O8" t="str">
            <v>total</v>
          </cell>
        </row>
        <row r="9">
          <cell r="B9" t="str">
            <v>ETRADE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8961.737125370606</v>
          </cell>
          <cell r="J10">
            <v>9466.3292302303907</v>
          </cell>
          <cell r="K10">
            <v>9484.8011158582176</v>
          </cell>
          <cell r="L10">
            <v>11627.601993392689</v>
          </cell>
          <cell r="M10">
            <v>12370.048642926558</v>
          </cell>
          <cell r="N10">
            <v>13100.722100430954</v>
          </cell>
          <cell r="O10">
            <v>65011.240208209412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18395.144625760717</v>
          </cell>
          <cell r="J15">
            <v>19422.296179265802</v>
          </cell>
          <cell r="K15">
            <v>19612.639595503435</v>
          </cell>
          <cell r="L15">
            <v>18851.558976521774</v>
          </cell>
          <cell r="M15">
            <v>19712.431640237101</v>
          </cell>
          <cell r="N15">
            <v>19576.928119889279</v>
          </cell>
          <cell r="O15">
            <v>115570.99913717812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7232.2790836324184</v>
          </cell>
          <cell r="J21">
            <v>7507.7783550103095</v>
          </cell>
          <cell r="K21">
            <v>7394.9296835504747</v>
          </cell>
          <cell r="L21">
            <v>6828.1237237795394</v>
          </cell>
          <cell r="M21">
            <v>6869.4837534159587</v>
          </cell>
          <cell r="N21">
            <v>6822.2628296583862</v>
          </cell>
          <cell r="O21">
            <v>42654.857429047086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</row>
        <row r="23"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</row>
        <row r="24"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</row>
        <row r="25"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10219.524792089287</v>
          </cell>
          <cell r="J28">
            <v>10608.817240775437</v>
          </cell>
          <cell r="K28">
            <v>10449.357161538715</v>
          </cell>
          <cell r="L28">
            <v>10242.185585669309</v>
          </cell>
          <cell r="M28">
            <v>10304.225630123939</v>
          </cell>
          <cell r="N28">
            <v>10233.394244487577</v>
          </cell>
          <cell r="O28">
            <v>62057.504654684271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4559.4802918552205</v>
          </cell>
          <cell r="J29">
            <v>4733.1646151151954</v>
          </cell>
          <cell r="K29">
            <v>4662.0208874557347</v>
          </cell>
          <cell r="L29">
            <v>4997.394899287925</v>
          </cell>
          <cell r="M29">
            <v>5102.3339472835933</v>
          </cell>
          <cell r="N29">
            <v>5141.4154658295083</v>
          </cell>
          <cell r="O29">
            <v>29195.810106827179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4087.8099168357148</v>
          </cell>
          <cell r="J30">
            <v>4896.3771880502018</v>
          </cell>
          <cell r="K30">
            <v>5948.0956150297297</v>
          </cell>
          <cell r="L30">
            <v>5937.4988902430769</v>
          </cell>
          <cell r="M30">
            <v>6421.4739434105704</v>
          </cell>
          <cell r="N30">
            <v>6822.2628296583862</v>
          </cell>
          <cell r="O30">
            <v>34113.518383227682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2987.2457084568687</v>
          </cell>
          <cell r="J31">
            <v>3101.0388857651278</v>
          </cell>
          <cell r="K31">
            <v>3054.4274779882398</v>
          </cell>
          <cell r="L31">
            <v>3265.6243896336928</v>
          </cell>
          <cell r="M31">
            <v>3434.7418767079794</v>
          </cell>
          <cell r="N31">
            <v>3559.4414763435057</v>
          </cell>
          <cell r="O31">
            <v>19402.519814895415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3773.3630001560441</v>
          </cell>
          <cell r="J32">
            <v>3917.1017504401616</v>
          </cell>
          <cell r="K32">
            <v>3858.2241827219868</v>
          </cell>
          <cell r="L32">
            <v>3710.9368064019236</v>
          </cell>
          <cell r="M32">
            <v>3733.4150833782383</v>
          </cell>
          <cell r="N32">
            <v>3707.7515378578187</v>
          </cell>
          <cell r="O32">
            <v>22700.792360956173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20596.273042518409</v>
          </cell>
          <cell r="J33">
            <v>22196.909919160917</v>
          </cell>
          <cell r="K33">
            <v>22506.307732544923</v>
          </cell>
          <cell r="L33">
            <v>21226.558532619001</v>
          </cell>
          <cell r="M33">
            <v>21803.144086928914</v>
          </cell>
          <cell r="N33">
            <v>22098.199165632595</v>
          </cell>
          <cell r="O33">
            <v>130427.39247940478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4873.9272085348912</v>
          </cell>
          <cell r="J34">
            <v>5059.5897609852091</v>
          </cell>
          <cell r="K34">
            <v>4983.5395693492337</v>
          </cell>
          <cell r="L34">
            <v>4898.4365844505392</v>
          </cell>
          <cell r="M34">
            <v>5077.4445133944046</v>
          </cell>
          <cell r="N34">
            <v>5190.8521530009457</v>
          </cell>
          <cell r="O34">
            <v>30083.789789715222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6"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23897.965667654949</v>
          </cell>
          <cell r="J36">
            <v>24808.311086121023</v>
          </cell>
          <cell r="K36">
            <v>24435.419823905919</v>
          </cell>
          <cell r="L36">
            <v>30726.556757007926</v>
          </cell>
          <cell r="M36">
            <v>32406.042923723111</v>
          </cell>
          <cell r="N36">
            <v>33666.383963748987</v>
          </cell>
          <cell r="O36">
            <v>169940.68022216193</v>
          </cell>
        </row>
        <row r="37"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4402.2568335153846</v>
          </cell>
          <cell r="J37">
            <v>4569.9520421801881</v>
          </cell>
          <cell r="K37">
            <v>4501.2615465089848</v>
          </cell>
          <cell r="L37">
            <v>4304.6866954262314</v>
          </cell>
          <cell r="M37">
            <v>4330.7614967187565</v>
          </cell>
          <cell r="N37">
            <v>4300.9917839150685</v>
          </cell>
          <cell r="O37">
            <v>26409.910398264616</v>
          </cell>
        </row>
        <row r="38"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2987.2457084568687</v>
          </cell>
          <cell r="J38">
            <v>3101.0388857651278</v>
          </cell>
          <cell r="K38">
            <v>3054.4274779882398</v>
          </cell>
          <cell r="L38">
            <v>2820.3119728654619</v>
          </cell>
          <cell r="M38">
            <v>2837.3954633674612</v>
          </cell>
          <cell r="N38">
            <v>2817.8911687719419</v>
          </cell>
          <cell r="O38">
            <v>17618.3106772151</v>
          </cell>
        </row>
        <row r="39"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2830.0222501170333</v>
          </cell>
          <cell r="J39">
            <v>3101.0388857651278</v>
          </cell>
          <cell r="K39">
            <v>3054.4274779882398</v>
          </cell>
          <cell r="L39">
            <v>3265.6243896336928</v>
          </cell>
          <cell r="M39">
            <v>3285.4052733728499</v>
          </cell>
          <cell r="N39">
            <v>3411.1314148291931</v>
          </cell>
          <cell r="O39">
            <v>18947.649691706138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4402.2568335153846</v>
          </cell>
          <cell r="J40">
            <v>4896.3771880502018</v>
          </cell>
          <cell r="K40">
            <v>4983.5395693492337</v>
          </cell>
          <cell r="L40">
            <v>4749.9991121944622</v>
          </cell>
          <cell r="M40">
            <v>4778.7713067241457</v>
          </cell>
          <cell r="N40">
            <v>4745.9219684580075</v>
          </cell>
          <cell r="O40">
            <v>28556.865978291433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11948.982833827475</v>
          </cell>
          <cell r="J41">
            <v>12404.155543060511</v>
          </cell>
          <cell r="K41">
            <v>12217.709911952959</v>
          </cell>
          <cell r="L41">
            <v>11578.122835974002</v>
          </cell>
          <cell r="M41">
            <v>11946.928266810362</v>
          </cell>
          <cell r="N41">
            <v>12161.425044173644</v>
          </cell>
          <cell r="O41">
            <v>72257.324435798961</v>
          </cell>
        </row>
        <row r="42">
          <cell r="O42">
            <v>0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471.67037501950551</v>
          </cell>
          <cell r="J43">
            <v>489.6377188050202</v>
          </cell>
          <cell r="K43">
            <v>482.27802284024835</v>
          </cell>
          <cell r="L43">
            <v>445.31241676823083</v>
          </cell>
          <cell r="M43">
            <v>448.0098100053886</v>
          </cell>
          <cell r="N43">
            <v>444.93018454293821</v>
          </cell>
          <cell r="O43">
            <v>2781.8385279813319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2515.575333437363</v>
          </cell>
          <cell r="J45">
            <v>2774.6137398951146</v>
          </cell>
          <cell r="K45">
            <v>2732.9087960947409</v>
          </cell>
          <cell r="L45">
            <v>2523.4370283533081</v>
          </cell>
          <cell r="M45">
            <v>2538.7222566972023</v>
          </cell>
          <cell r="N45">
            <v>2521.2710457433163</v>
          </cell>
          <cell r="O45">
            <v>15606.528200221044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1415.0111250585167</v>
          </cell>
          <cell r="J46">
            <v>1468.9131564150607</v>
          </cell>
          <cell r="K46">
            <v>1446.8340685207452</v>
          </cell>
          <cell r="L46">
            <v>1632.8121948168464</v>
          </cell>
          <cell r="M46">
            <v>1642.702636686425</v>
          </cell>
          <cell r="N46">
            <v>1631.41067665744</v>
          </cell>
          <cell r="O46">
            <v>9237.6838581550328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</row>
        <row r="48"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4087.8099168357148</v>
          </cell>
          <cell r="J48">
            <v>4569.9520421801881</v>
          </cell>
          <cell r="K48">
            <v>4501.2615465089848</v>
          </cell>
          <cell r="L48">
            <v>4304.6866954262314</v>
          </cell>
          <cell r="M48">
            <v>4330.7614967187565</v>
          </cell>
          <cell r="N48">
            <v>4300.9917839150685</v>
          </cell>
          <cell r="O48">
            <v>26095.463481584946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1886.6815000780221</v>
          </cell>
          <cell r="J49">
            <v>1958.5508752200808</v>
          </cell>
          <cell r="K49">
            <v>1929.1120913609934</v>
          </cell>
          <cell r="L49">
            <v>1781.2496670729233</v>
          </cell>
          <cell r="M49">
            <v>1792.0392400215544</v>
          </cell>
          <cell r="N49">
            <v>1779.7207381717528</v>
          </cell>
          <cell r="O49">
            <v>11127.354111925328</v>
          </cell>
        </row>
        <row r="50"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1100.5642083788462</v>
          </cell>
          <cell r="J50">
            <v>1305.7005834800539</v>
          </cell>
          <cell r="K50">
            <v>1286.0747275739957</v>
          </cell>
          <cell r="L50">
            <v>1187.4997780486156</v>
          </cell>
          <cell r="M50">
            <v>1194.6928266810364</v>
          </cell>
          <cell r="N50">
            <v>1186.4804921145019</v>
          </cell>
          <cell r="O50">
            <v>7261.0126162770503</v>
          </cell>
        </row>
        <row r="51"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786.11729169917589</v>
          </cell>
          <cell r="J51">
            <v>816.06286467503367</v>
          </cell>
          <cell r="K51">
            <v>803.79670473374733</v>
          </cell>
          <cell r="L51">
            <v>742.18736128038461</v>
          </cell>
          <cell r="M51">
            <v>746.68301667564765</v>
          </cell>
          <cell r="N51">
            <v>741.55030757156374</v>
          </cell>
          <cell r="O51">
            <v>4636.3975466355532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148418.94467280444</v>
          </cell>
          <cell r="J55">
            <v>157173.70773641151</v>
          </cell>
          <cell r="K55">
            <v>157383.39478686772</v>
          </cell>
          <cell r="L55">
            <v>161648.40728686779</v>
          </cell>
          <cell r="M55">
            <v>167107.65913200998</v>
          </cell>
          <cell r="N55">
            <v>169963.33049540236</v>
          </cell>
          <cell r="O55">
            <v>961695.44411036372</v>
          </cell>
        </row>
        <row r="56">
          <cell r="H56">
            <v>-142449.21674741528</v>
          </cell>
          <cell r="K56">
            <v>0</v>
          </cell>
          <cell r="N56">
            <v>0</v>
          </cell>
          <cell r="O56">
            <v>0</v>
          </cell>
        </row>
      </sheetData>
      <sheetData sheetId="1" refreshError="1">
        <row r="9">
          <cell r="B9" t="str">
            <v>Etrade</v>
          </cell>
          <cell r="C9" t="str">
            <v>ITC</v>
          </cell>
        </row>
        <row r="10">
          <cell r="B10" t="str">
            <v>41100 Content Channel Development Group</v>
          </cell>
          <cell r="C10">
            <v>0</v>
          </cell>
          <cell r="D10">
            <v>0</v>
          </cell>
          <cell r="E10">
            <v>0</v>
          </cell>
          <cell r="I10">
            <v>57</v>
          </cell>
          <cell r="J10">
            <v>58</v>
          </cell>
          <cell r="K10">
            <v>59</v>
          </cell>
          <cell r="L10">
            <v>78.3333333333333</v>
          </cell>
          <cell r="M10">
            <v>82.8333333333333</v>
          </cell>
          <cell r="N10">
            <v>88.3333333333333</v>
          </cell>
        </row>
        <row r="11">
          <cell r="B11" t="str">
            <v>41110 Business Channel</v>
          </cell>
          <cell r="C11">
            <v>0</v>
          </cell>
          <cell r="D11">
            <v>0</v>
          </cell>
          <cell r="E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B12" t="str">
            <v>41120 Community Channel</v>
          </cell>
          <cell r="C12">
            <v>0</v>
          </cell>
          <cell r="D12">
            <v>0</v>
          </cell>
          <cell r="E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3">
          <cell r="B13" t="str">
            <v>41130 E-Commerce - High Touch</v>
          </cell>
        </row>
        <row r="14">
          <cell r="B14" t="str">
            <v>41140 Learning Channel</v>
          </cell>
          <cell r="C14">
            <v>0</v>
          </cell>
          <cell r="D14">
            <v>0</v>
          </cell>
          <cell r="E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B15" t="str">
            <v>41150 News Channel</v>
          </cell>
          <cell r="C15">
            <v>0</v>
          </cell>
          <cell r="D15">
            <v>0</v>
          </cell>
          <cell r="E15">
            <v>0</v>
          </cell>
          <cell r="I15">
            <v>117</v>
          </cell>
          <cell r="J15">
            <v>119</v>
          </cell>
          <cell r="K15">
            <v>122</v>
          </cell>
          <cell r="L15">
            <v>127</v>
          </cell>
          <cell r="M15">
            <v>132</v>
          </cell>
          <cell r="N15">
            <v>132</v>
          </cell>
        </row>
        <row r="16">
          <cell r="B16" t="str">
            <v>41160 Sports Channel</v>
          </cell>
          <cell r="C16">
            <v>0</v>
          </cell>
          <cell r="D16">
            <v>0</v>
          </cell>
          <cell r="E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B17" t="str">
            <v>41170 E-Business Solutions</v>
          </cell>
          <cell r="C17">
            <v>0</v>
          </cell>
          <cell r="D17">
            <v>0</v>
          </cell>
          <cell r="E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B18" t="str">
            <v>42200 Sohu Online</v>
          </cell>
          <cell r="C18">
            <v>0</v>
          </cell>
          <cell r="D18">
            <v>0</v>
          </cell>
          <cell r="E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  <row r="19">
          <cell r="B19" t="str">
            <v>43100 E-Commerce Department</v>
          </cell>
          <cell r="C19">
            <v>0</v>
          </cell>
          <cell r="D19">
            <v>0</v>
          </cell>
          <cell r="E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</row>
        <row r="20">
          <cell r="B20" t="str">
            <v>43200 Entertainment Group</v>
          </cell>
          <cell r="C20">
            <v>0</v>
          </cell>
          <cell r="D20">
            <v>0</v>
          </cell>
          <cell r="E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</row>
        <row r="21">
          <cell r="B21" t="str">
            <v>43300 Sohu Arts Studio</v>
          </cell>
          <cell r="C21">
            <v>0</v>
          </cell>
          <cell r="D21">
            <v>0</v>
          </cell>
          <cell r="E21">
            <v>0</v>
          </cell>
          <cell r="I21">
            <v>46</v>
          </cell>
          <cell r="J21">
            <v>46</v>
          </cell>
          <cell r="K21">
            <v>46</v>
          </cell>
          <cell r="L21">
            <v>46</v>
          </cell>
          <cell r="M21">
            <v>46</v>
          </cell>
          <cell r="N21">
            <v>46</v>
          </cell>
        </row>
        <row r="22">
          <cell r="B22" t="str">
            <v>43400 Sohu Arts Studio - Web Design</v>
          </cell>
          <cell r="C22">
            <v>0</v>
          </cell>
          <cell r="D22">
            <v>0</v>
          </cell>
          <cell r="E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 t="str">
            <v>43500 Web based subscription</v>
          </cell>
          <cell r="C23">
            <v>0</v>
          </cell>
          <cell r="D23">
            <v>0</v>
          </cell>
          <cell r="E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 t="str">
            <v>44000 Platform Operations</v>
          </cell>
          <cell r="C24">
            <v>0</v>
          </cell>
          <cell r="D24">
            <v>0</v>
          </cell>
          <cell r="E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 t="str">
            <v>51000 Sohu Classification</v>
          </cell>
          <cell r="C25">
            <v>0</v>
          </cell>
          <cell r="D25">
            <v>0</v>
          </cell>
          <cell r="E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 t="str">
            <v>52000 Technology Department</v>
          </cell>
          <cell r="C26">
            <v>0</v>
          </cell>
          <cell r="D26">
            <v>0</v>
          </cell>
          <cell r="E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 t="str">
            <v>52100 Technology - Web Service</v>
          </cell>
          <cell r="C27">
            <v>0</v>
          </cell>
          <cell r="D27">
            <v>0</v>
          </cell>
          <cell r="E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</row>
        <row r="28">
          <cell r="B28" t="str">
            <v>52200 Technology - Product Developmnet</v>
          </cell>
          <cell r="C28">
            <v>0</v>
          </cell>
          <cell r="D28">
            <v>0</v>
          </cell>
          <cell r="E28">
            <v>0</v>
          </cell>
          <cell r="I28">
            <v>65</v>
          </cell>
          <cell r="J28">
            <v>65</v>
          </cell>
          <cell r="K28">
            <v>65</v>
          </cell>
          <cell r="L28">
            <v>69</v>
          </cell>
          <cell r="M28">
            <v>69</v>
          </cell>
          <cell r="N28">
            <v>69</v>
          </cell>
        </row>
        <row r="29">
          <cell r="B29" t="str">
            <v>52300 Technology - Network Operation</v>
          </cell>
          <cell r="C29">
            <v>0</v>
          </cell>
          <cell r="D29">
            <v>0</v>
          </cell>
          <cell r="E29">
            <v>0</v>
          </cell>
          <cell r="I29">
            <v>29</v>
          </cell>
          <cell r="J29">
            <v>29</v>
          </cell>
          <cell r="K29">
            <v>29</v>
          </cell>
          <cell r="L29">
            <v>33.666666666666671</v>
          </cell>
          <cell r="M29">
            <v>34.166666666666671</v>
          </cell>
          <cell r="N29">
            <v>34.666666666666671</v>
          </cell>
        </row>
        <row r="30">
          <cell r="B30" t="str">
            <v>53000 R&amp;D Department</v>
          </cell>
          <cell r="C30">
            <v>0</v>
          </cell>
          <cell r="D30">
            <v>0</v>
          </cell>
          <cell r="E30">
            <v>0</v>
          </cell>
          <cell r="I30">
            <v>26</v>
          </cell>
          <cell r="J30">
            <v>30</v>
          </cell>
          <cell r="K30">
            <v>37</v>
          </cell>
          <cell r="L30">
            <v>40</v>
          </cell>
          <cell r="M30">
            <v>43</v>
          </cell>
          <cell r="N30">
            <v>46</v>
          </cell>
        </row>
        <row r="31">
          <cell r="B31" t="str">
            <v>53100 Email Department</v>
          </cell>
          <cell r="C31">
            <v>0</v>
          </cell>
          <cell r="D31">
            <v>0</v>
          </cell>
          <cell r="E31">
            <v>0</v>
          </cell>
          <cell r="I31">
            <v>19</v>
          </cell>
          <cell r="J31">
            <v>19</v>
          </cell>
          <cell r="K31">
            <v>19</v>
          </cell>
          <cell r="L31">
            <v>22</v>
          </cell>
          <cell r="M31">
            <v>23</v>
          </cell>
          <cell r="N31">
            <v>24</v>
          </cell>
        </row>
        <row r="32">
          <cell r="B32" t="str">
            <v>54000 Website Quality</v>
          </cell>
          <cell r="C32">
            <v>0</v>
          </cell>
          <cell r="D32">
            <v>0</v>
          </cell>
          <cell r="E32">
            <v>0</v>
          </cell>
          <cell r="I32">
            <v>24</v>
          </cell>
          <cell r="J32">
            <v>24</v>
          </cell>
          <cell r="K32">
            <v>24</v>
          </cell>
          <cell r="L32">
            <v>25</v>
          </cell>
          <cell r="M32">
            <v>25</v>
          </cell>
          <cell r="N32">
            <v>25</v>
          </cell>
        </row>
        <row r="33">
          <cell r="B33" t="str">
            <v>54100 Wireless Operation</v>
          </cell>
          <cell r="C33">
            <v>0</v>
          </cell>
          <cell r="D33">
            <v>0</v>
          </cell>
          <cell r="E33">
            <v>0</v>
          </cell>
          <cell r="I33">
            <v>131</v>
          </cell>
          <cell r="J33">
            <v>136</v>
          </cell>
          <cell r="K33">
            <v>140</v>
          </cell>
          <cell r="L33">
            <v>143</v>
          </cell>
          <cell r="M33">
            <v>146</v>
          </cell>
          <cell r="N33">
            <v>149</v>
          </cell>
        </row>
        <row r="34">
          <cell r="B34" t="str">
            <v>54200 Online Service</v>
          </cell>
          <cell r="C34">
            <v>0</v>
          </cell>
          <cell r="D34">
            <v>0</v>
          </cell>
          <cell r="E34">
            <v>0</v>
          </cell>
          <cell r="I34">
            <v>31</v>
          </cell>
          <cell r="J34">
            <v>31</v>
          </cell>
          <cell r="K34">
            <v>31</v>
          </cell>
          <cell r="L34">
            <v>33</v>
          </cell>
          <cell r="M34">
            <v>34</v>
          </cell>
          <cell r="N34">
            <v>35</v>
          </cell>
        </row>
        <row r="35">
          <cell r="B35" t="str">
            <v>54300 IVR Department</v>
          </cell>
          <cell r="C35">
            <v>0</v>
          </cell>
          <cell r="D35">
            <v>0</v>
          </cell>
          <cell r="E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</row>
        <row r="36">
          <cell r="B36" t="str">
            <v>55000 Game</v>
          </cell>
          <cell r="C36">
            <v>0</v>
          </cell>
          <cell r="D36">
            <v>0</v>
          </cell>
          <cell r="E36">
            <v>0</v>
          </cell>
          <cell r="I36">
            <v>152</v>
          </cell>
          <cell r="J36">
            <v>152</v>
          </cell>
          <cell r="K36">
            <v>152</v>
          </cell>
          <cell r="L36">
            <v>207</v>
          </cell>
          <cell r="M36">
            <v>217</v>
          </cell>
          <cell r="N36">
            <v>227</v>
          </cell>
        </row>
        <row r="37">
          <cell r="B37" t="str">
            <v>61000 Customer Service Department</v>
          </cell>
          <cell r="C37">
            <v>0</v>
          </cell>
          <cell r="D37">
            <v>0</v>
          </cell>
          <cell r="E37">
            <v>0</v>
          </cell>
          <cell r="I37">
            <v>28</v>
          </cell>
          <cell r="J37">
            <v>28</v>
          </cell>
          <cell r="K37">
            <v>28</v>
          </cell>
          <cell r="L37">
            <v>29</v>
          </cell>
          <cell r="M37">
            <v>29</v>
          </cell>
          <cell r="N37">
            <v>29</v>
          </cell>
        </row>
        <row r="38">
          <cell r="B38" t="str">
            <v>61100 Call Center</v>
          </cell>
          <cell r="C38">
            <v>0</v>
          </cell>
          <cell r="D38">
            <v>0</v>
          </cell>
          <cell r="E38">
            <v>0</v>
          </cell>
          <cell r="I38">
            <v>19</v>
          </cell>
          <cell r="J38">
            <v>19</v>
          </cell>
          <cell r="K38">
            <v>19</v>
          </cell>
          <cell r="L38">
            <v>19</v>
          </cell>
          <cell r="M38">
            <v>19</v>
          </cell>
          <cell r="N38">
            <v>19</v>
          </cell>
        </row>
        <row r="39">
          <cell r="B39" t="str">
            <v>62000 Marketing Department</v>
          </cell>
          <cell r="C39">
            <v>0</v>
          </cell>
          <cell r="D39">
            <v>0</v>
          </cell>
          <cell r="E39">
            <v>0</v>
          </cell>
          <cell r="I39">
            <v>18</v>
          </cell>
          <cell r="J39">
            <v>19</v>
          </cell>
          <cell r="K39">
            <v>19</v>
          </cell>
          <cell r="L39">
            <v>22</v>
          </cell>
          <cell r="M39">
            <v>22</v>
          </cell>
          <cell r="N39">
            <v>23</v>
          </cell>
        </row>
        <row r="40">
          <cell r="B40" t="str">
            <v>63000 Sales Department</v>
          </cell>
          <cell r="C40">
            <v>0</v>
          </cell>
          <cell r="D40">
            <v>0</v>
          </cell>
          <cell r="E40">
            <v>0</v>
          </cell>
          <cell r="I40">
            <v>28</v>
          </cell>
          <cell r="J40">
            <v>30</v>
          </cell>
          <cell r="K40">
            <v>31</v>
          </cell>
          <cell r="L40">
            <v>32</v>
          </cell>
          <cell r="M40">
            <v>32</v>
          </cell>
          <cell r="N40">
            <v>32</v>
          </cell>
        </row>
        <row r="41">
          <cell r="B41" t="str">
            <v>63100 Retailed Client Sales</v>
          </cell>
          <cell r="C41">
            <v>0</v>
          </cell>
          <cell r="D41">
            <v>0</v>
          </cell>
          <cell r="E41">
            <v>0</v>
          </cell>
          <cell r="I41">
            <v>76</v>
          </cell>
          <cell r="J41">
            <v>76</v>
          </cell>
          <cell r="K41">
            <v>76</v>
          </cell>
          <cell r="L41">
            <v>78</v>
          </cell>
          <cell r="M41">
            <v>80</v>
          </cell>
          <cell r="N41">
            <v>82</v>
          </cell>
        </row>
        <row r="42">
          <cell r="B42" t="str">
            <v>63200 SLI Department</v>
          </cell>
        </row>
        <row r="43">
          <cell r="B43" t="str">
            <v>64000 Investor Relations</v>
          </cell>
          <cell r="C43">
            <v>0</v>
          </cell>
          <cell r="D43">
            <v>0</v>
          </cell>
          <cell r="E43">
            <v>0</v>
          </cell>
          <cell r="I43">
            <v>3</v>
          </cell>
          <cell r="J43">
            <v>3</v>
          </cell>
          <cell r="K43">
            <v>3</v>
          </cell>
          <cell r="L43">
            <v>3</v>
          </cell>
          <cell r="M43">
            <v>3</v>
          </cell>
          <cell r="N43">
            <v>3</v>
          </cell>
        </row>
        <row r="44">
          <cell r="B44" t="str">
            <v>65000 EC High Touch</v>
          </cell>
        </row>
        <row r="45">
          <cell r="B45" t="str">
            <v>71000 Administration Department</v>
          </cell>
          <cell r="C45">
            <v>0</v>
          </cell>
          <cell r="D45">
            <v>0</v>
          </cell>
          <cell r="E45">
            <v>0</v>
          </cell>
          <cell r="I45">
            <v>16</v>
          </cell>
          <cell r="J45">
            <v>17</v>
          </cell>
          <cell r="K45">
            <v>17</v>
          </cell>
          <cell r="L45">
            <v>17</v>
          </cell>
          <cell r="M45">
            <v>17</v>
          </cell>
          <cell r="N45">
            <v>17</v>
          </cell>
        </row>
        <row r="46">
          <cell r="B46" t="str">
            <v>72000 Business Development  Department</v>
          </cell>
          <cell r="C46">
            <v>0</v>
          </cell>
          <cell r="D46">
            <v>0</v>
          </cell>
          <cell r="E46">
            <v>0</v>
          </cell>
          <cell r="I46">
            <v>9</v>
          </cell>
          <cell r="J46">
            <v>9</v>
          </cell>
          <cell r="K46">
            <v>9</v>
          </cell>
          <cell r="L46">
            <v>11</v>
          </cell>
          <cell r="M46">
            <v>11</v>
          </cell>
          <cell r="N46">
            <v>11</v>
          </cell>
        </row>
        <row r="47">
          <cell r="B47" t="str">
            <v>73000 Facilities Department</v>
          </cell>
          <cell r="C47">
            <v>0</v>
          </cell>
          <cell r="D47">
            <v>0</v>
          </cell>
          <cell r="E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B48" t="str">
            <v>74000 Finance Department</v>
          </cell>
          <cell r="C48">
            <v>0</v>
          </cell>
          <cell r="D48">
            <v>0</v>
          </cell>
          <cell r="E48">
            <v>0</v>
          </cell>
          <cell r="I48">
            <v>26</v>
          </cell>
          <cell r="J48">
            <v>28</v>
          </cell>
          <cell r="K48">
            <v>28</v>
          </cell>
          <cell r="L48">
            <v>29</v>
          </cell>
          <cell r="M48">
            <v>29</v>
          </cell>
          <cell r="N48">
            <v>29</v>
          </cell>
        </row>
        <row r="49">
          <cell r="B49" t="str">
            <v>75000 Human Resouces Department</v>
          </cell>
          <cell r="C49">
            <v>0</v>
          </cell>
          <cell r="D49">
            <v>0</v>
          </cell>
          <cell r="E49">
            <v>0</v>
          </cell>
          <cell r="I49">
            <v>12</v>
          </cell>
          <cell r="J49">
            <v>12</v>
          </cell>
          <cell r="K49">
            <v>12</v>
          </cell>
          <cell r="L49">
            <v>12</v>
          </cell>
          <cell r="M49">
            <v>12</v>
          </cell>
          <cell r="N49">
            <v>12</v>
          </cell>
        </row>
        <row r="50">
          <cell r="B50" t="str">
            <v>76000 Management Department</v>
          </cell>
          <cell r="C50">
            <v>0</v>
          </cell>
          <cell r="D50">
            <v>0</v>
          </cell>
          <cell r="E50">
            <v>0</v>
          </cell>
          <cell r="I50">
            <v>7</v>
          </cell>
          <cell r="J50">
            <v>8</v>
          </cell>
          <cell r="K50">
            <v>8</v>
          </cell>
          <cell r="L50">
            <v>8</v>
          </cell>
          <cell r="M50">
            <v>8</v>
          </cell>
          <cell r="N50">
            <v>8</v>
          </cell>
        </row>
        <row r="51">
          <cell r="B51" t="str">
            <v>77000 Legal Department</v>
          </cell>
          <cell r="C51">
            <v>0</v>
          </cell>
          <cell r="D51">
            <v>0</v>
          </cell>
          <cell r="E51">
            <v>0</v>
          </cell>
          <cell r="I51">
            <v>5</v>
          </cell>
          <cell r="J51">
            <v>5</v>
          </cell>
          <cell r="K51">
            <v>5</v>
          </cell>
          <cell r="L51">
            <v>5</v>
          </cell>
          <cell r="M51">
            <v>5</v>
          </cell>
          <cell r="N51">
            <v>5</v>
          </cell>
        </row>
        <row r="52">
          <cell r="B52" t="str">
            <v>Sales GZ</v>
          </cell>
        </row>
        <row r="53">
          <cell r="B53" t="str">
            <v>Sales SH</v>
          </cell>
        </row>
        <row r="55">
          <cell r="B55" t="str">
            <v>Total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944</v>
          </cell>
          <cell r="J55">
            <v>963</v>
          </cell>
          <cell r="K55">
            <v>979</v>
          </cell>
          <cell r="L55">
            <v>1089</v>
          </cell>
          <cell r="M55">
            <v>1119</v>
          </cell>
          <cell r="N55">
            <v>1146</v>
          </cell>
        </row>
        <row r="57">
          <cell r="B57" t="str">
            <v>Etrade</v>
          </cell>
          <cell r="C57" t="str">
            <v>HC Number</v>
          </cell>
          <cell r="D57" t="str">
            <v>Total HeadCount Base Number</v>
          </cell>
        </row>
        <row r="58">
          <cell r="B58" t="str">
            <v>41100 Content Channel Development Group</v>
          </cell>
          <cell r="C58">
            <v>56</v>
          </cell>
        </row>
        <row r="59">
          <cell r="B59" t="str">
            <v>41110 Business Channel</v>
          </cell>
          <cell r="C59">
            <v>0</v>
          </cell>
        </row>
        <row r="60">
          <cell r="B60" t="str">
            <v>41120 Community Channel</v>
          </cell>
          <cell r="C60">
            <v>0</v>
          </cell>
        </row>
        <row r="61">
          <cell r="B61" t="str">
            <v>41130 E-Commerce - High Touch</v>
          </cell>
          <cell r="C61">
            <v>0</v>
          </cell>
        </row>
        <row r="62">
          <cell r="B62" t="str">
            <v>41140 Learning Channel</v>
          </cell>
          <cell r="C62">
            <v>0</v>
          </cell>
        </row>
        <row r="63">
          <cell r="B63" t="str">
            <v>41150 News Channel</v>
          </cell>
          <cell r="C63">
            <v>115</v>
          </cell>
        </row>
        <row r="64">
          <cell r="B64" t="str">
            <v>41160 Sports Channel</v>
          </cell>
          <cell r="C64">
            <v>0</v>
          </cell>
        </row>
        <row r="65">
          <cell r="B65" t="str">
            <v>41170 E-Business Solutions</v>
          </cell>
          <cell r="C65">
            <v>0</v>
          </cell>
        </row>
        <row r="66">
          <cell r="B66" t="str">
            <v>42200 Sohu Online</v>
          </cell>
          <cell r="C66">
            <v>0</v>
          </cell>
        </row>
        <row r="67">
          <cell r="B67" t="str">
            <v>43100 E-Commerce Department</v>
          </cell>
          <cell r="C67">
            <v>0</v>
          </cell>
        </row>
        <row r="68">
          <cell r="B68" t="str">
            <v>43200 Entertainment Group</v>
          </cell>
          <cell r="C68">
            <v>0</v>
          </cell>
        </row>
        <row r="69">
          <cell r="B69" t="str">
            <v>43300 Sohu Arts Studio</v>
          </cell>
          <cell r="C69">
            <v>46</v>
          </cell>
        </row>
        <row r="70">
          <cell r="B70" t="str">
            <v>43400 Sohu Arts Studio - Web Design</v>
          </cell>
          <cell r="C70">
            <v>0</v>
          </cell>
        </row>
        <row r="71">
          <cell r="B71" t="str">
            <v>43500 Web based subscription</v>
          </cell>
          <cell r="C71">
            <v>0</v>
          </cell>
        </row>
        <row r="72">
          <cell r="B72" t="str">
            <v>44000 Platform Operations</v>
          </cell>
          <cell r="C72">
            <v>0</v>
          </cell>
        </row>
        <row r="73">
          <cell r="B73" t="str">
            <v>51000 Sohu Classification</v>
          </cell>
          <cell r="C73">
            <v>0</v>
          </cell>
        </row>
        <row r="74">
          <cell r="B74" t="str">
            <v>52000 Technology Department</v>
          </cell>
          <cell r="C74">
            <v>0</v>
          </cell>
        </row>
        <row r="75">
          <cell r="B75" t="str">
            <v>52100 Technology - Web Service</v>
          </cell>
          <cell r="C75">
            <v>0</v>
          </cell>
        </row>
        <row r="76">
          <cell r="B76" t="str">
            <v>52200 Technology - Product Developmnet</v>
          </cell>
          <cell r="C76">
            <v>65</v>
          </cell>
        </row>
        <row r="77">
          <cell r="B77" t="str">
            <v>52300 Technology - Network Operation</v>
          </cell>
          <cell r="C77">
            <v>29</v>
          </cell>
        </row>
        <row r="78">
          <cell r="B78" t="str">
            <v>53000 R&amp;D Department</v>
          </cell>
          <cell r="C78">
            <v>21</v>
          </cell>
        </row>
        <row r="79">
          <cell r="B79" t="str">
            <v>53100 Email Department</v>
          </cell>
          <cell r="C79">
            <v>18</v>
          </cell>
        </row>
        <row r="80">
          <cell r="B80" t="str">
            <v>54000 Website Quality</v>
          </cell>
          <cell r="C80">
            <v>24</v>
          </cell>
        </row>
        <row r="81">
          <cell r="B81" t="str">
            <v>54100 Wireless Operation</v>
          </cell>
          <cell r="C81">
            <v>131</v>
          </cell>
        </row>
        <row r="82">
          <cell r="B82" t="str">
            <v>54200 Online Service</v>
          </cell>
          <cell r="C82">
            <v>30</v>
          </cell>
        </row>
        <row r="83">
          <cell r="B83" t="str">
            <v>54300 IVR Department</v>
          </cell>
          <cell r="C83">
            <v>0</v>
          </cell>
        </row>
        <row r="84">
          <cell r="B84" t="str">
            <v>55000 Game</v>
          </cell>
          <cell r="C84">
            <v>152</v>
          </cell>
        </row>
        <row r="85">
          <cell r="B85" t="str">
            <v>61000 Customer Service Department</v>
          </cell>
          <cell r="C85">
            <v>28</v>
          </cell>
        </row>
        <row r="86">
          <cell r="B86" t="str">
            <v>61100 Call Center</v>
          </cell>
          <cell r="C86">
            <v>19</v>
          </cell>
        </row>
        <row r="87">
          <cell r="B87" t="str">
            <v>62000 Marketing Department</v>
          </cell>
          <cell r="C87">
            <v>17</v>
          </cell>
        </row>
        <row r="88">
          <cell r="B88" t="str">
            <v>63000 Sales Department</v>
          </cell>
          <cell r="C88">
            <v>27</v>
          </cell>
        </row>
        <row r="89">
          <cell r="B89" t="str">
            <v>63100 Retailed Client Sales</v>
          </cell>
          <cell r="C89">
            <v>76</v>
          </cell>
        </row>
        <row r="90">
          <cell r="B90" t="str">
            <v>63200 SLI Department</v>
          </cell>
          <cell r="C90">
            <v>38</v>
          </cell>
        </row>
        <row r="91">
          <cell r="B91" t="str">
            <v>64000 Investor Relations</v>
          </cell>
          <cell r="C91">
            <v>3</v>
          </cell>
        </row>
        <row r="92">
          <cell r="B92" t="str">
            <v>65000 EC High Touch</v>
          </cell>
          <cell r="C92">
            <v>90</v>
          </cell>
        </row>
        <row r="93">
          <cell r="B93" t="str">
            <v>71000 Administration Department</v>
          </cell>
          <cell r="C93">
            <v>14</v>
          </cell>
        </row>
        <row r="94">
          <cell r="B94" t="str">
            <v>72000 Business Development  Department</v>
          </cell>
          <cell r="C94">
            <v>9</v>
          </cell>
        </row>
        <row r="95">
          <cell r="B95" t="str">
            <v>73000 Facilities Department</v>
          </cell>
          <cell r="C95">
            <v>0</v>
          </cell>
        </row>
        <row r="96">
          <cell r="B96" t="str">
            <v>74000 Finance Department</v>
          </cell>
          <cell r="C96">
            <v>25</v>
          </cell>
        </row>
        <row r="97">
          <cell r="B97" t="str">
            <v>75000 Human Resouces Department</v>
          </cell>
          <cell r="C97">
            <v>12</v>
          </cell>
        </row>
        <row r="98">
          <cell r="B98" t="str">
            <v>76000 Management Department</v>
          </cell>
          <cell r="C98">
            <v>8</v>
          </cell>
        </row>
        <row r="99">
          <cell r="B99" t="str">
            <v>77000 Legal Department</v>
          </cell>
          <cell r="C99">
            <v>5</v>
          </cell>
        </row>
        <row r="100">
          <cell r="B100" t="str">
            <v>Sales GZ</v>
          </cell>
          <cell r="C100">
            <v>40</v>
          </cell>
        </row>
        <row r="101">
          <cell r="B101" t="str">
            <v>Sales SH</v>
          </cell>
          <cell r="C101">
            <v>36</v>
          </cell>
        </row>
        <row r="103">
          <cell r="B103" t="str">
            <v>Note:</v>
          </cell>
        </row>
        <row r="105">
          <cell r="B105" t="str">
            <v>For allocation purpose, EC,branches &amp; SLI is not allocated.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Allocation"/>
      <sheetName val="HC"/>
      <sheetName val="depreciation"/>
      <sheetName val="Instruction"/>
      <sheetName val="parameter"/>
      <sheetName val="Capital"/>
      <sheetName val="Facility"/>
      <sheetName val="工资计算表"/>
      <sheetName val="Depreciation_Forecast 2"/>
    </sheetNames>
    <sheetDataSet>
      <sheetData sheetId="0" refreshError="1">
        <row r="2">
          <cell r="I2" t="str">
            <v>Finance</v>
          </cell>
        </row>
        <row r="3">
          <cell r="I3" t="str">
            <v>Amount</v>
          </cell>
          <cell r="J3" t="str">
            <v>Amt</v>
          </cell>
        </row>
        <row r="4">
          <cell r="I4" t="str">
            <v>Expense</v>
          </cell>
          <cell r="J4" t="str">
            <v>781 Dprn.- Computer, Office Network Equip</v>
          </cell>
        </row>
        <row r="5">
          <cell r="I5" t="str">
            <v>Version</v>
          </cell>
          <cell r="J5" t="str">
            <v>Forecast 2</v>
          </cell>
        </row>
        <row r="6">
          <cell r="I6" t="str">
            <v>Year</v>
          </cell>
          <cell r="J6" t="str">
            <v>2004</v>
          </cell>
        </row>
        <row r="8">
          <cell r="C8" t="str">
            <v>01</v>
          </cell>
          <cell r="D8" t="str">
            <v>02</v>
          </cell>
          <cell r="E8" t="str">
            <v>03</v>
          </cell>
          <cell r="F8" t="str">
            <v>04</v>
          </cell>
          <cell r="G8" t="str">
            <v>05</v>
          </cell>
          <cell r="H8" t="str">
            <v>06</v>
          </cell>
          <cell r="I8" t="str">
            <v>07</v>
          </cell>
          <cell r="J8" t="str">
            <v>08</v>
          </cell>
          <cell r="K8" t="str">
            <v>09</v>
          </cell>
          <cell r="L8" t="str">
            <v>10</v>
          </cell>
          <cell r="M8" t="str">
            <v>11</v>
          </cell>
          <cell r="N8" t="str">
            <v>12</v>
          </cell>
          <cell r="O8" t="str">
            <v>total</v>
          </cell>
        </row>
        <row r="9">
          <cell r="B9" t="str">
            <v>ETRADE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8961.737125370606</v>
          </cell>
          <cell r="J10">
            <v>9466.3292302303907</v>
          </cell>
          <cell r="K10">
            <v>9484.8011158582176</v>
          </cell>
          <cell r="L10">
            <v>11627.601993392689</v>
          </cell>
          <cell r="M10">
            <v>12370.048642926558</v>
          </cell>
          <cell r="N10">
            <v>13100.722100430954</v>
          </cell>
          <cell r="O10">
            <v>65011.240208209412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18395.144625760717</v>
          </cell>
          <cell r="J15">
            <v>19422.296179265802</v>
          </cell>
          <cell r="K15">
            <v>19612.639595503435</v>
          </cell>
          <cell r="L15">
            <v>18851.558976521774</v>
          </cell>
          <cell r="M15">
            <v>19712.431640237101</v>
          </cell>
          <cell r="N15">
            <v>19576.928119889279</v>
          </cell>
          <cell r="O15">
            <v>115570.99913717812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7232.2790836324184</v>
          </cell>
          <cell r="J21">
            <v>7507.7783550103095</v>
          </cell>
          <cell r="K21">
            <v>7394.9296835504747</v>
          </cell>
          <cell r="L21">
            <v>6828.1237237795394</v>
          </cell>
          <cell r="M21">
            <v>6869.4837534159587</v>
          </cell>
          <cell r="N21">
            <v>6822.2628296583862</v>
          </cell>
          <cell r="O21">
            <v>42654.857429047086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</row>
        <row r="23"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</row>
        <row r="24"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</row>
        <row r="25"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10219.524792089287</v>
          </cell>
          <cell r="J28">
            <v>10608.817240775437</v>
          </cell>
          <cell r="K28">
            <v>10449.357161538715</v>
          </cell>
          <cell r="L28">
            <v>10242.185585669309</v>
          </cell>
          <cell r="M28">
            <v>10304.225630123939</v>
          </cell>
          <cell r="N28">
            <v>10233.394244487577</v>
          </cell>
          <cell r="O28">
            <v>62057.504654684271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4559.4802918552205</v>
          </cell>
          <cell r="J29">
            <v>4733.1646151151954</v>
          </cell>
          <cell r="K29">
            <v>4662.0208874557347</v>
          </cell>
          <cell r="L29">
            <v>4997.394899287925</v>
          </cell>
          <cell r="M29">
            <v>5102.3339472835933</v>
          </cell>
          <cell r="N29">
            <v>5141.4154658295083</v>
          </cell>
          <cell r="O29">
            <v>29195.810106827179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4087.8099168357148</v>
          </cell>
          <cell r="J30">
            <v>4896.3771880502018</v>
          </cell>
          <cell r="K30">
            <v>5948.0956150297297</v>
          </cell>
          <cell r="L30">
            <v>5937.4988902430769</v>
          </cell>
          <cell r="M30">
            <v>6421.4739434105704</v>
          </cell>
          <cell r="N30">
            <v>6822.2628296583862</v>
          </cell>
          <cell r="O30">
            <v>34113.518383227682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2987.2457084568687</v>
          </cell>
          <cell r="J31">
            <v>3101.0388857651278</v>
          </cell>
          <cell r="K31">
            <v>3054.4274779882398</v>
          </cell>
          <cell r="L31">
            <v>3265.6243896336928</v>
          </cell>
          <cell r="M31">
            <v>3434.7418767079794</v>
          </cell>
          <cell r="N31">
            <v>3559.4414763435057</v>
          </cell>
          <cell r="O31">
            <v>19402.519814895415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3773.3630001560441</v>
          </cell>
          <cell r="J32">
            <v>3917.1017504401616</v>
          </cell>
          <cell r="K32">
            <v>3858.2241827219868</v>
          </cell>
          <cell r="L32">
            <v>3710.9368064019236</v>
          </cell>
          <cell r="M32">
            <v>3733.4150833782383</v>
          </cell>
          <cell r="N32">
            <v>3707.7515378578187</v>
          </cell>
          <cell r="O32">
            <v>22700.792360956173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20596.273042518409</v>
          </cell>
          <cell r="J33">
            <v>22196.909919160917</v>
          </cell>
          <cell r="K33">
            <v>22506.307732544923</v>
          </cell>
          <cell r="L33">
            <v>21226.558532619001</v>
          </cell>
          <cell r="M33">
            <v>21803.144086928914</v>
          </cell>
          <cell r="N33">
            <v>22098.199165632595</v>
          </cell>
          <cell r="O33">
            <v>130427.39247940478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4873.9272085348912</v>
          </cell>
          <cell r="J34">
            <v>5059.5897609852091</v>
          </cell>
          <cell r="K34">
            <v>4983.5395693492337</v>
          </cell>
          <cell r="L34">
            <v>4898.4365844505392</v>
          </cell>
          <cell r="M34">
            <v>5077.4445133944046</v>
          </cell>
          <cell r="N34">
            <v>5190.8521530009457</v>
          </cell>
          <cell r="O34">
            <v>30083.789789715222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6"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23897.965667654949</v>
          </cell>
          <cell r="J36">
            <v>24808.311086121023</v>
          </cell>
          <cell r="K36">
            <v>24435.419823905919</v>
          </cell>
          <cell r="L36">
            <v>30726.556757007926</v>
          </cell>
          <cell r="M36">
            <v>32406.042923723111</v>
          </cell>
          <cell r="N36">
            <v>33666.383963748987</v>
          </cell>
          <cell r="O36">
            <v>169940.68022216193</v>
          </cell>
        </row>
        <row r="37"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4402.2568335153846</v>
          </cell>
          <cell r="J37">
            <v>4569.9520421801881</v>
          </cell>
          <cell r="K37">
            <v>4501.2615465089848</v>
          </cell>
          <cell r="L37">
            <v>4304.6866954262314</v>
          </cell>
          <cell r="M37">
            <v>4330.7614967187565</v>
          </cell>
          <cell r="N37">
            <v>4300.9917839150685</v>
          </cell>
          <cell r="O37">
            <v>26409.910398264616</v>
          </cell>
        </row>
        <row r="38"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2987.2457084568687</v>
          </cell>
          <cell r="J38">
            <v>3101.0388857651278</v>
          </cell>
          <cell r="K38">
            <v>3054.4274779882398</v>
          </cell>
          <cell r="L38">
            <v>2820.3119728654619</v>
          </cell>
          <cell r="M38">
            <v>2837.3954633674612</v>
          </cell>
          <cell r="N38">
            <v>2817.8911687719419</v>
          </cell>
          <cell r="O38">
            <v>17618.3106772151</v>
          </cell>
        </row>
        <row r="39"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2830.0222501170333</v>
          </cell>
          <cell r="J39">
            <v>3101.0388857651278</v>
          </cell>
          <cell r="K39">
            <v>3054.4274779882398</v>
          </cell>
          <cell r="L39">
            <v>3265.6243896336928</v>
          </cell>
          <cell r="M39">
            <v>3285.4052733728499</v>
          </cell>
          <cell r="N39">
            <v>3411.1314148291931</v>
          </cell>
          <cell r="O39">
            <v>18947.649691706138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4402.2568335153846</v>
          </cell>
          <cell r="J40">
            <v>4896.3771880502018</v>
          </cell>
          <cell r="K40">
            <v>4983.5395693492337</v>
          </cell>
          <cell r="L40">
            <v>4749.9991121944622</v>
          </cell>
          <cell r="M40">
            <v>4778.7713067241457</v>
          </cell>
          <cell r="N40">
            <v>4745.9219684580075</v>
          </cell>
          <cell r="O40">
            <v>28556.865978291433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11948.982833827475</v>
          </cell>
          <cell r="J41">
            <v>12404.155543060511</v>
          </cell>
          <cell r="K41">
            <v>12217.709911952959</v>
          </cell>
          <cell r="L41">
            <v>11578.122835974002</v>
          </cell>
          <cell r="M41">
            <v>11946.928266810362</v>
          </cell>
          <cell r="N41">
            <v>12161.425044173644</v>
          </cell>
          <cell r="O41">
            <v>72257.324435798961</v>
          </cell>
        </row>
        <row r="42">
          <cell r="O42">
            <v>0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471.67037501950551</v>
          </cell>
          <cell r="J43">
            <v>489.6377188050202</v>
          </cell>
          <cell r="K43">
            <v>482.27802284024835</v>
          </cell>
          <cell r="L43">
            <v>445.31241676823083</v>
          </cell>
          <cell r="M43">
            <v>448.0098100053886</v>
          </cell>
          <cell r="N43">
            <v>444.93018454293821</v>
          </cell>
          <cell r="O43">
            <v>2781.8385279813319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2515.575333437363</v>
          </cell>
          <cell r="J45">
            <v>2774.6137398951146</v>
          </cell>
          <cell r="K45">
            <v>2732.9087960947409</v>
          </cell>
          <cell r="L45">
            <v>2523.4370283533081</v>
          </cell>
          <cell r="M45">
            <v>2538.7222566972023</v>
          </cell>
          <cell r="N45">
            <v>2521.2710457433163</v>
          </cell>
          <cell r="O45">
            <v>15606.528200221044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1415.0111250585167</v>
          </cell>
          <cell r="J46">
            <v>1468.9131564150607</v>
          </cell>
          <cell r="K46">
            <v>1446.8340685207452</v>
          </cell>
          <cell r="L46">
            <v>1632.8121948168464</v>
          </cell>
          <cell r="M46">
            <v>1642.702636686425</v>
          </cell>
          <cell r="N46">
            <v>1631.41067665744</v>
          </cell>
          <cell r="O46">
            <v>9237.6838581550328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</row>
        <row r="48"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4087.8099168357148</v>
          </cell>
          <cell r="J48">
            <v>4569.9520421801881</v>
          </cell>
          <cell r="K48">
            <v>4501.2615465089848</v>
          </cell>
          <cell r="L48">
            <v>4304.6866954262314</v>
          </cell>
          <cell r="M48">
            <v>4330.7614967187565</v>
          </cell>
          <cell r="N48">
            <v>4300.9917839150685</v>
          </cell>
          <cell r="O48">
            <v>26095.463481584946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1886.6815000780221</v>
          </cell>
          <cell r="J49">
            <v>1958.5508752200808</v>
          </cell>
          <cell r="K49">
            <v>1929.1120913609934</v>
          </cell>
          <cell r="L49">
            <v>1781.2496670729233</v>
          </cell>
          <cell r="M49">
            <v>1792.0392400215544</v>
          </cell>
          <cell r="N49">
            <v>1779.7207381717528</v>
          </cell>
          <cell r="O49">
            <v>11127.354111925328</v>
          </cell>
        </row>
        <row r="50"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1100.5642083788462</v>
          </cell>
          <cell r="J50">
            <v>1305.7005834800539</v>
          </cell>
          <cell r="K50">
            <v>1286.0747275739957</v>
          </cell>
          <cell r="L50">
            <v>1187.4997780486156</v>
          </cell>
          <cell r="M50">
            <v>1194.6928266810364</v>
          </cell>
          <cell r="N50">
            <v>1186.4804921145019</v>
          </cell>
          <cell r="O50">
            <v>7261.0126162770503</v>
          </cell>
        </row>
        <row r="51"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786.11729169917589</v>
          </cell>
          <cell r="J51">
            <v>816.06286467503367</v>
          </cell>
          <cell r="K51">
            <v>803.79670473374733</v>
          </cell>
          <cell r="L51">
            <v>742.18736128038461</v>
          </cell>
          <cell r="M51">
            <v>746.68301667564765</v>
          </cell>
          <cell r="N51">
            <v>741.55030757156374</v>
          </cell>
          <cell r="O51">
            <v>4636.3975466355532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148418.94467280444</v>
          </cell>
          <cell r="J55">
            <v>157173.70773641151</v>
          </cell>
          <cell r="K55">
            <v>157383.39478686772</v>
          </cell>
          <cell r="L55">
            <v>161648.40728686779</v>
          </cell>
          <cell r="M55">
            <v>167107.65913200998</v>
          </cell>
          <cell r="N55">
            <v>169963.33049540236</v>
          </cell>
          <cell r="O55">
            <v>961695.44411036372</v>
          </cell>
        </row>
        <row r="56">
          <cell r="H56">
            <v>-142449.21674741528</v>
          </cell>
          <cell r="K56">
            <v>0</v>
          </cell>
          <cell r="N56">
            <v>0</v>
          </cell>
          <cell r="O56">
            <v>0</v>
          </cell>
        </row>
      </sheetData>
      <sheetData sheetId="1" refreshError="1">
        <row r="9">
          <cell r="B9" t="str">
            <v>Etrade</v>
          </cell>
          <cell r="C9" t="str">
            <v>ITC</v>
          </cell>
        </row>
        <row r="10">
          <cell r="B10" t="str">
            <v>41100 Content Channel Development Group</v>
          </cell>
          <cell r="C10">
            <v>0</v>
          </cell>
          <cell r="D10">
            <v>0</v>
          </cell>
          <cell r="E10">
            <v>0</v>
          </cell>
          <cell r="I10">
            <v>57</v>
          </cell>
          <cell r="J10">
            <v>58</v>
          </cell>
          <cell r="K10">
            <v>59</v>
          </cell>
          <cell r="L10">
            <v>78.3333333333333</v>
          </cell>
          <cell r="M10">
            <v>82.8333333333333</v>
          </cell>
          <cell r="N10">
            <v>88.3333333333333</v>
          </cell>
        </row>
        <row r="11">
          <cell r="B11" t="str">
            <v>41110 Business Channel</v>
          </cell>
          <cell r="C11">
            <v>0</v>
          </cell>
          <cell r="D11">
            <v>0</v>
          </cell>
          <cell r="E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B12" t="str">
            <v>41120 Community Channel</v>
          </cell>
          <cell r="C12">
            <v>0</v>
          </cell>
          <cell r="D12">
            <v>0</v>
          </cell>
          <cell r="E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3">
          <cell r="B13" t="str">
            <v>41130 E-Commerce - High Touch</v>
          </cell>
        </row>
        <row r="14">
          <cell r="B14" t="str">
            <v>41140 Learning Channel</v>
          </cell>
          <cell r="C14">
            <v>0</v>
          </cell>
          <cell r="D14">
            <v>0</v>
          </cell>
          <cell r="E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B15" t="str">
            <v>41150 News Channel</v>
          </cell>
          <cell r="C15">
            <v>0</v>
          </cell>
          <cell r="D15">
            <v>0</v>
          </cell>
          <cell r="E15">
            <v>0</v>
          </cell>
          <cell r="I15">
            <v>117</v>
          </cell>
          <cell r="J15">
            <v>119</v>
          </cell>
          <cell r="K15">
            <v>122</v>
          </cell>
          <cell r="L15">
            <v>127</v>
          </cell>
          <cell r="M15">
            <v>132</v>
          </cell>
          <cell r="N15">
            <v>132</v>
          </cell>
        </row>
        <row r="16">
          <cell r="B16" t="str">
            <v>41160 Sports Channel</v>
          </cell>
          <cell r="C16">
            <v>0</v>
          </cell>
          <cell r="D16">
            <v>0</v>
          </cell>
          <cell r="E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B17" t="str">
            <v>41170 E-Business Solutions</v>
          </cell>
          <cell r="C17">
            <v>0</v>
          </cell>
          <cell r="D17">
            <v>0</v>
          </cell>
          <cell r="E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B18" t="str">
            <v>42200 Sohu Online</v>
          </cell>
          <cell r="C18">
            <v>0</v>
          </cell>
          <cell r="D18">
            <v>0</v>
          </cell>
          <cell r="E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  <row r="19">
          <cell r="B19" t="str">
            <v>43100 E-Commerce Department</v>
          </cell>
          <cell r="C19">
            <v>0</v>
          </cell>
          <cell r="D19">
            <v>0</v>
          </cell>
          <cell r="E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</row>
        <row r="20">
          <cell r="B20" t="str">
            <v>43200 Entertainment Group</v>
          </cell>
          <cell r="C20">
            <v>0</v>
          </cell>
          <cell r="D20">
            <v>0</v>
          </cell>
          <cell r="E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</row>
        <row r="21">
          <cell r="B21" t="str">
            <v>43300 Sohu Arts Studio</v>
          </cell>
          <cell r="C21">
            <v>0</v>
          </cell>
          <cell r="D21">
            <v>0</v>
          </cell>
          <cell r="E21">
            <v>0</v>
          </cell>
          <cell r="I21">
            <v>46</v>
          </cell>
          <cell r="J21">
            <v>46</v>
          </cell>
          <cell r="K21">
            <v>46</v>
          </cell>
          <cell r="L21">
            <v>46</v>
          </cell>
          <cell r="M21">
            <v>46</v>
          </cell>
          <cell r="N21">
            <v>46</v>
          </cell>
        </row>
        <row r="22">
          <cell r="B22" t="str">
            <v>43400 Sohu Arts Studio - Web Design</v>
          </cell>
          <cell r="C22">
            <v>0</v>
          </cell>
          <cell r="D22">
            <v>0</v>
          </cell>
          <cell r="E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 t="str">
            <v>43500 Web based subscription</v>
          </cell>
          <cell r="C23">
            <v>0</v>
          </cell>
          <cell r="D23">
            <v>0</v>
          </cell>
          <cell r="E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 t="str">
            <v>44000 Platform Operations</v>
          </cell>
          <cell r="C24">
            <v>0</v>
          </cell>
          <cell r="D24">
            <v>0</v>
          </cell>
          <cell r="E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 t="str">
            <v>51000 Sohu Classification</v>
          </cell>
          <cell r="C25">
            <v>0</v>
          </cell>
          <cell r="D25">
            <v>0</v>
          </cell>
          <cell r="E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 t="str">
            <v>52000 Technology Department</v>
          </cell>
          <cell r="C26">
            <v>0</v>
          </cell>
          <cell r="D26">
            <v>0</v>
          </cell>
          <cell r="E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 t="str">
            <v>52100 Technology - Web Service</v>
          </cell>
          <cell r="C27">
            <v>0</v>
          </cell>
          <cell r="D27">
            <v>0</v>
          </cell>
          <cell r="E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</row>
        <row r="28">
          <cell r="B28" t="str">
            <v>52200 Technology - Product Developmnet</v>
          </cell>
          <cell r="C28">
            <v>0</v>
          </cell>
          <cell r="D28">
            <v>0</v>
          </cell>
          <cell r="E28">
            <v>0</v>
          </cell>
          <cell r="I28">
            <v>65</v>
          </cell>
          <cell r="J28">
            <v>65</v>
          </cell>
          <cell r="K28">
            <v>65</v>
          </cell>
          <cell r="L28">
            <v>69</v>
          </cell>
          <cell r="M28">
            <v>69</v>
          </cell>
          <cell r="N28">
            <v>69</v>
          </cell>
        </row>
        <row r="29">
          <cell r="B29" t="str">
            <v>52300 Technology - Network Operation</v>
          </cell>
          <cell r="C29">
            <v>0</v>
          </cell>
          <cell r="D29">
            <v>0</v>
          </cell>
          <cell r="E29">
            <v>0</v>
          </cell>
          <cell r="I29">
            <v>29</v>
          </cell>
          <cell r="J29">
            <v>29</v>
          </cell>
          <cell r="K29">
            <v>29</v>
          </cell>
          <cell r="L29">
            <v>33.666666666666671</v>
          </cell>
          <cell r="M29">
            <v>34.166666666666671</v>
          </cell>
          <cell r="N29">
            <v>34.666666666666671</v>
          </cell>
        </row>
        <row r="30">
          <cell r="B30" t="str">
            <v>53000 R&amp;D Department</v>
          </cell>
          <cell r="C30">
            <v>0</v>
          </cell>
          <cell r="D30">
            <v>0</v>
          </cell>
          <cell r="E30">
            <v>0</v>
          </cell>
          <cell r="I30">
            <v>26</v>
          </cell>
          <cell r="J30">
            <v>30</v>
          </cell>
          <cell r="K30">
            <v>37</v>
          </cell>
          <cell r="L30">
            <v>40</v>
          </cell>
          <cell r="M30">
            <v>43</v>
          </cell>
          <cell r="N30">
            <v>46</v>
          </cell>
        </row>
        <row r="31">
          <cell r="B31" t="str">
            <v>53100 Email Department</v>
          </cell>
          <cell r="C31">
            <v>0</v>
          </cell>
          <cell r="D31">
            <v>0</v>
          </cell>
          <cell r="E31">
            <v>0</v>
          </cell>
          <cell r="I31">
            <v>19</v>
          </cell>
          <cell r="J31">
            <v>19</v>
          </cell>
          <cell r="K31">
            <v>19</v>
          </cell>
          <cell r="L31">
            <v>22</v>
          </cell>
          <cell r="M31">
            <v>23</v>
          </cell>
          <cell r="N31">
            <v>24</v>
          </cell>
        </row>
        <row r="32">
          <cell r="B32" t="str">
            <v>54000 Website Quality</v>
          </cell>
          <cell r="C32">
            <v>0</v>
          </cell>
          <cell r="D32">
            <v>0</v>
          </cell>
          <cell r="E32">
            <v>0</v>
          </cell>
          <cell r="I32">
            <v>24</v>
          </cell>
          <cell r="J32">
            <v>24</v>
          </cell>
          <cell r="K32">
            <v>24</v>
          </cell>
          <cell r="L32">
            <v>25</v>
          </cell>
          <cell r="M32">
            <v>25</v>
          </cell>
          <cell r="N32">
            <v>25</v>
          </cell>
        </row>
        <row r="33">
          <cell r="B33" t="str">
            <v>54100 Wireless Operation</v>
          </cell>
          <cell r="C33">
            <v>0</v>
          </cell>
          <cell r="D33">
            <v>0</v>
          </cell>
          <cell r="E33">
            <v>0</v>
          </cell>
          <cell r="I33">
            <v>131</v>
          </cell>
          <cell r="J33">
            <v>136</v>
          </cell>
          <cell r="K33">
            <v>140</v>
          </cell>
          <cell r="L33">
            <v>143</v>
          </cell>
          <cell r="M33">
            <v>146</v>
          </cell>
          <cell r="N33">
            <v>149</v>
          </cell>
        </row>
        <row r="34">
          <cell r="B34" t="str">
            <v>54200 Online Service</v>
          </cell>
          <cell r="C34">
            <v>0</v>
          </cell>
          <cell r="D34">
            <v>0</v>
          </cell>
          <cell r="E34">
            <v>0</v>
          </cell>
          <cell r="I34">
            <v>31</v>
          </cell>
          <cell r="J34">
            <v>31</v>
          </cell>
          <cell r="K34">
            <v>31</v>
          </cell>
          <cell r="L34">
            <v>33</v>
          </cell>
          <cell r="M34">
            <v>34</v>
          </cell>
          <cell r="N34">
            <v>35</v>
          </cell>
        </row>
        <row r="35">
          <cell r="B35" t="str">
            <v>54300 IVR Department</v>
          </cell>
          <cell r="C35">
            <v>0</v>
          </cell>
          <cell r="D35">
            <v>0</v>
          </cell>
          <cell r="E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</row>
        <row r="36">
          <cell r="B36" t="str">
            <v>55000 Game</v>
          </cell>
          <cell r="C36">
            <v>0</v>
          </cell>
          <cell r="D36">
            <v>0</v>
          </cell>
          <cell r="E36">
            <v>0</v>
          </cell>
          <cell r="I36">
            <v>152</v>
          </cell>
          <cell r="J36">
            <v>152</v>
          </cell>
          <cell r="K36">
            <v>152</v>
          </cell>
          <cell r="L36">
            <v>207</v>
          </cell>
          <cell r="M36">
            <v>217</v>
          </cell>
          <cell r="N36">
            <v>227</v>
          </cell>
        </row>
        <row r="37">
          <cell r="B37" t="str">
            <v>61000 Customer Service Department</v>
          </cell>
          <cell r="C37">
            <v>0</v>
          </cell>
          <cell r="D37">
            <v>0</v>
          </cell>
          <cell r="E37">
            <v>0</v>
          </cell>
          <cell r="I37">
            <v>28</v>
          </cell>
          <cell r="J37">
            <v>28</v>
          </cell>
          <cell r="K37">
            <v>28</v>
          </cell>
          <cell r="L37">
            <v>29</v>
          </cell>
          <cell r="M37">
            <v>29</v>
          </cell>
          <cell r="N37">
            <v>29</v>
          </cell>
        </row>
        <row r="38">
          <cell r="B38" t="str">
            <v>61100 Call Center</v>
          </cell>
          <cell r="C38">
            <v>0</v>
          </cell>
          <cell r="D38">
            <v>0</v>
          </cell>
          <cell r="E38">
            <v>0</v>
          </cell>
          <cell r="I38">
            <v>19</v>
          </cell>
          <cell r="J38">
            <v>19</v>
          </cell>
          <cell r="K38">
            <v>19</v>
          </cell>
          <cell r="L38">
            <v>19</v>
          </cell>
          <cell r="M38">
            <v>19</v>
          </cell>
          <cell r="N38">
            <v>19</v>
          </cell>
        </row>
        <row r="39">
          <cell r="B39" t="str">
            <v>62000 Marketing Department</v>
          </cell>
          <cell r="C39">
            <v>0</v>
          </cell>
          <cell r="D39">
            <v>0</v>
          </cell>
          <cell r="E39">
            <v>0</v>
          </cell>
          <cell r="I39">
            <v>18</v>
          </cell>
          <cell r="J39">
            <v>19</v>
          </cell>
          <cell r="K39">
            <v>19</v>
          </cell>
          <cell r="L39">
            <v>22</v>
          </cell>
          <cell r="M39">
            <v>22</v>
          </cell>
          <cell r="N39">
            <v>23</v>
          </cell>
        </row>
        <row r="40">
          <cell r="B40" t="str">
            <v>63000 Sales Department</v>
          </cell>
          <cell r="C40">
            <v>0</v>
          </cell>
          <cell r="D40">
            <v>0</v>
          </cell>
          <cell r="E40">
            <v>0</v>
          </cell>
          <cell r="I40">
            <v>28</v>
          </cell>
          <cell r="J40">
            <v>30</v>
          </cell>
          <cell r="K40">
            <v>31</v>
          </cell>
          <cell r="L40">
            <v>32</v>
          </cell>
          <cell r="M40">
            <v>32</v>
          </cell>
          <cell r="N40">
            <v>32</v>
          </cell>
        </row>
        <row r="41">
          <cell r="B41" t="str">
            <v>63100 Retailed Client Sales</v>
          </cell>
          <cell r="C41">
            <v>0</v>
          </cell>
          <cell r="D41">
            <v>0</v>
          </cell>
          <cell r="E41">
            <v>0</v>
          </cell>
          <cell r="I41">
            <v>76</v>
          </cell>
          <cell r="J41">
            <v>76</v>
          </cell>
          <cell r="K41">
            <v>76</v>
          </cell>
          <cell r="L41">
            <v>78</v>
          </cell>
          <cell r="M41">
            <v>80</v>
          </cell>
          <cell r="N41">
            <v>82</v>
          </cell>
        </row>
        <row r="42">
          <cell r="B42" t="str">
            <v>63200 SLI Department</v>
          </cell>
        </row>
        <row r="43">
          <cell r="B43" t="str">
            <v>64000 Investor Relations</v>
          </cell>
          <cell r="C43">
            <v>0</v>
          </cell>
          <cell r="D43">
            <v>0</v>
          </cell>
          <cell r="E43">
            <v>0</v>
          </cell>
          <cell r="I43">
            <v>3</v>
          </cell>
          <cell r="J43">
            <v>3</v>
          </cell>
          <cell r="K43">
            <v>3</v>
          </cell>
          <cell r="L43">
            <v>3</v>
          </cell>
          <cell r="M43">
            <v>3</v>
          </cell>
          <cell r="N43">
            <v>3</v>
          </cell>
        </row>
        <row r="44">
          <cell r="B44" t="str">
            <v>65000 EC High Touch</v>
          </cell>
        </row>
        <row r="45">
          <cell r="B45" t="str">
            <v>71000 Administration Department</v>
          </cell>
          <cell r="C45">
            <v>0</v>
          </cell>
          <cell r="D45">
            <v>0</v>
          </cell>
          <cell r="E45">
            <v>0</v>
          </cell>
          <cell r="I45">
            <v>16</v>
          </cell>
          <cell r="J45">
            <v>17</v>
          </cell>
          <cell r="K45">
            <v>17</v>
          </cell>
          <cell r="L45">
            <v>17</v>
          </cell>
          <cell r="M45">
            <v>17</v>
          </cell>
          <cell r="N45">
            <v>17</v>
          </cell>
        </row>
        <row r="46">
          <cell r="B46" t="str">
            <v>72000 Business Development  Department</v>
          </cell>
          <cell r="C46">
            <v>0</v>
          </cell>
          <cell r="D46">
            <v>0</v>
          </cell>
          <cell r="E46">
            <v>0</v>
          </cell>
          <cell r="I46">
            <v>9</v>
          </cell>
          <cell r="J46">
            <v>9</v>
          </cell>
          <cell r="K46">
            <v>9</v>
          </cell>
          <cell r="L46">
            <v>11</v>
          </cell>
          <cell r="M46">
            <v>11</v>
          </cell>
          <cell r="N46">
            <v>11</v>
          </cell>
        </row>
        <row r="47">
          <cell r="B47" t="str">
            <v>73000 Facilities Department</v>
          </cell>
          <cell r="C47">
            <v>0</v>
          </cell>
          <cell r="D47">
            <v>0</v>
          </cell>
          <cell r="E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B48" t="str">
            <v>74000 Finance Department</v>
          </cell>
          <cell r="C48">
            <v>0</v>
          </cell>
          <cell r="D48">
            <v>0</v>
          </cell>
          <cell r="E48">
            <v>0</v>
          </cell>
          <cell r="I48">
            <v>26</v>
          </cell>
          <cell r="J48">
            <v>28</v>
          </cell>
          <cell r="K48">
            <v>28</v>
          </cell>
          <cell r="L48">
            <v>29</v>
          </cell>
          <cell r="M48">
            <v>29</v>
          </cell>
          <cell r="N48">
            <v>29</v>
          </cell>
        </row>
        <row r="49">
          <cell r="B49" t="str">
            <v>75000 Human Resouces Department</v>
          </cell>
          <cell r="C49">
            <v>0</v>
          </cell>
          <cell r="D49">
            <v>0</v>
          </cell>
          <cell r="E49">
            <v>0</v>
          </cell>
          <cell r="I49">
            <v>12</v>
          </cell>
          <cell r="J49">
            <v>12</v>
          </cell>
          <cell r="K49">
            <v>12</v>
          </cell>
          <cell r="L49">
            <v>12</v>
          </cell>
          <cell r="M49">
            <v>12</v>
          </cell>
          <cell r="N49">
            <v>12</v>
          </cell>
        </row>
        <row r="50">
          <cell r="B50" t="str">
            <v>76000 Management Department</v>
          </cell>
          <cell r="C50">
            <v>0</v>
          </cell>
          <cell r="D50">
            <v>0</v>
          </cell>
          <cell r="E50">
            <v>0</v>
          </cell>
          <cell r="I50">
            <v>7</v>
          </cell>
          <cell r="J50">
            <v>8</v>
          </cell>
          <cell r="K50">
            <v>8</v>
          </cell>
          <cell r="L50">
            <v>8</v>
          </cell>
          <cell r="M50">
            <v>8</v>
          </cell>
          <cell r="N50">
            <v>8</v>
          </cell>
        </row>
        <row r="51">
          <cell r="B51" t="str">
            <v>77000 Legal Department</v>
          </cell>
          <cell r="C51">
            <v>0</v>
          </cell>
          <cell r="D51">
            <v>0</v>
          </cell>
          <cell r="E51">
            <v>0</v>
          </cell>
          <cell r="I51">
            <v>5</v>
          </cell>
          <cell r="J51">
            <v>5</v>
          </cell>
          <cell r="K51">
            <v>5</v>
          </cell>
          <cell r="L51">
            <v>5</v>
          </cell>
          <cell r="M51">
            <v>5</v>
          </cell>
          <cell r="N51">
            <v>5</v>
          </cell>
        </row>
        <row r="52">
          <cell r="B52" t="str">
            <v>Sales GZ</v>
          </cell>
        </row>
        <row r="53">
          <cell r="B53" t="str">
            <v>Sales SH</v>
          </cell>
        </row>
        <row r="55">
          <cell r="B55" t="str">
            <v>Total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944</v>
          </cell>
          <cell r="J55">
            <v>963</v>
          </cell>
          <cell r="K55">
            <v>979</v>
          </cell>
          <cell r="L55">
            <v>1089</v>
          </cell>
          <cell r="M55">
            <v>1119</v>
          </cell>
          <cell r="N55">
            <v>1146</v>
          </cell>
        </row>
        <row r="57">
          <cell r="B57" t="str">
            <v>Etrade</v>
          </cell>
          <cell r="C57" t="str">
            <v>HC Number</v>
          </cell>
          <cell r="D57" t="str">
            <v>Total HeadCount Base Number</v>
          </cell>
        </row>
        <row r="58">
          <cell r="B58" t="str">
            <v>41100 Content Channel Development Group</v>
          </cell>
          <cell r="C58">
            <v>56</v>
          </cell>
        </row>
        <row r="59">
          <cell r="B59" t="str">
            <v>41110 Business Channel</v>
          </cell>
          <cell r="C59">
            <v>0</v>
          </cell>
        </row>
        <row r="60">
          <cell r="B60" t="str">
            <v>41120 Community Channel</v>
          </cell>
          <cell r="C60">
            <v>0</v>
          </cell>
        </row>
        <row r="61">
          <cell r="B61" t="str">
            <v>41130 E-Commerce - High Touch</v>
          </cell>
          <cell r="C61">
            <v>0</v>
          </cell>
        </row>
        <row r="62">
          <cell r="B62" t="str">
            <v>41140 Learning Channel</v>
          </cell>
          <cell r="C62">
            <v>0</v>
          </cell>
        </row>
        <row r="63">
          <cell r="B63" t="str">
            <v>41150 News Channel</v>
          </cell>
          <cell r="C63">
            <v>115</v>
          </cell>
        </row>
        <row r="64">
          <cell r="B64" t="str">
            <v>41160 Sports Channel</v>
          </cell>
          <cell r="C64">
            <v>0</v>
          </cell>
        </row>
        <row r="65">
          <cell r="B65" t="str">
            <v>41170 E-Business Solutions</v>
          </cell>
          <cell r="C65">
            <v>0</v>
          </cell>
        </row>
        <row r="66">
          <cell r="B66" t="str">
            <v>42200 Sohu Online</v>
          </cell>
          <cell r="C66">
            <v>0</v>
          </cell>
        </row>
        <row r="67">
          <cell r="B67" t="str">
            <v>43100 E-Commerce Department</v>
          </cell>
          <cell r="C67">
            <v>0</v>
          </cell>
        </row>
        <row r="68">
          <cell r="B68" t="str">
            <v>43200 Entertainment Group</v>
          </cell>
          <cell r="C68">
            <v>0</v>
          </cell>
        </row>
        <row r="69">
          <cell r="B69" t="str">
            <v>43300 Sohu Arts Studio</v>
          </cell>
          <cell r="C69">
            <v>46</v>
          </cell>
        </row>
        <row r="70">
          <cell r="B70" t="str">
            <v>43400 Sohu Arts Studio - Web Design</v>
          </cell>
          <cell r="C70">
            <v>0</v>
          </cell>
        </row>
        <row r="71">
          <cell r="B71" t="str">
            <v>43500 Web based subscription</v>
          </cell>
          <cell r="C71">
            <v>0</v>
          </cell>
        </row>
        <row r="72">
          <cell r="B72" t="str">
            <v>44000 Platform Operations</v>
          </cell>
          <cell r="C72">
            <v>0</v>
          </cell>
        </row>
        <row r="73">
          <cell r="B73" t="str">
            <v>51000 Sohu Classification</v>
          </cell>
          <cell r="C73">
            <v>0</v>
          </cell>
        </row>
        <row r="74">
          <cell r="B74" t="str">
            <v>52000 Technology Department</v>
          </cell>
          <cell r="C74">
            <v>0</v>
          </cell>
        </row>
        <row r="75">
          <cell r="B75" t="str">
            <v>52100 Technology - Web Service</v>
          </cell>
          <cell r="C75">
            <v>0</v>
          </cell>
        </row>
        <row r="76">
          <cell r="B76" t="str">
            <v>52200 Technology - Product Developmnet</v>
          </cell>
          <cell r="C76">
            <v>65</v>
          </cell>
        </row>
        <row r="77">
          <cell r="B77" t="str">
            <v>52300 Technology - Network Operation</v>
          </cell>
          <cell r="C77">
            <v>29</v>
          </cell>
        </row>
        <row r="78">
          <cell r="B78" t="str">
            <v>53000 R&amp;D Department</v>
          </cell>
          <cell r="C78">
            <v>21</v>
          </cell>
        </row>
        <row r="79">
          <cell r="B79" t="str">
            <v>53100 Email Department</v>
          </cell>
          <cell r="C79">
            <v>18</v>
          </cell>
        </row>
        <row r="80">
          <cell r="B80" t="str">
            <v>54000 Website Quality</v>
          </cell>
          <cell r="C80">
            <v>24</v>
          </cell>
        </row>
        <row r="81">
          <cell r="B81" t="str">
            <v>54100 Wireless Operation</v>
          </cell>
          <cell r="C81">
            <v>131</v>
          </cell>
        </row>
        <row r="82">
          <cell r="B82" t="str">
            <v>54200 Online Service</v>
          </cell>
          <cell r="C82">
            <v>30</v>
          </cell>
        </row>
        <row r="83">
          <cell r="B83" t="str">
            <v>54300 IVR Department</v>
          </cell>
          <cell r="C83">
            <v>0</v>
          </cell>
        </row>
        <row r="84">
          <cell r="B84" t="str">
            <v>55000 Game</v>
          </cell>
          <cell r="C84">
            <v>152</v>
          </cell>
        </row>
        <row r="85">
          <cell r="B85" t="str">
            <v>61000 Customer Service Department</v>
          </cell>
          <cell r="C85">
            <v>28</v>
          </cell>
        </row>
        <row r="86">
          <cell r="B86" t="str">
            <v>61100 Call Center</v>
          </cell>
          <cell r="C86">
            <v>19</v>
          </cell>
        </row>
        <row r="87">
          <cell r="B87" t="str">
            <v>62000 Marketing Department</v>
          </cell>
          <cell r="C87">
            <v>17</v>
          </cell>
        </row>
        <row r="88">
          <cell r="B88" t="str">
            <v>63000 Sales Department</v>
          </cell>
          <cell r="C88">
            <v>27</v>
          </cell>
        </row>
        <row r="89">
          <cell r="B89" t="str">
            <v>63100 Retailed Client Sales</v>
          </cell>
          <cell r="C89">
            <v>76</v>
          </cell>
        </row>
        <row r="90">
          <cell r="B90" t="str">
            <v>63200 SLI Department</v>
          </cell>
          <cell r="C90">
            <v>38</v>
          </cell>
        </row>
        <row r="91">
          <cell r="B91" t="str">
            <v>64000 Investor Relations</v>
          </cell>
          <cell r="C91">
            <v>3</v>
          </cell>
        </row>
        <row r="92">
          <cell r="B92" t="str">
            <v>65000 EC High Touch</v>
          </cell>
          <cell r="C92">
            <v>90</v>
          </cell>
        </row>
        <row r="93">
          <cell r="B93" t="str">
            <v>71000 Administration Department</v>
          </cell>
          <cell r="C93">
            <v>14</v>
          </cell>
        </row>
        <row r="94">
          <cell r="B94" t="str">
            <v>72000 Business Development  Department</v>
          </cell>
          <cell r="C94">
            <v>9</v>
          </cell>
        </row>
        <row r="95">
          <cell r="B95" t="str">
            <v>73000 Facilities Department</v>
          </cell>
          <cell r="C95">
            <v>0</v>
          </cell>
        </row>
        <row r="96">
          <cell r="B96" t="str">
            <v>74000 Finance Department</v>
          </cell>
          <cell r="C96">
            <v>25</v>
          </cell>
        </row>
        <row r="97">
          <cell r="B97" t="str">
            <v>75000 Human Resouces Department</v>
          </cell>
          <cell r="C97">
            <v>12</v>
          </cell>
        </row>
        <row r="98">
          <cell r="B98" t="str">
            <v>76000 Management Department</v>
          </cell>
          <cell r="C98">
            <v>8</v>
          </cell>
        </row>
        <row r="99">
          <cell r="B99" t="str">
            <v>77000 Legal Department</v>
          </cell>
          <cell r="C99">
            <v>5</v>
          </cell>
        </row>
        <row r="100">
          <cell r="B100" t="str">
            <v>Sales GZ</v>
          </cell>
          <cell r="C100">
            <v>40</v>
          </cell>
        </row>
        <row r="101">
          <cell r="B101" t="str">
            <v>Sales SH</v>
          </cell>
          <cell r="C101">
            <v>36</v>
          </cell>
        </row>
        <row r="103">
          <cell r="B103" t="str">
            <v>Note:</v>
          </cell>
        </row>
        <row r="105">
          <cell r="B105" t="str">
            <v>For allocation purpose, EC,branches &amp; SLI is not allocated.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美圆总报价表"/>
      <sheetName val="内贸合同总价表"/>
      <sheetName val="进口设备CIP总价表"/>
      <sheetName val="进口设备FOB总价表"/>
      <sheetName val="内贸采购合同总价表"/>
      <sheetName val="玛赛软件合同总价表"/>
      <sheetName val="玛赛服务合同总价表"/>
      <sheetName val="安全服务"/>
      <sheetName val="设备清单"/>
      <sheetName val="培训选项"/>
    </sheetNames>
    <sheetDataSet>
      <sheetData sheetId="0" refreshError="1"/>
      <sheetData sheetId="1" refreshError="1">
        <row r="36">
          <cell r="C36">
            <v>8.3000000000000007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美圆总报价表"/>
      <sheetName val="内贸合同总价表"/>
      <sheetName val="进口设备CIP总价表"/>
      <sheetName val="进口设备FOB总价表"/>
      <sheetName val="内贸采购合同总价表"/>
      <sheetName val="玛赛软件合同总价表"/>
      <sheetName val="玛赛服务合同总价表"/>
      <sheetName val="安全服务"/>
      <sheetName val="设备清单"/>
      <sheetName val="培训选项"/>
      <sheetName val="Allocation by Q"/>
    </sheetNames>
    <sheetDataSet>
      <sheetData sheetId="0" refreshError="1"/>
      <sheetData sheetId="1" refreshError="1">
        <row r="36">
          <cell r="C36">
            <v>8.3000000000000007</v>
          </cell>
        </row>
      </sheetData>
      <sheetData sheetId="2" refreshError="1"/>
      <sheetData sheetId="3" refreshError="1"/>
      <sheetData sheetId="4" refreshError="1">
        <row r="3">
          <cell r="C3">
            <v>0</v>
          </cell>
        </row>
        <row r="4">
          <cell r="C4">
            <v>0</v>
          </cell>
        </row>
      </sheetData>
      <sheetData sheetId="5" refreshError="1">
        <row r="3">
          <cell r="C3">
            <v>0.5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美圆总报价表"/>
      <sheetName val="内贸合同总价表"/>
      <sheetName val="进口设备CIP总价表"/>
      <sheetName val="进口设备FOB总价表"/>
      <sheetName val="内贸采购合同总价表"/>
      <sheetName val="玛赛软件合同总价表"/>
      <sheetName val="玛赛服务合同总价表"/>
      <sheetName val="安全服务"/>
      <sheetName val="设备清单"/>
      <sheetName val="培训选项"/>
    </sheetNames>
    <sheetDataSet>
      <sheetData sheetId="0" refreshError="1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美圆总报价表"/>
      <sheetName val="内贸合同总价表"/>
      <sheetName val="进口设备CIP总价表"/>
      <sheetName val="进口设备FOB总价表"/>
      <sheetName val="内贸采购合同总价表"/>
      <sheetName val="玛赛软件合同总价表"/>
      <sheetName val="玛赛服务合同总价表"/>
      <sheetName val="安全服务"/>
      <sheetName val="设备清单"/>
      <sheetName val="培训选项"/>
      <sheetName val="Tables"/>
      <sheetName val="Package"/>
      <sheetName val="玛赛安全报价__安徽"/>
    </sheetNames>
    <sheetDataSet>
      <sheetData sheetId="0" refreshError="1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Fcst vs. budget"/>
      <sheetName val="By dpt"/>
      <sheetName val="Checklist"/>
      <sheetName val="2004 estimation"/>
      <sheetName val="Spending-Qtr"/>
      <sheetName val="Spending-mth (Sum)"/>
      <sheetName val="Spending-mth (17173)"/>
      <sheetName val="Spending-mth(Sohu)"/>
      <sheetName val="Summary"/>
      <sheetName val="ITC"/>
      <sheetName val="BJXSHD"/>
      <sheetName val="BJOLUS"/>
      <sheetName val="USA"/>
      <sheetName val="HK"/>
      <sheetName val="BJSFTW"/>
      <sheetName val="BJINTE"/>
      <sheetName val="ISPUS"/>
      <sheetName val="CI"/>
      <sheetName val="Parameter"/>
      <sheetName val="Spending-mth (17173 &amp; Focus)"/>
      <sheetName val="Work copy"/>
      <sheetName val="PL By Qtr-AfterElim"/>
      <sheetName val="PL-Qtr"/>
      <sheetName val="Spending_Qtr"/>
      <sheetName val="Summary(Sohu)"/>
      <sheetName val="CondensedPL(Sohu)"/>
      <sheetName val="CondensedPL(Qtr)"/>
      <sheetName val="Roll-up(Qtr)(Sohu)"/>
      <sheetName val="进口设备FOB总价表"/>
      <sheetName val="内贸合同总价表"/>
    </sheetNames>
    <sheetDataSet>
      <sheetData sheetId="0"/>
      <sheetData sheetId="1"/>
      <sheetData sheetId="2"/>
      <sheetData sheetId="3"/>
      <sheetData sheetId="4" refreshError="1">
        <row r="1">
          <cell r="A1" t="str">
            <v>SOHU.COM</v>
          </cell>
        </row>
        <row r="2">
          <cell r="A2" t="str">
            <v>2004 Expense Budget_by month</v>
          </cell>
        </row>
        <row r="3">
          <cell r="A3" t="str">
            <v>SPENDING</v>
          </cell>
        </row>
        <row r="4">
          <cell r="A4" t="str">
            <v>In US$,000</v>
          </cell>
        </row>
        <row r="5">
          <cell r="A5">
            <v>8280</v>
          </cell>
        </row>
        <row r="7">
          <cell r="B7" t="str">
            <v>Q1</v>
          </cell>
          <cell r="C7" t="str">
            <v>Q2</v>
          </cell>
          <cell r="D7" t="str">
            <v>Q3</v>
          </cell>
          <cell r="E7" t="str">
            <v>Q4</v>
          </cell>
          <cell r="F7" t="str">
            <v>2004 Total Budget</v>
          </cell>
          <cell r="G7" t="str">
            <v>2002 Actual</v>
          </cell>
          <cell r="H7" t="str">
            <v>Difference</v>
          </cell>
          <cell r="I7" t="str">
            <v>Reason</v>
          </cell>
          <cell r="L7" t="str">
            <v>2004 lst draft</v>
          </cell>
        </row>
        <row r="8">
          <cell r="A8" t="str">
            <v>Salary and benefit</v>
          </cell>
          <cell r="B8">
            <v>4331355.6472083386</v>
          </cell>
          <cell r="C8">
            <v>4628381.3248894969</v>
          </cell>
          <cell r="D8">
            <v>5031549.8741068887</v>
          </cell>
          <cell r="E8">
            <v>5145787.7398460191</v>
          </cell>
          <cell r="F8">
            <v>19137074.586050741</v>
          </cell>
          <cell r="G8" t="e">
            <v>#REF!</v>
          </cell>
          <cell r="H8" t="e">
            <v>#REF!</v>
          </cell>
          <cell r="L8">
            <v>22210000</v>
          </cell>
          <cell r="M8">
            <v>-3072925.4139492586</v>
          </cell>
        </row>
        <row r="9">
          <cell r="A9" t="str">
            <v>Travelling &amp; Entertainment</v>
          </cell>
          <cell r="B9">
            <v>476896.73913043475</v>
          </cell>
          <cell r="C9">
            <v>521978.69565217395</v>
          </cell>
          <cell r="D9">
            <v>515755.07246376807</v>
          </cell>
          <cell r="E9">
            <v>618531.44927536231</v>
          </cell>
          <cell r="F9">
            <v>2133161.9565217393</v>
          </cell>
          <cell r="G9" t="e">
            <v>#REF!</v>
          </cell>
          <cell r="H9" t="e">
            <v>#REF!</v>
          </cell>
          <cell r="L9">
            <v>2199000</v>
          </cell>
          <cell r="M9">
            <v>-65838.043478260748</v>
          </cell>
        </row>
        <row r="10">
          <cell r="A10" t="str">
            <v xml:space="preserve">Professional fees </v>
          </cell>
          <cell r="B10">
            <v>749409.65776760748</v>
          </cell>
          <cell r="C10">
            <v>909510.14340198319</v>
          </cell>
          <cell r="D10">
            <v>836472.55340198323</v>
          </cell>
          <cell r="E10">
            <v>823914.27866768371</v>
          </cell>
          <cell r="F10">
            <v>3319306.6332392576</v>
          </cell>
          <cell r="G10" t="e">
            <v>#REF!</v>
          </cell>
          <cell r="H10" t="e">
            <v>#REF!</v>
          </cell>
          <cell r="L10">
            <v>3367000</v>
          </cell>
          <cell r="M10">
            <v>-47693.366760742385</v>
          </cell>
        </row>
        <row r="11">
          <cell r="A11" t="str">
            <v>Advertising &amp; Promotion</v>
          </cell>
          <cell r="B11">
            <v>1065640.9227053139</v>
          </cell>
          <cell r="C11">
            <v>1974534.6425120775</v>
          </cell>
          <cell r="D11">
            <v>3541294.381642512</v>
          </cell>
          <cell r="E11">
            <v>2710443.84057971</v>
          </cell>
          <cell r="F11">
            <v>9291913.7874396145</v>
          </cell>
          <cell r="G11" t="e">
            <v>#REF!</v>
          </cell>
          <cell r="H11" t="e">
            <v>#REF!</v>
          </cell>
          <cell r="I11" t="str">
            <v>World cup</v>
          </cell>
          <cell r="L11">
            <v>12524000</v>
          </cell>
          <cell r="M11">
            <v>-3232086.2125603855</v>
          </cell>
        </row>
        <row r="12">
          <cell r="A12" t="str">
            <v>Content and License</v>
          </cell>
          <cell r="B12">
            <v>805608.91487922706</v>
          </cell>
          <cell r="C12">
            <v>905644.03415458929</v>
          </cell>
          <cell r="D12">
            <v>1085973.2460386474</v>
          </cell>
          <cell r="E12">
            <v>1256472.0241545895</v>
          </cell>
          <cell r="F12">
            <v>4053698.2192270532</v>
          </cell>
          <cell r="G12" t="e">
            <v>#REF!</v>
          </cell>
          <cell r="H12" t="e">
            <v>#REF!</v>
          </cell>
          <cell r="I12" t="str">
            <v>provision for sohu online losses: 150K + double click 55.3K+ Baidu&amp;google 35.85K+EC contract labor 27K+news 53.2K</v>
          </cell>
          <cell r="L12">
            <v>4109000</v>
          </cell>
          <cell r="M12">
            <v>-55301.780772946775</v>
          </cell>
        </row>
        <row r="13">
          <cell r="A13" t="str">
            <v>Communications (Bandwidth)</v>
          </cell>
          <cell r="B13">
            <v>780851.32281803549</v>
          </cell>
          <cell r="C13">
            <v>887285.75362318847</v>
          </cell>
          <cell r="D13">
            <v>912320.75362318847</v>
          </cell>
          <cell r="E13">
            <v>928282.75362318847</v>
          </cell>
          <cell r="F13">
            <v>3508740.5836876007</v>
          </cell>
          <cell r="G13" t="e">
            <v>#REF!</v>
          </cell>
          <cell r="H13" t="e">
            <v>#REF!</v>
          </cell>
          <cell r="L13">
            <v>4107000</v>
          </cell>
          <cell r="M13">
            <v>-598259.41631239932</v>
          </cell>
        </row>
        <row r="14">
          <cell r="A14" t="str">
            <v>Bad debts</v>
          </cell>
          <cell r="B14">
            <v>138480</v>
          </cell>
          <cell r="C14">
            <v>304686</v>
          </cell>
          <cell r="D14">
            <v>321766</v>
          </cell>
          <cell r="E14">
            <v>364866</v>
          </cell>
          <cell r="F14">
            <v>1129798</v>
          </cell>
          <cell r="G14" t="e">
            <v>#REF!</v>
          </cell>
          <cell r="H14" t="e">
            <v>#REF!</v>
          </cell>
          <cell r="L14">
            <v>1280000</v>
          </cell>
          <cell r="M14">
            <v>-150202</v>
          </cell>
        </row>
        <row r="15">
          <cell r="A15" t="str">
            <v>Depreciation and amortization</v>
          </cell>
          <cell r="B15">
            <v>1191792.4194321921</v>
          </cell>
          <cell r="C15">
            <v>1359178.5003500665</v>
          </cell>
          <cell r="D15">
            <v>1478158.581267941</v>
          </cell>
          <cell r="E15">
            <v>1504205.8312679408</v>
          </cell>
          <cell r="F15">
            <v>5533335.3323181402</v>
          </cell>
          <cell r="G15" t="e">
            <v>#REF!</v>
          </cell>
          <cell r="H15" t="e">
            <v>#REF!</v>
          </cell>
          <cell r="L15">
            <v>5959000</v>
          </cell>
          <cell r="M15">
            <v>-425664.66768185981</v>
          </cell>
        </row>
        <row r="16">
          <cell r="A16" t="str">
            <v>Office expenses</v>
          </cell>
          <cell r="B16">
            <v>193613.13365787614</v>
          </cell>
          <cell r="C16">
            <v>204797.61351294865</v>
          </cell>
          <cell r="D16">
            <v>219432.90336802107</v>
          </cell>
          <cell r="E16">
            <v>229308.04829555732</v>
          </cell>
          <cell r="F16">
            <v>847151.69883440319</v>
          </cell>
          <cell r="G16" t="e">
            <v>#REF!</v>
          </cell>
          <cell r="H16" t="e">
            <v>#REF!</v>
          </cell>
          <cell r="L16">
            <v>521000</v>
          </cell>
          <cell r="M16">
            <v>326151.69883440319</v>
          </cell>
        </row>
        <row r="17">
          <cell r="A17" t="str">
            <v>Facilities</v>
          </cell>
          <cell r="B17">
            <v>588075.32216022746</v>
          </cell>
          <cell r="C17">
            <v>663675.89897182165</v>
          </cell>
          <cell r="D17">
            <v>686885.27578341577</v>
          </cell>
          <cell r="E17">
            <v>700478.46418921289</v>
          </cell>
          <cell r="F17">
            <v>2639114.9611046775</v>
          </cell>
          <cell r="G17" t="e">
            <v>#REF!</v>
          </cell>
          <cell r="H17" t="e">
            <v>#REF!</v>
          </cell>
          <cell r="L17">
            <v>3053000</v>
          </cell>
          <cell r="M17">
            <v>-413885.03889532248</v>
          </cell>
        </row>
        <row r="18">
          <cell r="A18" t="str">
            <v>Training</v>
          </cell>
          <cell r="B18">
            <v>61534</v>
          </cell>
          <cell r="C18">
            <v>110170</v>
          </cell>
          <cell r="D18">
            <v>104879</v>
          </cell>
          <cell r="E18">
            <v>112137</v>
          </cell>
          <cell r="F18">
            <v>388720</v>
          </cell>
          <cell r="G18" t="e">
            <v>#REF!</v>
          </cell>
          <cell r="H18" t="e">
            <v>#REF!</v>
          </cell>
          <cell r="L18">
            <v>436000</v>
          </cell>
          <cell r="M18">
            <v>-47280</v>
          </cell>
        </row>
        <row r="20">
          <cell r="A20" t="str">
            <v>Total Expenses</v>
          </cell>
          <cell r="B20">
            <v>10383258.079759253</v>
          </cell>
          <cell r="C20">
            <v>12469842.607068345</v>
          </cell>
          <cell r="D20">
            <v>14734487.641696366</v>
          </cell>
          <cell r="E20">
            <v>14394427.429899264</v>
          </cell>
          <cell r="F20">
            <v>51982015.758423232</v>
          </cell>
          <cell r="G20" t="e">
            <v>#REF!</v>
          </cell>
          <cell r="H20" t="e">
            <v>#REF!</v>
          </cell>
          <cell r="L20">
            <v>59765000</v>
          </cell>
          <cell r="M20">
            <v>-7782984.2415767722</v>
          </cell>
        </row>
        <row r="22">
          <cell r="A22" t="str">
            <v>Total Expenses</v>
          </cell>
          <cell r="B22">
            <v>12206117.542125892</v>
          </cell>
          <cell r="C22">
            <v>14764324.032770015</v>
          </cell>
          <cell r="D22">
            <v>17178718.126618642</v>
          </cell>
          <cell r="E22">
            <v>15615826.122850528</v>
          </cell>
          <cell r="F22">
            <v>59764985.824365072</v>
          </cell>
          <cell r="G22" t="e">
            <v>#REF!</v>
          </cell>
          <cell r="H22" t="e">
            <v>#REF!</v>
          </cell>
        </row>
        <row r="23">
          <cell r="B23">
            <v>-1457961.7365985233</v>
          </cell>
          <cell r="F23">
            <v>-6829553.9119476378</v>
          </cell>
        </row>
      </sheetData>
      <sheetData sheetId="5"/>
      <sheetData sheetId="6"/>
      <sheetData sheetId="7" refreshError="1">
        <row r="1">
          <cell r="A1" t="str">
            <v>SOHU.COM</v>
          </cell>
        </row>
        <row r="2">
          <cell r="A2" t="str">
            <v>2004 Expense Budget_by month</v>
          </cell>
        </row>
        <row r="3">
          <cell r="A3" t="str">
            <v>PROFORMA SPENDING</v>
          </cell>
        </row>
        <row r="4">
          <cell r="A4" t="str">
            <v>In USD</v>
          </cell>
        </row>
        <row r="5">
          <cell r="A5">
            <v>8280</v>
          </cell>
        </row>
        <row r="7">
          <cell r="B7" t="str">
            <v>Jan</v>
          </cell>
          <cell r="C7" t="str">
            <v>Feb</v>
          </cell>
          <cell r="D7" t="str">
            <v>Mar</v>
          </cell>
          <cell r="E7" t="str">
            <v>Apr</v>
          </cell>
          <cell r="F7" t="str">
            <v>May</v>
          </cell>
          <cell r="G7" t="str">
            <v>Jun</v>
          </cell>
          <cell r="H7" t="str">
            <v>Jul</v>
          </cell>
          <cell r="I7" t="str">
            <v>Aug</v>
          </cell>
          <cell r="J7" t="str">
            <v>Sept</v>
          </cell>
          <cell r="K7" t="str">
            <v>Oct</v>
          </cell>
          <cell r="L7" t="str">
            <v>Nov</v>
          </cell>
          <cell r="M7" t="str">
            <v>Dec</v>
          </cell>
          <cell r="N7">
            <v>2004</v>
          </cell>
          <cell r="O7" t="str">
            <v>2002 Actual</v>
          </cell>
          <cell r="P7" t="str">
            <v>Variance</v>
          </cell>
          <cell r="R7" t="str">
            <v>2004 1st draft</v>
          </cell>
          <cell r="S7" t="str">
            <v>Variance</v>
          </cell>
        </row>
        <row r="8">
          <cell r="A8" t="str">
            <v>Salary and benefit</v>
          </cell>
          <cell r="B8">
            <v>1259915.1307506054</v>
          </cell>
          <cell r="C8">
            <v>1295624.1307506054</v>
          </cell>
          <cell r="D8">
            <v>1319354.1307506054</v>
          </cell>
          <cell r="E8">
            <v>1362703.1307506054</v>
          </cell>
          <cell r="F8">
            <v>1374357.1307506054</v>
          </cell>
          <cell r="G8">
            <v>1387508.1307506054</v>
          </cell>
          <cell r="H8">
            <v>1487253.1307506054</v>
          </cell>
          <cell r="I8">
            <v>1498117.1307506054</v>
          </cell>
          <cell r="J8">
            <v>1506086.1307506054</v>
          </cell>
          <cell r="K8">
            <v>1521656.1307506054</v>
          </cell>
          <cell r="L8">
            <v>1528146.1307506054</v>
          </cell>
          <cell r="M8">
            <v>1535621.1307506054</v>
          </cell>
          <cell r="N8">
            <v>17076341.569007266</v>
          </cell>
          <cell r="O8">
            <v>8222627.4568484575</v>
          </cell>
          <cell r="P8">
            <v>8853714.1121588089</v>
          </cell>
          <cell r="R8">
            <v>20105184.569007266</v>
          </cell>
          <cell r="S8">
            <v>-3028843</v>
          </cell>
        </row>
        <row r="9">
          <cell r="A9" t="str">
            <v>Travelling &amp; Entertainment</v>
          </cell>
          <cell r="B9">
            <v>155190</v>
          </cell>
          <cell r="C9">
            <v>132940</v>
          </cell>
          <cell r="D9">
            <v>136545</v>
          </cell>
          <cell r="E9">
            <v>152935</v>
          </cell>
          <cell r="F9">
            <v>157445</v>
          </cell>
          <cell r="G9">
            <v>158290</v>
          </cell>
          <cell r="H9">
            <v>160845</v>
          </cell>
          <cell r="I9">
            <v>145255</v>
          </cell>
          <cell r="J9">
            <v>149100</v>
          </cell>
          <cell r="K9">
            <v>170660</v>
          </cell>
          <cell r="L9">
            <v>224560</v>
          </cell>
          <cell r="M9">
            <v>155510</v>
          </cell>
          <cell r="N9">
            <v>1899275</v>
          </cell>
          <cell r="O9">
            <v>734534.78186331107</v>
          </cell>
          <cell r="P9">
            <v>1164740.2181366889</v>
          </cell>
          <cell r="R9">
            <v>2017310</v>
          </cell>
          <cell r="S9">
            <v>-118035</v>
          </cell>
        </row>
        <row r="10">
          <cell r="A10" t="str">
            <v xml:space="preserve">Professional fees </v>
          </cell>
          <cell r="B10">
            <v>248247.05339435546</v>
          </cell>
          <cell r="C10">
            <v>243351.00508517673</v>
          </cell>
          <cell r="D10">
            <v>254300.00508517673</v>
          </cell>
          <cell r="E10">
            <v>288566.47131112806</v>
          </cell>
          <cell r="F10">
            <v>317126.47131112806</v>
          </cell>
          <cell r="G10">
            <v>302609.47131112806</v>
          </cell>
          <cell r="H10">
            <v>276862.88131112809</v>
          </cell>
          <cell r="I10">
            <v>279218.47131112806</v>
          </cell>
          <cell r="J10">
            <v>279183.47131112806</v>
          </cell>
          <cell r="K10">
            <v>273133.13797779474</v>
          </cell>
          <cell r="L10">
            <v>275993.13797779474</v>
          </cell>
          <cell r="M10">
            <v>274184.13797779474</v>
          </cell>
          <cell r="N10">
            <v>3312775.7153648618</v>
          </cell>
          <cell r="O10">
            <v>1392164.4836942824</v>
          </cell>
          <cell r="P10">
            <v>1920611.2316705794</v>
          </cell>
          <cell r="R10">
            <v>3412776.1140427156</v>
          </cell>
          <cell r="S10">
            <v>-100000.39867785387</v>
          </cell>
        </row>
        <row r="11">
          <cell r="A11" t="str">
            <v>Advertising &amp; Promotion</v>
          </cell>
          <cell r="B11">
            <v>326551</v>
          </cell>
          <cell r="C11">
            <v>322801</v>
          </cell>
          <cell r="D11">
            <v>323301</v>
          </cell>
          <cell r="E11">
            <v>676551</v>
          </cell>
          <cell r="F11">
            <v>572301</v>
          </cell>
          <cell r="G11">
            <v>572301</v>
          </cell>
          <cell r="H11">
            <v>1134297</v>
          </cell>
          <cell r="I11">
            <v>1130047</v>
          </cell>
          <cell r="J11">
            <v>1130047</v>
          </cell>
          <cell r="K11">
            <v>852875</v>
          </cell>
          <cell r="L11">
            <v>848625</v>
          </cell>
          <cell r="M11">
            <v>847625</v>
          </cell>
          <cell r="N11">
            <v>8737322</v>
          </cell>
          <cell r="O11">
            <v>1666949.9652234579</v>
          </cell>
          <cell r="P11">
            <v>7070372.0347765423</v>
          </cell>
          <cell r="R11">
            <v>9075822</v>
          </cell>
          <cell r="S11">
            <v>-338500</v>
          </cell>
        </row>
        <row r="12">
          <cell r="A12" t="str">
            <v>Content and License</v>
          </cell>
          <cell r="B12">
            <v>261541</v>
          </cell>
          <cell r="C12">
            <v>261902.9888405797</v>
          </cell>
          <cell r="D12">
            <v>262041.66999999998</v>
          </cell>
          <cell r="E12">
            <v>296018.67</v>
          </cell>
          <cell r="F12">
            <v>296018.67</v>
          </cell>
          <cell r="G12">
            <v>296019.67</v>
          </cell>
          <cell r="H12">
            <v>355616.33</v>
          </cell>
          <cell r="I12">
            <v>355116.33</v>
          </cell>
          <cell r="J12">
            <v>355117.33</v>
          </cell>
          <cell r="K12">
            <v>412962</v>
          </cell>
          <cell r="L12">
            <v>412962</v>
          </cell>
          <cell r="M12">
            <v>412961</v>
          </cell>
          <cell r="N12">
            <v>3978277.6588405794</v>
          </cell>
          <cell r="O12">
            <v>1426476.7251315482</v>
          </cell>
          <cell r="P12">
            <v>2551800.933709031</v>
          </cell>
          <cell r="R12">
            <v>4086337.6588405794</v>
          </cell>
          <cell r="S12">
            <v>-108060</v>
          </cell>
        </row>
        <row r="13">
          <cell r="A13" t="str">
            <v>Communications (Bandwidth)</v>
          </cell>
          <cell r="B13">
            <v>243076.69</v>
          </cell>
          <cell r="C13">
            <v>245426.69</v>
          </cell>
          <cell r="D13">
            <v>254264.69</v>
          </cell>
          <cell r="E13">
            <v>284835</v>
          </cell>
          <cell r="F13">
            <v>279185</v>
          </cell>
          <cell r="G13">
            <v>285223</v>
          </cell>
          <cell r="H13">
            <v>292992</v>
          </cell>
          <cell r="I13">
            <v>287374</v>
          </cell>
          <cell r="J13">
            <v>293912</v>
          </cell>
          <cell r="K13">
            <v>296180</v>
          </cell>
          <cell r="L13">
            <v>297030</v>
          </cell>
          <cell r="M13">
            <v>297030</v>
          </cell>
          <cell r="N13">
            <v>3356529.0700000003</v>
          </cell>
          <cell r="O13">
            <v>2341110.7285442655</v>
          </cell>
          <cell r="P13">
            <v>1015418.3414557348</v>
          </cell>
          <cell r="R13">
            <v>3506346.99</v>
          </cell>
          <cell r="S13">
            <v>-149817.91999999993</v>
          </cell>
        </row>
        <row r="14">
          <cell r="A14" t="str">
            <v>Bad debts</v>
          </cell>
          <cell r="B14">
            <v>500</v>
          </cell>
          <cell r="C14">
            <v>500</v>
          </cell>
          <cell r="D14">
            <v>137480</v>
          </cell>
          <cell r="E14">
            <v>500</v>
          </cell>
          <cell r="F14">
            <v>500</v>
          </cell>
          <cell r="G14">
            <v>303686</v>
          </cell>
          <cell r="H14">
            <v>600</v>
          </cell>
          <cell r="I14">
            <v>600</v>
          </cell>
          <cell r="J14">
            <v>265566</v>
          </cell>
          <cell r="K14">
            <v>800</v>
          </cell>
          <cell r="L14">
            <v>800</v>
          </cell>
          <cell r="M14">
            <v>292266</v>
          </cell>
          <cell r="N14">
            <v>1003798</v>
          </cell>
          <cell r="O14">
            <v>978234.59856277565</v>
          </cell>
          <cell r="P14">
            <v>25563.401437224355</v>
          </cell>
          <cell r="R14">
            <v>1153798</v>
          </cell>
          <cell r="S14">
            <v>-150000</v>
          </cell>
        </row>
        <row r="15">
          <cell r="A15" t="str">
            <v>Depreciation and amortization</v>
          </cell>
          <cell r="B15">
            <v>384762</v>
          </cell>
          <cell r="C15">
            <v>371848</v>
          </cell>
          <cell r="D15">
            <v>395141</v>
          </cell>
          <cell r="E15">
            <v>408058.66667000001</v>
          </cell>
          <cell r="F15">
            <v>447495.66667000001</v>
          </cell>
          <cell r="G15">
            <v>462370.66667000001</v>
          </cell>
          <cell r="H15">
            <v>470559.66667000001</v>
          </cell>
          <cell r="I15">
            <v>485086.66667000001</v>
          </cell>
          <cell r="J15">
            <v>480047.66667000001</v>
          </cell>
          <cell r="K15">
            <v>484674.66667000001</v>
          </cell>
          <cell r="L15">
            <v>485376.66667000001</v>
          </cell>
          <cell r="M15">
            <v>491234</v>
          </cell>
          <cell r="N15">
            <v>5366655.3333600005</v>
          </cell>
          <cell r="O15">
            <v>4929989.2109586038</v>
          </cell>
          <cell r="P15">
            <v>436666.12240139674</v>
          </cell>
          <cell r="R15">
            <v>5832851</v>
          </cell>
          <cell r="S15">
            <v>-466195.66663999949</v>
          </cell>
        </row>
        <row r="16">
          <cell r="A16" t="str">
            <v>Office expenses</v>
          </cell>
          <cell r="B16">
            <v>38704.329576779972</v>
          </cell>
          <cell r="C16">
            <v>36999.329576779972</v>
          </cell>
          <cell r="D16">
            <v>37199.329576779972</v>
          </cell>
          <cell r="E16">
            <v>38959.059576779975</v>
          </cell>
          <cell r="F16">
            <v>37454.059576779975</v>
          </cell>
          <cell r="G16">
            <v>38254.059576779975</v>
          </cell>
          <cell r="H16">
            <v>40264.059576779975</v>
          </cell>
          <cell r="I16">
            <v>39509.059576779975</v>
          </cell>
          <cell r="J16">
            <v>40109.059576779975</v>
          </cell>
          <cell r="K16">
            <v>42119.059576779975</v>
          </cell>
          <cell r="L16">
            <v>41064.059576779975</v>
          </cell>
          <cell r="M16">
            <v>41864.059576779975</v>
          </cell>
          <cell r="N16">
            <v>472499.52492135961</v>
          </cell>
          <cell r="O16">
            <v>233446.02156634658</v>
          </cell>
          <cell r="P16">
            <v>239053.50335501303</v>
          </cell>
          <cell r="R16">
            <v>465433.71492135961</v>
          </cell>
          <cell r="S16">
            <v>7065.8099999999977</v>
          </cell>
        </row>
        <row r="17">
          <cell r="A17" t="str">
            <v>Facilities</v>
          </cell>
          <cell r="B17">
            <v>183518.65811138015</v>
          </cell>
          <cell r="C17">
            <v>184518.65811138012</v>
          </cell>
          <cell r="D17">
            <v>191238.65811138018</v>
          </cell>
          <cell r="E17">
            <v>208210.05811138015</v>
          </cell>
          <cell r="F17">
            <v>209210.05811138015</v>
          </cell>
          <cell r="G17">
            <v>210210.05811138015</v>
          </cell>
          <cell r="H17">
            <v>214531.05811138015</v>
          </cell>
          <cell r="I17">
            <v>214531.05811138015</v>
          </cell>
          <cell r="J17">
            <v>214531.05811138015</v>
          </cell>
          <cell r="K17">
            <v>217852.05811138015</v>
          </cell>
          <cell r="L17">
            <v>217852.05811138015</v>
          </cell>
          <cell r="M17">
            <v>217859.05811138009</v>
          </cell>
          <cell r="N17">
            <v>2484062.4973365618</v>
          </cell>
          <cell r="O17">
            <v>1325906.0533687498</v>
          </cell>
          <cell r="P17">
            <v>1158156.443967812</v>
          </cell>
          <cell r="R17">
            <v>2992620.6687651328</v>
          </cell>
          <cell r="S17">
            <v>-508558.17142857099</v>
          </cell>
        </row>
        <row r="18">
          <cell r="A18" t="str">
            <v>Training</v>
          </cell>
          <cell r="B18">
            <v>10000</v>
          </cell>
          <cell r="C18">
            <v>18000</v>
          </cell>
          <cell r="D18">
            <v>22664</v>
          </cell>
          <cell r="E18">
            <v>32000</v>
          </cell>
          <cell r="F18">
            <v>30400</v>
          </cell>
          <cell r="G18">
            <v>35813</v>
          </cell>
          <cell r="H18">
            <v>32000</v>
          </cell>
          <cell r="I18">
            <v>25600</v>
          </cell>
          <cell r="J18">
            <v>34236</v>
          </cell>
          <cell r="K18">
            <v>32000</v>
          </cell>
          <cell r="L18">
            <v>38000</v>
          </cell>
          <cell r="M18">
            <v>28007</v>
          </cell>
          <cell r="N18">
            <v>338720</v>
          </cell>
          <cell r="O18">
            <v>143928.81123224128</v>
          </cell>
          <cell r="P18">
            <v>194791.18876775872</v>
          </cell>
          <cell r="R18">
            <v>386232</v>
          </cell>
          <cell r="S18">
            <v>-47512</v>
          </cell>
        </row>
        <row r="19">
          <cell r="S19">
            <v>0</v>
          </cell>
        </row>
        <row r="20">
          <cell r="A20" t="str">
            <v>Total Expenses</v>
          </cell>
          <cell r="B20">
            <v>3112005.8618331207</v>
          </cell>
          <cell r="C20">
            <v>3113911.8023645217</v>
          </cell>
          <cell r="D20">
            <v>3333529.4835239425</v>
          </cell>
          <cell r="E20">
            <v>3749337.0564198941</v>
          </cell>
          <cell r="F20">
            <v>3721493.0564198941</v>
          </cell>
          <cell r="G20">
            <v>4052285.0564198941</v>
          </cell>
          <cell r="H20">
            <v>4465821.1264198935</v>
          </cell>
          <cell r="I20">
            <v>4460454.7164198933</v>
          </cell>
          <cell r="J20">
            <v>4747935.7164198933</v>
          </cell>
          <cell r="K20">
            <v>4304912.0530865602</v>
          </cell>
          <cell r="L20">
            <v>4370409.0530865602</v>
          </cell>
          <cell r="M20">
            <v>4594161.3864165591</v>
          </cell>
          <cell r="N20">
            <v>48026256.368830629</v>
          </cell>
          <cell r="O20">
            <v>23395368.836994044</v>
          </cell>
          <cell r="P20">
            <v>24630887.531836584</v>
          </cell>
          <cell r="R20">
            <v>53034712.715577058</v>
          </cell>
          <cell r="S20">
            <v>-5008456.3467464298</v>
          </cell>
        </row>
        <row r="21">
          <cell r="A21" t="str">
            <v>Difference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A22" t="str">
            <v>check</v>
          </cell>
          <cell r="D22" t="str">
            <v>*</v>
          </cell>
          <cell r="G22" t="str">
            <v>*</v>
          </cell>
        </row>
        <row r="23">
          <cell r="A23" t="str">
            <v>Total Expenses</v>
          </cell>
          <cell r="B23">
            <v>3639338.1390114534</v>
          </cell>
          <cell r="C23">
            <v>3682164.0795428543</v>
          </cell>
          <cell r="D23">
            <v>4004861.7607022747</v>
          </cell>
          <cell r="E23">
            <v>4013181.6207022746</v>
          </cell>
          <cell r="F23">
            <v>4083666.6207022746</v>
          </cell>
          <cell r="G23">
            <v>4389986.6207022741</v>
          </cell>
          <cell r="H23">
            <v>4812404.5507022738</v>
          </cell>
          <cell r="I23">
            <v>4823631.1407022737</v>
          </cell>
          <cell r="J23">
            <v>5109781.1407022737</v>
          </cell>
          <cell r="K23">
            <v>4698580.3473689407</v>
          </cell>
          <cell r="L23">
            <v>4783330.3473689407</v>
          </cell>
          <cell r="M23">
            <v>4993786.3473689407</v>
          </cell>
          <cell r="N23">
            <v>53034712.715577058</v>
          </cell>
          <cell r="O23">
            <v>23395368.836994044</v>
          </cell>
          <cell r="P23">
            <v>29639343.87858301</v>
          </cell>
          <cell r="R23">
            <v>53034712.715577058</v>
          </cell>
          <cell r="S23">
            <v>0</v>
          </cell>
        </row>
        <row r="24">
          <cell r="A24" t="str">
            <v>1.Reclassify Contract Labor ( previously in Content and License) to Salary and Benefits in 2003. Old classification in 2002.</v>
          </cell>
          <cell r="B24">
            <v>-527332.27717833268</v>
          </cell>
          <cell r="C24">
            <v>-568252.27717833268</v>
          </cell>
          <cell r="D24">
            <v>-671332.27717833221</v>
          </cell>
          <cell r="E24">
            <v>-263844.56428238051</v>
          </cell>
          <cell r="F24">
            <v>-362173.56428238051</v>
          </cell>
          <cell r="G24">
            <v>-337701.56428238004</v>
          </cell>
          <cell r="H24">
            <v>-346583.42428238038</v>
          </cell>
          <cell r="I24">
            <v>-363176.42428238038</v>
          </cell>
          <cell r="J24">
            <v>-361845.42428238038</v>
          </cell>
          <cell r="K24">
            <v>-393668.29428238049</v>
          </cell>
          <cell r="L24">
            <v>-412921.29428238049</v>
          </cell>
          <cell r="M24">
            <v>-399624.9609523816</v>
          </cell>
          <cell r="N24">
            <v>-5008456.3467464298</v>
          </cell>
          <cell r="O24">
            <v>0</v>
          </cell>
          <cell r="P24">
            <v>-5008456.3467464261</v>
          </cell>
        </row>
        <row r="25">
          <cell r="A25" t="str">
            <v>2. Contract labor reflects HR defined contractor only. Article payment of channels is in content payment (Content and License) in 2003.</v>
          </cell>
        </row>
        <row r="26">
          <cell r="A26" t="str">
            <v>Note</v>
          </cell>
        </row>
        <row r="27">
          <cell r="A27" t="str">
            <v>1.Reclassify Contract Labor ( previously in Content and License) to Salary and Benefits in 2003. Old classification in 2002.</v>
          </cell>
        </row>
        <row r="28">
          <cell r="A28" t="str">
            <v>2. Contract labor reflects HR defined contractor only. Article payment of channels is in content payment (Content and License) in 2003.</v>
          </cell>
        </row>
        <row r="29">
          <cell r="A29" t="str">
            <v>* Mainly company-wide interest income (including US's)</v>
          </cell>
        </row>
      </sheetData>
      <sheetData sheetId="8">
        <row r="1">
          <cell r="A1" t="str">
            <v>Database:</v>
          </cell>
        </row>
        <row r="2">
          <cell r="A2" t="str">
            <v>Cube:</v>
          </cell>
          <cell r="D2" t="str">
            <v>Finance</v>
          </cell>
        </row>
        <row r="3">
          <cell r="A3" t="str">
            <v>Page:</v>
          </cell>
          <cell r="D3" t="str">
            <v>Amount</v>
          </cell>
        </row>
        <row r="4">
          <cell r="D4" t="str">
            <v>MainAcct with Des</v>
          </cell>
          <cell r="E4" t="str">
            <v>Total MainAcct with Des</v>
          </cell>
        </row>
        <row r="5">
          <cell r="D5" t="str">
            <v>Year</v>
          </cell>
          <cell r="E5" t="str">
            <v>2004</v>
          </cell>
        </row>
        <row r="6">
          <cell r="D6" t="str">
            <v>Version</v>
          </cell>
          <cell r="E6" t="str">
            <v>B</v>
          </cell>
          <cell r="S6" t="str">
            <v>Last Version</v>
          </cell>
        </row>
        <row r="7">
          <cell r="D7" t="str">
            <v>Month</v>
          </cell>
          <cell r="E7" t="str">
            <v>01</v>
          </cell>
          <cell r="S7" t="str">
            <v>Total Month</v>
          </cell>
        </row>
        <row r="8">
          <cell r="D8" t="str">
            <v>In USD</v>
          </cell>
        </row>
        <row r="9">
          <cell r="G9" t="str">
            <v>Sohu.com Departmental Spending Budget of 2004</v>
          </cell>
        </row>
        <row r="13">
          <cell r="D13" t="str">
            <v>01</v>
          </cell>
          <cell r="E13" t="str">
            <v>02</v>
          </cell>
          <cell r="F13" t="str">
            <v>03</v>
          </cell>
          <cell r="G13" t="str">
            <v>04</v>
          </cell>
          <cell r="H13" t="str">
            <v>05</v>
          </cell>
          <cell r="I13" t="str">
            <v>06</v>
          </cell>
          <cell r="J13" t="str">
            <v>07</v>
          </cell>
          <cell r="K13" t="str">
            <v>08</v>
          </cell>
          <cell r="L13" t="str">
            <v>09</v>
          </cell>
          <cell r="M13" t="str">
            <v>10</v>
          </cell>
          <cell r="N13" t="str">
            <v>11</v>
          </cell>
          <cell r="O13" t="str">
            <v>12</v>
          </cell>
        </row>
        <row r="14">
          <cell r="D14" t="str">
            <v>B</v>
          </cell>
          <cell r="E14" t="str">
            <v>B</v>
          </cell>
          <cell r="F14" t="str">
            <v>B</v>
          </cell>
          <cell r="G14" t="str">
            <v>B</v>
          </cell>
          <cell r="H14" t="str">
            <v>B</v>
          </cell>
          <cell r="I14" t="str">
            <v>B</v>
          </cell>
          <cell r="J14" t="str">
            <v>B</v>
          </cell>
          <cell r="K14" t="str">
            <v>B</v>
          </cell>
          <cell r="L14" t="str">
            <v>B</v>
          </cell>
          <cell r="M14" t="str">
            <v>B</v>
          </cell>
          <cell r="N14" t="str">
            <v>B</v>
          </cell>
          <cell r="O14" t="str">
            <v>B</v>
          </cell>
          <cell r="P14" t="str">
            <v>Total Month</v>
          </cell>
          <cell r="Q14" t="str">
            <v>2002 Budget</v>
          </cell>
          <cell r="R14" t="str">
            <v>Difference</v>
          </cell>
        </row>
        <row r="15">
          <cell r="D15">
            <v>37987</v>
          </cell>
          <cell r="E15">
            <v>38018</v>
          </cell>
          <cell r="F15">
            <v>38047</v>
          </cell>
          <cell r="G15">
            <v>38078</v>
          </cell>
          <cell r="H15">
            <v>38108</v>
          </cell>
          <cell r="I15">
            <v>38139</v>
          </cell>
          <cell r="J15">
            <v>38169</v>
          </cell>
          <cell r="K15">
            <v>38200</v>
          </cell>
          <cell r="L15">
            <v>38231</v>
          </cell>
          <cell r="M15">
            <v>38261</v>
          </cell>
          <cell r="N15">
            <v>38292</v>
          </cell>
          <cell r="O15">
            <v>38322</v>
          </cell>
          <cell r="Q15" t="str">
            <v>2 mth actual + bdget</v>
          </cell>
        </row>
        <row r="16">
          <cell r="A16" t="str">
            <v>Salary &amp; Benefit</v>
          </cell>
          <cell r="B16" t="str">
            <v>Salary &amp; Benefit</v>
          </cell>
        </row>
        <row r="17">
          <cell r="A17" t="str">
            <v>Salary</v>
          </cell>
          <cell r="B17" t="str">
            <v>Salary</v>
          </cell>
        </row>
        <row r="18">
          <cell r="A18" t="str">
            <v>101 Salary Base Pay</v>
          </cell>
          <cell r="C18" t="str">
            <v xml:space="preserve"> Salary Base Pay</v>
          </cell>
          <cell r="D18">
            <v>1484880.6800000002</v>
          </cell>
          <cell r="E18">
            <v>1484880.6800000002</v>
          </cell>
          <cell r="F18">
            <v>1484880.6800000002</v>
          </cell>
          <cell r="G18">
            <v>1548139.65</v>
          </cell>
          <cell r="H18">
            <v>1548139.65</v>
          </cell>
          <cell r="I18">
            <v>1548139.65</v>
          </cell>
          <cell r="J18">
            <v>1590060.63</v>
          </cell>
          <cell r="K18">
            <v>1590060.63</v>
          </cell>
          <cell r="L18">
            <v>1590060.63</v>
          </cell>
          <cell r="M18">
            <v>1624775.31</v>
          </cell>
          <cell r="N18">
            <v>1624775.31</v>
          </cell>
          <cell r="O18">
            <v>1624775.31</v>
          </cell>
          <cell r="P18">
            <v>18743568.809999999</v>
          </cell>
          <cell r="Q18" t="e">
            <v>#VALUE!</v>
          </cell>
          <cell r="R18" t="e">
            <v>#VALUE!</v>
          </cell>
        </row>
        <row r="19">
          <cell r="A19" t="str">
            <v>102 13th Month Salary</v>
          </cell>
          <cell r="C19" t="str">
            <v xml:space="preserve"> 13th Month Salary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 t="e">
            <v>#VALUE!</v>
          </cell>
          <cell r="R19" t="e">
            <v>#VALUE!</v>
          </cell>
        </row>
        <row r="20">
          <cell r="A20" t="str">
            <v>103 Salary Bonus</v>
          </cell>
          <cell r="C20" t="str">
            <v xml:space="preserve"> Salary Bonus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 t="e">
            <v>#VALUE!</v>
          </cell>
          <cell r="R20" t="e">
            <v>#VALUE!</v>
          </cell>
        </row>
        <row r="21">
          <cell r="A21" t="str">
            <v>104 Commissions</v>
          </cell>
          <cell r="C21" t="str">
            <v xml:space="preserve"> Commissions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 t="e">
            <v>#VALUE!</v>
          </cell>
          <cell r="R21" t="e">
            <v>#VALUE!</v>
          </cell>
        </row>
        <row r="22">
          <cell r="A22" t="str">
            <v>105 Overtime</v>
          </cell>
          <cell r="C22" t="str">
            <v xml:space="preserve"> Overtime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 t="e">
            <v>#VALUE!</v>
          </cell>
          <cell r="R22" t="e">
            <v>#VALUE!</v>
          </cell>
        </row>
        <row r="23">
          <cell r="A23" t="str">
            <v>106 Severance</v>
          </cell>
          <cell r="C23" t="str">
            <v xml:space="preserve"> Severance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 t="e">
            <v>#VALUE!</v>
          </cell>
          <cell r="R23" t="e">
            <v>#VALUE!</v>
          </cell>
        </row>
        <row r="24">
          <cell r="A24" t="str">
            <v>110 Allowance</v>
          </cell>
          <cell r="C24" t="str">
            <v xml:space="preserve"> Allowance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 t="e">
            <v>#VALUE!</v>
          </cell>
          <cell r="R24" t="e">
            <v>#VALUE!</v>
          </cell>
        </row>
        <row r="26">
          <cell r="C26" t="str">
            <v>Sub-total:</v>
          </cell>
          <cell r="D26">
            <v>1484880.6800000002</v>
          </cell>
          <cell r="E26">
            <v>1484880.6800000002</v>
          </cell>
          <cell r="F26">
            <v>1484880.6800000002</v>
          </cell>
          <cell r="G26">
            <v>1548139.65</v>
          </cell>
          <cell r="H26">
            <v>1548139.65</v>
          </cell>
          <cell r="I26">
            <v>1548139.65</v>
          </cell>
          <cell r="J26">
            <v>1590060.63</v>
          </cell>
          <cell r="K26">
            <v>1590060.63</v>
          </cell>
          <cell r="L26">
            <v>1590060.63</v>
          </cell>
          <cell r="M26">
            <v>1624775.31</v>
          </cell>
          <cell r="N26">
            <v>1624775.31</v>
          </cell>
          <cell r="O26">
            <v>1624775.31</v>
          </cell>
          <cell r="P26">
            <v>18743568.809999999</v>
          </cell>
          <cell r="Q26" t="e">
            <v>#VALUE!</v>
          </cell>
          <cell r="R26" t="e">
            <v>#VALUE!</v>
          </cell>
        </row>
        <row r="27">
          <cell r="A27" t="str">
            <v>Benefit</v>
          </cell>
          <cell r="B27" t="str">
            <v>Benefit</v>
          </cell>
        </row>
        <row r="28">
          <cell r="A28" t="str">
            <v>111 Employee Recreation</v>
          </cell>
          <cell r="C28" t="str">
            <v xml:space="preserve"> Employee Recreation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 t="e">
            <v>#VALUE!</v>
          </cell>
          <cell r="R28" t="e">
            <v>#VALUE!</v>
          </cell>
        </row>
        <row r="29">
          <cell r="A29" t="str">
            <v>112 Expat. Cost of Living and Other</v>
          </cell>
          <cell r="C29" t="str">
            <v xml:space="preserve"> Expat. Cost of Living and Other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 t="e">
            <v>#VALUE!</v>
          </cell>
          <cell r="R29" t="e">
            <v>#VALUE!</v>
          </cell>
        </row>
        <row r="30">
          <cell r="A30" t="str">
            <v>113 Expat. Taxes</v>
          </cell>
          <cell r="C30" t="str">
            <v xml:space="preserve"> Expat. Taxes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 t="e">
            <v>#VALUE!</v>
          </cell>
          <cell r="R30" t="e">
            <v>#VALUE!</v>
          </cell>
        </row>
        <row r="31">
          <cell r="A31" t="str">
            <v>114 Housing Rental</v>
          </cell>
          <cell r="C31" t="str">
            <v xml:space="preserve"> Housing Rental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 t="e">
            <v>#VALUE!</v>
          </cell>
          <cell r="R31" t="e">
            <v>#VALUE!</v>
          </cell>
        </row>
        <row r="32">
          <cell r="A32" t="str">
            <v>115 Stock Compensation</v>
          </cell>
          <cell r="C32" t="str">
            <v xml:space="preserve"> Stock Compensation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 t="e">
            <v>#VALUE!</v>
          </cell>
          <cell r="R32" t="e">
            <v>#VALUE!</v>
          </cell>
        </row>
        <row r="33">
          <cell r="A33" t="str">
            <v>120 FESCO Management Fee</v>
          </cell>
          <cell r="C33" t="str">
            <v xml:space="preserve"> FESCO Management Fee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 t="e">
            <v>#VALUE!</v>
          </cell>
          <cell r="R33" t="e">
            <v>#VALUE!</v>
          </cell>
        </row>
        <row r="34">
          <cell r="A34" t="str">
            <v>121 Insurance</v>
          </cell>
          <cell r="C34" t="str">
            <v xml:space="preserve"> Insurance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 t="e">
            <v>#VALUE!</v>
          </cell>
          <cell r="R34" t="e">
            <v>#VALUE!</v>
          </cell>
        </row>
        <row r="35">
          <cell r="A35" t="str">
            <v>122 Welfare - Education</v>
          </cell>
          <cell r="C35" t="str">
            <v xml:space="preserve"> Welfare - Education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 t="e">
            <v>#VALUE!</v>
          </cell>
          <cell r="R35" t="e">
            <v>#VALUE!</v>
          </cell>
        </row>
        <row r="36">
          <cell r="A36" t="str">
            <v>123 Welfare - Housing</v>
          </cell>
          <cell r="C36" t="str">
            <v xml:space="preserve"> Welfare - Housing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 t="e">
            <v>#VALUE!</v>
          </cell>
          <cell r="R36" t="e">
            <v>#VALUE!</v>
          </cell>
        </row>
        <row r="37">
          <cell r="A37" t="str">
            <v>124 Welfare - Medical</v>
          </cell>
          <cell r="C37" t="str">
            <v xml:space="preserve"> Welfare - Medical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 t="e">
            <v>#VALUE!</v>
          </cell>
          <cell r="R37" t="e">
            <v>#VALUE!</v>
          </cell>
        </row>
        <row r="38">
          <cell r="A38" t="str">
            <v>125 Welfare - Pension</v>
          </cell>
          <cell r="C38" t="str">
            <v xml:space="preserve"> Welfare - Pension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 t="e">
            <v>#VALUE!</v>
          </cell>
          <cell r="R38" t="e">
            <v>#VALUE!</v>
          </cell>
        </row>
        <row r="39">
          <cell r="A39" t="str">
            <v>126 Welfare - Unemployment</v>
          </cell>
          <cell r="C39" t="str">
            <v xml:space="preserve"> Welfare - Unemployment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 t="e">
            <v>#VALUE!</v>
          </cell>
          <cell r="R39" t="e">
            <v>#VALUE!</v>
          </cell>
        </row>
        <row r="40">
          <cell r="A40" t="str">
            <v>127 Welfare - Union</v>
          </cell>
          <cell r="C40" t="str">
            <v xml:space="preserve"> Welfare - Union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 t="e">
            <v>#VALUE!</v>
          </cell>
          <cell r="R40" t="e">
            <v>#VALUE!</v>
          </cell>
        </row>
        <row r="41">
          <cell r="A41" t="str">
            <v>128 Welfare - Welfare Fund</v>
          </cell>
          <cell r="C41" t="str">
            <v xml:space="preserve"> Welfare - Welfare Fund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 t="e">
            <v>#VALUE!</v>
          </cell>
          <cell r="R41" t="e">
            <v>#VALUE!</v>
          </cell>
        </row>
        <row r="42">
          <cell r="R42">
            <v>0</v>
          </cell>
        </row>
        <row r="43">
          <cell r="C43" t="str">
            <v>Sub-total: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 t="e">
            <v>#VALUE!</v>
          </cell>
          <cell r="R43" t="e">
            <v>#VALUE!</v>
          </cell>
        </row>
        <row r="44">
          <cell r="B44" t="str">
            <v>Travelling &amp; Entertainment</v>
          </cell>
        </row>
        <row r="45">
          <cell r="A45" t="str">
            <v>201 Travelling Domestic</v>
          </cell>
          <cell r="C45" t="str">
            <v xml:space="preserve"> Travelling Domestic</v>
          </cell>
          <cell r="D45">
            <v>88177.725585115986</v>
          </cell>
          <cell r="E45">
            <v>75382.725585115986</v>
          </cell>
          <cell r="F45">
            <v>71995.725585115986</v>
          </cell>
          <cell r="G45">
            <v>80805.725585115986</v>
          </cell>
          <cell r="H45">
            <v>74055.725585115986</v>
          </cell>
          <cell r="I45">
            <v>75655.725585115986</v>
          </cell>
          <cell r="J45">
            <v>71946.725585115986</v>
          </cell>
          <cell r="K45">
            <v>74555.725585115986</v>
          </cell>
          <cell r="L45">
            <v>81155.725585115986</v>
          </cell>
          <cell r="M45">
            <v>74905.725585115986</v>
          </cell>
          <cell r="N45">
            <v>90412.725585115986</v>
          </cell>
          <cell r="O45">
            <v>78705.725585115986</v>
          </cell>
          <cell r="P45">
            <v>937755.7070213916</v>
          </cell>
          <cell r="Q45" t="e">
            <v>#VALUE!</v>
          </cell>
          <cell r="R45" t="e">
            <v>#VALUE!</v>
          </cell>
        </row>
        <row r="46">
          <cell r="A46" t="str">
            <v>202 Travelling International</v>
          </cell>
          <cell r="C46" t="str">
            <v xml:space="preserve"> Travelling International</v>
          </cell>
          <cell r="D46">
            <v>18583.333333000002</v>
          </cell>
          <cell r="E46">
            <v>11583.333333</v>
          </cell>
          <cell r="F46">
            <v>19583.333333000002</v>
          </cell>
          <cell r="G46">
            <v>12583.333333</v>
          </cell>
          <cell r="H46">
            <v>19083.333333000002</v>
          </cell>
          <cell r="I46">
            <v>14583.333333</v>
          </cell>
          <cell r="J46">
            <v>18583.333333000002</v>
          </cell>
          <cell r="K46">
            <v>17583.333333000002</v>
          </cell>
          <cell r="L46">
            <v>14583.333333</v>
          </cell>
          <cell r="M46">
            <v>12583.333333</v>
          </cell>
          <cell r="N46">
            <v>9083.3333330000005</v>
          </cell>
          <cell r="O46">
            <v>13583.333333</v>
          </cell>
          <cell r="P46">
            <v>181999.99999599997</v>
          </cell>
          <cell r="Q46" t="e">
            <v>#VALUE!</v>
          </cell>
          <cell r="R46" t="e">
            <v>#VALUE!</v>
          </cell>
        </row>
        <row r="47">
          <cell r="A47" t="str">
            <v>203 Entertainment</v>
          </cell>
          <cell r="C47" t="str">
            <v xml:space="preserve"> Entertainment</v>
          </cell>
          <cell r="D47">
            <v>52493.294685990339</v>
          </cell>
          <cell r="E47">
            <v>41930</v>
          </cell>
          <cell r="F47">
            <v>48775</v>
          </cell>
          <cell r="G47">
            <v>56389</v>
          </cell>
          <cell r="H47">
            <v>58689</v>
          </cell>
          <cell r="I47">
            <v>87620.884057971009</v>
          </cell>
          <cell r="J47">
            <v>58152.294685990339</v>
          </cell>
          <cell r="K47">
            <v>54389</v>
          </cell>
          <cell r="L47">
            <v>55789</v>
          </cell>
          <cell r="M47">
            <v>84289</v>
          </cell>
          <cell r="N47">
            <v>167800</v>
          </cell>
          <cell r="O47">
            <v>79027.647342995173</v>
          </cell>
          <cell r="P47">
            <v>845344.12077294686</v>
          </cell>
          <cell r="Q47" t="e">
            <v>#VALUE!</v>
          </cell>
          <cell r="R47" t="e">
            <v>#VALUE!</v>
          </cell>
        </row>
        <row r="48">
          <cell r="R48">
            <v>0</v>
          </cell>
        </row>
        <row r="49">
          <cell r="C49" t="str">
            <v>Sub-total:</v>
          </cell>
          <cell r="D49">
            <v>159254.35360410632</v>
          </cell>
          <cell r="E49">
            <v>128896.05891811599</v>
          </cell>
          <cell r="F49">
            <v>140354.05891811597</v>
          </cell>
          <cell r="G49">
            <v>149778.05891811597</v>
          </cell>
          <cell r="H49">
            <v>151828.05891811597</v>
          </cell>
          <cell r="I49">
            <v>177859.94297608698</v>
          </cell>
          <cell r="J49">
            <v>148682.35360410632</v>
          </cell>
          <cell r="K49">
            <v>146528.05891811597</v>
          </cell>
          <cell r="L49">
            <v>151528.05891811597</v>
          </cell>
          <cell r="M49">
            <v>171778.05891811597</v>
          </cell>
          <cell r="N49">
            <v>267296.05891811597</v>
          </cell>
          <cell r="O49">
            <v>171316.70626111116</v>
          </cell>
          <cell r="P49">
            <v>1965099.8277903383</v>
          </cell>
          <cell r="Q49" t="e">
            <v>#VALUE!</v>
          </cell>
          <cell r="R49" t="e">
            <v>#VALUE!</v>
          </cell>
        </row>
        <row r="50">
          <cell r="R50">
            <v>0</v>
          </cell>
        </row>
        <row r="51">
          <cell r="A51" t="str">
            <v>300 Training</v>
          </cell>
          <cell r="C51" t="str">
            <v xml:space="preserve"> Training</v>
          </cell>
          <cell r="D51">
            <v>15000</v>
          </cell>
          <cell r="E51">
            <v>30000</v>
          </cell>
          <cell r="F51">
            <v>40000</v>
          </cell>
          <cell r="G51">
            <v>40000</v>
          </cell>
          <cell r="H51">
            <v>35000</v>
          </cell>
          <cell r="I51">
            <v>40000</v>
          </cell>
          <cell r="J51">
            <v>40000</v>
          </cell>
          <cell r="K51">
            <v>30000</v>
          </cell>
          <cell r="L51">
            <v>40000</v>
          </cell>
          <cell r="M51">
            <v>20000</v>
          </cell>
          <cell r="N51">
            <v>20000</v>
          </cell>
          <cell r="O51">
            <v>20000</v>
          </cell>
          <cell r="P51">
            <v>370000</v>
          </cell>
          <cell r="Q51" t="e">
            <v>#VALUE!</v>
          </cell>
          <cell r="R51" t="e">
            <v>#VALUE!</v>
          </cell>
        </row>
        <row r="53">
          <cell r="A53" t="str">
            <v>Professional Fee</v>
          </cell>
          <cell r="B53" t="str">
            <v>Professional Fee</v>
          </cell>
        </row>
        <row r="54">
          <cell r="A54" t="str">
            <v>401 Audit</v>
          </cell>
          <cell r="C54" t="str">
            <v xml:space="preserve"> Audit</v>
          </cell>
          <cell r="D54">
            <v>37359.521993389273</v>
          </cell>
          <cell r="E54">
            <v>35789.473684210527</v>
          </cell>
          <cell r="F54">
            <v>35789.473684210527</v>
          </cell>
          <cell r="G54">
            <v>35789.473684210527</v>
          </cell>
          <cell r="H54">
            <v>35789.473684210527</v>
          </cell>
          <cell r="I54">
            <v>35789.473684210527</v>
          </cell>
          <cell r="J54">
            <v>35858.88368421053</v>
          </cell>
          <cell r="K54">
            <v>35789.473684210527</v>
          </cell>
          <cell r="L54">
            <v>35789.473684210527</v>
          </cell>
          <cell r="M54">
            <v>35789.473684210527</v>
          </cell>
          <cell r="N54">
            <v>35789.473684210527</v>
          </cell>
          <cell r="O54">
            <v>35789.473684210527</v>
          </cell>
          <cell r="P54">
            <v>431113.142519705</v>
          </cell>
          <cell r="Q54" t="e">
            <v>#VALUE!</v>
          </cell>
          <cell r="R54" t="e">
            <v>#VALUE!</v>
          </cell>
        </row>
        <row r="55">
          <cell r="A55" t="str">
            <v>402 Consulting</v>
          </cell>
          <cell r="C55" t="str">
            <v xml:space="preserve"> Consulting</v>
          </cell>
          <cell r="D55">
            <v>67589.466225951357</v>
          </cell>
          <cell r="E55">
            <v>66695.466225951357</v>
          </cell>
          <cell r="F55">
            <v>77644.466225951357</v>
          </cell>
          <cell r="G55">
            <v>78275.466225951357</v>
          </cell>
          <cell r="H55">
            <v>72937.466225951357</v>
          </cell>
          <cell r="I55">
            <v>92620.466225951357</v>
          </cell>
          <cell r="J55">
            <v>66502.466225951357</v>
          </cell>
          <cell r="K55">
            <v>69229.466225951357</v>
          </cell>
          <cell r="L55">
            <v>69194.466225951357</v>
          </cell>
          <cell r="M55">
            <v>66175.466225951357</v>
          </cell>
          <cell r="N55">
            <v>69337.466225951357</v>
          </cell>
          <cell r="O55">
            <v>67528.466225951357</v>
          </cell>
          <cell r="P55">
            <v>863730.59471141605</v>
          </cell>
          <cell r="Q55" t="e">
            <v>#VALUE!</v>
          </cell>
          <cell r="R55" t="e">
            <v>#VALUE!</v>
          </cell>
        </row>
        <row r="56">
          <cell r="A56" t="str">
            <v>403 Insurance</v>
          </cell>
          <cell r="C56" t="str">
            <v xml:space="preserve"> Insurance</v>
          </cell>
          <cell r="D56">
            <v>83333.333333333328</v>
          </cell>
          <cell r="E56">
            <v>83333.333333333328</v>
          </cell>
          <cell r="F56">
            <v>83333.333333333328</v>
          </cell>
          <cell r="G56">
            <v>83333.333333333328</v>
          </cell>
          <cell r="H56">
            <v>83333.333333333328</v>
          </cell>
          <cell r="I56">
            <v>83333.333333333328</v>
          </cell>
          <cell r="J56">
            <v>83333.333333333328</v>
          </cell>
          <cell r="K56">
            <v>83333.333333333328</v>
          </cell>
          <cell r="L56">
            <v>83333.333333333328</v>
          </cell>
          <cell r="M56">
            <v>83333.333333333328</v>
          </cell>
          <cell r="N56">
            <v>83333.333333333328</v>
          </cell>
          <cell r="O56">
            <v>83333.333333333328</v>
          </cell>
          <cell r="P56">
            <v>1000000.0000000001</v>
          </cell>
          <cell r="Q56" t="e">
            <v>#VALUE!</v>
          </cell>
          <cell r="R56" t="e">
            <v>#VALUE!</v>
          </cell>
        </row>
        <row r="57">
          <cell r="A57" t="str">
            <v>404 Legal</v>
          </cell>
          <cell r="C57" t="str">
            <v xml:space="preserve"> Legal</v>
          </cell>
          <cell r="D57">
            <v>60616.333333333336</v>
          </cell>
          <cell r="E57">
            <v>60616.333333333336</v>
          </cell>
          <cell r="F57">
            <v>60616.333333333336</v>
          </cell>
          <cell r="G57">
            <v>60616.333333333336</v>
          </cell>
          <cell r="H57">
            <v>60616.333333333336</v>
          </cell>
          <cell r="I57">
            <v>60616.333333333336</v>
          </cell>
          <cell r="J57">
            <v>60616.333333333336</v>
          </cell>
          <cell r="K57">
            <v>60616.333333333336</v>
          </cell>
          <cell r="L57">
            <v>60616.333333333336</v>
          </cell>
          <cell r="M57">
            <v>57283</v>
          </cell>
          <cell r="N57">
            <v>57283</v>
          </cell>
          <cell r="O57">
            <v>57283</v>
          </cell>
          <cell r="P57">
            <v>717396</v>
          </cell>
          <cell r="Q57" t="e">
            <v>#VALUE!</v>
          </cell>
          <cell r="R57" t="e">
            <v>#VALUE!</v>
          </cell>
        </row>
        <row r="58">
          <cell r="A58" t="str">
            <v>405 Nasdaq and SEC Filing</v>
          </cell>
          <cell r="C58" t="str">
            <v xml:space="preserve"> Nasdaq and SEC Filing</v>
          </cell>
          <cell r="D58">
            <v>11700</v>
          </cell>
          <cell r="E58">
            <v>11700</v>
          </cell>
          <cell r="F58">
            <v>11700</v>
          </cell>
          <cell r="G58">
            <v>11700</v>
          </cell>
          <cell r="H58">
            <v>45900</v>
          </cell>
          <cell r="I58">
            <v>11700</v>
          </cell>
          <cell r="J58">
            <v>11700</v>
          </cell>
          <cell r="K58">
            <v>11700</v>
          </cell>
          <cell r="L58">
            <v>11700</v>
          </cell>
          <cell r="M58">
            <v>11700</v>
          </cell>
          <cell r="N58">
            <v>11700</v>
          </cell>
          <cell r="O58">
            <v>11700</v>
          </cell>
          <cell r="P58">
            <v>174600</v>
          </cell>
          <cell r="Q58" t="e">
            <v>#VALUE!</v>
          </cell>
          <cell r="R58" t="e">
            <v>#VALUE!</v>
          </cell>
        </row>
        <row r="59">
          <cell r="A59" t="str">
            <v>407 Public and Investor</v>
          </cell>
          <cell r="C59" t="str">
            <v xml:space="preserve"> Public and Investor</v>
          </cell>
          <cell r="D59">
            <v>2130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2130</v>
          </cell>
          <cell r="Q59" t="e">
            <v>#VALUE!</v>
          </cell>
          <cell r="R59" t="e">
            <v>#VALUE!</v>
          </cell>
        </row>
        <row r="60">
          <cell r="A60" t="str">
            <v>408 Recruiting</v>
          </cell>
          <cell r="C60" t="str">
            <v xml:space="preserve"> Recruiting</v>
          </cell>
          <cell r="D60">
            <v>2207.8647342995168</v>
          </cell>
          <cell r="E60">
            <v>1905.8647342995168</v>
          </cell>
          <cell r="F60">
            <v>1905.8647342995168</v>
          </cell>
          <cell r="G60">
            <v>2207.8647342995168</v>
          </cell>
          <cell r="H60">
            <v>1905.8647342995168</v>
          </cell>
          <cell r="I60">
            <v>1905.8647342995168</v>
          </cell>
          <cell r="J60">
            <v>2207.8647342995168</v>
          </cell>
          <cell r="K60">
            <v>1905.8647342995168</v>
          </cell>
          <cell r="L60">
            <v>1905.8647342995168</v>
          </cell>
          <cell r="M60">
            <v>2207.8647342995168</v>
          </cell>
          <cell r="N60">
            <v>1905.8647342995168</v>
          </cell>
          <cell r="O60">
            <v>1905.8647342995168</v>
          </cell>
          <cell r="P60">
            <v>24078.376811594204</v>
          </cell>
          <cell r="Q60" t="e">
            <v>#VALUE!</v>
          </cell>
          <cell r="R60" t="e">
            <v>#VALUE!</v>
          </cell>
        </row>
        <row r="61">
          <cell r="A61" t="str">
            <v>406 Other</v>
          </cell>
          <cell r="C61" t="str">
            <v xml:space="preserve"> Other</v>
          </cell>
          <cell r="D61">
            <v>10000</v>
          </cell>
          <cell r="E61">
            <v>10000</v>
          </cell>
          <cell r="F61">
            <v>10000</v>
          </cell>
          <cell r="G61">
            <v>10000</v>
          </cell>
          <cell r="H61">
            <v>10000</v>
          </cell>
          <cell r="I61">
            <v>10000</v>
          </cell>
          <cell r="J61">
            <v>10000</v>
          </cell>
          <cell r="K61">
            <v>10000</v>
          </cell>
          <cell r="L61">
            <v>10000</v>
          </cell>
          <cell r="M61">
            <v>10000</v>
          </cell>
          <cell r="N61">
            <v>10000</v>
          </cell>
          <cell r="O61">
            <v>10000</v>
          </cell>
          <cell r="P61">
            <v>120000</v>
          </cell>
          <cell r="Q61" t="e">
            <v>#VALUE!</v>
          </cell>
          <cell r="R61" t="e">
            <v>#VALUE!</v>
          </cell>
        </row>
        <row r="62">
          <cell r="R62">
            <v>0</v>
          </cell>
        </row>
        <row r="63">
          <cell r="C63" t="str">
            <v>Sub-total</v>
          </cell>
          <cell r="D63">
            <v>274936.51962030685</v>
          </cell>
          <cell r="E63">
            <v>270040.47131112806</v>
          </cell>
          <cell r="F63">
            <v>280989.47131112806</v>
          </cell>
          <cell r="G63">
            <v>281922.47131112806</v>
          </cell>
          <cell r="H63">
            <v>310482.47131112806</v>
          </cell>
          <cell r="I63">
            <v>295965.47131112806</v>
          </cell>
          <cell r="J63">
            <v>270218.88131112809</v>
          </cell>
          <cell r="K63">
            <v>272574.47131112806</v>
          </cell>
          <cell r="L63">
            <v>272539.47131112806</v>
          </cell>
          <cell r="M63">
            <v>266489.13797779474</v>
          </cell>
          <cell r="N63">
            <v>269349.13797779474</v>
          </cell>
          <cell r="O63">
            <v>267540.13797779474</v>
          </cell>
          <cell r="P63">
            <v>3333048.1140427152</v>
          </cell>
          <cell r="Q63" t="e">
            <v>#VALUE!</v>
          </cell>
          <cell r="R63" t="e">
            <v>#VALUE!</v>
          </cell>
        </row>
        <row r="64">
          <cell r="A64" t="str">
            <v>Advertising &amp; Promotion</v>
          </cell>
          <cell r="B64" t="str">
            <v>Advertising &amp; Promotion</v>
          </cell>
          <cell r="R64">
            <v>0</v>
          </cell>
        </row>
        <row r="65">
          <cell r="A65" t="str">
            <v>510 Advertising Newspaper</v>
          </cell>
          <cell r="C65" t="str">
            <v xml:space="preserve"> Advertising Newspaper</v>
          </cell>
          <cell r="D65">
            <v>600000</v>
          </cell>
          <cell r="E65">
            <v>600000</v>
          </cell>
          <cell r="F65">
            <v>600000</v>
          </cell>
          <cell r="G65">
            <v>750000</v>
          </cell>
          <cell r="H65">
            <v>750000</v>
          </cell>
          <cell r="I65">
            <v>700000</v>
          </cell>
          <cell r="J65">
            <v>750000</v>
          </cell>
          <cell r="K65">
            <v>750000</v>
          </cell>
          <cell r="L65">
            <v>700000</v>
          </cell>
          <cell r="M65">
            <v>600000</v>
          </cell>
          <cell r="N65">
            <v>600000</v>
          </cell>
          <cell r="O65">
            <v>600000</v>
          </cell>
          <cell r="P65">
            <v>8000000</v>
          </cell>
          <cell r="Q65" t="e">
            <v>#VALUE!</v>
          </cell>
          <cell r="R65" t="e">
            <v>#VALUE!</v>
          </cell>
        </row>
        <row r="66">
          <cell r="A66" t="str">
            <v>511 Advertising Outdoor</v>
          </cell>
          <cell r="C66" t="str">
            <v xml:space="preserve"> Advertising Outdoor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 t="e">
            <v>#VALUE!</v>
          </cell>
          <cell r="R66" t="e">
            <v>#VALUE!</v>
          </cell>
        </row>
        <row r="67">
          <cell r="A67" t="str">
            <v>512 advertising Sponsorship</v>
          </cell>
          <cell r="C67" t="str">
            <v xml:space="preserve"> advertising Sponsorship</v>
          </cell>
          <cell r="D67">
            <v>1003810</v>
          </cell>
          <cell r="E67">
            <v>0</v>
          </cell>
          <cell r="F67">
            <v>0</v>
          </cell>
          <cell r="G67">
            <v>1008810</v>
          </cell>
          <cell r="H67">
            <v>0</v>
          </cell>
          <cell r="I67">
            <v>0</v>
          </cell>
          <cell r="J67">
            <v>1111310</v>
          </cell>
          <cell r="K67">
            <v>0</v>
          </cell>
          <cell r="L67">
            <v>0</v>
          </cell>
          <cell r="M67">
            <v>441875</v>
          </cell>
          <cell r="N67">
            <v>0</v>
          </cell>
          <cell r="O67">
            <v>0</v>
          </cell>
          <cell r="P67">
            <v>3565805</v>
          </cell>
          <cell r="Q67" t="e">
            <v>#VALUE!</v>
          </cell>
          <cell r="R67" t="e">
            <v>#VALUE!</v>
          </cell>
        </row>
        <row r="68">
          <cell r="A68" t="str">
            <v>514 Advertising TV</v>
          </cell>
          <cell r="C68" t="str">
            <v xml:space="preserve"> Advertising TV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 t="e">
            <v>#VALUE!</v>
          </cell>
          <cell r="R68" t="e">
            <v>#VALUE!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R69">
            <v>0</v>
          </cell>
        </row>
        <row r="70">
          <cell r="A70" t="str">
            <v>513 Brand Cooperation</v>
          </cell>
          <cell r="C70" t="str">
            <v xml:space="preserve"> Brand Cooperation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 t="e">
            <v>#VALUE!</v>
          </cell>
          <cell r="R70" t="e">
            <v>#VALUE!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R71">
            <v>0</v>
          </cell>
        </row>
        <row r="72">
          <cell r="A72" t="str">
            <v>520 Market Research</v>
          </cell>
          <cell r="C72" t="str">
            <v xml:space="preserve"> Market Research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 t="e">
            <v>#VALUE!</v>
          </cell>
          <cell r="R72" t="e">
            <v>#VALUE!</v>
          </cell>
        </row>
        <row r="73"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R73">
            <v>0</v>
          </cell>
        </row>
        <row r="74">
          <cell r="A74" t="str">
            <v>530 Market Aids</v>
          </cell>
          <cell r="C74" t="str">
            <v xml:space="preserve"> Market Aids</v>
          </cell>
          <cell r="D74">
            <v>100</v>
          </cell>
          <cell r="E74">
            <v>100</v>
          </cell>
          <cell r="F74">
            <v>100</v>
          </cell>
          <cell r="G74">
            <v>100</v>
          </cell>
          <cell r="H74">
            <v>100</v>
          </cell>
          <cell r="I74">
            <v>100</v>
          </cell>
          <cell r="J74">
            <v>100</v>
          </cell>
          <cell r="K74">
            <v>100</v>
          </cell>
          <cell r="L74">
            <v>100</v>
          </cell>
          <cell r="M74">
            <v>100</v>
          </cell>
          <cell r="N74">
            <v>100</v>
          </cell>
          <cell r="O74">
            <v>100</v>
          </cell>
          <cell r="P74">
            <v>1200</v>
          </cell>
          <cell r="Q74" t="e">
            <v>#VALUE!</v>
          </cell>
          <cell r="R74" t="e">
            <v>#VALUE!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R75">
            <v>0</v>
          </cell>
        </row>
        <row r="76">
          <cell r="A76" t="str">
            <v>540 Press Release</v>
          </cell>
          <cell r="C76" t="str">
            <v xml:space="preserve"> Press Release</v>
          </cell>
          <cell r="D76">
            <v>5150</v>
          </cell>
          <cell r="E76">
            <v>900</v>
          </cell>
          <cell r="F76">
            <v>900</v>
          </cell>
          <cell r="G76">
            <v>5150</v>
          </cell>
          <cell r="H76">
            <v>900</v>
          </cell>
          <cell r="I76">
            <v>900</v>
          </cell>
          <cell r="J76">
            <v>5150</v>
          </cell>
          <cell r="K76">
            <v>900</v>
          </cell>
          <cell r="L76">
            <v>900</v>
          </cell>
          <cell r="M76">
            <v>5150</v>
          </cell>
          <cell r="N76">
            <v>900</v>
          </cell>
          <cell r="O76">
            <v>900</v>
          </cell>
          <cell r="P76">
            <v>27800</v>
          </cell>
          <cell r="Q76" t="e">
            <v>#VALUE!</v>
          </cell>
          <cell r="R76" t="e">
            <v>#VALUE!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R77">
            <v>0</v>
          </cell>
        </row>
        <row r="78">
          <cell r="A78" t="str">
            <v>541 Events and Trade Shows</v>
          </cell>
          <cell r="C78" t="str">
            <v xml:space="preserve"> Events and Trade Shows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1000</v>
          </cell>
          <cell r="I78">
            <v>1000</v>
          </cell>
          <cell r="J78">
            <v>0</v>
          </cell>
          <cell r="K78">
            <v>1000</v>
          </cell>
          <cell r="L78">
            <v>1000</v>
          </cell>
          <cell r="M78">
            <v>0</v>
          </cell>
          <cell r="N78">
            <v>1000</v>
          </cell>
          <cell r="O78">
            <v>0</v>
          </cell>
          <cell r="P78">
            <v>5000</v>
          </cell>
          <cell r="Q78" t="e">
            <v>#VALUE!</v>
          </cell>
          <cell r="R78" t="e">
            <v>#VALUE!</v>
          </cell>
        </row>
        <row r="79">
          <cell r="R79">
            <v>0</v>
          </cell>
        </row>
        <row r="80">
          <cell r="C80" t="str">
            <v>Sub-total for Advertising &amp; Promotion</v>
          </cell>
          <cell r="D80">
            <v>1609060</v>
          </cell>
          <cell r="E80">
            <v>601000</v>
          </cell>
          <cell r="F80">
            <v>601000</v>
          </cell>
          <cell r="G80">
            <v>1764060</v>
          </cell>
          <cell r="H80">
            <v>752000</v>
          </cell>
          <cell r="I80">
            <v>702000</v>
          </cell>
          <cell r="J80">
            <v>1866560</v>
          </cell>
          <cell r="K80">
            <v>752000</v>
          </cell>
          <cell r="L80">
            <v>702000</v>
          </cell>
          <cell r="M80">
            <v>1047125</v>
          </cell>
          <cell r="N80">
            <v>602000</v>
          </cell>
          <cell r="O80">
            <v>601000</v>
          </cell>
          <cell r="P80">
            <v>11599805</v>
          </cell>
          <cell r="Q80" t="e">
            <v>#VALUE!</v>
          </cell>
          <cell r="R80" t="e">
            <v>#VALUE!</v>
          </cell>
        </row>
        <row r="81">
          <cell r="R81">
            <v>0</v>
          </cell>
        </row>
        <row r="82">
          <cell r="A82" t="str">
            <v>Content &amp; License</v>
          </cell>
          <cell r="B82" t="str">
            <v>Content &amp; License</v>
          </cell>
          <cell r="R82">
            <v>0</v>
          </cell>
        </row>
        <row r="83">
          <cell r="A83" t="str">
            <v>610 Content Payments</v>
          </cell>
          <cell r="C83" t="str">
            <v xml:space="preserve"> Content Payments</v>
          </cell>
          <cell r="D83">
            <v>12680.864734299517</v>
          </cell>
          <cell r="E83">
            <v>12680.864734299517</v>
          </cell>
          <cell r="F83">
            <v>12680.864734299517</v>
          </cell>
          <cell r="G83">
            <v>12680.864734299517</v>
          </cell>
          <cell r="H83">
            <v>12680.864734299517</v>
          </cell>
          <cell r="I83">
            <v>12680.864734299517</v>
          </cell>
          <cell r="J83">
            <v>12680.864734299517</v>
          </cell>
          <cell r="K83">
            <v>12680.864734299517</v>
          </cell>
          <cell r="L83">
            <v>12680.864734299517</v>
          </cell>
          <cell r="M83">
            <v>12680.864734299517</v>
          </cell>
          <cell r="N83">
            <v>12680.864734299517</v>
          </cell>
          <cell r="O83">
            <v>12680.864734299517</v>
          </cell>
          <cell r="P83">
            <v>152170.37681159418</v>
          </cell>
          <cell r="Q83" t="e">
            <v>#VALUE!</v>
          </cell>
          <cell r="R83" t="e">
            <v>#VALUE!</v>
          </cell>
        </row>
        <row r="84">
          <cell r="A84" t="str">
            <v>620 Contract Labour</v>
          </cell>
          <cell r="C84" t="str">
            <v xml:space="preserve"> Contract Labour</v>
          </cell>
          <cell r="D84">
            <v>14646.130750605327</v>
          </cell>
          <cell r="E84">
            <v>14146.130750605327</v>
          </cell>
          <cell r="F84">
            <v>14146.130750605327</v>
          </cell>
          <cell r="G84">
            <v>14746.130750605327</v>
          </cell>
          <cell r="H84">
            <v>14246.130750605327</v>
          </cell>
          <cell r="I84">
            <v>14346.130750605327</v>
          </cell>
          <cell r="J84">
            <v>14846.130750605327</v>
          </cell>
          <cell r="K84">
            <v>14346.130750605327</v>
          </cell>
          <cell r="L84">
            <v>13742.130750605327</v>
          </cell>
          <cell r="M84">
            <v>14846.130750605327</v>
          </cell>
          <cell r="N84">
            <v>14346.130750605327</v>
          </cell>
          <cell r="O84">
            <v>14346.130750605327</v>
          </cell>
          <cell r="P84">
            <v>172749.56900726393</v>
          </cell>
          <cell r="Q84" t="e">
            <v>#VALUE!</v>
          </cell>
          <cell r="R84" t="e">
            <v>#VALUE!</v>
          </cell>
        </row>
        <row r="85">
          <cell r="A85" t="str">
            <v>630 Royalties &amp; License</v>
          </cell>
          <cell r="C85" t="str">
            <v xml:space="preserve"> Royalties &amp; License</v>
          </cell>
          <cell r="D85">
            <v>86077.818035426724</v>
          </cell>
          <cell r="E85">
            <v>86440.136876006436</v>
          </cell>
          <cell r="F85">
            <v>86578.818035426724</v>
          </cell>
          <cell r="G85">
            <v>86077.818035426724</v>
          </cell>
          <cell r="H85">
            <v>86077.818035426724</v>
          </cell>
          <cell r="I85">
            <v>86078.818035426724</v>
          </cell>
          <cell r="J85">
            <v>101459.38701019861</v>
          </cell>
          <cell r="K85">
            <v>100959.38701019861</v>
          </cell>
          <cell r="L85">
            <v>100959.38701019861</v>
          </cell>
          <cell r="M85">
            <v>112516.25818572196</v>
          </cell>
          <cell r="N85">
            <v>112516.25818572196</v>
          </cell>
          <cell r="O85">
            <v>112514.25818572196</v>
          </cell>
          <cell r="P85">
            <v>1158256.1626409015</v>
          </cell>
          <cell r="Q85" t="e">
            <v>#VALUE!</v>
          </cell>
          <cell r="R85" t="e">
            <v>#VALUE!</v>
          </cell>
        </row>
        <row r="86">
          <cell r="R86">
            <v>0</v>
          </cell>
        </row>
        <row r="87">
          <cell r="C87" t="str">
            <v>Sub-total:</v>
          </cell>
          <cell r="D87">
            <v>113404.81352033158</v>
          </cell>
          <cell r="E87">
            <v>113267.13236091129</v>
          </cell>
          <cell r="F87">
            <v>113405.81352033158</v>
          </cell>
          <cell r="G87">
            <v>113504.81352033158</v>
          </cell>
          <cell r="H87">
            <v>113004.81352033158</v>
          </cell>
          <cell r="I87">
            <v>113105.81352033158</v>
          </cell>
          <cell r="J87">
            <v>128986.38249510346</v>
          </cell>
          <cell r="K87">
            <v>127986.38249510346</v>
          </cell>
          <cell r="L87">
            <v>127382.38249510346</v>
          </cell>
          <cell r="M87">
            <v>140043.25367062681</v>
          </cell>
          <cell r="N87">
            <v>139543.25367062681</v>
          </cell>
          <cell r="O87">
            <v>139541.25367062681</v>
          </cell>
          <cell r="P87">
            <v>1483176.1084597595</v>
          </cell>
          <cell r="Q87" t="e">
            <v>#VALUE!</v>
          </cell>
          <cell r="R87" t="e">
            <v>#VALUE!</v>
          </cell>
        </row>
        <row r="88">
          <cell r="A88" t="str">
            <v>Office Expenses</v>
          </cell>
          <cell r="B88" t="str">
            <v>Office Expenses</v>
          </cell>
        </row>
        <row r="89">
          <cell r="A89" t="str">
            <v>710 Cafeteria</v>
          </cell>
          <cell r="C89" t="str">
            <v xml:space="preserve"> Cafeteria</v>
          </cell>
          <cell r="D89">
            <v>240.77294685990339</v>
          </cell>
          <cell r="E89">
            <v>240.77294685990339</v>
          </cell>
          <cell r="F89">
            <v>240.77294685990339</v>
          </cell>
          <cell r="G89">
            <v>240.77294685990339</v>
          </cell>
          <cell r="H89">
            <v>240.77294685990339</v>
          </cell>
          <cell r="I89">
            <v>240.77294685990339</v>
          </cell>
          <cell r="J89">
            <v>240.77294685990339</v>
          </cell>
          <cell r="K89">
            <v>240.77294685990339</v>
          </cell>
          <cell r="L89">
            <v>240.77294685990339</v>
          </cell>
          <cell r="M89">
            <v>240.77294685990339</v>
          </cell>
          <cell r="N89">
            <v>240.77294685990339</v>
          </cell>
          <cell r="O89">
            <v>240.77294685990339</v>
          </cell>
          <cell r="P89">
            <v>2889.2753623188401</v>
          </cell>
          <cell r="Q89" t="e">
            <v>#VALUE!</v>
          </cell>
          <cell r="R89" t="e">
            <v>#VALUE!</v>
          </cell>
        </row>
        <row r="90">
          <cell r="A90" t="str">
            <v>711 Cleaning</v>
          </cell>
          <cell r="C90" t="str">
            <v xml:space="preserve"> Cleaning</v>
          </cell>
          <cell r="D90">
            <v>300</v>
          </cell>
          <cell r="E90">
            <v>300</v>
          </cell>
          <cell r="F90">
            <v>300</v>
          </cell>
          <cell r="G90">
            <v>300</v>
          </cell>
          <cell r="H90">
            <v>300</v>
          </cell>
          <cell r="I90">
            <v>300</v>
          </cell>
          <cell r="J90">
            <v>300</v>
          </cell>
          <cell r="K90">
            <v>300</v>
          </cell>
          <cell r="L90">
            <v>300</v>
          </cell>
          <cell r="M90">
            <v>300</v>
          </cell>
          <cell r="N90">
            <v>300</v>
          </cell>
          <cell r="O90">
            <v>300</v>
          </cell>
          <cell r="P90">
            <v>3600</v>
          </cell>
          <cell r="Q90" t="e">
            <v>#VALUE!</v>
          </cell>
          <cell r="R90" t="e">
            <v>#VALUE!</v>
          </cell>
        </row>
        <row r="91">
          <cell r="A91" t="str">
            <v>713 Repair and Maintenmance</v>
          </cell>
          <cell r="C91" t="str">
            <v xml:space="preserve"> Repair and Maintenmance</v>
          </cell>
          <cell r="D91">
            <v>4912.6846246973364</v>
          </cell>
          <cell r="E91">
            <v>4912.6846246973364</v>
          </cell>
          <cell r="F91">
            <v>5912.6846246973364</v>
          </cell>
          <cell r="G91">
            <v>5112.6846246973364</v>
          </cell>
          <cell r="H91">
            <v>5112.6846246973364</v>
          </cell>
          <cell r="I91">
            <v>5412.6846246973364</v>
          </cell>
          <cell r="J91">
            <v>5312.6846246973364</v>
          </cell>
          <cell r="K91">
            <v>5512.6846246973364</v>
          </cell>
          <cell r="L91">
            <v>6012.6846246973364</v>
          </cell>
          <cell r="M91">
            <v>5512.6846246973364</v>
          </cell>
          <cell r="N91">
            <v>5512.6846246973364</v>
          </cell>
          <cell r="O91">
            <v>6012.6846246973364</v>
          </cell>
          <cell r="P91">
            <v>65252.215496368037</v>
          </cell>
          <cell r="Q91" t="e">
            <v>#VALUE!</v>
          </cell>
          <cell r="R91" t="e">
            <v>#VALUE!</v>
          </cell>
        </row>
        <row r="92">
          <cell r="A92" t="str">
            <v>714 Utilities</v>
          </cell>
          <cell r="C92" t="str">
            <v xml:space="preserve"> Utilities</v>
          </cell>
          <cell r="D92">
            <v>2622.7053140096618</v>
          </cell>
          <cell r="E92">
            <v>2622.7053140096618</v>
          </cell>
          <cell r="F92">
            <v>2322.7053140096618</v>
          </cell>
          <cell r="G92">
            <v>2322.7053140096618</v>
          </cell>
          <cell r="H92">
            <v>2322.7053140096618</v>
          </cell>
          <cell r="I92">
            <v>2522.7053140096618</v>
          </cell>
          <cell r="J92">
            <v>2622.7053140096618</v>
          </cell>
          <cell r="K92">
            <v>2622.7053140096618</v>
          </cell>
          <cell r="L92">
            <v>2622.7053140096618</v>
          </cell>
          <cell r="M92">
            <v>2322.7053140096618</v>
          </cell>
          <cell r="N92">
            <v>2622.7053140096618</v>
          </cell>
          <cell r="O92">
            <v>2622.7053140096618</v>
          </cell>
          <cell r="P92">
            <v>30172.46376811594</v>
          </cell>
          <cell r="Q92" t="e">
            <v>#VALUE!</v>
          </cell>
          <cell r="R92" t="e">
            <v>#VALUE!</v>
          </cell>
        </row>
        <row r="93">
          <cell r="A93" t="str">
            <v>730 Office Expense</v>
          </cell>
          <cell r="C93" t="str">
            <v xml:space="preserve"> Office Expense</v>
          </cell>
          <cell r="D93">
            <v>8953</v>
          </cell>
          <cell r="E93">
            <v>8953</v>
          </cell>
          <cell r="F93">
            <v>8553</v>
          </cell>
          <cell r="G93">
            <v>9507</v>
          </cell>
          <cell r="H93">
            <v>9507</v>
          </cell>
          <cell r="I93">
            <v>9507</v>
          </cell>
          <cell r="J93">
            <v>10462</v>
          </cell>
          <cell r="K93">
            <v>10762</v>
          </cell>
          <cell r="L93">
            <v>10762</v>
          </cell>
          <cell r="M93">
            <v>12017</v>
          </cell>
          <cell r="N93">
            <v>12017</v>
          </cell>
          <cell r="O93">
            <v>12017</v>
          </cell>
          <cell r="P93">
            <v>123017</v>
          </cell>
          <cell r="Q93" t="e">
            <v>#VALUE!</v>
          </cell>
          <cell r="R93" t="e">
            <v>#VALUE!</v>
          </cell>
        </row>
        <row r="94">
          <cell r="A94" t="str">
            <v>731 Postage and Courier</v>
          </cell>
          <cell r="C94" t="str">
            <v xml:space="preserve"> Postage and Courier</v>
          </cell>
          <cell r="D94">
            <v>29010.266343825664</v>
          </cell>
          <cell r="E94">
            <v>30610.266343825664</v>
          </cell>
          <cell r="F94">
            <v>31610.266343825664</v>
          </cell>
          <cell r="G94">
            <v>35310.266343825664</v>
          </cell>
          <cell r="H94">
            <v>33710.266343825664</v>
          </cell>
          <cell r="I94">
            <v>40710.266343825664</v>
          </cell>
          <cell r="J94">
            <v>42610.266343825664</v>
          </cell>
          <cell r="K94">
            <v>44410.266343825664</v>
          </cell>
          <cell r="L94">
            <v>46210.266343825664</v>
          </cell>
          <cell r="M94">
            <v>41410.266343825664</v>
          </cell>
          <cell r="N94">
            <v>46310.266343825664</v>
          </cell>
          <cell r="O94">
            <v>49910.266343825664</v>
          </cell>
          <cell r="P94">
            <v>471823.196125908</v>
          </cell>
          <cell r="Q94" t="e">
            <v>#VALUE!</v>
          </cell>
          <cell r="R94" t="e">
            <v>#VALUE!</v>
          </cell>
        </row>
        <row r="95">
          <cell r="A95" t="str">
            <v>732 Stationary</v>
          </cell>
          <cell r="C95" t="str">
            <v xml:space="preserve"> Stationary</v>
          </cell>
          <cell r="D95">
            <v>2059.9636803874091</v>
          </cell>
          <cell r="E95">
            <v>2059.9636803874091</v>
          </cell>
          <cell r="F95">
            <v>2059.9636803874091</v>
          </cell>
          <cell r="G95">
            <v>2059.9636803874091</v>
          </cell>
          <cell r="H95">
            <v>2059.9636803874091</v>
          </cell>
          <cell r="I95">
            <v>2059.9636803874091</v>
          </cell>
          <cell r="J95">
            <v>2059.9636803874091</v>
          </cell>
          <cell r="K95">
            <v>2059.9636803874091</v>
          </cell>
          <cell r="L95">
            <v>2059.9636803874091</v>
          </cell>
          <cell r="M95">
            <v>2059.9636803874091</v>
          </cell>
          <cell r="N95">
            <v>2059.9636803874091</v>
          </cell>
          <cell r="O95">
            <v>2059.9636803874091</v>
          </cell>
          <cell r="P95">
            <v>24719.564164648909</v>
          </cell>
          <cell r="Q95" t="e">
            <v>#VALUE!</v>
          </cell>
          <cell r="R95" t="e">
            <v>#VALUE!</v>
          </cell>
        </row>
        <row r="96">
          <cell r="A96" t="str">
            <v>733 Subscriptions</v>
          </cell>
          <cell r="C96" t="str">
            <v xml:space="preserve"> Subscriptions</v>
          </cell>
          <cell r="D96">
            <v>1535</v>
          </cell>
          <cell r="E96">
            <v>680</v>
          </cell>
          <cell r="F96">
            <v>680</v>
          </cell>
          <cell r="G96">
            <v>1535</v>
          </cell>
          <cell r="H96">
            <v>680</v>
          </cell>
          <cell r="I96">
            <v>980</v>
          </cell>
          <cell r="J96">
            <v>1535</v>
          </cell>
          <cell r="K96">
            <v>680</v>
          </cell>
          <cell r="L96">
            <v>680</v>
          </cell>
          <cell r="M96">
            <v>1535</v>
          </cell>
          <cell r="N96">
            <v>680</v>
          </cell>
          <cell r="O96">
            <v>980</v>
          </cell>
          <cell r="P96">
            <v>12180</v>
          </cell>
          <cell r="Q96" t="e">
            <v>#VALUE!</v>
          </cell>
          <cell r="R96" t="e">
            <v>#VALUE!</v>
          </cell>
        </row>
        <row r="97">
          <cell r="A97" t="str">
            <v>734 Supplies and Small Tools</v>
          </cell>
          <cell r="C97" t="str">
            <v xml:space="preserve"> Supplies and Small Tools</v>
          </cell>
          <cell r="D97">
            <v>3040</v>
          </cell>
          <cell r="E97">
            <v>2190</v>
          </cell>
          <cell r="F97">
            <v>2090</v>
          </cell>
          <cell r="G97">
            <v>2740</v>
          </cell>
          <cell r="H97">
            <v>2090</v>
          </cell>
          <cell r="I97">
            <v>2090</v>
          </cell>
          <cell r="J97">
            <v>2590</v>
          </cell>
          <cell r="K97">
            <v>2190</v>
          </cell>
          <cell r="L97">
            <v>2290</v>
          </cell>
          <cell r="M97">
            <v>2890</v>
          </cell>
          <cell r="N97">
            <v>2390</v>
          </cell>
          <cell r="O97">
            <v>2390</v>
          </cell>
          <cell r="P97">
            <v>28980</v>
          </cell>
          <cell r="Q97" t="e">
            <v>#VALUE!</v>
          </cell>
          <cell r="R97" t="e">
            <v>#VALUE!</v>
          </cell>
        </row>
        <row r="98">
          <cell r="A98" t="str">
            <v>750 Bank Charges</v>
          </cell>
          <cell r="C98" t="str">
            <v xml:space="preserve"> Bank Charges</v>
          </cell>
          <cell r="D98">
            <v>1425</v>
          </cell>
          <cell r="E98">
            <v>1425</v>
          </cell>
          <cell r="F98">
            <v>1425</v>
          </cell>
          <cell r="G98">
            <v>1425</v>
          </cell>
          <cell r="H98">
            <v>1425</v>
          </cell>
          <cell r="I98">
            <v>1425</v>
          </cell>
          <cell r="J98">
            <v>1425</v>
          </cell>
          <cell r="K98">
            <v>1425</v>
          </cell>
          <cell r="L98">
            <v>1425</v>
          </cell>
          <cell r="M98">
            <v>1425</v>
          </cell>
          <cell r="N98">
            <v>1425</v>
          </cell>
          <cell r="O98">
            <v>1425</v>
          </cell>
          <cell r="P98">
            <v>17100</v>
          </cell>
          <cell r="Q98" t="e">
            <v>#VALUE!</v>
          </cell>
          <cell r="R98" t="e">
            <v>#VALUE!</v>
          </cell>
        </row>
        <row r="99">
          <cell r="A99" t="str">
            <v>901 Customs, Stamp and Vessel Taxes</v>
          </cell>
          <cell r="C99" t="str">
            <v xml:space="preserve"> Customs, Stamp and Vessel Taxes</v>
          </cell>
          <cell r="D99">
            <v>6666.6666670000004</v>
          </cell>
          <cell r="E99">
            <v>6666.6666670000004</v>
          </cell>
          <cell r="F99">
            <v>6666.6666670000004</v>
          </cell>
          <cell r="G99">
            <v>6666.6666670000004</v>
          </cell>
          <cell r="H99">
            <v>6666.6666670000004</v>
          </cell>
          <cell r="I99">
            <v>6666.6666670000004</v>
          </cell>
          <cell r="J99">
            <v>6666.6666670000004</v>
          </cell>
          <cell r="K99">
            <v>6666.6666670000004</v>
          </cell>
          <cell r="L99">
            <v>6666.6666670000004</v>
          </cell>
          <cell r="M99">
            <v>6666.6666670000004</v>
          </cell>
          <cell r="N99">
            <v>6666.6666670000004</v>
          </cell>
          <cell r="O99">
            <v>6666.6666670000004</v>
          </cell>
          <cell r="P99">
            <v>80000.000003999987</v>
          </cell>
          <cell r="Q99" t="e">
            <v>#VALUE!</v>
          </cell>
          <cell r="R99" t="e">
            <v>#VALUE!</v>
          </cell>
        </row>
        <row r="100">
          <cell r="R100">
            <v>0</v>
          </cell>
        </row>
        <row r="101">
          <cell r="C101" t="str">
            <v>Sub-total:</v>
          </cell>
          <cell r="D101">
            <v>60766.059576779975</v>
          </cell>
          <cell r="E101">
            <v>60661.059576779975</v>
          </cell>
          <cell r="F101">
            <v>61861.059576779975</v>
          </cell>
          <cell r="G101">
            <v>67220.059576779982</v>
          </cell>
          <cell r="H101">
            <v>64115.059576779975</v>
          </cell>
          <cell r="I101">
            <v>71915.059576779982</v>
          </cell>
          <cell r="J101">
            <v>75825.059576779968</v>
          </cell>
          <cell r="K101">
            <v>76870.059576779968</v>
          </cell>
          <cell r="L101">
            <v>79270.059576779968</v>
          </cell>
          <cell r="M101">
            <v>76380.059576779968</v>
          </cell>
          <cell r="N101">
            <v>80225.059576779968</v>
          </cell>
          <cell r="O101">
            <v>84625.059576779968</v>
          </cell>
          <cell r="P101">
            <v>859733.71492135979</v>
          </cell>
          <cell r="Q101" t="e">
            <v>#VALUE!</v>
          </cell>
          <cell r="R101" t="e">
            <v>#VALUE!</v>
          </cell>
        </row>
        <row r="102">
          <cell r="R102">
            <v>0</v>
          </cell>
        </row>
        <row r="103">
          <cell r="A103" t="str">
            <v>760 Bad Debts</v>
          </cell>
          <cell r="C103" t="str">
            <v xml:space="preserve"> Bad Debts</v>
          </cell>
          <cell r="D103">
            <v>500</v>
          </cell>
          <cell r="E103">
            <v>500</v>
          </cell>
          <cell r="F103">
            <v>330410</v>
          </cell>
          <cell r="G103">
            <v>500</v>
          </cell>
          <cell r="H103">
            <v>500</v>
          </cell>
          <cell r="I103">
            <v>346911</v>
          </cell>
          <cell r="J103">
            <v>600</v>
          </cell>
          <cell r="K103">
            <v>600</v>
          </cell>
          <cell r="L103">
            <v>307306</v>
          </cell>
          <cell r="M103">
            <v>800</v>
          </cell>
          <cell r="N103">
            <v>800</v>
          </cell>
          <cell r="O103">
            <v>337116</v>
          </cell>
          <cell r="P103">
            <v>1326543</v>
          </cell>
          <cell r="Q103" t="e">
            <v>#VALUE!</v>
          </cell>
          <cell r="R103" t="e">
            <v>#VALUE!</v>
          </cell>
        </row>
        <row r="105">
          <cell r="A105" t="str">
            <v>Communications</v>
          </cell>
          <cell r="B105" t="str">
            <v>Communications</v>
          </cell>
        </row>
        <row r="106">
          <cell r="A106" t="str">
            <v>802 Telephone</v>
          </cell>
          <cell r="C106" t="str">
            <v xml:space="preserve"> Telephone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 t="e">
            <v>#VALUE!</v>
          </cell>
          <cell r="R106" t="e">
            <v>#VALUE!</v>
          </cell>
        </row>
        <row r="107">
          <cell r="A107" t="str">
            <v>850 Communication</v>
          </cell>
          <cell r="C107" t="str">
            <v xml:space="preserve"> Communication</v>
          </cell>
          <cell r="D107">
            <v>20250</v>
          </cell>
          <cell r="E107">
            <v>19100</v>
          </cell>
          <cell r="F107">
            <v>19100</v>
          </cell>
          <cell r="G107">
            <v>29300</v>
          </cell>
          <cell r="H107">
            <v>28150</v>
          </cell>
          <cell r="I107">
            <v>28150</v>
          </cell>
          <cell r="J107">
            <v>43300</v>
          </cell>
          <cell r="K107">
            <v>42150</v>
          </cell>
          <cell r="L107">
            <v>42150</v>
          </cell>
          <cell r="M107">
            <v>55300</v>
          </cell>
          <cell r="N107">
            <v>54150</v>
          </cell>
          <cell r="O107">
            <v>54150</v>
          </cell>
          <cell r="P107">
            <v>435250</v>
          </cell>
          <cell r="Q107" t="e">
            <v>#VALUE!</v>
          </cell>
          <cell r="R107" t="e">
            <v>#VALUE!</v>
          </cell>
        </row>
        <row r="108">
          <cell r="A108" t="str">
            <v>851 Telephone</v>
          </cell>
          <cell r="C108" t="str">
            <v xml:space="preserve"> Telephone</v>
          </cell>
          <cell r="D108">
            <v>26007</v>
          </cell>
          <cell r="E108">
            <v>26307</v>
          </cell>
          <cell r="F108">
            <v>28307</v>
          </cell>
          <cell r="G108">
            <v>32031</v>
          </cell>
          <cell r="H108">
            <v>35531</v>
          </cell>
          <cell r="I108">
            <v>37531</v>
          </cell>
          <cell r="J108">
            <v>38881</v>
          </cell>
          <cell r="K108">
            <v>39081</v>
          </cell>
          <cell r="L108">
            <v>39781</v>
          </cell>
          <cell r="M108">
            <v>40606</v>
          </cell>
          <cell r="N108">
            <v>42606</v>
          </cell>
          <cell r="O108">
            <v>42706</v>
          </cell>
          <cell r="P108">
            <v>429375</v>
          </cell>
          <cell r="Q108" t="e">
            <v>#VALUE!</v>
          </cell>
          <cell r="R108" t="e">
            <v>#VALUE!</v>
          </cell>
        </row>
        <row r="109">
          <cell r="A109" t="str">
            <v>852 Bandwidth</v>
          </cell>
          <cell r="C109" t="str">
            <v xml:space="preserve"> Bandwidth</v>
          </cell>
          <cell r="D109">
            <v>275365</v>
          </cell>
          <cell r="E109">
            <v>275365</v>
          </cell>
          <cell r="F109">
            <v>287442</v>
          </cell>
          <cell r="G109">
            <v>298010</v>
          </cell>
          <cell r="H109">
            <v>298010</v>
          </cell>
          <cell r="I109">
            <v>298010</v>
          </cell>
          <cell r="J109">
            <v>324862</v>
          </cell>
          <cell r="K109">
            <v>336939</v>
          </cell>
          <cell r="L109">
            <v>345394</v>
          </cell>
          <cell r="M109">
            <v>355961</v>
          </cell>
          <cell r="N109">
            <v>355961</v>
          </cell>
          <cell r="O109">
            <v>355961</v>
          </cell>
          <cell r="P109">
            <v>3807280</v>
          </cell>
          <cell r="Q109" t="e">
            <v>#VALUE!</v>
          </cell>
          <cell r="R109" t="e">
            <v>#VALUE!</v>
          </cell>
        </row>
        <row r="111">
          <cell r="C111" t="str">
            <v>Sub-total:</v>
          </cell>
          <cell r="D111">
            <v>321622</v>
          </cell>
          <cell r="E111">
            <v>320772</v>
          </cell>
          <cell r="F111">
            <v>334849</v>
          </cell>
          <cell r="G111">
            <v>359341</v>
          </cell>
          <cell r="H111">
            <v>361691</v>
          </cell>
          <cell r="I111">
            <v>363691</v>
          </cell>
          <cell r="J111">
            <v>407043</v>
          </cell>
          <cell r="K111">
            <v>418170</v>
          </cell>
          <cell r="L111">
            <v>427325</v>
          </cell>
          <cell r="M111">
            <v>451867</v>
          </cell>
          <cell r="N111">
            <v>452717</v>
          </cell>
          <cell r="O111">
            <v>452817</v>
          </cell>
          <cell r="P111">
            <v>4671905</v>
          </cell>
          <cell r="Q111" t="e">
            <v>#VALUE!</v>
          </cell>
          <cell r="R111" t="e">
            <v>#VALUE!</v>
          </cell>
        </row>
        <row r="112">
          <cell r="A112" t="str">
            <v>Department Controllable Facilities Expenses</v>
          </cell>
          <cell r="B112" t="str">
            <v>Department Controllable Facilities Expenses</v>
          </cell>
        </row>
        <row r="113">
          <cell r="A113" t="str">
            <v>712 Rental</v>
          </cell>
          <cell r="C113" t="str">
            <v xml:space="preserve"> Rental</v>
          </cell>
          <cell r="D113">
            <v>44088</v>
          </cell>
          <cell r="E113">
            <v>45088</v>
          </cell>
          <cell r="F113">
            <v>46088</v>
          </cell>
          <cell r="G113">
            <v>49711</v>
          </cell>
          <cell r="H113">
            <v>50711</v>
          </cell>
          <cell r="I113">
            <v>51711</v>
          </cell>
          <cell r="J113">
            <v>56335</v>
          </cell>
          <cell r="K113">
            <v>56335</v>
          </cell>
          <cell r="L113">
            <v>56335</v>
          </cell>
          <cell r="M113">
            <v>59958</v>
          </cell>
          <cell r="N113">
            <v>59958</v>
          </cell>
          <cell r="O113">
            <v>59958</v>
          </cell>
          <cell r="P113">
            <v>636276</v>
          </cell>
          <cell r="Q113" t="e">
            <v>#VALUE!</v>
          </cell>
          <cell r="R113" t="e">
            <v>#VALUE!</v>
          </cell>
        </row>
        <row r="115">
          <cell r="A115" t="str">
            <v>Department Uncontrollable Facilities Expenses</v>
          </cell>
          <cell r="B115" t="str">
            <v>Department Uncontrollable Facilities Expenses</v>
          </cell>
        </row>
        <row r="116">
          <cell r="A116" t="str">
            <v>Depreciation &amp; Amortization</v>
          </cell>
          <cell r="B116" t="str">
            <v>Depreciation &amp; Amortization</v>
          </cell>
        </row>
        <row r="117">
          <cell r="A117" t="str">
            <v>781 Dprn.- Computer, Office Network Equip</v>
          </cell>
          <cell r="C117" t="str">
            <v xml:space="preserve"> Dprn.- Computer, Office Network Equip</v>
          </cell>
          <cell r="D117">
            <v>399899</v>
          </cell>
          <cell r="E117">
            <v>470748</v>
          </cell>
          <cell r="F117">
            <v>471941</v>
          </cell>
          <cell r="G117">
            <v>448299</v>
          </cell>
          <cell r="H117">
            <v>498609</v>
          </cell>
          <cell r="I117">
            <v>500700</v>
          </cell>
          <cell r="J117">
            <v>466539</v>
          </cell>
          <cell r="K117">
            <v>510613</v>
          </cell>
          <cell r="L117">
            <v>510647</v>
          </cell>
          <cell r="M117">
            <v>478192</v>
          </cell>
          <cell r="N117">
            <v>505127</v>
          </cell>
          <cell r="O117">
            <v>505160</v>
          </cell>
          <cell r="P117">
            <v>5766474</v>
          </cell>
          <cell r="Q117" t="e">
            <v>#VALUE!</v>
          </cell>
          <cell r="R117" t="e">
            <v>#VALUE!</v>
          </cell>
        </row>
        <row r="118">
          <cell r="A118" t="str">
            <v>782 Dprn.- Furniture and Fixtures</v>
          </cell>
          <cell r="C118" t="str">
            <v xml:space="preserve"> Dprn.- Furniture and Fixtures</v>
          </cell>
          <cell r="D118">
            <v>1638</v>
          </cell>
          <cell r="E118">
            <v>1695.58</v>
          </cell>
          <cell r="F118">
            <v>1705.58</v>
          </cell>
          <cell r="G118">
            <v>1715.58</v>
          </cell>
          <cell r="H118">
            <v>1725.58</v>
          </cell>
          <cell r="I118">
            <v>1735.58</v>
          </cell>
          <cell r="J118">
            <v>1745.58</v>
          </cell>
          <cell r="K118">
            <v>1755.58</v>
          </cell>
          <cell r="L118">
            <v>1765.58</v>
          </cell>
          <cell r="M118">
            <v>1775.58</v>
          </cell>
          <cell r="N118">
            <v>1785.58</v>
          </cell>
          <cell r="O118">
            <v>1795.58</v>
          </cell>
          <cell r="P118">
            <v>20839.380000000005</v>
          </cell>
          <cell r="Q118" t="e">
            <v>#VALUE!</v>
          </cell>
          <cell r="R118" t="e">
            <v>#VALUE!</v>
          </cell>
        </row>
        <row r="119">
          <cell r="A119" t="str">
            <v>783 Dprn.- Leasehold Improvement</v>
          </cell>
          <cell r="C119" t="str">
            <v xml:space="preserve"> Dprn.- Leasehold Improvement</v>
          </cell>
          <cell r="D119">
            <v>603</v>
          </cell>
          <cell r="E119">
            <v>613.42000000000007</v>
          </cell>
          <cell r="F119">
            <v>613.42000000000007</v>
          </cell>
          <cell r="G119">
            <v>633.42000000000007</v>
          </cell>
          <cell r="H119">
            <v>633.42000000000007</v>
          </cell>
          <cell r="I119">
            <v>633.42000000000007</v>
          </cell>
          <cell r="J119">
            <v>663.42000000000007</v>
          </cell>
          <cell r="K119">
            <v>663.42000000000007</v>
          </cell>
          <cell r="L119">
            <v>663.42000000000007</v>
          </cell>
          <cell r="M119">
            <v>693.42000000000007</v>
          </cell>
          <cell r="N119">
            <v>693.42000000000007</v>
          </cell>
          <cell r="O119">
            <v>693.42000000000007</v>
          </cell>
          <cell r="P119">
            <v>7800.6200000000008</v>
          </cell>
          <cell r="Q119" t="e">
            <v>#VALUE!</v>
          </cell>
          <cell r="R119" t="e">
            <v>#VALUE!</v>
          </cell>
        </row>
        <row r="120">
          <cell r="A120" t="str">
            <v>785 Amortisation-Other Assets-Software</v>
          </cell>
          <cell r="C120" t="str">
            <v xml:space="preserve"> Amortisation-Other Assets-Software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 t="e">
            <v>#VALUE!</v>
          </cell>
          <cell r="R120" t="e">
            <v>#VALUE!</v>
          </cell>
        </row>
        <row r="121">
          <cell r="A121" t="str">
            <v>786 Amortisation - Other</v>
          </cell>
          <cell r="C121" t="str">
            <v xml:space="preserve"> Amortisation - Other</v>
          </cell>
          <cell r="D121">
            <v>-110117</v>
          </cell>
          <cell r="E121">
            <v>-105867</v>
          </cell>
          <cell r="F121">
            <v>-107200</v>
          </cell>
          <cell r="G121">
            <v>-106533</v>
          </cell>
          <cell r="H121">
            <v>-105867</v>
          </cell>
          <cell r="I121">
            <v>-107200</v>
          </cell>
          <cell r="J121">
            <v>-106533</v>
          </cell>
          <cell r="K121">
            <v>-105867</v>
          </cell>
          <cell r="L121">
            <v>-107200</v>
          </cell>
          <cell r="M121">
            <v>-106533</v>
          </cell>
          <cell r="N121">
            <v>-105867</v>
          </cell>
          <cell r="O121">
            <v>-107200</v>
          </cell>
          <cell r="P121">
            <v>-1281984</v>
          </cell>
          <cell r="Q121" t="e">
            <v>#VALUE!</v>
          </cell>
          <cell r="R121" t="e">
            <v>#VALUE!</v>
          </cell>
        </row>
        <row r="123">
          <cell r="C123" t="str">
            <v>Sub-total: Depreciation &amp; Amortization</v>
          </cell>
          <cell r="D123">
            <v>402140</v>
          </cell>
          <cell r="E123">
            <v>473057</v>
          </cell>
          <cell r="F123">
            <v>474260</v>
          </cell>
          <cell r="G123">
            <v>450648</v>
          </cell>
          <cell r="H123">
            <v>500968</v>
          </cell>
          <cell r="I123">
            <v>503069</v>
          </cell>
          <cell r="J123">
            <v>468948</v>
          </cell>
          <cell r="K123">
            <v>513032</v>
          </cell>
          <cell r="L123">
            <v>513076</v>
          </cell>
          <cell r="M123">
            <v>480661</v>
          </cell>
          <cell r="N123">
            <v>507606</v>
          </cell>
          <cell r="O123">
            <v>507649</v>
          </cell>
          <cell r="P123">
            <v>5795114</v>
          </cell>
          <cell r="Q123" t="e">
            <v>#VALUE!</v>
          </cell>
          <cell r="R123" t="e">
            <v>#VALUE!</v>
          </cell>
        </row>
        <row r="124">
          <cell r="A124" t="str">
            <v>801 Facilities</v>
          </cell>
          <cell r="C124" t="str">
            <v xml:space="preserve"> Facilities</v>
          </cell>
          <cell r="D124">
            <v>166414.38906376107</v>
          </cell>
          <cell r="E124">
            <v>166414.38906376107</v>
          </cell>
          <cell r="F124">
            <v>166414.38906376107</v>
          </cell>
          <cell r="G124">
            <v>166414.38906376107</v>
          </cell>
          <cell r="H124">
            <v>166414.38906376107</v>
          </cell>
          <cell r="I124">
            <v>166414.38906376107</v>
          </cell>
          <cell r="J124">
            <v>166414.38906376107</v>
          </cell>
          <cell r="K124">
            <v>166414.3890637611</v>
          </cell>
          <cell r="L124">
            <v>166414.38906376102</v>
          </cell>
          <cell r="M124">
            <v>166414.38906376102</v>
          </cell>
          <cell r="N124">
            <v>166414.38906376105</v>
          </cell>
          <cell r="O124">
            <v>166414.38906376099</v>
          </cell>
          <cell r="P124">
            <v>1996972.6687651328</v>
          </cell>
          <cell r="Q124" t="e">
            <v>#VALUE!</v>
          </cell>
          <cell r="R124" t="e">
            <v>#VALUE!</v>
          </cell>
        </row>
        <row r="125"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</row>
        <row r="126">
          <cell r="A126" t="str">
            <v>784 Amortasition-Intangible Assets</v>
          </cell>
          <cell r="C126" t="str">
            <v xml:space="preserve"> Amortasition-Intangible Assets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 t="e">
            <v>#VALUE!</v>
          </cell>
          <cell r="R126" t="e">
            <v>#VALUE!</v>
          </cell>
        </row>
        <row r="127"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</row>
        <row r="128">
          <cell r="A128" t="str">
            <v>000</v>
          </cell>
          <cell r="C128" t="str">
            <v>000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 t="e">
            <v>#VALUE!</v>
          </cell>
          <cell r="R128" t="e">
            <v>#VALUE!</v>
          </cell>
        </row>
        <row r="129">
          <cell r="D129">
            <v>0</v>
          </cell>
        </row>
        <row r="130">
          <cell r="A130" t="str">
            <v>Total SubAcct with Des</v>
          </cell>
        </row>
        <row r="131">
          <cell r="B131" t="str">
            <v>Total Expense</v>
          </cell>
          <cell r="D131">
            <v>4652066.8153852858</v>
          </cell>
          <cell r="E131">
            <v>3694576.7912306967</v>
          </cell>
          <cell r="F131">
            <v>4074512.4723901167</v>
          </cell>
          <cell r="G131">
            <v>4991239.4423901159</v>
          </cell>
          <cell r="H131">
            <v>4054854.4423901164</v>
          </cell>
          <cell r="I131">
            <v>4380782.3264480866</v>
          </cell>
          <cell r="J131">
            <v>5219673.6960508786</v>
          </cell>
          <cell r="K131">
            <v>4150570.9913648884</v>
          </cell>
          <cell r="L131">
            <v>4433236.9913648879</v>
          </cell>
          <cell r="M131">
            <v>4506291.2092070784</v>
          </cell>
          <cell r="N131">
            <v>4190684.2092070789</v>
          </cell>
          <cell r="O131">
            <v>4432752.8565500733</v>
          </cell>
          <cell r="P131">
            <v>52781242.243979305</v>
          </cell>
          <cell r="Q131" t="e">
            <v>#VALUE!</v>
          </cell>
          <cell r="R131" t="e">
            <v>#VALUE!</v>
          </cell>
        </row>
        <row r="135">
          <cell r="C135" t="str">
            <v>For Financial Statement level:</v>
          </cell>
        </row>
        <row r="137">
          <cell r="A137" t="str">
            <v xml:space="preserve"> Other Non-operating Expense/(Income)</v>
          </cell>
          <cell r="C137" t="str">
            <v>Other Non-operating Expense/(Income)</v>
          </cell>
          <cell r="D137">
            <v>55000</v>
          </cell>
          <cell r="E137">
            <v>55000</v>
          </cell>
          <cell r="F137">
            <v>55000</v>
          </cell>
          <cell r="G137">
            <v>55000</v>
          </cell>
          <cell r="H137">
            <v>55000</v>
          </cell>
          <cell r="I137">
            <v>55000</v>
          </cell>
          <cell r="J137">
            <v>55000</v>
          </cell>
          <cell r="K137">
            <v>55000</v>
          </cell>
          <cell r="L137">
            <v>55000</v>
          </cell>
          <cell r="M137">
            <v>55000</v>
          </cell>
          <cell r="N137">
            <v>55000</v>
          </cell>
          <cell r="O137">
            <v>55000</v>
          </cell>
          <cell r="P137">
            <v>660000</v>
          </cell>
        </row>
        <row r="138">
          <cell r="A138" t="str">
            <v xml:space="preserve">Interest (income) / Expense </v>
          </cell>
          <cell r="C138" t="str">
            <v xml:space="preserve">Interest (income) / Expense </v>
          </cell>
          <cell r="D138">
            <v>-165117</v>
          </cell>
          <cell r="E138">
            <v>-160867</v>
          </cell>
          <cell r="F138">
            <v>-162200</v>
          </cell>
          <cell r="G138">
            <v>-161533</v>
          </cell>
          <cell r="H138">
            <v>-160867</v>
          </cell>
          <cell r="I138">
            <v>-162200</v>
          </cell>
          <cell r="J138">
            <v>-161533</v>
          </cell>
          <cell r="K138">
            <v>-160867</v>
          </cell>
          <cell r="L138">
            <v>-162200</v>
          </cell>
          <cell r="M138">
            <v>-161533</v>
          </cell>
          <cell r="N138">
            <v>-160867</v>
          </cell>
          <cell r="O138">
            <v>-162200</v>
          </cell>
          <cell r="P138">
            <v>-1941984</v>
          </cell>
        </row>
        <row r="139">
          <cell r="C139" t="str">
            <v>Income tax</v>
          </cell>
          <cell r="D139">
            <v>81713.333329999994</v>
          </cell>
          <cell r="E139">
            <v>81713.333329999994</v>
          </cell>
          <cell r="F139">
            <v>31713</v>
          </cell>
          <cell r="G139">
            <v>81713.333329999994</v>
          </cell>
          <cell r="H139">
            <v>81713.333329999994</v>
          </cell>
          <cell r="I139">
            <v>81713.333329999994</v>
          </cell>
          <cell r="J139">
            <v>81713.333329999994</v>
          </cell>
          <cell r="K139">
            <v>81713.333329999994</v>
          </cell>
          <cell r="L139">
            <v>81713.333329999994</v>
          </cell>
          <cell r="M139">
            <v>81713.333329999994</v>
          </cell>
          <cell r="N139">
            <v>81713.333329999994</v>
          </cell>
          <cell r="O139">
            <v>131713</v>
          </cell>
          <cell r="P139">
            <v>980559.33330000006</v>
          </cell>
        </row>
        <row r="140">
          <cell r="B140" t="str">
            <v>Total Expense</v>
          </cell>
          <cell r="D140">
            <v>4541949.8153852858</v>
          </cell>
          <cell r="E140">
            <v>3588709.7912306967</v>
          </cell>
          <cell r="F140">
            <v>3967312.4723901167</v>
          </cell>
          <cell r="G140">
            <v>4884706.4423901159</v>
          </cell>
          <cell r="H140">
            <v>3948987.4423901164</v>
          </cell>
          <cell r="I140">
            <v>4273582.3264480866</v>
          </cell>
          <cell r="J140">
            <v>5113140.6960508786</v>
          </cell>
          <cell r="K140">
            <v>4044703.9913648888</v>
          </cell>
          <cell r="L140">
            <v>4326036.9913648879</v>
          </cell>
          <cell r="M140">
            <v>4399758.2092070784</v>
          </cell>
          <cell r="N140">
            <v>4084817.2092070784</v>
          </cell>
          <cell r="O140">
            <v>4325552.8565500733</v>
          </cell>
          <cell r="P140">
            <v>51499258.243979305</v>
          </cell>
          <cell r="S140" t="str">
            <v>agree with PowerOLAP total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Fcst vs budget"/>
      <sheetName val="Checklist"/>
      <sheetName val="CondensedPL(Qtr)"/>
      <sheetName val="Reminder"/>
      <sheetName val="CondensedPL(Sum)"/>
      <sheetName val="CondensedPL(17173&amp;Focus)"/>
      <sheetName val="CondensedPL(Sohu)"/>
      <sheetName val="Roll-up(Qtr)(Sohu)"/>
      <sheetName val="Summary(Sohu)"/>
      <sheetName val="ITC"/>
      <sheetName val="BJOLUS"/>
      <sheetName val="BJXSHD"/>
      <sheetName val="BJSFTW"/>
      <sheetName val="BJINTE"/>
      <sheetName val="ISPUS"/>
      <sheetName val="USA"/>
      <sheetName val="HK"/>
      <sheetName val="CI"/>
      <sheetName val="Parameter"/>
      <sheetName val="CondensedPL(17173)"/>
      <sheetName val="进口设备FOB总价表"/>
      <sheetName val="Allocation"/>
      <sheetName val="HC"/>
    </sheetNames>
    <sheetDataSet>
      <sheetData sheetId="0"/>
      <sheetData sheetId="1"/>
      <sheetData sheetId="2" refreshError="1">
        <row r="1">
          <cell r="A1" t="str">
            <v>SOHU.COM</v>
          </cell>
        </row>
        <row r="2">
          <cell r="A2" t="str">
            <v>2004 Budget</v>
          </cell>
        </row>
        <row r="3">
          <cell r="A3" t="str">
            <v>PROFIT &amp; LOSS_by quarter</v>
          </cell>
        </row>
        <row r="4">
          <cell r="A4" t="str">
            <v>In USD'000</v>
          </cell>
        </row>
        <row r="5">
          <cell r="A5" t="str">
            <v>1) Revenue by Product Line</v>
          </cell>
          <cell r="B5" t="str">
            <v>Q1 Budget</v>
          </cell>
          <cell r="C5" t="str">
            <v>Q2 Budget</v>
          </cell>
          <cell r="D5" t="str">
            <v>Q3 Budget</v>
          </cell>
          <cell r="E5" t="str">
            <v>Q4 Budget</v>
          </cell>
          <cell r="F5" t="str">
            <v>Total 2004</v>
          </cell>
          <cell r="G5" t="str">
            <v>2003 Actual</v>
          </cell>
          <cell r="H5" t="str">
            <v>Variance</v>
          </cell>
        </row>
        <row r="6">
          <cell r="A6" t="str">
            <v>Revenue</v>
          </cell>
        </row>
        <row r="7">
          <cell r="A7" t="str">
            <v>Advertising Revenue (Net)</v>
          </cell>
          <cell r="B7">
            <v>10529000</v>
          </cell>
          <cell r="C7">
            <v>12934050</v>
          </cell>
          <cell r="D7">
            <v>16369000</v>
          </cell>
          <cell r="E7">
            <v>17090000</v>
          </cell>
          <cell r="F7">
            <v>56922050</v>
          </cell>
          <cell r="H7">
            <v>56922050</v>
          </cell>
        </row>
        <row r="8">
          <cell r="A8" t="str">
            <v>Non-advertising Revenue (Net)</v>
          </cell>
          <cell r="B8">
            <v>16547545.893719807</v>
          </cell>
          <cell r="C8">
            <v>17557000</v>
          </cell>
          <cell r="D8">
            <v>19959000</v>
          </cell>
          <cell r="E8">
            <v>22930000</v>
          </cell>
          <cell r="F8">
            <v>76993545.893719807</v>
          </cell>
          <cell r="H8">
            <v>76993545.893719807</v>
          </cell>
        </row>
        <row r="9">
          <cell r="A9" t="str">
            <v>Total  Net Revenue</v>
          </cell>
          <cell r="B9">
            <v>27076545.893719807</v>
          </cell>
          <cell r="C9">
            <v>30491050</v>
          </cell>
          <cell r="D9">
            <v>36328000</v>
          </cell>
          <cell r="E9">
            <v>40020000</v>
          </cell>
          <cell r="F9">
            <v>133915595.89371981</v>
          </cell>
          <cell r="G9">
            <v>0</v>
          </cell>
          <cell r="H9">
            <v>133915595.89371981</v>
          </cell>
        </row>
        <row r="11">
          <cell r="A11" t="str">
            <v>Advertising Revenue as % of Total</v>
          </cell>
          <cell r="B11">
            <v>0.38886053048746216</v>
          </cell>
          <cell r="C11">
            <v>0.42419168903661897</v>
          </cell>
          <cell r="D11">
            <v>0.45058907729574982</v>
          </cell>
          <cell r="E11">
            <v>0.42703648175912046</v>
          </cell>
          <cell r="F11">
            <v>0.42505915476174538</v>
          </cell>
          <cell r="G11" t="e">
            <v>#DIV/0!</v>
          </cell>
          <cell r="H11">
            <v>0.42505915476174538</v>
          </cell>
        </row>
        <row r="12">
          <cell r="A12" t="str">
            <v>Non Advertising Revenue as % of Total</v>
          </cell>
          <cell r="B12">
            <v>0.61113946951253784</v>
          </cell>
          <cell r="C12">
            <v>0.57580831096338103</v>
          </cell>
          <cell r="D12">
            <v>0.54941092270425018</v>
          </cell>
          <cell r="E12">
            <v>0.57296351824087954</v>
          </cell>
          <cell r="F12">
            <v>0.57494084523825462</v>
          </cell>
          <cell r="G12" t="e">
            <v>#DIV/0!</v>
          </cell>
          <cell r="H12">
            <v>0.57494084523825462</v>
          </cell>
        </row>
        <row r="14">
          <cell r="A14" t="str">
            <v>Cost of Revenue</v>
          </cell>
        </row>
        <row r="15">
          <cell r="A15" t="str">
            <v xml:space="preserve">COR - Advertising </v>
          </cell>
          <cell r="B15">
            <v>3080387.5477174455</v>
          </cell>
          <cell r="C15">
            <v>3497233.9362625857</v>
          </cell>
          <cell r="D15">
            <v>3896569.0876371339</v>
          </cell>
          <cell r="E15">
            <v>4125822.667711657</v>
          </cell>
          <cell r="F15">
            <v>14600013.239328822</v>
          </cell>
          <cell r="H15">
            <v>14600013.239328822</v>
          </cell>
        </row>
        <row r="16">
          <cell r="A16" t="str">
            <v xml:space="preserve">COR - Non-advertising </v>
          </cell>
          <cell r="B16">
            <v>5502385.4734299518</v>
          </cell>
          <cell r="C16">
            <v>5494571</v>
          </cell>
          <cell r="D16">
            <v>7165620</v>
          </cell>
          <cell r="E16">
            <v>7674366</v>
          </cell>
          <cell r="F16">
            <v>25836942.473429952</v>
          </cell>
          <cell r="H16">
            <v>25836942.473429952</v>
          </cell>
        </row>
        <row r="17">
          <cell r="A17" t="str">
            <v>Total Cost of Revenue</v>
          </cell>
          <cell r="B17">
            <v>8582773.0211473964</v>
          </cell>
          <cell r="C17">
            <v>8991804.9362625852</v>
          </cell>
          <cell r="D17">
            <v>11062189.087637134</v>
          </cell>
          <cell r="E17">
            <v>11800188.667711657</v>
          </cell>
          <cell r="F17">
            <v>40436955.712758772</v>
          </cell>
          <cell r="G17">
            <v>0</v>
          </cell>
          <cell r="H17">
            <v>40436955.712758772</v>
          </cell>
        </row>
        <row r="19">
          <cell r="A19" t="str">
            <v>2) Gross Margin</v>
          </cell>
        </row>
        <row r="20">
          <cell r="A20" t="str">
            <v>Gross Margin Advertising</v>
          </cell>
          <cell r="B20">
            <v>7448612.4522825545</v>
          </cell>
          <cell r="C20">
            <v>9436816.0637374148</v>
          </cell>
          <cell r="D20">
            <v>12472430.912362866</v>
          </cell>
          <cell r="E20">
            <v>12964177.332288342</v>
          </cell>
          <cell r="F20">
            <v>42322036.760671176</v>
          </cell>
          <cell r="G20">
            <v>0</v>
          </cell>
          <cell r="H20">
            <v>42322036.760671176</v>
          </cell>
        </row>
        <row r="21">
          <cell r="A21" t="str">
            <v>Gross Margin Non Advertising</v>
          </cell>
          <cell r="B21">
            <v>11045160.420289855</v>
          </cell>
          <cell r="C21">
            <v>12062428.999999998</v>
          </cell>
          <cell r="D21">
            <v>12793380</v>
          </cell>
          <cell r="E21">
            <v>15255634</v>
          </cell>
          <cell r="F21">
            <v>51156603.420289852</v>
          </cell>
          <cell r="G21">
            <v>0</v>
          </cell>
          <cell r="H21">
            <v>51156603.420289859</v>
          </cell>
        </row>
        <row r="22">
          <cell r="A22" t="str">
            <v>Total Gross Margin</v>
          </cell>
          <cell r="B22">
            <v>18493772.872572411</v>
          </cell>
          <cell r="C22">
            <v>21499245.063737415</v>
          </cell>
          <cell r="D22">
            <v>25265810.912362866</v>
          </cell>
          <cell r="E22">
            <v>28219811.33228834</v>
          </cell>
          <cell r="F22">
            <v>93478640.180961028</v>
          </cell>
          <cell r="G22">
            <v>0</v>
          </cell>
          <cell r="H22">
            <v>93478640.180961043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</row>
        <row r="24">
          <cell r="A24" t="str">
            <v xml:space="preserve">  % of Gross Margin Advertising</v>
          </cell>
          <cell r="B24">
            <v>0.70743778633132814</v>
          </cell>
          <cell r="C24">
            <v>0.72961029714106673</v>
          </cell>
          <cell r="D24">
            <v>0.7619543596043048</v>
          </cell>
          <cell r="E24">
            <v>0.75858264085946991</v>
          </cell>
          <cell r="F24">
            <v>0.74350865368817842</v>
          </cell>
          <cell r="G24" t="e">
            <v>#DIV/0!</v>
          </cell>
          <cell r="H24">
            <v>0.74350865368817842</v>
          </cell>
        </row>
        <row r="25">
          <cell r="A25" t="str">
            <v xml:space="preserve">  % of Gross Margin Non-Advertising</v>
          </cell>
          <cell r="B25">
            <v>0.66748027116708342</v>
          </cell>
          <cell r="C25">
            <v>0.68704385715099381</v>
          </cell>
          <cell r="D25">
            <v>0.64098301518112133</v>
          </cell>
          <cell r="E25">
            <v>0.66531330135194067</v>
          </cell>
          <cell r="F25">
            <v>0.6644271649847806</v>
          </cell>
          <cell r="G25" t="e">
            <v>#DIV/0!</v>
          </cell>
          <cell r="H25">
            <v>0.66442716498478072</v>
          </cell>
        </row>
        <row r="26">
          <cell r="A26" t="str">
            <v xml:space="preserve"> % of Total Gross Margin</v>
          </cell>
          <cell r="B26">
            <v>0.68301817171081247</v>
          </cell>
          <cell r="C26">
            <v>0.70510018722665879</v>
          </cell>
          <cell r="D26">
            <v>0.69549138164398994</v>
          </cell>
          <cell r="E26">
            <v>0.7051427119512329</v>
          </cell>
          <cell r="F26">
            <v>0.69804147573034747</v>
          </cell>
          <cell r="G26" t="e">
            <v>#DIV/0!</v>
          </cell>
          <cell r="H26">
            <v>0.69804147573034758</v>
          </cell>
        </row>
        <row r="27">
          <cell r="B27">
            <v>0.68301817171081247</v>
          </cell>
          <cell r="C27">
            <v>0.70510018722665879</v>
          </cell>
          <cell r="D27">
            <v>0.69549138164398994</v>
          </cell>
          <cell r="E27">
            <v>0.7051427119512329</v>
          </cell>
          <cell r="F27">
            <v>0.69804147573034747</v>
          </cell>
        </row>
        <row r="28">
          <cell r="A28" t="str">
            <v>Operating Expense</v>
          </cell>
        </row>
        <row r="29">
          <cell r="A29" t="str">
            <v>Product Development</v>
          </cell>
          <cell r="B29">
            <v>1816167.9375777834</v>
          </cell>
          <cell r="C29">
            <v>2009474.3551042695</v>
          </cell>
          <cell r="D29">
            <v>2117083.3837903813</v>
          </cell>
          <cell r="E29">
            <v>2219329.8127537705</v>
          </cell>
          <cell r="F29">
            <v>8162055.4892262043</v>
          </cell>
          <cell r="H29">
            <v>8162055.4892262043</v>
          </cell>
        </row>
        <row r="30">
          <cell r="A30" t="str">
            <v>Sales &amp; Marketing</v>
          </cell>
          <cell r="B30">
            <v>3706731.1260178182</v>
          </cell>
          <cell r="C30">
            <v>5028364.435891768</v>
          </cell>
          <cell r="D30">
            <v>6691272.6488543767</v>
          </cell>
          <cell r="E30">
            <v>6091186.5722446004</v>
          </cell>
          <cell r="F30">
            <v>21517554.783008564</v>
          </cell>
          <cell r="H30">
            <v>21517554.783008564</v>
          </cell>
        </row>
        <row r="31">
          <cell r="A31" t="str">
            <v>General Administratinon</v>
          </cell>
          <cell r="B31">
            <v>1532137.4684462063</v>
          </cell>
          <cell r="C31">
            <v>1683110.8798097232</v>
          </cell>
          <cell r="D31">
            <v>1752403.5214144732</v>
          </cell>
          <cell r="E31">
            <v>1658428.3771892351</v>
          </cell>
          <cell r="F31">
            <v>6626080.2468596371</v>
          </cell>
          <cell r="H31">
            <v>6626080.2468596371</v>
          </cell>
        </row>
        <row r="32">
          <cell r="A32" t="str">
            <v>Amortization of Intangibles</v>
          </cell>
          <cell r="B32">
            <v>170829</v>
          </cell>
          <cell r="C32">
            <v>170829</v>
          </cell>
          <cell r="D32">
            <v>170829</v>
          </cell>
          <cell r="E32">
            <v>170829</v>
          </cell>
          <cell r="F32">
            <v>683316</v>
          </cell>
        </row>
        <row r="33">
          <cell r="A33" t="str">
            <v>Total Operating expense</v>
          </cell>
          <cell r="B33">
            <v>7225865.5320418077</v>
          </cell>
          <cell r="C33">
            <v>8891778.6708057597</v>
          </cell>
          <cell r="D33">
            <v>10731588.554059232</v>
          </cell>
          <cell r="E33">
            <v>10139773.762187606</v>
          </cell>
          <cell r="F33">
            <v>36989006.519094408</v>
          </cell>
          <cell r="G33">
            <v>0</v>
          </cell>
          <cell r="H33">
            <v>36305690.519094408</v>
          </cell>
        </row>
        <row r="35">
          <cell r="A35" t="str">
            <v>Stock compensation</v>
          </cell>
          <cell r="B35">
            <v>20000</v>
          </cell>
          <cell r="C35">
            <v>20000</v>
          </cell>
          <cell r="D35">
            <v>20000</v>
          </cell>
          <cell r="E35">
            <v>20000</v>
          </cell>
          <cell r="F35">
            <v>80000</v>
          </cell>
          <cell r="H35">
            <v>80000</v>
          </cell>
        </row>
        <row r="36"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H36">
            <v>0</v>
          </cell>
        </row>
        <row r="37">
          <cell r="A37" t="str">
            <v>Interest (income) / loss</v>
          </cell>
          <cell r="B37">
            <v>-681750</v>
          </cell>
          <cell r="C37">
            <v>-699750</v>
          </cell>
          <cell r="D37">
            <v>-729750</v>
          </cell>
          <cell r="E37">
            <v>-759750</v>
          </cell>
          <cell r="F37">
            <v>-2871000</v>
          </cell>
          <cell r="H37">
            <v>-2871000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H38">
            <v>0</v>
          </cell>
        </row>
        <row r="39">
          <cell r="A39" t="str">
            <v>Non-operating loss / (income)</v>
          </cell>
          <cell r="B39">
            <v>178003</v>
          </cell>
          <cell r="C39">
            <v>177999</v>
          </cell>
          <cell r="D39">
            <v>177999</v>
          </cell>
          <cell r="E39">
            <v>177999</v>
          </cell>
          <cell r="F39">
            <v>712000</v>
          </cell>
          <cell r="H39">
            <v>712000</v>
          </cell>
        </row>
        <row r="41">
          <cell r="A41" t="str">
            <v>Profit / (Loss) Before Tax</v>
          </cell>
          <cell r="B41">
            <v>11751654.340530604</v>
          </cell>
          <cell r="C41">
            <v>13109217.392931655</v>
          </cell>
          <cell r="D41">
            <v>15065973.358303634</v>
          </cell>
          <cell r="E41">
            <v>18641788.570100732</v>
          </cell>
          <cell r="F41">
            <v>58568633.66186662</v>
          </cell>
          <cell r="G41">
            <v>0</v>
          </cell>
          <cell r="H41">
            <v>53509949.661866635</v>
          </cell>
        </row>
        <row r="42">
          <cell r="A42" t="str">
            <v>Income Tax Expense</v>
          </cell>
          <cell r="B42">
            <v>195139.66665999999</v>
          </cell>
          <cell r="C42">
            <v>245139.99998999998</v>
          </cell>
          <cell r="D42">
            <v>245139.99998999998</v>
          </cell>
          <cell r="E42">
            <v>295139.66665999999</v>
          </cell>
          <cell r="F42">
            <v>980559.33329999994</v>
          </cell>
        </row>
        <row r="44">
          <cell r="A44" t="str">
            <v>Net Profit / (Loss)</v>
          </cell>
          <cell r="B44">
            <v>11556514.673870604</v>
          </cell>
          <cell r="C44">
            <v>12864077.392941656</v>
          </cell>
          <cell r="D44">
            <v>14820833.358313635</v>
          </cell>
          <cell r="E44">
            <v>18346648.903440733</v>
          </cell>
          <cell r="F44">
            <v>57588074.328566618</v>
          </cell>
          <cell r="G44">
            <v>0</v>
          </cell>
          <cell r="H44">
            <v>57588074.328566618</v>
          </cell>
          <cell r="I44">
            <v>0</v>
          </cell>
          <cell r="J44" t="str">
            <v>应有$1.25M 费用elimination，暂未含。</v>
          </cell>
        </row>
        <row r="46">
          <cell r="A46" t="str">
            <v>Earnings per share</v>
          </cell>
          <cell r="B46">
            <v>0.27800446914443483</v>
          </cell>
          <cell r="C46">
            <v>0.30897689065877859</v>
          </cell>
          <cell r="D46">
            <v>0.35532684364861633</v>
          </cell>
          <cell r="E46">
            <v>0.43884333096716327</v>
          </cell>
          <cell r="F46">
            <v>1.3811515344189931</v>
          </cell>
          <cell r="G46">
            <v>0.68722163342552567</v>
          </cell>
          <cell r="H46">
            <v>1.5020034870840668</v>
          </cell>
        </row>
        <row r="47">
          <cell r="A47" t="str">
            <v>For forecast. ( See Senior Management report for actual figures)</v>
          </cell>
        </row>
        <row r="48">
          <cell r="A48" t="str">
            <v>Head count:</v>
          </cell>
          <cell r="B48">
            <v>1185</v>
          </cell>
          <cell r="C48">
            <v>1257</v>
          </cell>
          <cell r="D48">
            <v>1310</v>
          </cell>
          <cell r="E48">
            <v>1345</v>
          </cell>
          <cell r="F48">
            <v>1345</v>
          </cell>
          <cell r="G48">
            <v>943</v>
          </cell>
          <cell r="H48">
            <v>402</v>
          </cell>
        </row>
        <row r="50">
          <cell r="A50" t="str">
            <v>Capex:</v>
          </cell>
          <cell r="B50">
            <v>2297683.4837681158</v>
          </cell>
          <cell r="C50">
            <v>4762142.4009661833</v>
          </cell>
          <cell r="D50">
            <v>2710323.6135265701</v>
          </cell>
          <cell r="E50">
            <v>1628754.0289855073</v>
          </cell>
          <cell r="F50">
            <v>11398903.527246376</v>
          </cell>
          <cell r="G50">
            <v>6627314.5330680134</v>
          </cell>
          <cell r="H50">
            <v>4771588.9941783631</v>
          </cell>
        </row>
        <row r="52">
          <cell r="A52" t="str">
            <v>Depreciation</v>
          </cell>
          <cell r="B52">
            <v>1341412.25</v>
          </cell>
          <cell r="C52">
            <v>1227432.18</v>
          </cell>
          <cell r="D52">
            <v>1261367.6800000002</v>
          </cell>
          <cell r="E52">
            <v>1264889.71</v>
          </cell>
          <cell r="F52">
            <v>5095101.82</v>
          </cell>
          <cell r="G52">
            <v>5116061.136335793</v>
          </cell>
          <cell r="H52">
            <v>-20959.316335792653</v>
          </cell>
        </row>
        <row r="53">
          <cell r="A53" t="str">
            <v>Burn rate:</v>
          </cell>
          <cell r="B53">
            <v>-10973386.106762487</v>
          </cell>
          <cell r="C53">
            <v>-9574507.1719654668</v>
          </cell>
          <cell r="D53">
            <v>-13617017.424777064</v>
          </cell>
          <cell r="E53">
            <v>-18277924.251115229</v>
          </cell>
          <cell r="F53">
            <v>-52264831.954620242</v>
          </cell>
          <cell r="G53">
            <v>1511253.3967322204</v>
          </cell>
          <cell r="H53">
            <v>-48717401.351352483</v>
          </cell>
        </row>
        <row r="55">
          <cell r="A55" t="str">
            <v>US GAAP EBITDA</v>
          </cell>
          <cell r="B55">
            <v>12411316.590530604</v>
          </cell>
          <cell r="C55">
            <v>13636899.572931651</v>
          </cell>
          <cell r="D55">
            <v>15597591.038303632</v>
          </cell>
          <cell r="E55">
            <v>19146928.280100733</v>
          </cell>
          <cell r="F55">
            <v>60792735.48186662</v>
          </cell>
          <cell r="G55">
            <v>5116061.136335793</v>
          </cell>
          <cell r="H55">
            <v>50617990.345530845</v>
          </cell>
        </row>
        <row r="56">
          <cell r="A56" t="str">
            <v>Check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8">
          <cell r="A58" t="str">
            <v>before update Sohu S&amp;B</v>
          </cell>
          <cell r="B58">
            <v>11596952.673870604</v>
          </cell>
          <cell r="C58">
            <v>12520122.392941656</v>
          </cell>
          <cell r="D58">
            <v>14388493.358313635</v>
          </cell>
          <cell r="E58">
            <v>17775003.903440733</v>
          </cell>
          <cell r="F58">
            <v>56280572.328566618</v>
          </cell>
        </row>
      </sheetData>
      <sheetData sheetId="3"/>
      <sheetData sheetId="4"/>
      <sheetData sheetId="5"/>
      <sheetData sheetId="6" refreshError="1">
        <row r="1">
          <cell r="A1" t="str">
            <v>SOHU.COM</v>
          </cell>
        </row>
        <row r="2">
          <cell r="A2" t="str">
            <v>2004 Budget</v>
          </cell>
        </row>
        <row r="3">
          <cell r="A3" t="str">
            <v>PROFIT &amp; LOSS_ by month</v>
          </cell>
        </row>
        <row r="4">
          <cell r="A4" t="str">
            <v>In USD'000</v>
          </cell>
          <cell r="B4" t="str">
            <v>01</v>
          </cell>
          <cell r="C4" t="str">
            <v>02</v>
          </cell>
          <cell r="D4" t="str">
            <v>03</v>
          </cell>
          <cell r="E4" t="str">
            <v>04</v>
          </cell>
          <cell r="F4" t="str">
            <v>05</v>
          </cell>
          <cell r="G4" t="str">
            <v>06</v>
          </cell>
          <cell r="H4" t="str">
            <v>07</v>
          </cell>
          <cell r="I4" t="str">
            <v>08</v>
          </cell>
          <cell r="J4" t="str">
            <v>09</v>
          </cell>
          <cell r="K4" t="str">
            <v>10</v>
          </cell>
          <cell r="L4" t="str">
            <v>11</v>
          </cell>
          <cell r="M4" t="str">
            <v>12</v>
          </cell>
        </row>
        <row r="5">
          <cell r="A5" t="str">
            <v>1) Revenue by Product Line</v>
          </cell>
          <cell r="B5" t="str">
            <v>B</v>
          </cell>
          <cell r="C5" t="str">
            <v>B</v>
          </cell>
          <cell r="D5" t="str">
            <v>B</v>
          </cell>
          <cell r="E5" t="str">
            <v>B</v>
          </cell>
          <cell r="F5" t="str">
            <v>B</v>
          </cell>
          <cell r="G5" t="str">
            <v>B</v>
          </cell>
          <cell r="H5" t="str">
            <v>B</v>
          </cell>
          <cell r="I5" t="str">
            <v>B</v>
          </cell>
          <cell r="J5" t="str">
            <v>B</v>
          </cell>
          <cell r="K5" t="str">
            <v>B</v>
          </cell>
          <cell r="L5" t="str">
            <v>B</v>
          </cell>
          <cell r="M5" t="str">
            <v>B</v>
          </cell>
          <cell r="N5" t="str">
            <v>Total</v>
          </cell>
        </row>
        <row r="6">
          <cell r="A6" t="str">
            <v>Revenue</v>
          </cell>
        </row>
        <row r="7">
          <cell r="A7" t="str">
            <v>Advertising Revenue (Net)</v>
          </cell>
          <cell r="B7">
            <v>2959000</v>
          </cell>
          <cell r="C7">
            <v>2959000</v>
          </cell>
          <cell r="D7">
            <v>2959000</v>
          </cell>
          <cell r="E7">
            <v>3565350</v>
          </cell>
          <cell r="F7">
            <v>3565350</v>
          </cell>
          <cell r="G7">
            <v>3565350</v>
          </cell>
          <cell r="H7">
            <v>4438000</v>
          </cell>
          <cell r="I7">
            <v>4438000</v>
          </cell>
          <cell r="J7">
            <v>4438000</v>
          </cell>
          <cell r="K7">
            <v>4812333.333333333</v>
          </cell>
          <cell r="L7">
            <v>4812333.333333333</v>
          </cell>
          <cell r="M7">
            <v>4812333.333333333</v>
          </cell>
          <cell r="N7">
            <v>47324050.000000007</v>
          </cell>
        </row>
        <row r="8">
          <cell r="A8" t="str">
            <v>Non-advertising Revenue (Net)</v>
          </cell>
          <cell r="B8">
            <v>5515848.6312399358</v>
          </cell>
          <cell r="C8">
            <v>5515848.6312399358</v>
          </cell>
          <cell r="D8">
            <v>5515848.6312399358</v>
          </cell>
          <cell r="E8">
            <v>5852333.333333333</v>
          </cell>
          <cell r="F8">
            <v>5852333.333333333</v>
          </cell>
          <cell r="G8">
            <v>5852333.333333333</v>
          </cell>
          <cell r="H8">
            <v>6653000</v>
          </cell>
          <cell r="I8">
            <v>6653000</v>
          </cell>
          <cell r="J8">
            <v>6653000</v>
          </cell>
          <cell r="K8">
            <v>7643333.333333333</v>
          </cell>
          <cell r="L8">
            <v>7643333.333333333</v>
          </cell>
          <cell r="M8">
            <v>7643333.333333333</v>
          </cell>
          <cell r="N8">
            <v>76993545.893719807</v>
          </cell>
        </row>
        <row r="9">
          <cell r="A9" t="str">
            <v>Total  Net Revenue</v>
          </cell>
          <cell r="B9">
            <v>8474848.6312399358</v>
          </cell>
          <cell r="C9">
            <v>8474848.6312399358</v>
          </cell>
          <cell r="D9">
            <v>8474848.6312399358</v>
          </cell>
          <cell r="E9">
            <v>9417683.3333333321</v>
          </cell>
          <cell r="F9">
            <v>9417683.3333333321</v>
          </cell>
          <cell r="G9">
            <v>9417683.3333333321</v>
          </cell>
          <cell r="H9">
            <v>11091000</v>
          </cell>
          <cell r="I9">
            <v>11091000</v>
          </cell>
          <cell r="J9">
            <v>11091000</v>
          </cell>
          <cell r="K9">
            <v>12455666.666666666</v>
          </cell>
          <cell r="L9">
            <v>12455666.666666666</v>
          </cell>
          <cell r="M9">
            <v>12455666.666666666</v>
          </cell>
          <cell r="N9">
            <v>124317595.89371982</v>
          </cell>
        </row>
        <row r="11">
          <cell r="A11" t="str">
            <v>Advertising Revenue as % of Total</v>
          </cell>
          <cell r="B11">
            <v>0.34915077882247386</v>
          </cell>
          <cell r="C11">
            <v>0.34915077882247386</v>
          </cell>
          <cell r="D11">
            <v>0.34915077882247386</v>
          </cell>
          <cell r="E11">
            <v>0.37858036565963682</v>
          </cell>
          <cell r="F11">
            <v>0.37858036565963682</v>
          </cell>
          <cell r="G11">
            <v>0.37858036565963682</v>
          </cell>
          <cell r="H11">
            <v>0.40014426111261381</v>
          </cell>
          <cell r="I11">
            <v>0.40014426111261381</v>
          </cell>
          <cell r="J11">
            <v>0.40014426111261381</v>
          </cell>
          <cell r="K11">
            <v>0.38635694596836778</v>
          </cell>
          <cell r="L11">
            <v>0.38635694596836778</v>
          </cell>
          <cell r="M11">
            <v>0.38635694596836778</v>
          </cell>
          <cell r="N11">
            <v>0.38067056927691673</v>
          </cell>
        </row>
        <row r="12">
          <cell r="A12" t="str">
            <v>Non Advertising Revenue as % of Total</v>
          </cell>
          <cell r="B12">
            <v>0.65084922117752619</v>
          </cell>
          <cell r="C12">
            <v>0.65084922117752619</v>
          </cell>
          <cell r="D12">
            <v>0.65084922117752619</v>
          </cell>
          <cell r="E12">
            <v>0.62141963434036329</v>
          </cell>
          <cell r="F12">
            <v>0.62141963434036329</v>
          </cell>
          <cell r="G12">
            <v>0.62141963434036329</v>
          </cell>
          <cell r="H12">
            <v>0.59985573888738619</v>
          </cell>
          <cell r="I12">
            <v>0.59985573888738619</v>
          </cell>
          <cell r="J12">
            <v>0.59985573888738619</v>
          </cell>
          <cell r="K12">
            <v>0.61364305403163222</v>
          </cell>
          <cell r="L12">
            <v>0.61364305403163222</v>
          </cell>
          <cell r="M12">
            <v>0.61364305403163222</v>
          </cell>
          <cell r="N12">
            <v>0.61932943072308322</v>
          </cell>
        </row>
        <row r="14">
          <cell r="A14" t="str">
            <v>Cost of Revenue</v>
          </cell>
        </row>
        <row r="15">
          <cell r="A15" t="str">
            <v xml:space="preserve">COR - Advertising </v>
          </cell>
          <cell r="B15">
            <v>884584.96571938321</v>
          </cell>
          <cell r="C15">
            <v>869822.64952431794</v>
          </cell>
          <cell r="D15">
            <v>890279.66830305161</v>
          </cell>
          <cell r="E15">
            <v>962573.88239676575</v>
          </cell>
          <cell r="F15">
            <v>976181.64856807655</v>
          </cell>
          <cell r="G15">
            <v>994470.30940402346</v>
          </cell>
          <cell r="H15">
            <v>1060458.6431598063</v>
          </cell>
          <cell r="I15">
            <v>1070620.4517091184</v>
          </cell>
          <cell r="J15">
            <v>1071934.5659566151</v>
          </cell>
          <cell r="K15">
            <v>1124947.9028663046</v>
          </cell>
          <cell r="L15">
            <v>1127522.1843030923</v>
          </cell>
          <cell r="M15">
            <v>1133004.1537306663</v>
          </cell>
          <cell r="N15">
            <v>12166401.025641222</v>
          </cell>
        </row>
        <row r="16">
          <cell r="A16" t="str">
            <v xml:space="preserve">COR - Non-advertising </v>
          </cell>
          <cell r="B16">
            <v>1834128.4911433172</v>
          </cell>
          <cell r="C16">
            <v>1834128.4911433172</v>
          </cell>
          <cell r="D16">
            <v>1834128.4911433172</v>
          </cell>
          <cell r="E16">
            <v>1831523.6666666667</v>
          </cell>
          <cell r="F16">
            <v>1831523.6666666667</v>
          </cell>
          <cell r="G16">
            <v>1831523.6666666667</v>
          </cell>
          <cell r="H16">
            <v>2388540</v>
          </cell>
          <cell r="I16">
            <v>2388540</v>
          </cell>
          <cell r="J16">
            <v>2388540</v>
          </cell>
          <cell r="K16">
            <v>2558122.3333333335</v>
          </cell>
          <cell r="L16">
            <v>2558122.3333333335</v>
          </cell>
          <cell r="M16">
            <v>2558121.3333333335</v>
          </cell>
          <cell r="N16">
            <v>25836942.473429948</v>
          </cell>
        </row>
        <row r="17">
          <cell r="A17" t="str">
            <v>Total Cost of Revenue</v>
          </cell>
          <cell r="B17">
            <v>2718713.4568627002</v>
          </cell>
          <cell r="C17">
            <v>2703951.140667635</v>
          </cell>
          <cell r="D17">
            <v>2724408.1594463689</v>
          </cell>
          <cell r="E17">
            <v>2794097.5490634325</v>
          </cell>
          <cell r="F17">
            <v>2807705.3152347431</v>
          </cell>
          <cell r="G17">
            <v>2825993.97607069</v>
          </cell>
          <cell r="H17">
            <v>3448998.6431598063</v>
          </cell>
          <cell r="I17">
            <v>3459160.4517091187</v>
          </cell>
          <cell r="J17">
            <v>3460474.5659566149</v>
          </cell>
          <cell r="K17">
            <v>3683070.2361996379</v>
          </cell>
          <cell r="L17">
            <v>3685644.5176364258</v>
          </cell>
          <cell r="M17">
            <v>3691125.4870639998</v>
          </cell>
          <cell r="N17">
            <v>38003343.499071166</v>
          </cell>
        </row>
        <row r="19">
          <cell r="A19" t="str">
            <v>2) Gross Margin</v>
          </cell>
        </row>
        <row r="20">
          <cell r="A20" t="str">
            <v>Gross Margin Advertising</v>
          </cell>
          <cell r="B20">
            <v>2074415.0342806168</v>
          </cell>
          <cell r="C20">
            <v>2089177.3504756819</v>
          </cell>
          <cell r="D20">
            <v>2068720.3316969485</v>
          </cell>
          <cell r="E20">
            <v>2602776.117603234</v>
          </cell>
          <cell r="F20">
            <v>2589168.3514319235</v>
          </cell>
          <cell r="G20">
            <v>2570879.6905959765</v>
          </cell>
          <cell r="H20">
            <v>3377541.3568401937</v>
          </cell>
          <cell r="I20">
            <v>3367379.5482908813</v>
          </cell>
          <cell r="J20">
            <v>3366065.4340433851</v>
          </cell>
          <cell r="K20">
            <v>3687385.4304670282</v>
          </cell>
          <cell r="L20">
            <v>3684811.1490302407</v>
          </cell>
          <cell r="M20">
            <v>3679329.1796026668</v>
          </cell>
          <cell r="N20">
            <v>35157648.974358782</v>
          </cell>
        </row>
        <row r="21">
          <cell r="A21" t="str">
            <v>Gross Margin Non Advertising</v>
          </cell>
          <cell r="B21">
            <v>3681720.1400966188</v>
          </cell>
          <cell r="C21">
            <v>3681720.1400966188</v>
          </cell>
          <cell r="D21">
            <v>3681720.1400966188</v>
          </cell>
          <cell r="E21">
            <v>4020809.666666666</v>
          </cell>
          <cell r="F21">
            <v>4020809.666666666</v>
          </cell>
          <cell r="G21">
            <v>4020809.666666666</v>
          </cell>
          <cell r="H21">
            <v>4264460</v>
          </cell>
          <cell r="I21">
            <v>4264460</v>
          </cell>
          <cell r="J21">
            <v>4264460</v>
          </cell>
          <cell r="K21">
            <v>5085211</v>
          </cell>
          <cell r="L21">
            <v>5085211</v>
          </cell>
          <cell r="M21">
            <v>5085212</v>
          </cell>
          <cell r="N21">
            <v>51156603.420289859</v>
          </cell>
        </row>
        <row r="22">
          <cell r="A22" t="str">
            <v>Total Gross Margin</v>
          </cell>
          <cell r="B22">
            <v>5756135.1743772356</v>
          </cell>
          <cell r="C22">
            <v>5770897.4905723007</v>
          </cell>
          <cell r="D22">
            <v>5750440.4717935678</v>
          </cell>
          <cell r="E22">
            <v>6623585.7842699001</v>
          </cell>
          <cell r="F22">
            <v>6609978.018098589</v>
          </cell>
          <cell r="G22">
            <v>6591689.3572626431</v>
          </cell>
          <cell r="H22">
            <v>7642001.3568401933</v>
          </cell>
          <cell r="I22">
            <v>7631839.5482908813</v>
          </cell>
          <cell r="J22">
            <v>7630525.4340433851</v>
          </cell>
          <cell r="K22">
            <v>8772596.4304670282</v>
          </cell>
          <cell r="L22">
            <v>8770022.1490302403</v>
          </cell>
          <cell r="M22">
            <v>8764541.1796026677</v>
          </cell>
          <cell r="N22">
            <v>86314252.394648641</v>
          </cell>
        </row>
        <row r="24">
          <cell r="A24" t="str">
            <v xml:space="preserve">  % of Gross Margin Advertising</v>
          </cell>
          <cell r="B24">
            <v>0.70105273209889041</v>
          </cell>
          <cell r="C24">
            <v>0.70604168654129162</v>
          </cell>
          <cell r="D24">
            <v>0.69912819590974939</v>
          </cell>
          <cell r="E24">
            <v>0.73001980663980648</v>
          </cell>
          <cell r="F24">
            <v>0.72620313613864651</v>
          </cell>
          <cell r="G24">
            <v>0.72107358060105642</v>
          </cell>
          <cell r="H24">
            <v>0.76105032826502783</v>
          </cell>
          <cell r="I24">
            <v>0.75876060123724232</v>
          </cell>
          <cell r="J24">
            <v>0.75846449617922151</v>
          </cell>
          <cell r="K24">
            <v>0.76623649590642695</v>
          </cell>
          <cell r="L24">
            <v>0.76570156175734039</v>
          </cell>
          <cell r="M24">
            <v>0.76456241177585382</v>
          </cell>
          <cell r="N24">
            <v>0.74291293696035687</v>
          </cell>
        </row>
        <row r="25">
          <cell r="A25" t="str">
            <v xml:space="preserve">  % of Gross Margin Non-Advertising</v>
          </cell>
          <cell r="B25">
            <v>0.66748027116708353</v>
          </cell>
          <cell r="C25">
            <v>0.66748027116708353</v>
          </cell>
          <cell r="D25">
            <v>0.66748027116708353</v>
          </cell>
          <cell r="E25">
            <v>0.68704385715099381</v>
          </cell>
          <cell r="F25">
            <v>0.68704385715099381</v>
          </cell>
          <cell r="G25">
            <v>0.68704385715099381</v>
          </cell>
          <cell r="H25">
            <v>0.64098301518112133</v>
          </cell>
          <cell r="I25">
            <v>0.64098301518112133</v>
          </cell>
          <cell r="J25">
            <v>0.64098301518112133</v>
          </cell>
          <cell r="K25">
            <v>0.66531325774095074</v>
          </cell>
          <cell r="L25">
            <v>0.66531325774095074</v>
          </cell>
          <cell r="M25">
            <v>0.66531338857392064</v>
          </cell>
          <cell r="N25">
            <v>0.66442716498478072</v>
          </cell>
        </row>
        <row r="26">
          <cell r="A26" t="str">
            <v xml:space="preserve"> % of Total Gross Margin</v>
          </cell>
          <cell r="B26">
            <v>0.67920212204841102</v>
          </cell>
          <cell r="C26">
            <v>0.68094401937748517</v>
          </cell>
          <cell r="D26">
            <v>0.67853016873910044</v>
          </cell>
          <cell r="E26">
            <v>0.7033137078230387</v>
          </cell>
          <cell r="F26">
            <v>0.70186879130910718</v>
          </cell>
          <cell r="G26">
            <v>0.69992684229801494</v>
          </cell>
          <cell r="H26">
            <v>0.68902726145885795</v>
          </cell>
          <cell r="I26">
            <v>0.68811104032917514</v>
          </cell>
          <cell r="J26">
            <v>0.68799255558952166</v>
          </cell>
          <cell r="K26">
            <v>0.70430565181580229</v>
          </cell>
          <cell r="L26">
            <v>0.70409897629166707</v>
          </cell>
          <cell r="M26">
            <v>0.70365893806856328</v>
          </cell>
          <cell r="N26">
            <v>0.69430438848286158</v>
          </cell>
        </row>
        <row r="28">
          <cell r="A28" t="str">
            <v>Operating Expense</v>
          </cell>
        </row>
        <row r="29">
          <cell r="A29" t="str">
            <v>Product Development</v>
          </cell>
          <cell r="B29">
            <v>602892.49375557539</v>
          </cell>
          <cell r="C29">
            <v>600100.87429353117</v>
          </cell>
          <cell r="D29">
            <v>613174.5695286768</v>
          </cell>
          <cell r="E29">
            <v>664242.03378775762</v>
          </cell>
          <cell r="F29">
            <v>671332.52196147304</v>
          </cell>
          <cell r="G29">
            <v>673899.79935503902</v>
          </cell>
          <cell r="H29">
            <v>705691.8008232445</v>
          </cell>
          <cell r="I29">
            <v>703879.26600443677</v>
          </cell>
          <cell r="J29">
            <v>707512.31696269987</v>
          </cell>
          <cell r="K29">
            <v>737812.39801060141</v>
          </cell>
          <cell r="L29">
            <v>738817.19024835329</v>
          </cell>
          <cell r="M29">
            <v>742700.22449481557</v>
          </cell>
          <cell r="N29">
            <v>8162055.4892262053</v>
          </cell>
        </row>
        <row r="30">
          <cell r="A30" t="str">
            <v>Sales &amp; Marketing</v>
          </cell>
          <cell r="B30">
            <v>1072926.2280343084</v>
          </cell>
          <cell r="C30">
            <v>1046998.0750244391</v>
          </cell>
          <cell r="D30">
            <v>1198195.1550920955</v>
          </cell>
          <cell r="E30">
            <v>1492586.7459840048</v>
          </cell>
          <cell r="F30">
            <v>1428268.64543395</v>
          </cell>
          <cell r="G30">
            <v>1724793.7025488671</v>
          </cell>
          <cell r="H30">
            <v>2030597.8160702295</v>
          </cell>
          <cell r="I30">
            <v>2007472.3732276959</v>
          </cell>
          <cell r="J30">
            <v>2286486.8039213605</v>
          </cell>
          <cell r="K30">
            <v>1796152.0808264627</v>
          </cell>
          <cell r="L30">
            <v>1844597.4708182814</v>
          </cell>
          <cell r="M30">
            <v>2065842.1767618675</v>
          </cell>
          <cell r="N30">
            <v>19994917.273743559</v>
          </cell>
        </row>
        <row r="31">
          <cell r="A31" t="str">
            <v>General Administratinon</v>
          </cell>
          <cell r="B31">
            <v>504540.17432385404</v>
          </cell>
          <cell r="C31">
            <v>508219.20352223364</v>
          </cell>
          <cell r="D31">
            <v>519378.09060011851</v>
          </cell>
          <cell r="E31">
            <v>558502.72758136538</v>
          </cell>
          <cell r="F31">
            <v>562124.57378639397</v>
          </cell>
          <cell r="G31">
            <v>562483.578441964</v>
          </cell>
          <cell r="H31">
            <v>587122.19969661301</v>
          </cell>
          <cell r="I31">
            <v>585167.95880864246</v>
          </cell>
          <cell r="J31">
            <v>580113.36290921783</v>
          </cell>
          <cell r="K31">
            <v>553265.0047131913</v>
          </cell>
          <cell r="L31">
            <v>559747.54104683315</v>
          </cell>
          <cell r="M31">
            <v>545415.83142921072</v>
          </cell>
          <cell r="N31">
            <v>6626080.246859638</v>
          </cell>
        </row>
        <row r="32">
          <cell r="A32" t="str">
            <v>Amortization of Intangibles</v>
          </cell>
          <cell r="B32">
            <v>56943</v>
          </cell>
          <cell r="C32">
            <v>56943</v>
          </cell>
          <cell r="D32">
            <v>56943</v>
          </cell>
          <cell r="E32">
            <v>56943</v>
          </cell>
          <cell r="F32">
            <v>56943</v>
          </cell>
          <cell r="G32">
            <v>56943</v>
          </cell>
          <cell r="H32">
            <v>56943</v>
          </cell>
          <cell r="I32">
            <v>56943</v>
          </cell>
          <cell r="J32">
            <v>56943</v>
          </cell>
          <cell r="K32">
            <v>56943</v>
          </cell>
          <cell r="L32">
            <v>56943</v>
          </cell>
          <cell r="M32">
            <v>56943</v>
          </cell>
          <cell r="N32">
            <v>683316</v>
          </cell>
        </row>
        <row r="33">
          <cell r="A33" t="str">
            <v>Total Operating expense</v>
          </cell>
          <cell r="B33">
            <v>2237301.896113738</v>
          </cell>
          <cell r="C33">
            <v>2212261.1528402041</v>
          </cell>
          <cell r="D33">
            <v>2387690.8152208906</v>
          </cell>
          <cell r="E33">
            <v>2772274.5073531279</v>
          </cell>
          <cell r="F33">
            <v>2718668.7411818169</v>
          </cell>
          <cell r="G33">
            <v>3018120.08034587</v>
          </cell>
          <cell r="H33">
            <v>3380354.816590087</v>
          </cell>
          <cell r="I33">
            <v>3353462.5980407749</v>
          </cell>
          <cell r="J33">
            <v>3631055.4837932782</v>
          </cell>
          <cell r="K33">
            <v>3144172.4835502552</v>
          </cell>
          <cell r="L33">
            <v>3200105.2021134677</v>
          </cell>
          <cell r="M33">
            <v>3410901.2326858938</v>
          </cell>
          <cell r="N33">
            <v>35466369.009829402</v>
          </cell>
        </row>
        <row r="35">
          <cell r="A35" t="str">
            <v>Stock compensation</v>
          </cell>
          <cell r="B35">
            <v>6667</v>
          </cell>
          <cell r="C35">
            <v>6667</v>
          </cell>
          <cell r="D35">
            <v>6666</v>
          </cell>
          <cell r="E35">
            <v>6667</v>
          </cell>
          <cell r="F35">
            <v>6667</v>
          </cell>
          <cell r="G35">
            <v>6666</v>
          </cell>
          <cell r="H35">
            <v>6667</v>
          </cell>
          <cell r="I35">
            <v>6667</v>
          </cell>
          <cell r="J35">
            <v>6666</v>
          </cell>
          <cell r="K35">
            <v>6667</v>
          </cell>
          <cell r="L35">
            <v>6667</v>
          </cell>
          <cell r="M35">
            <v>6666</v>
          </cell>
          <cell r="N35">
            <v>80000</v>
          </cell>
        </row>
        <row r="37">
          <cell r="A37" t="str">
            <v>Interest (income) / loss</v>
          </cell>
          <cell r="B37">
            <v>-227250</v>
          </cell>
          <cell r="C37">
            <v>-227250</v>
          </cell>
          <cell r="D37">
            <v>-227250</v>
          </cell>
          <cell r="E37">
            <v>-233250</v>
          </cell>
          <cell r="F37">
            <v>-233250</v>
          </cell>
          <cell r="G37">
            <v>-233250</v>
          </cell>
          <cell r="H37">
            <v>-243250</v>
          </cell>
          <cell r="I37">
            <v>-243250</v>
          </cell>
          <cell r="J37">
            <v>-243250</v>
          </cell>
          <cell r="K37">
            <v>-253250</v>
          </cell>
          <cell r="L37">
            <v>-253250</v>
          </cell>
          <cell r="M37">
            <v>-253250</v>
          </cell>
          <cell r="N37">
            <v>-2871000</v>
          </cell>
        </row>
        <row r="39">
          <cell r="A39" t="str">
            <v>Non-operating loss / (income)</v>
          </cell>
          <cell r="B39">
            <v>59337</v>
          </cell>
          <cell r="C39">
            <v>59333</v>
          </cell>
          <cell r="D39">
            <v>59333</v>
          </cell>
          <cell r="E39">
            <v>59333</v>
          </cell>
          <cell r="F39">
            <v>59333</v>
          </cell>
          <cell r="G39">
            <v>59333</v>
          </cell>
          <cell r="H39">
            <v>59333</v>
          </cell>
          <cell r="I39">
            <v>59333</v>
          </cell>
          <cell r="J39">
            <v>59333</v>
          </cell>
          <cell r="K39">
            <v>59333</v>
          </cell>
          <cell r="L39">
            <v>59333</v>
          </cell>
          <cell r="M39">
            <v>59333</v>
          </cell>
          <cell r="N39">
            <v>712000</v>
          </cell>
        </row>
        <row r="41">
          <cell r="A41" t="str">
            <v>Profit / (Loss) Before Tax</v>
          </cell>
          <cell r="B41">
            <v>3680079.2782634976</v>
          </cell>
          <cell r="C41">
            <v>3719886.3377320967</v>
          </cell>
          <cell r="D41">
            <v>3524000.6565726772</v>
          </cell>
          <cell r="E41">
            <v>4018561.2769167721</v>
          </cell>
          <cell r="F41">
            <v>4058559.2769167721</v>
          </cell>
          <cell r="G41">
            <v>3740820.2769167731</v>
          </cell>
          <cell r="H41">
            <v>4438896.5402501058</v>
          </cell>
          <cell r="I41">
            <v>4455626.9502501059</v>
          </cell>
          <cell r="J41">
            <v>4176720.9502501069</v>
          </cell>
          <cell r="K41">
            <v>5815673.946916773</v>
          </cell>
          <cell r="L41">
            <v>5757166.9469167721</v>
          </cell>
          <cell r="M41">
            <v>5540890.9469167739</v>
          </cell>
          <cell r="N41">
            <v>52926883.384819239</v>
          </cell>
        </row>
        <row r="42">
          <cell r="A42" t="str">
            <v>Income Tax Expense</v>
          </cell>
          <cell r="B42">
            <v>81713.333329999994</v>
          </cell>
          <cell r="C42">
            <v>81713.333329999994</v>
          </cell>
          <cell r="D42">
            <v>31713</v>
          </cell>
          <cell r="E42">
            <v>81713.333329999994</v>
          </cell>
          <cell r="F42">
            <v>81713.333329999994</v>
          </cell>
          <cell r="G42">
            <v>81713.333329999994</v>
          </cell>
          <cell r="H42">
            <v>81713.333329999994</v>
          </cell>
          <cell r="I42">
            <v>81713.333329999994</v>
          </cell>
          <cell r="J42">
            <v>81713.333329999994</v>
          </cell>
          <cell r="K42">
            <v>81713.333329999994</v>
          </cell>
          <cell r="L42">
            <v>81713.333329999994</v>
          </cell>
          <cell r="M42">
            <v>131713</v>
          </cell>
          <cell r="N42">
            <v>980559.33330000006</v>
          </cell>
        </row>
        <row r="44">
          <cell r="A44" t="str">
            <v>Net Profit / (Loss)</v>
          </cell>
          <cell r="B44">
            <v>3598365.9449334978</v>
          </cell>
          <cell r="C44">
            <v>3638173.0044020968</v>
          </cell>
          <cell r="D44">
            <v>3492287.6565726772</v>
          </cell>
          <cell r="E44">
            <v>3936847.9435867723</v>
          </cell>
          <cell r="F44">
            <v>3976845.9435867723</v>
          </cell>
          <cell r="G44">
            <v>3659106.9435867732</v>
          </cell>
          <cell r="H44">
            <v>4357183.206920106</v>
          </cell>
          <cell r="I44">
            <v>4373913.6169201061</v>
          </cell>
          <cell r="J44">
            <v>4095007.616920107</v>
          </cell>
          <cell r="K44">
            <v>5733960.6135867732</v>
          </cell>
          <cell r="L44">
            <v>5675453.6135867722</v>
          </cell>
          <cell r="M44">
            <v>5409177.9469167739</v>
          </cell>
          <cell r="N44">
            <v>51946324.051519237</v>
          </cell>
          <cell r="O44">
            <v>0</v>
          </cell>
        </row>
        <row r="46">
          <cell r="A46" t="str">
            <v>Earnings per share</v>
          </cell>
          <cell r="B46">
            <v>9.7542878396455285E-2</v>
          </cell>
          <cell r="C46">
            <v>9.852754358231125E-2</v>
          </cell>
          <cell r="D46">
            <v>9.491893181716865E-2</v>
          </cell>
          <cell r="E46">
            <v>0.10591555009243259</v>
          </cell>
          <cell r="F46">
            <v>0.10690493837254242</v>
          </cell>
          <cell r="G46">
            <v>9.904536432549467E-2</v>
          </cell>
          <cell r="H46">
            <v>0.1163129395433771</v>
          </cell>
          <cell r="I46">
            <v>0.11672678202488698</v>
          </cell>
          <cell r="J46">
            <v>0.10982777888342214</v>
          </cell>
          <cell r="K46">
            <v>0.15036882809970498</v>
          </cell>
          <cell r="L46">
            <v>0.14892160223580211</v>
          </cell>
          <cell r="M46">
            <v>0.14233502230976264</v>
          </cell>
          <cell r="N46">
            <v>1.3873481596833608</v>
          </cell>
        </row>
        <row r="47">
          <cell r="A47" t="str">
            <v>For forecast. ( See Senior Management report for actual figures)</v>
          </cell>
        </row>
        <row r="48">
          <cell r="A48" t="str">
            <v>Head count:</v>
          </cell>
          <cell r="B48">
            <v>936</v>
          </cell>
          <cell r="C48">
            <v>972</v>
          </cell>
          <cell r="D48">
            <v>997</v>
          </cell>
          <cell r="E48">
            <v>1028</v>
          </cell>
          <cell r="F48">
            <v>1041</v>
          </cell>
          <cell r="G48">
            <v>1055</v>
          </cell>
          <cell r="H48">
            <v>1081</v>
          </cell>
          <cell r="I48">
            <v>1093</v>
          </cell>
          <cell r="J48">
            <v>1102</v>
          </cell>
          <cell r="K48">
            <v>1120</v>
          </cell>
          <cell r="L48">
            <v>1127</v>
          </cell>
          <cell r="M48">
            <v>1135</v>
          </cell>
          <cell r="N48">
            <v>1135</v>
          </cell>
        </row>
        <row r="50">
          <cell r="A50" t="str">
            <v>Capex:</v>
          </cell>
          <cell r="B50">
            <v>664387.12</v>
          </cell>
          <cell r="C50">
            <v>762574.1</v>
          </cell>
          <cell r="D50">
            <v>765649.8</v>
          </cell>
          <cell r="E50">
            <v>2050567.1979066022</v>
          </cell>
          <cell r="F50">
            <v>1746882.1979066022</v>
          </cell>
          <cell r="G50">
            <v>910707.49790660222</v>
          </cell>
          <cell r="H50">
            <v>650064.1</v>
          </cell>
          <cell r="I50">
            <v>1000168.1</v>
          </cell>
          <cell r="J50">
            <v>997651.8</v>
          </cell>
          <cell r="K50">
            <v>400816.76666666666</v>
          </cell>
          <cell r="L50">
            <v>581710.7666666666</v>
          </cell>
          <cell r="M50">
            <v>580284.46666666667</v>
          </cell>
          <cell r="N50">
            <v>11111463.913719809</v>
          </cell>
        </row>
        <row r="52">
          <cell r="A52" t="str">
            <v>Depreciation</v>
          </cell>
          <cell r="B52">
            <v>428999.37</v>
          </cell>
          <cell r="C52">
            <v>448080.23</v>
          </cell>
          <cell r="D52">
            <v>464332.65</v>
          </cell>
          <cell r="E52">
            <v>403368.75</v>
          </cell>
          <cell r="F52">
            <v>407841.97</v>
          </cell>
          <cell r="G52">
            <v>416221.46</v>
          </cell>
          <cell r="H52">
            <v>435281.89</v>
          </cell>
          <cell r="I52">
            <v>406151.02</v>
          </cell>
          <cell r="J52">
            <v>419934.77</v>
          </cell>
          <cell r="K52">
            <v>410623.64</v>
          </cell>
          <cell r="L52">
            <v>427105.87</v>
          </cell>
          <cell r="M52">
            <v>427160.2</v>
          </cell>
          <cell r="N52">
            <v>5095101.82</v>
          </cell>
        </row>
        <row r="53">
          <cell r="A53" t="str">
            <v>Burn rate:</v>
          </cell>
          <cell r="B53">
            <v>-3504028.5282634976</v>
          </cell>
          <cell r="C53">
            <v>-3464725.4677320966</v>
          </cell>
          <cell r="D53">
            <v>-3282016.5065726768</v>
          </cell>
          <cell r="E53">
            <v>-2371362.82901017</v>
          </cell>
          <cell r="F53">
            <v>-2719519.0490101697</v>
          </cell>
          <cell r="G53">
            <v>-3246334.239010171</v>
          </cell>
          <cell r="H53">
            <v>-4224114.3302501058</v>
          </cell>
          <cell r="I53">
            <v>-3861609.8702501054</v>
          </cell>
          <cell r="J53">
            <v>-3599003.9202501075</v>
          </cell>
          <cell r="K53">
            <v>-5825480.820250106</v>
          </cell>
          <cell r="L53">
            <v>-5602562.0502501056</v>
          </cell>
          <cell r="M53">
            <v>-5387766.6802501073</v>
          </cell>
          <cell r="N53">
            <v>-47088524.291099422</v>
          </cell>
        </row>
        <row r="55">
          <cell r="A55" t="str">
            <v>US GAAP EBITDA</v>
          </cell>
          <cell r="B55">
            <v>3881828.6482634977</v>
          </cell>
          <cell r="C55">
            <v>3940716.5677320966</v>
          </cell>
          <cell r="D55">
            <v>3761083.3065726771</v>
          </cell>
          <cell r="E55">
            <v>4188680.0269167721</v>
          </cell>
          <cell r="F55">
            <v>4233151.2469167719</v>
          </cell>
          <cell r="G55">
            <v>3923791.736916773</v>
          </cell>
          <cell r="H55">
            <v>4630928.4302501054</v>
          </cell>
          <cell r="I55">
            <v>4618527.9702501055</v>
          </cell>
          <cell r="J55">
            <v>4353405.7202501073</v>
          </cell>
          <cell r="K55">
            <v>5973047.5869167726</v>
          </cell>
          <cell r="L55">
            <v>5931022.8169167722</v>
          </cell>
          <cell r="M55">
            <v>5714801.1469167741</v>
          </cell>
          <cell r="N55">
            <v>55150985.20481924</v>
          </cell>
        </row>
        <row r="56">
          <cell r="A56" t="str">
            <v>Check</v>
          </cell>
        </row>
        <row r="58">
          <cell r="A58" t="str">
            <v>Net Profit / (Loss)</v>
          </cell>
          <cell r="B58">
            <v>3909945.3560156804</v>
          </cell>
          <cell r="C58">
            <v>3870979.3801702699</v>
          </cell>
          <cell r="D58">
            <v>3541640.6990108499</v>
          </cell>
          <cell r="E58">
            <v>4331018.5056775156</v>
          </cell>
          <cell r="F58">
            <v>4262327.5056775166</v>
          </cell>
          <cell r="G58">
            <v>3938192.6216195449</v>
          </cell>
          <cell r="H58">
            <v>5312514.0386834191</v>
          </cell>
          <cell r="I58">
            <v>5270440.7433694098</v>
          </cell>
          <cell r="J58">
            <v>4981852.7433694098</v>
          </cell>
          <cell r="K58">
            <v>7961961.3355272207</v>
          </cell>
          <cell r="L58">
            <v>7834927.3355272207</v>
          </cell>
          <cell r="M58">
            <v>7652634.688184225</v>
          </cell>
          <cell r="N58">
            <v>62868434.952832304</v>
          </cell>
          <cell r="O58">
            <v>0</v>
          </cell>
        </row>
      </sheetData>
      <sheetData sheetId="7" refreshError="1">
        <row r="12">
          <cell r="D12" t="str">
            <v>Sohu.com 2004 Annual Budget</v>
          </cell>
        </row>
        <row r="13">
          <cell r="D13" t="str">
            <v>Budget</v>
          </cell>
          <cell r="E13" t="str">
            <v>Budget</v>
          </cell>
          <cell r="F13" t="str">
            <v>Budget</v>
          </cell>
          <cell r="G13" t="str">
            <v>Budget</v>
          </cell>
        </row>
        <row r="14">
          <cell r="C14" t="str">
            <v>Currency :  US$</v>
          </cell>
          <cell r="D14" t="str">
            <v>Q1</v>
          </cell>
          <cell r="E14" t="str">
            <v>Q2</v>
          </cell>
          <cell r="F14" t="str">
            <v>Q3</v>
          </cell>
          <cell r="G14" t="str">
            <v>Q4</v>
          </cell>
          <cell r="H14" t="str">
            <v xml:space="preserve">2004 Total </v>
          </cell>
          <cell r="I14" t="str">
            <v>2002 Actual</v>
          </cell>
          <cell r="J14" t="str">
            <v>Variance</v>
          </cell>
        </row>
        <row r="15">
          <cell r="B15" t="str">
            <v>Net Revenue</v>
          </cell>
        </row>
        <row r="17">
          <cell r="C17" t="str">
            <v>Advertising Revenue</v>
          </cell>
          <cell r="D17">
            <v>8877000</v>
          </cell>
          <cell r="E17">
            <v>10696050</v>
          </cell>
          <cell r="F17">
            <v>13314000</v>
          </cell>
          <cell r="G17">
            <v>14437000</v>
          </cell>
          <cell r="H17">
            <v>47324050</v>
          </cell>
          <cell r="I17" t="e">
            <v>#REF!</v>
          </cell>
          <cell r="J17" t="e">
            <v>#REF!</v>
          </cell>
          <cell r="K17" t="str">
            <v>$48k.without 17173 &amp; Focus. agree with work copy @Dec 12 (BOD adjusted)</v>
          </cell>
        </row>
        <row r="19">
          <cell r="C19" t="str">
            <v>Non-advertising Revenue</v>
          </cell>
          <cell r="D19">
            <v>16547545.893719807</v>
          </cell>
          <cell r="E19">
            <v>17557000</v>
          </cell>
          <cell r="F19">
            <v>19959000</v>
          </cell>
          <cell r="G19">
            <v>22930000</v>
          </cell>
          <cell r="H19">
            <v>76993545.893719807</v>
          </cell>
          <cell r="I19" t="e">
            <v>#REF!</v>
          </cell>
          <cell r="J19" t="e">
            <v>#REF!</v>
          </cell>
          <cell r="K19" t="str">
            <v>$108850k. agree with work copy @Dec 4 (Excom adjusted)</v>
          </cell>
        </row>
        <row r="20">
          <cell r="B20" t="str">
            <v xml:space="preserve">Total Net Sales </v>
          </cell>
          <cell r="D20">
            <v>25424545.893719807</v>
          </cell>
          <cell r="E20">
            <v>28253050</v>
          </cell>
          <cell r="F20">
            <v>33273000</v>
          </cell>
          <cell r="G20">
            <v>37367000</v>
          </cell>
          <cell r="H20">
            <v>124317595.89371981</v>
          </cell>
          <cell r="I20" t="e">
            <v>#REF!</v>
          </cell>
          <cell r="J20" t="e">
            <v>#REF!</v>
          </cell>
        </row>
        <row r="21">
          <cell r="B21" t="str">
            <v>Cost of Revenue</v>
          </cell>
        </row>
        <row r="22">
          <cell r="A22" t="str">
            <v>COR-Advertising</v>
          </cell>
          <cell r="B22" t="str">
            <v>COR-Advertising</v>
          </cell>
        </row>
        <row r="23">
          <cell r="A23" t="str">
            <v>40400 COR - Advertising</v>
          </cell>
          <cell r="C23" t="str">
            <v xml:space="preserve"> COR - Advertising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17500.239999999998</v>
          </cell>
          <cell r="J23">
            <v>-17500.239999999998</v>
          </cell>
        </row>
        <row r="24">
          <cell r="A24" t="str">
            <v>40600 COR - Retail Marketing</v>
          </cell>
          <cell r="C24" t="str">
            <v xml:space="preserve"> COR - Retail Marketing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122316</v>
          </cell>
          <cell r="J24">
            <v>-122316</v>
          </cell>
        </row>
        <row r="25">
          <cell r="A25" t="str">
            <v>41100 Content Channel Development Group</v>
          </cell>
          <cell r="C25" t="str">
            <v xml:space="preserve"> Content Channel Development Group</v>
          </cell>
          <cell r="D25">
            <v>32020</v>
          </cell>
          <cell r="E25">
            <v>32020</v>
          </cell>
          <cell r="F25">
            <v>32020</v>
          </cell>
          <cell r="G25">
            <v>32020</v>
          </cell>
          <cell r="H25">
            <v>128080</v>
          </cell>
          <cell r="I25">
            <v>910739.45563137252</v>
          </cell>
          <cell r="J25">
            <v>-782659.45563137252</v>
          </cell>
        </row>
        <row r="26">
          <cell r="A26" t="str">
            <v>41110 Business Channel</v>
          </cell>
          <cell r="C26" t="str">
            <v xml:space="preserve"> Business Channel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</row>
        <row r="27">
          <cell r="A27" t="str">
            <v>41150 News Channel</v>
          </cell>
          <cell r="C27" t="str">
            <v xml:space="preserve"> News Channel</v>
          </cell>
          <cell r="D27">
            <v>1330763.2835467528</v>
          </cell>
          <cell r="E27">
            <v>1522383.8403688658</v>
          </cell>
          <cell r="F27">
            <v>1751067.6608255398</v>
          </cell>
          <cell r="G27">
            <v>1924387.2409000632</v>
          </cell>
          <cell r="H27">
            <v>6528602.0256412206</v>
          </cell>
          <cell r="I27">
            <v>3312264.0684085866</v>
          </cell>
          <cell r="J27">
            <v>3216337.9572326341</v>
          </cell>
        </row>
        <row r="28">
          <cell r="A28" t="str">
            <v>41160 Sports Channel</v>
          </cell>
          <cell r="C28" t="str">
            <v xml:space="preserve"> Sports Channel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</row>
        <row r="29">
          <cell r="A29" t="str">
            <v>43300 Sohu Arts Studio</v>
          </cell>
          <cell r="C29" t="str">
            <v xml:space="preserve"> Sohu Arts Studio</v>
          </cell>
          <cell r="D29">
            <v>3700</v>
          </cell>
          <cell r="E29">
            <v>4200</v>
          </cell>
          <cell r="F29">
            <v>4200</v>
          </cell>
          <cell r="G29">
            <v>4200</v>
          </cell>
          <cell r="H29">
            <v>16300</v>
          </cell>
          <cell r="I29">
            <v>924773.99517337047</v>
          </cell>
          <cell r="J29">
            <v>-908473.99517337047</v>
          </cell>
        </row>
        <row r="30">
          <cell r="A30" t="str">
            <v>42200 Sohu Online</v>
          </cell>
          <cell r="C30" t="str">
            <v xml:space="preserve"> Sohu Online</v>
          </cell>
          <cell r="D30">
            <v>36231</v>
          </cell>
          <cell r="E30">
            <v>36231</v>
          </cell>
          <cell r="F30">
            <v>36231</v>
          </cell>
          <cell r="G30">
            <v>36231</v>
          </cell>
          <cell r="H30">
            <v>144924</v>
          </cell>
          <cell r="I30">
            <v>144965.02725310455</v>
          </cell>
          <cell r="J30">
            <v>-41.027253104548436</v>
          </cell>
        </row>
        <row r="31">
          <cell r="A31" t="str">
            <v>44000 Platform Operations</v>
          </cell>
          <cell r="C31" t="str">
            <v xml:space="preserve"> Platform Operations</v>
          </cell>
          <cell r="D31">
            <v>1241973</v>
          </cell>
          <cell r="E31">
            <v>1338391</v>
          </cell>
          <cell r="F31">
            <v>1379495</v>
          </cell>
          <cell r="G31">
            <v>1388636</v>
          </cell>
          <cell r="H31">
            <v>5348495</v>
          </cell>
          <cell r="I31">
            <v>1927710.7268076218</v>
          </cell>
          <cell r="J31">
            <v>3727429.2731923782</v>
          </cell>
        </row>
        <row r="33">
          <cell r="C33" t="str">
            <v>Sub-total of COR-Advertising</v>
          </cell>
          <cell r="D33">
            <v>2644687.2835467528</v>
          </cell>
          <cell r="E33">
            <v>2933225.840368866</v>
          </cell>
          <cell r="F33">
            <v>3203013.6608255398</v>
          </cell>
          <cell r="G33">
            <v>3385474.240900063</v>
          </cell>
          <cell r="H33">
            <v>12166401.025641222</v>
          </cell>
          <cell r="I33">
            <v>7360269.513274055</v>
          </cell>
          <cell r="J33">
            <v>5112776.5123671647</v>
          </cell>
        </row>
        <row r="34">
          <cell r="A34" t="str">
            <v>COR-Non Advertising</v>
          </cell>
          <cell r="B34" t="str">
            <v>COR-Non Advertising</v>
          </cell>
        </row>
        <row r="35">
          <cell r="A35" t="str">
            <v>40100 COR - E-Commerce-High Touch</v>
          </cell>
          <cell r="C35" t="str">
            <v xml:space="preserve"> COR - E-Commerce-High Touch</v>
          </cell>
          <cell r="D35">
            <v>1081800</v>
          </cell>
          <cell r="E35">
            <v>1245600</v>
          </cell>
          <cell r="F35">
            <v>1714500</v>
          </cell>
          <cell r="G35">
            <v>1924200</v>
          </cell>
          <cell r="H35">
            <v>5966100</v>
          </cell>
          <cell r="I35">
            <v>3267874.6956597427</v>
          </cell>
          <cell r="J35">
            <v>2698225.3043402573</v>
          </cell>
        </row>
        <row r="36">
          <cell r="A36" t="str">
            <v>40300 COR - SMS</v>
          </cell>
          <cell r="C36" t="str">
            <v xml:space="preserve"> COR - SMS</v>
          </cell>
          <cell r="D36">
            <v>116000</v>
          </cell>
          <cell r="E36">
            <v>121500</v>
          </cell>
          <cell r="F36">
            <v>147000</v>
          </cell>
          <cell r="G36">
            <v>167000</v>
          </cell>
          <cell r="H36">
            <v>551500</v>
          </cell>
          <cell r="I36">
            <v>0</v>
          </cell>
          <cell r="J36">
            <v>551500</v>
          </cell>
        </row>
        <row r="37">
          <cell r="C37" t="str">
            <v xml:space="preserve"> COR - SMS (revenue share)</v>
          </cell>
          <cell r="D37">
            <v>3898136.4734299518</v>
          </cell>
          <cell r="E37">
            <v>3730000</v>
          </cell>
          <cell r="F37">
            <v>3960500</v>
          </cell>
          <cell r="G37">
            <v>4261749</v>
          </cell>
          <cell r="H37">
            <v>15850385.473429952</v>
          </cell>
        </row>
        <row r="38">
          <cell r="A38" t="str">
            <v>40800 COR - Game</v>
          </cell>
          <cell r="C38" t="str">
            <v xml:space="preserve"> COR - Game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J38">
            <v>0</v>
          </cell>
        </row>
        <row r="39">
          <cell r="C39" t="str">
            <v xml:space="preserve"> COR - Game (revenue share)</v>
          </cell>
          <cell r="D39">
            <v>191000</v>
          </cell>
          <cell r="E39">
            <v>191000</v>
          </cell>
          <cell r="F39">
            <v>1141000</v>
          </cell>
          <cell r="G39">
            <v>1114000</v>
          </cell>
          <cell r="H39">
            <v>2637000</v>
          </cell>
          <cell r="J39">
            <v>2637000</v>
          </cell>
        </row>
        <row r="40">
          <cell r="C40" t="str">
            <v xml:space="preserve"> COR - Individual Listing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J40">
            <v>0</v>
          </cell>
        </row>
        <row r="41">
          <cell r="C41" t="str">
            <v xml:space="preserve"> COR - SOL-direct cost</v>
          </cell>
          <cell r="D41">
            <v>83114.999999999985</v>
          </cell>
          <cell r="E41">
            <v>76312.000000000015</v>
          </cell>
          <cell r="F41">
            <v>72461</v>
          </cell>
          <cell r="G41">
            <v>74757</v>
          </cell>
          <cell r="H41">
            <v>306645</v>
          </cell>
          <cell r="J41">
            <v>0</v>
          </cell>
        </row>
        <row r="42">
          <cell r="A42" t="str">
            <v>40700 COR - ISP</v>
          </cell>
          <cell r="C42" t="str">
            <v>COR - SOL-bandwidth</v>
          </cell>
          <cell r="D42">
            <v>132334</v>
          </cell>
          <cell r="E42">
            <v>130159</v>
          </cell>
          <cell r="F42">
            <v>130159</v>
          </cell>
          <cell r="G42">
            <v>132660</v>
          </cell>
          <cell r="H42">
            <v>525312</v>
          </cell>
        </row>
        <row r="43">
          <cell r="C43" t="str">
            <v>Sub-total of COR-Non Advertising</v>
          </cell>
          <cell r="D43">
            <v>5502385.4734299518</v>
          </cell>
          <cell r="E43">
            <v>5494571</v>
          </cell>
          <cell r="F43">
            <v>7165620</v>
          </cell>
          <cell r="G43">
            <v>7674366</v>
          </cell>
          <cell r="H43">
            <v>25836942.473429952</v>
          </cell>
          <cell r="I43">
            <v>3267874.6956597427</v>
          </cell>
          <cell r="J43">
            <v>5886725.3043402573</v>
          </cell>
        </row>
        <row r="44">
          <cell r="C44" t="str">
            <v>Total of Cost of Revenue</v>
          </cell>
          <cell r="D44">
            <v>8147072.756976705</v>
          </cell>
          <cell r="E44">
            <v>8427796.8403688669</v>
          </cell>
          <cell r="F44">
            <v>10368633.660825539</v>
          </cell>
          <cell r="G44">
            <v>11059840.240900062</v>
          </cell>
          <cell r="H44">
            <v>38003343.499071173</v>
          </cell>
          <cell r="I44">
            <v>10628144.208933797</v>
          </cell>
          <cell r="J44">
            <v>10999501.816707421</v>
          </cell>
        </row>
        <row r="45">
          <cell r="B45" t="str">
            <v>Gross Margin</v>
          </cell>
        </row>
        <row r="46">
          <cell r="C46" t="str">
            <v>Gross Margin</v>
          </cell>
          <cell r="D46">
            <v>17277473.136743102</v>
          </cell>
          <cell r="E46">
            <v>19825253.159631133</v>
          </cell>
          <cell r="F46">
            <v>22904366.339174461</v>
          </cell>
          <cell r="G46">
            <v>26307159.759099938</v>
          </cell>
          <cell r="H46">
            <v>86314252.394648641</v>
          </cell>
          <cell r="I46" t="e">
            <v>#REF!</v>
          </cell>
          <cell r="J46" t="e">
            <v>#REF!</v>
          </cell>
        </row>
        <row r="47">
          <cell r="C47" t="str">
            <v>Gross Margin Rate(%)</v>
          </cell>
          <cell r="D47">
            <v>0.67955877005499876</v>
          </cell>
          <cell r="E47">
            <v>0.70170311381005357</v>
          </cell>
          <cell r="F47">
            <v>0.68837695245918495</v>
          </cell>
          <cell r="G47">
            <v>0.70402118872534425</v>
          </cell>
          <cell r="H47">
            <v>0.69430438848286169</v>
          </cell>
          <cell r="I47" t="e">
            <v>#REF!</v>
          </cell>
          <cell r="J47" t="e">
            <v>#REF!</v>
          </cell>
        </row>
        <row r="48">
          <cell r="B48" t="str">
            <v>Operating Expense</v>
          </cell>
        </row>
        <row r="49">
          <cell r="A49" t="str">
            <v>Product Development</v>
          </cell>
          <cell r="B49" t="str">
            <v>Product Development</v>
          </cell>
        </row>
        <row r="50">
          <cell r="A50" t="str">
            <v>51000 Sohu Classification</v>
          </cell>
          <cell r="C50" t="str">
            <v xml:space="preserve"> Sohu Classification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 t="e">
            <v>#REF!</v>
          </cell>
          <cell r="J50" t="e">
            <v>#REF!</v>
          </cell>
          <cell r="K50">
            <v>506830.97216347815</v>
          </cell>
        </row>
        <row r="51">
          <cell r="A51" t="str">
            <v>52000 Technology Department</v>
          </cell>
          <cell r="C51" t="str">
            <v xml:space="preserve"> Technology Department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 t="e">
            <v>#REF!</v>
          </cell>
          <cell r="J51" t="e">
            <v>#REF!</v>
          </cell>
          <cell r="K51">
            <v>0</v>
          </cell>
        </row>
        <row r="52">
          <cell r="A52" t="str">
            <v>52200 Technology - Product Developmnet</v>
          </cell>
          <cell r="C52" t="str">
            <v xml:space="preserve"> Technology - Product Developmnet</v>
          </cell>
          <cell r="D52">
            <v>8190</v>
          </cell>
          <cell r="E52">
            <v>9190</v>
          </cell>
          <cell r="F52">
            <v>9190</v>
          </cell>
          <cell r="G52">
            <v>9190</v>
          </cell>
          <cell r="H52">
            <v>35760</v>
          </cell>
          <cell r="I52">
            <v>488818.75914832501</v>
          </cell>
          <cell r="J52">
            <v>-453058.75914832501</v>
          </cell>
          <cell r="K52">
            <v>2029045.1971761833</v>
          </cell>
        </row>
        <row r="53">
          <cell r="A53" t="str">
            <v>52300 Technology - Network Operation</v>
          </cell>
          <cell r="C53" t="str">
            <v xml:space="preserve"> Technology - Network Operation</v>
          </cell>
          <cell r="D53">
            <v>21830</v>
          </cell>
          <cell r="E53">
            <v>28230</v>
          </cell>
          <cell r="F53">
            <v>22080</v>
          </cell>
          <cell r="G53">
            <v>22380</v>
          </cell>
          <cell r="H53">
            <v>94520</v>
          </cell>
          <cell r="I53">
            <v>0</v>
          </cell>
          <cell r="J53">
            <v>94520</v>
          </cell>
          <cell r="K53">
            <v>859245.99401155673</v>
          </cell>
        </row>
        <row r="54">
          <cell r="A54" t="str">
            <v>53000 R&amp;D Department</v>
          </cell>
          <cell r="C54" t="str">
            <v xml:space="preserve"> R&amp;D Department</v>
          </cell>
          <cell r="D54">
            <v>8495</v>
          </cell>
          <cell r="E54">
            <v>19935</v>
          </cell>
          <cell r="F54">
            <v>20010</v>
          </cell>
          <cell r="G54">
            <v>20310</v>
          </cell>
          <cell r="H54">
            <v>68750</v>
          </cell>
          <cell r="I54" t="e">
            <v>#REF!</v>
          </cell>
          <cell r="J54" t="e">
            <v>#REF!</v>
          </cell>
          <cell r="K54">
            <v>239353.42150728405</v>
          </cell>
        </row>
        <row r="55">
          <cell r="A55" t="str">
            <v>53100 Email Department</v>
          </cell>
          <cell r="C55" t="str">
            <v xml:space="preserve"> Email Department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2010938.0441733277</v>
          </cell>
          <cell r="J55">
            <v>-2010938.0441733277</v>
          </cell>
          <cell r="K55">
            <v>2098183.7362711946</v>
          </cell>
        </row>
        <row r="56">
          <cell r="A56" t="str">
            <v>54000 Website Quality</v>
          </cell>
          <cell r="C56" t="str">
            <v xml:space="preserve"> Website Quality</v>
          </cell>
          <cell r="D56">
            <v>4450</v>
          </cell>
          <cell r="E56">
            <v>4450</v>
          </cell>
          <cell r="F56">
            <v>4450</v>
          </cell>
          <cell r="G56">
            <v>4450</v>
          </cell>
          <cell r="H56">
            <v>17800</v>
          </cell>
          <cell r="I56">
            <v>827683.83326691319</v>
          </cell>
          <cell r="J56">
            <v>-809883.83326691319</v>
          </cell>
          <cell r="K56">
            <v>1153143.3588183413</v>
          </cell>
        </row>
        <row r="57">
          <cell r="A57" t="str">
            <v>54100 Wireless Operation</v>
          </cell>
          <cell r="C57" t="str">
            <v xml:space="preserve"> Wireless Operation</v>
          </cell>
          <cell r="D57">
            <v>1582528.5975777833</v>
          </cell>
          <cell r="E57">
            <v>1756995.3451042697</v>
          </cell>
          <cell r="F57">
            <v>1848537.393790381</v>
          </cell>
          <cell r="G57">
            <v>1912744.8127537703</v>
          </cell>
          <cell r="H57">
            <v>7100806.1492262045</v>
          </cell>
        </row>
        <row r="58">
          <cell r="A58" t="str">
            <v>54200 Online Service</v>
          </cell>
          <cell r="C58" t="str">
            <v xml:space="preserve"> Online Service</v>
          </cell>
          <cell r="D58">
            <v>29030</v>
          </cell>
          <cell r="E58">
            <v>29030</v>
          </cell>
          <cell r="F58">
            <v>29030</v>
          </cell>
          <cell r="G58">
            <v>29030</v>
          </cell>
          <cell r="H58">
            <v>116120</v>
          </cell>
        </row>
        <row r="59">
          <cell r="A59" t="str">
            <v>55000 Game</v>
          </cell>
          <cell r="C59" t="str">
            <v xml:space="preserve"> Game</v>
          </cell>
          <cell r="D59">
            <v>161644.34</v>
          </cell>
          <cell r="E59">
            <v>161644.01</v>
          </cell>
          <cell r="F59">
            <v>183785.99</v>
          </cell>
          <cell r="G59">
            <v>221225</v>
          </cell>
          <cell r="H59">
            <v>728299.34</v>
          </cell>
          <cell r="I59">
            <v>240689.96964232446</v>
          </cell>
          <cell r="J59">
            <v>487609.37035767548</v>
          </cell>
          <cell r="K59">
            <v>1172249.0416468889</v>
          </cell>
        </row>
        <row r="60">
          <cell r="A60" t="str">
            <v>43500 Web based subscription</v>
          </cell>
          <cell r="C60" t="str">
            <v xml:space="preserve"> Web based subscription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2218492.5483921682</v>
          </cell>
          <cell r="J60">
            <v>-2218492.5483921682</v>
          </cell>
          <cell r="K60">
            <v>0</v>
          </cell>
        </row>
        <row r="61">
          <cell r="C61" t="str">
            <v xml:space="preserve">Sub-total of Product Development </v>
          </cell>
          <cell r="D61">
            <v>1816167.9375777834</v>
          </cell>
          <cell r="E61">
            <v>2009474.3551042697</v>
          </cell>
          <cell r="F61">
            <v>2117083.3837903813</v>
          </cell>
          <cell r="G61">
            <v>2219329.8127537705</v>
          </cell>
          <cell r="H61">
            <v>8162055.4892262043</v>
          </cell>
          <cell r="I61">
            <v>10697131.263899984</v>
          </cell>
          <cell r="J61">
            <v>-2535075.7746737795</v>
          </cell>
        </row>
        <row r="62">
          <cell r="A62" t="str">
            <v>Sales &amp; Marketing</v>
          </cell>
          <cell r="B62" t="str">
            <v>Sales &amp; Marketing</v>
          </cell>
        </row>
        <row r="63">
          <cell r="A63" t="str">
            <v>41130 E-Commerce - High Touch</v>
          </cell>
          <cell r="C63" t="str">
            <v xml:space="preserve"> E-Commerce - High Touch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</row>
        <row r="64">
          <cell r="A64" t="str">
            <v>43200 Entertainment Group</v>
          </cell>
          <cell r="C64" t="str">
            <v>General elimination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40739</v>
          </cell>
          <cell r="J64">
            <v>24321</v>
          </cell>
        </row>
        <row r="65">
          <cell r="A65" t="str">
            <v>61000 Customer Service Department</v>
          </cell>
          <cell r="C65" t="str">
            <v xml:space="preserve"> Customer Service Department</v>
          </cell>
          <cell r="D65">
            <v>75485</v>
          </cell>
          <cell r="E65">
            <v>90389</v>
          </cell>
          <cell r="F65">
            <v>74482</v>
          </cell>
          <cell r="G65">
            <v>74847</v>
          </cell>
          <cell r="H65">
            <v>315203</v>
          </cell>
          <cell r="I65">
            <v>667866.68777423713</v>
          </cell>
          <cell r="J65">
            <v>-352663.68777423713</v>
          </cell>
        </row>
        <row r="66">
          <cell r="A66" t="str">
            <v>61100 Call Center</v>
          </cell>
          <cell r="C66" t="str">
            <v xml:space="preserve"> Call Center</v>
          </cell>
          <cell r="D66">
            <v>4400</v>
          </cell>
          <cell r="E66">
            <v>4990</v>
          </cell>
          <cell r="F66">
            <v>5220</v>
          </cell>
          <cell r="G66">
            <v>5250</v>
          </cell>
          <cell r="H66">
            <v>19860</v>
          </cell>
          <cell r="I66">
            <v>273826.73047312303</v>
          </cell>
          <cell r="J66">
            <v>-253966.73047312303</v>
          </cell>
        </row>
        <row r="67">
          <cell r="A67" t="str">
            <v>62000 Marketing Department</v>
          </cell>
          <cell r="C67" t="str">
            <v xml:space="preserve"> Marketing Department</v>
          </cell>
          <cell r="D67">
            <v>981268</v>
          </cell>
          <cell r="E67">
            <v>1829768</v>
          </cell>
          <cell r="F67">
            <v>3403006</v>
          </cell>
          <cell r="G67">
            <v>2557740</v>
          </cell>
          <cell r="H67">
            <v>8771782</v>
          </cell>
          <cell r="I67">
            <v>3772898.1811783034</v>
          </cell>
          <cell r="J67">
            <v>4998883.8188216966</v>
          </cell>
        </row>
        <row r="68">
          <cell r="A68" t="str">
            <v>63000 Sales Department</v>
          </cell>
          <cell r="C68" t="str">
            <v xml:space="preserve"> Sales Department</v>
          </cell>
          <cell r="D68">
            <v>1774427.3820155771</v>
          </cell>
          <cell r="E68">
            <v>2122331.0649813144</v>
          </cell>
          <cell r="F68">
            <v>2268625.5542337787</v>
          </cell>
          <cell r="G68">
            <v>2471332.6994211045</v>
          </cell>
          <cell r="H68">
            <v>8636716.7006517742</v>
          </cell>
          <cell r="I68">
            <v>1469360.0100598806</v>
          </cell>
          <cell r="J68">
            <v>7167356.6905918941</v>
          </cell>
        </row>
        <row r="69">
          <cell r="A69" t="str">
            <v>63100 Retailed Client Sales</v>
          </cell>
          <cell r="C69" t="str">
            <v xml:space="preserve"> Retailed Client Sales</v>
          </cell>
          <cell r="D69">
            <v>35345</v>
          </cell>
          <cell r="E69">
            <v>40245</v>
          </cell>
          <cell r="F69">
            <v>43845</v>
          </cell>
          <cell r="G69">
            <v>44445</v>
          </cell>
          <cell r="H69">
            <v>163880</v>
          </cell>
          <cell r="I69">
            <v>1346468.7148796706</v>
          </cell>
          <cell r="J69">
            <v>-1182588.7148796706</v>
          </cell>
        </row>
        <row r="70">
          <cell r="A70" t="str">
            <v>63200 SLI Department</v>
          </cell>
          <cell r="C70" t="str">
            <v xml:space="preserve"> SLI Department</v>
          </cell>
          <cell r="D70">
            <v>129535.67999999999</v>
          </cell>
          <cell r="E70">
            <v>180771</v>
          </cell>
          <cell r="F70">
            <v>196350</v>
          </cell>
          <cell r="G70">
            <v>211932</v>
          </cell>
          <cell r="H70">
            <v>718588.67999999993</v>
          </cell>
        </row>
        <row r="71">
          <cell r="A71" t="str">
            <v>64000 Investor Relations</v>
          </cell>
          <cell r="C71" t="str">
            <v xml:space="preserve"> Investor Relations</v>
          </cell>
          <cell r="D71">
            <v>30480</v>
          </cell>
          <cell r="E71">
            <v>70050</v>
          </cell>
          <cell r="F71">
            <v>25850</v>
          </cell>
          <cell r="G71">
            <v>24850</v>
          </cell>
          <cell r="H71">
            <v>151230</v>
          </cell>
          <cell r="I71">
            <v>194368.98078165657</v>
          </cell>
          <cell r="J71">
            <v>-43138.980781656574</v>
          </cell>
        </row>
        <row r="72">
          <cell r="A72" t="str">
            <v>65000 EC High Touch</v>
          </cell>
          <cell r="C72" t="str">
            <v xml:space="preserve"> EC High Touch</v>
          </cell>
          <cell r="D72">
            <v>76013</v>
          </cell>
          <cell r="E72">
            <v>87920</v>
          </cell>
          <cell r="F72">
            <v>99860</v>
          </cell>
          <cell r="G72">
            <v>103340</v>
          </cell>
          <cell r="H72">
            <v>367133</v>
          </cell>
          <cell r="I72">
            <v>1024397.4105229835</v>
          </cell>
          <cell r="J72">
            <v>-657264.41052298353</v>
          </cell>
        </row>
        <row r="73">
          <cell r="A73" t="str">
            <v>Sales SH</v>
          </cell>
          <cell r="C73" t="str">
            <v>Sales SH</v>
          </cell>
          <cell r="D73">
            <v>113689.77777777778</v>
          </cell>
          <cell r="E73">
            <v>112848.91304347827</v>
          </cell>
          <cell r="F73">
            <v>120912.91304347827</v>
          </cell>
          <cell r="G73">
            <v>113518.91304347827</v>
          </cell>
          <cell r="H73">
            <v>460970.51690821256</v>
          </cell>
          <cell r="I73">
            <v>946213.13</v>
          </cell>
          <cell r="J73">
            <v>-485242.61309178744</v>
          </cell>
        </row>
        <row r="74">
          <cell r="A74" t="str">
            <v>Sales GZ</v>
          </cell>
          <cell r="C74" t="str">
            <v>Sales GZ</v>
          </cell>
          <cell r="D74">
            <v>97475.618357487925</v>
          </cell>
          <cell r="E74">
            <v>106336.11594202899</v>
          </cell>
          <cell r="F74">
            <v>86405.525942028995</v>
          </cell>
          <cell r="G74">
            <v>99336.115942028991</v>
          </cell>
          <cell r="H74">
            <v>389553.3761835749</v>
          </cell>
          <cell r="I74">
            <v>1112297.76</v>
          </cell>
          <cell r="J74">
            <v>-722744.38381642511</v>
          </cell>
        </row>
        <row r="75">
          <cell r="A75" t="str">
            <v>Sales HK</v>
          </cell>
          <cell r="C75" t="str">
            <v>Sales HK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</row>
        <row r="76">
          <cell r="A76" t="str">
            <v>US Office</v>
          </cell>
          <cell r="C76" t="str">
            <v>US Office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</row>
        <row r="77">
          <cell r="A77" t="str">
            <v>US Office</v>
          </cell>
          <cell r="C77" t="str">
            <v>Sub-total of Sales &amp; Marketing</v>
          </cell>
          <cell r="D77">
            <v>3318119.4581508432</v>
          </cell>
          <cell r="E77">
            <v>4645649.0939668221</v>
          </cell>
          <cell r="F77">
            <v>6324556.9932192862</v>
          </cell>
          <cell r="G77">
            <v>5706591.7284066118</v>
          </cell>
          <cell r="H77">
            <v>19994917.273743559</v>
          </cell>
          <cell r="I77">
            <v>11002066.586451514</v>
          </cell>
          <cell r="J77">
            <v>8992850.687292045</v>
          </cell>
        </row>
        <row r="78">
          <cell r="A78" t="str">
            <v>General &amp; Administration</v>
          </cell>
          <cell r="B78" t="str">
            <v>General &amp; Administration</v>
          </cell>
          <cell r="C78" t="str">
            <v>Sub-total of Sales &amp; Marketing</v>
          </cell>
          <cell r="D78">
            <v>5826413.255773644</v>
          </cell>
          <cell r="E78">
            <v>6474926.4588166811</v>
          </cell>
          <cell r="F78">
            <v>6538654.396000294</v>
          </cell>
          <cell r="G78">
            <v>5705171.9573696591</v>
          </cell>
          <cell r="H78">
            <v>24545166.067960277</v>
          </cell>
          <cell r="I78">
            <v>11002066.586451514</v>
          </cell>
          <cell r="J78">
            <v>13543099.481508764</v>
          </cell>
        </row>
        <row r="79">
          <cell r="A79" t="str">
            <v>71000 Administration Department</v>
          </cell>
          <cell r="B79" t="str">
            <v>General &amp; Administration</v>
          </cell>
          <cell r="C79" t="str">
            <v xml:space="preserve"> Administration Department</v>
          </cell>
          <cell r="D79">
            <v>86065.136198547203</v>
          </cell>
          <cell r="E79">
            <v>87065.136198547203</v>
          </cell>
          <cell r="F79">
            <v>87065.136198547203</v>
          </cell>
          <cell r="G79">
            <v>87065.136198547203</v>
          </cell>
          <cell r="H79">
            <v>347260.54479418881</v>
          </cell>
          <cell r="I79">
            <v>202292.32987855154</v>
          </cell>
          <cell r="J79">
            <v>144968.21491563728</v>
          </cell>
        </row>
        <row r="80">
          <cell r="A80" t="str">
            <v>74000 Finance Department</v>
          </cell>
          <cell r="C80" t="str">
            <v xml:space="preserve"> Finance Department</v>
          </cell>
          <cell r="D80">
            <v>1232582.3322476591</v>
          </cell>
          <cell r="E80">
            <v>1336006.7436111763</v>
          </cell>
          <cell r="F80">
            <v>1406676.385215926</v>
          </cell>
          <cell r="G80">
            <v>1312530.2409906881</v>
          </cell>
          <cell r="H80">
            <v>5287795.7020654492</v>
          </cell>
          <cell r="I80">
            <v>2839509.6783158989</v>
          </cell>
          <cell r="J80">
            <v>2448286.0237495503</v>
          </cell>
        </row>
        <row r="81">
          <cell r="A81" t="str">
            <v>75000 Human Resouces Department</v>
          </cell>
          <cell r="C81" t="str">
            <v xml:space="preserve"> Human Resouces Department</v>
          </cell>
          <cell r="D81">
            <v>92664</v>
          </cell>
          <cell r="E81">
            <v>143713</v>
          </cell>
          <cell r="F81">
            <v>132336</v>
          </cell>
          <cell r="G81">
            <v>138507</v>
          </cell>
          <cell r="H81">
            <v>507220</v>
          </cell>
          <cell r="I81">
            <v>539942.18856734841</v>
          </cell>
          <cell r="J81">
            <v>-32722.188567348407</v>
          </cell>
        </row>
        <row r="82">
          <cell r="A82" t="str">
            <v>76000 Management Department</v>
          </cell>
          <cell r="C82" t="str">
            <v xml:space="preserve"> Management Department</v>
          </cell>
          <cell r="D82">
            <v>43570</v>
          </cell>
          <cell r="E82">
            <v>33570</v>
          </cell>
          <cell r="F82">
            <v>43570</v>
          </cell>
          <cell r="G82">
            <v>33570</v>
          </cell>
          <cell r="H82">
            <v>154280</v>
          </cell>
          <cell r="I82">
            <v>968619.05910049018</v>
          </cell>
          <cell r="J82">
            <v>-814339.05910049018</v>
          </cell>
        </row>
        <row r="83">
          <cell r="A83" t="str">
            <v>77000 Legal Department</v>
          </cell>
          <cell r="C83" t="str">
            <v xml:space="preserve"> Legal Department</v>
          </cell>
          <cell r="D83">
            <v>66246</v>
          </cell>
          <cell r="E83">
            <v>66246</v>
          </cell>
          <cell r="F83">
            <v>66246</v>
          </cell>
          <cell r="G83">
            <v>66246</v>
          </cell>
          <cell r="H83">
            <v>264984</v>
          </cell>
          <cell r="I83">
            <v>306789.39958627906</v>
          </cell>
          <cell r="J83">
            <v>-41805.399586279062</v>
          </cell>
        </row>
        <row r="84">
          <cell r="A84" t="str">
            <v>72000 Business Development  Department</v>
          </cell>
          <cell r="C84" t="str">
            <v xml:space="preserve"> Business Development  Department</v>
          </cell>
          <cell r="D84">
            <v>11010</v>
          </cell>
          <cell r="E84">
            <v>16510</v>
          </cell>
          <cell r="F84">
            <v>16510</v>
          </cell>
          <cell r="G84">
            <v>20510</v>
          </cell>
          <cell r="H84">
            <v>64540</v>
          </cell>
          <cell r="I84">
            <v>0</v>
          </cell>
          <cell r="J84">
            <v>64540</v>
          </cell>
        </row>
        <row r="85">
          <cell r="A85" t="str">
            <v>72999 Facilities Department</v>
          </cell>
          <cell r="C85" t="str">
            <v xml:space="preserve"> Facilities Department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 t="e">
            <v>#REF!</v>
          </cell>
          <cell r="J85" t="e">
            <v>#REF!</v>
          </cell>
        </row>
        <row r="86">
          <cell r="A86" t="str">
            <v>72999 Facilities Department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 t="e">
            <v>#REF!</v>
          </cell>
          <cell r="J86" t="e">
            <v>#REF!</v>
          </cell>
        </row>
        <row r="87">
          <cell r="C87" t="str">
            <v>Sub-total of General &amp; Administration</v>
          </cell>
          <cell r="D87">
            <v>1532137.4684462063</v>
          </cell>
          <cell r="E87">
            <v>1683110.8798097235</v>
          </cell>
          <cell r="F87">
            <v>1752403.5214144732</v>
          </cell>
          <cell r="G87">
            <v>1658428.3771892353</v>
          </cell>
          <cell r="H87">
            <v>6626080.246859638</v>
          </cell>
          <cell r="I87">
            <v>4857152.6519240243</v>
          </cell>
          <cell r="J87">
            <v>1768927.5949356137</v>
          </cell>
        </row>
        <row r="88">
          <cell r="C88" t="str">
            <v>Sub-total of Amortization of Intangibles</v>
          </cell>
          <cell r="D88">
            <v>170829</v>
          </cell>
          <cell r="E88">
            <v>170829</v>
          </cell>
          <cell r="F88">
            <v>170829</v>
          </cell>
          <cell r="G88">
            <v>170829</v>
          </cell>
          <cell r="H88">
            <v>683316</v>
          </cell>
          <cell r="I88">
            <v>4857152.6519240243</v>
          </cell>
          <cell r="J88">
            <v>1192388.6066122372</v>
          </cell>
        </row>
        <row r="90">
          <cell r="B90" t="str">
            <v>Total Operating Expenses</v>
          </cell>
          <cell r="D90">
            <v>6837253.8641748326</v>
          </cell>
          <cell r="E90">
            <v>8509063.3288808148</v>
          </cell>
          <cell r="F90">
            <v>10364872.898424141</v>
          </cell>
          <cell r="G90">
            <v>9755178.9183496181</v>
          </cell>
          <cell r="H90">
            <v>35466369.009829402</v>
          </cell>
          <cell r="I90">
            <v>26556350.502275523</v>
          </cell>
          <cell r="J90">
            <v>8226702.5075538792</v>
          </cell>
        </row>
        <row r="92">
          <cell r="B92" t="str">
            <v>Stock - Based Compensation Expense</v>
          </cell>
          <cell r="D92">
            <v>20000</v>
          </cell>
          <cell r="E92">
            <v>20000</v>
          </cell>
          <cell r="F92">
            <v>20000</v>
          </cell>
          <cell r="G92">
            <v>20000</v>
          </cell>
          <cell r="H92">
            <v>80000</v>
          </cell>
          <cell r="I92">
            <v>23009</v>
          </cell>
          <cell r="J92">
            <v>56991</v>
          </cell>
        </row>
        <row r="93">
          <cell r="A93" t="str">
            <v>Interest Income</v>
          </cell>
          <cell r="B93" t="str">
            <v>Interest Income</v>
          </cell>
        </row>
        <row r="94">
          <cell r="A94" t="str">
            <v>91500 Interest Income</v>
          </cell>
          <cell r="C94" t="str">
            <v xml:space="preserve">Interest (income) / Expense </v>
          </cell>
          <cell r="D94">
            <v>-681750</v>
          </cell>
          <cell r="E94">
            <v>-699750</v>
          </cell>
          <cell r="F94">
            <v>-729750</v>
          </cell>
          <cell r="G94">
            <v>-759750</v>
          </cell>
          <cell r="H94">
            <v>-2871000</v>
          </cell>
          <cell r="I94">
            <v>1805271.38</v>
          </cell>
          <cell r="J94">
            <v>-4676271.38</v>
          </cell>
        </row>
        <row r="96">
          <cell r="C96" t="str">
            <v>Sub-total of Interest income</v>
          </cell>
          <cell r="D96">
            <v>-681750</v>
          </cell>
          <cell r="E96">
            <v>-699750</v>
          </cell>
          <cell r="F96">
            <v>-729750</v>
          </cell>
          <cell r="G96">
            <v>-759750</v>
          </cell>
          <cell r="H96">
            <v>-2871000</v>
          </cell>
          <cell r="I96">
            <v>1805271.38</v>
          </cell>
          <cell r="J96">
            <v>-4676271.38</v>
          </cell>
        </row>
        <row r="97">
          <cell r="A97" t="str">
            <v>Other Non-Operating Income/Expense</v>
          </cell>
          <cell r="B97" t="str">
            <v>Other Expense / ( Income )</v>
          </cell>
        </row>
        <row r="98">
          <cell r="A98" t="str">
            <v>81100 Gain/Loss on Fixed Assets Disposal</v>
          </cell>
          <cell r="C98" t="str">
            <v>Loss from Joint Venture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751058.72</v>
          </cell>
          <cell r="J98">
            <v>-751058.72</v>
          </cell>
        </row>
        <row r="99">
          <cell r="A99" t="str">
            <v>91700 Other Non-operating Income/Exp.</v>
          </cell>
          <cell r="C99" t="str">
            <v xml:space="preserve"> Other Non-operating Expense/(Income)</v>
          </cell>
          <cell r="D99">
            <v>178003</v>
          </cell>
          <cell r="E99">
            <v>177999</v>
          </cell>
          <cell r="F99">
            <v>177999</v>
          </cell>
          <cell r="G99">
            <v>177999</v>
          </cell>
          <cell r="H99">
            <v>712000</v>
          </cell>
          <cell r="I99">
            <v>159944</v>
          </cell>
          <cell r="J99">
            <v>552056</v>
          </cell>
        </row>
        <row r="100">
          <cell r="C100" t="str">
            <v>Sub-total of Other expense /( Income )</v>
          </cell>
          <cell r="D100">
            <v>178003</v>
          </cell>
          <cell r="E100">
            <v>177999</v>
          </cell>
          <cell r="F100">
            <v>177999</v>
          </cell>
          <cell r="G100">
            <v>177999</v>
          </cell>
          <cell r="H100">
            <v>712000</v>
          </cell>
          <cell r="I100">
            <v>911002.72</v>
          </cell>
          <cell r="J100">
            <v>-199002.71999999997</v>
          </cell>
        </row>
        <row r="102">
          <cell r="A102" t="str">
            <v>Proforma Net Income/Loss</v>
          </cell>
          <cell r="B102" t="str">
            <v>Profit / (Loss) Before Tax</v>
          </cell>
          <cell r="D102">
            <v>10923966.272568271</v>
          </cell>
          <cell r="E102">
            <v>11817940.830750318</v>
          </cell>
          <cell r="F102">
            <v>13071244.44075032</v>
          </cell>
          <cell r="G102">
            <v>17113731.840750322</v>
          </cell>
          <cell r="H102">
            <v>52926883.384819239</v>
          </cell>
          <cell r="I102" t="e">
            <v>#REF!</v>
          </cell>
          <cell r="J102" t="e">
            <v>#REF!</v>
          </cell>
        </row>
        <row r="103">
          <cell r="B103" t="str">
            <v xml:space="preserve">Income Tax Expense </v>
          </cell>
          <cell r="D103">
            <v>195139.66665999999</v>
          </cell>
          <cell r="E103">
            <v>245139.99998999998</v>
          </cell>
          <cell r="F103">
            <v>245139.99998999998</v>
          </cell>
          <cell r="G103">
            <v>295139.66665999999</v>
          </cell>
          <cell r="H103">
            <v>980559.33329999994</v>
          </cell>
          <cell r="J103">
            <v>980559.33329999994</v>
          </cell>
        </row>
        <row r="104">
          <cell r="B104" t="str">
            <v>Net Profit / (Loss)</v>
          </cell>
          <cell r="D104">
            <v>10728826.605908271</v>
          </cell>
          <cell r="E104">
            <v>11572800.830760319</v>
          </cell>
          <cell r="F104">
            <v>12826104.44076032</v>
          </cell>
          <cell r="G104">
            <v>16818592.174090322</v>
          </cell>
          <cell r="H104">
            <v>51946324.051519237</v>
          </cell>
          <cell r="I104" t="e">
            <v>#REF!</v>
          </cell>
          <cell r="J104" t="e">
            <v>#REF!</v>
          </cell>
          <cell r="K104">
            <v>0</v>
          </cell>
        </row>
        <row r="105">
          <cell r="B105" t="str">
            <v>Check (should be 0)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 t="e">
            <v>#REF!</v>
          </cell>
          <cell r="J105" t="e">
            <v>#REF!</v>
          </cell>
        </row>
        <row r="107">
          <cell r="B107" t="str">
            <v>Note</v>
          </cell>
        </row>
      </sheetData>
      <sheetData sheetId="8" refreshError="1">
        <row r="5">
          <cell r="D5" t="str">
            <v>Year</v>
          </cell>
          <cell r="E5" t="str">
            <v>2004</v>
          </cell>
        </row>
        <row r="6">
          <cell r="D6" t="str">
            <v>Version</v>
          </cell>
          <cell r="E6" t="str">
            <v>B</v>
          </cell>
        </row>
        <row r="7">
          <cell r="D7" t="str">
            <v>Month</v>
          </cell>
          <cell r="E7" t="str">
            <v>01</v>
          </cell>
        </row>
        <row r="9">
          <cell r="D9" t="str">
            <v>Sohu.com 2004 Annual Budget</v>
          </cell>
        </row>
        <row r="10">
          <cell r="Q10" t="str">
            <v>COR not updated (S.M. $5942k)</v>
          </cell>
        </row>
        <row r="11">
          <cell r="Q11" t="str">
            <v>Operating exp by dpt not updated</v>
          </cell>
        </row>
        <row r="12">
          <cell r="D12" t="str">
            <v>01</v>
          </cell>
          <cell r="E12" t="str">
            <v>02</v>
          </cell>
          <cell r="F12" t="str">
            <v>03</v>
          </cell>
          <cell r="G12" t="str">
            <v>04</v>
          </cell>
          <cell r="H12" t="str">
            <v>05</v>
          </cell>
          <cell r="I12" t="str">
            <v>06</v>
          </cell>
          <cell r="J12" t="str">
            <v>07</v>
          </cell>
          <cell r="K12" t="str">
            <v>08</v>
          </cell>
          <cell r="L12" t="str">
            <v>09</v>
          </cell>
          <cell r="M12" t="str">
            <v>10</v>
          </cell>
          <cell r="N12" t="str">
            <v>11</v>
          </cell>
          <cell r="O12" t="str">
            <v>12</v>
          </cell>
          <cell r="P12" t="str">
            <v>Total Month</v>
          </cell>
        </row>
        <row r="13">
          <cell r="D13" t="str">
            <v>B</v>
          </cell>
          <cell r="E13" t="str">
            <v>B</v>
          </cell>
          <cell r="F13" t="str">
            <v>B</v>
          </cell>
          <cell r="G13" t="str">
            <v>B</v>
          </cell>
          <cell r="H13" t="str">
            <v>B</v>
          </cell>
          <cell r="I13" t="str">
            <v>B</v>
          </cell>
          <cell r="J13" t="str">
            <v>B</v>
          </cell>
          <cell r="K13" t="str">
            <v>B</v>
          </cell>
          <cell r="L13" t="str">
            <v>B</v>
          </cell>
          <cell r="M13" t="str">
            <v>B</v>
          </cell>
          <cell r="N13" t="str">
            <v>B</v>
          </cell>
          <cell r="O13" t="str">
            <v>B</v>
          </cell>
          <cell r="Q13" t="str">
            <v>Estimated</v>
          </cell>
        </row>
        <row r="14">
          <cell r="C14" t="str">
            <v>Currency :  US$</v>
          </cell>
          <cell r="D14">
            <v>37987</v>
          </cell>
          <cell r="E14">
            <v>38018</v>
          </cell>
          <cell r="F14">
            <v>38047</v>
          </cell>
          <cell r="G14">
            <v>38078</v>
          </cell>
          <cell r="H14">
            <v>38108</v>
          </cell>
          <cell r="I14">
            <v>38139</v>
          </cell>
          <cell r="J14">
            <v>38169</v>
          </cell>
          <cell r="K14">
            <v>38200</v>
          </cell>
          <cell r="L14">
            <v>38231</v>
          </cell>
          <cell r="M14">
            <v>38261</v>
          </cell>
          <cell r="N14">
            <v>38292</v>
          </cell>
          <cell r="O14">
            <v>38322</v>
          </cell>
          <cell r="P14" t="str">
            <v>2004</v>
          </cell>
          <cell r="Q14" t="str">
            <v>2003 Actual</v>
          </cell>
          <cell r="R14" t="str">
            <v>Variance</v>
          </cell>
          <cell r="T14" t="str">
            <v>Variance</v>
          </cell>
        </row>
        <row r="15">
          <cell r="B15" t="str">
            <v>Net Revenue</v>
          </cell>
        </row>
        <row r="17">
          <cell r="C17" t="str">
            <v>Advertising Revenue</v>
          </cell>
          <cell r="D17">
            <v>2959000</v>
          </cell>
          <cell r="E17">
            <v>2959000</v>
          </cell>
          <cell r="F17">
            <v>2959000</v>
          </cell>
          <cell r="G17">
            <v>3565350</v>
          </cell>
          <cell r="H17">
            <v>3565350</v>
          </cell>
          <cell r="I17">
            <v>3565350</v>
          </cell>
          <cell r="J17">
            <v>4438000</v>
          </cell>
          <cell r="K17">
            <v>4438000</v>
          </cell>
          <cell r="L17">
            <v>4438000</v>
          </cell>
          <cell r="M17">
            <v>4812333.333333333</v>
          </cell>
          <cell r="N17">
            <v>4812333.333333333</v>
          </cell>
          <cell r="O17">
            <v>4812333.333333333</v>
          </cell>
          <cell r="P17">
            <v>47324050.000000007</v>
          </cell>
          <cell r="Q17">
            <v>29827729.544246253</v>
          </cell>
          <cell r="R17">
            <v>17496320.455753755</v>
          </cell>
        </row>
        <row r="19">
          <cell r="C19" t="str">
            <v>Non-advertising Revenue</v>
          </cell>
          <cell r="D19">
            <v>5515848.6312399358</v>
          </cell>
          <cell r="E19">
            <v>5515848.6312399358</v>
          </cell>
          <cell r="F19">
            <v>5515848.6312399358</v>
          </cell>
          <cell r="G19">
            <v>5852333.333333333</v>
          </cell>
          <cell r="H19">
            <v>5852333.333333333</v>
          </cell>
          <cell r="I19">
            <v>5852333.333333333</v>
          </cell>
          <cell r="J19">
            <v>6653000</v>
          </cell>
          <cell r="K19">
            <v>6653000</v>
          </cell>
          <cell r="L19">
            <v>6653000</v>
          </cell>
          <cell r="M19">
            <v>7643333.333333333</v>
          </cell>
          <cell r="N19">
            <v>7643333.333333333</v>
          </cell>
          <cell r="O19">
            <v>7643333.333333333</v>
          </cell>
          <cell r="P19">
            <v>76993545.893719807</v>
          </cell>
          <cell r="Q19">
            <v>52488853.864635333</v>
          </cell>
          <cell r="R19">
            <v>24504692.029084474</v>
          </cell>
        </row>
        <row r="20">
          <cell r="B20" t="str">
            <v xml:space="preserve">Total Net Sales </v>
          </cell>
          <cell r="D20">
            <v>8474848.6312399358</v>
          </cell>
          <cell r="E20">
            <v>8474848.6312399358</v>
          </cell>
          <cell r="F20">
            <v>8474848.6312399358</v>
          </cell>
          <cell r="G20">
            <v>9417683.3333333321</v>
          </cell>
          <cell r="H20">
            <v>9417683.3333333321</v>
          </cell>
          <cell r="I20">
            <v>9417683.3333333321</v>
          </cell>
          <cell r="J20">
            <v>11091000</v>
          </cell>
          <cell r="K20">
            <v>11091000</v>
          </cell>
          <cell r="L20">
            <v>11091000</v>
          </cell>
          <cell r="M20">
            <v>12455666.666666666</v>
          </cell>
          <cell r="N20">
            <v>12455666.666666666</v>
          </cell>
          <cell r="O20">
            <v>12455666.666666666</v>
          </cell>
          <cell r="P20">
            <v>124317595.89371982</v>
          </cell>
          <cell r="Q20">
            <v>82316583.40888159</v>
          </cell>
          <cell r="R20">
            <v>42001012.484838232</v>
          </cell>
        </row>
        <row r="21">
          <cell r="B21" t="str">
            <v>Cost of Revenue</v>
          </cell>
        </row>
        <row r="22">
          <cell r="B22" t="str">
            <v>COR-Advertising</v>
          </cell>
        </row>
        <row r="23">
          <cell r="C23" t="str">
            <v xml:space="preserve"> COR - Advertising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17500.239999999998</v>
          </cell>
          <cell r="R23">
            <v>-17500.239999999998</v>
          </cell>
          <cell r="T23">
            <v>0</v>
          </cell>
        </row>
        <row r="24">
          <cell r="C24" t="str">
            <v>COR - Retail Marketing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122316</v>
          </cell>
          <cell r="R24">
            <v>-122316</v>
          </cell>
        </row>
        <row r="25">
          <cell r="C25" t="str">
            <v xml:space="preserve"> Content Channel Development Group</v>
          </cell>
          <cell r="D25">
            <v>9340</v>
          </cell>
          <cell r="E25">
            <v>11340</v>
          </cell>
          <cell r="F25">
            <v>11340</v>
          </cell>
          <cell r="G25">
            <v>9340</v>
          </cell>
          <cell r="H25">
            <v>11340</v>
          </cell>
          <cell r="I25">
            <v>11340</v>
          </cell>
          <cell r="J25">
            <v>9340</v>
          </cell>
          <cell r="K25">
            <v>11340</v>
          </cell>
          <cell r="L25">
            <v>11340</v>
          </cell>
          <cell r="M25">
            <v>9340</v>
          </cell>
          <cell r="N25">
            <v>11340</v>
          </cell>
          <cell r="O25">
            <v>11340</v>
          </cell>
          <cell r="P25">
            <v>128080</v>
          </cell>
          <cell r="Q25">
            <v>910739.45563137252</v>
          </cell>
          <cell r="R25">
            <v>-782659.45563137252</v>
          </cell>
          <cell r="T25">
            <v>128080</v>
          </cell>
        </row>
        <row r="26">
          <cell r="C26" t="str">
            <v xml:space="preserve"> Business Channel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T26">
            <v>0</v>
          </cell>
        </row>
        <row r="27">
          <cell r="C27" t="str">
            <v xml:space="preserve"> News Channel</v>
          </cell>
          <cell r="D27">
            <v>441758.96571938321</v>
          </cell>
          <cell r="E27">
            <v>443048.64952431794</v>
          </cell>
          <cell r="F27">
            <v>445955.66830305161</v>
          </cell>
          <cell r="G27">
            <v>498680.88239676575</v>
          </cell>
          <cell r="H27">
            <v>510805.64856807655</v>
          </cell>
          <cell r="I27">
            <v>512897.3094040234</v>
          </cell>
          <cell r="J27">
            <v>579190.64315980626</v>
          </cell>
          <cell r="K27">
            <v>585510.45170911844</v>
          </cell>
          <cell r="L27">
            <v>586366.56595661514</v>
          </cell>
          <cell r="M27">
            <v>639223.90286630462</v>
          </cell>
          <cell r="N27">
            <v>642195.1843030923</v>
          </cell>
          <cell r="O27">
            <v>642968.15373066626</v>
          </cell>
          <cell r="P27">
            <v>6528602.0256412216</v>
          </cell>
          <cell r="Q27">
            <v>3312264.0684085866</v>
          </cell>
          <cell r="R27">
            <v>3216337.957232635</v>
          </cell>
          <cell r="T27">
            <v>6528602.0256412216</v>
          </cell>
          <cell r="U27" t="str">
            <v>content payment increase $53,200</v>
          </cell>
        </row>
        <row r="28">
          <cell r="C28" t="str">
            <v xml:space="preserve"> Sports Channel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T28">
            <v>0</v>
          </cell>
        </row>
        <row r="29">
          <cell r="C29" t="str">
            <v xml:space="preserve"> Sohu Arts Studio</v>
          </cell>
          <cell r="D29">
            <v>1250</v>
          </cell>
          <cell r="E29">
            <v>1200</v>
          </cell>
          <cell r="F29">
            <v>1250</v>
          </cell>
          <cell r="G29">
            <v>1400</v>
          </cell>
          <cell r="H29">
            <v>1400</v>
          </cell>
          <cell r="I29">
            <v>1400</v>
          </cell>
          <cell r="J29">
            <v>1400</v>
          </cell>
          <cell r="K29">
            <v>1400</v>
          </cell>
          <cell r="L29">
            <v>1400</v>
          </cell>
          <cell r="M29">
            <v>1400</v>
          </cell>
          <cell r="N29">
            <v>1400</v>
          </cell>
          <cell r="O29">
            <v>1400</v>
          </cell>
          <cell r="P29">
            <v>16300</v>
          </cell>
          <cell r="Q29">
            <v>924773.99517337047</v>
          </cell>
          <cell r="R29">
            <v>-908473.99517337047</v>
          </cell>
          <cell r="T29">
            <v>16300</v>
          </cell>
        </row>
        <row r="30">
          <cell r="C30" t="str">
            <v xml:space="preserve"> Sohu Online</v>
          </cell>
          <cell r="D30">
            <v>12077</v>
          </cell>
          <cell r="E30">
            <v>12077</v>
          </cell>
          <cell r="F30">
            <v>12077</v>
          </cell>
          <cell r="G30">
            <v>12077</v>
          </cell>
          <cell r="H30">
            <v>12077</v>
          </cell>
          <cell r="I30">
            <v>12077</v>
          </cell>
          <cell r="J30">
            <v>12077</v>
          </cell>
          <cell r="K30">
            <v>12077</v>
          </cell>
          <cell r="L30">
            <v>12077</v>
          </cell>
          <cell r="M30">
            <v>12077</v>
          </cell>
          <cell r="N30">
            <v>12077</v>
          </cell>
          <cell r="O30">
            <v>12077</v>
          </cell>
          <cell r="P30">
            <v>144924</v>
          </cell>
          <cell r="Q30">
            <v>144965.02725310455</v>
          </cell>
          <cell r="R30">
            <v>-41.027253104548436</v>
          </cell>
          <cell r="T30">
            <v>144924</v>
          </cell>
          <cell r="U30" t="str">
            <v>increase $16,690/m*9=$150,210</v>
          </cell>
        </row>
        <row r="31">
          <cell r="C31" t="str">
            <v xml:space="preserve"> Platform Operations</v>
          </cell>
          <cell r="D31">
            <v>420159</v>
          </cell>
          <cell r="E31">
            <v>402157</v>
          </cell>
          <cell r="F31">
            <v>419657</v>
          </cell>
          <cell r="G31">
            <v>441076</v>
          </cell>
          <cell r="H31">
            <v>440559</v>
          </cell>
          <cell r="I31">
            <v>456756</v>
          </cell>
          <cell r="J31">
            <v>458451</v>
          </cell>
          <cell r="K31">
            <v>460293</v>
          </cell>
          <cell r="L31">
            <v>460751</v>
          </cell>
          <cell r="M31">
            <v>462907</v>
          </cell>
          <cell r="N31">
            <v>460510</v>
          </cell>
          <cell r="O31">
            <v>465219</v>
          </cell>
          <cell r="P31">
            <v>5348495</v>
          </cell>
          <cell r="Q31">
            <v>1927710.7268076218</v>
          </cell>
          <cell r="R31">
            <v>3946096.2731923782</v>
          </cell>
          <cell r="T31">
            <v>5348495</v>
          </cell>
          <cell r="U31" t="str">
            <v xml:space="preserve">BTA cost increase $34,000 on June and July </v>
          </cell>
        </row>
        <row r="32">
          <cell r="R32">
            <v>0</v>
          </cell>
          <cell r="T32">
            <v>0</v>
          </cell>
        </row>
        <row r="33">
          <cell r="C33" t="str">
            <v>Sub-total of COR-Advertising</v>
          </cell>
          <cell r="D33">
            <v>884584.96571938321</v>
          </cell>
          <cell r="E33">
            <v>869822.64952431794</v>
          </cell>
          <cell r="F33">
            <v>890279.66830305161</v>
          </cell>
          <cell r="G33">
            <v>962573.88239676575</v>
          </cell>
          <cell r="H33">
            <v>976181.64856807655</v>
          </cell>
          <cell r="I33">
            <v>994470.30940402346</v>
          </cell>
          <cell r="J33">
            <v>1060458.6431598063</v>
          </cell>
          <cell r="K33">
            <v>1070620.4517091184</v>
          </cell>
          <cell r="L33">
            <v>1071934.5659566151</v>
          </cell>
          <cell r="M33">
            <v>1124947.9028663046</v>
          </cell>
          <cell r="N33">
            <v>1127522.1843030923</v>
          </cell>
          <cell r="O33">
            <v>1133004.1537306663</v>
          </cell>
          <cell r="P33">
            <v>12166401.025641222</v>
          </cell>
          <cell r="Q33">
            <v>7360269.513274055</v>
          </cell>
          <cell r="R33">
            <v>5331443.5123671656</v>
          </cell>
          <cell r="T33">
            <v>12166401.025641222</v>
          </cell>
        </row>
        <row r="34">
          <cell r="B34" t="str">
            <v>COR-Non Advertising</v>
          </cell>
          <cell r="T34">
            <v>0</v>
          </cell>
        </row>
        <row r="35">
          <cell r="C35" t="str">
            <v xml:space="preserve"> COR - E-Commerce-High Touch</v>
          </cell>
          <cell r="D35">
            <v>360600</v>
          </cell>
          <cell r="E35">
            <v>360600</v>
          </cell>
          <cell r="F35">
            <v>360600</v>
          </cell>
          <cell r="G35">
            <v>415200</v>
          </cell>
          <cell r="H35">
            <v>415200</v>
          </cell>
          <cell r="I35">
            <v>415200</v>
          </cell>
          <cell r="J35">
            <v>571500</v>
          </cell>
          <cell r="K35">
            <v>571500</v>
          </cell>
          <cell r="L35">
            <v>571500</v>
          </cell>
          <cell r="M35">
            <v>641400</v>
          </cell>
          <cell r="N35">
            <v>641400</v>
          </cell>
          <cell r="O35">
            <v>641400</v>
          </cell>
          <cell r="P35">
            <v>5966100</v>
          </cell>
          <cell r="Q35">
            <v>3267874.6956597427</v>
          </cell>
          <cell r="R35">
            <v>2698225.3043402573</v>
          </cell>
          <cell r="T35">
            <v>5966100</v>
          </cell>
        </row>
        <row r="36">
          <cell r="C36" t="str">
            <v xml:space="preserve"> COR - SMS</v>
          </cell>
          <cell r="D36">
            <v>35000</v>
          </cell>
          <cell r="E36">
            <v>40500</v>
          </cell>
          <cell r="F36">
            <v>40500</v>
          </cell>
          <cell r="G36">
            <v>40500</v>
          </cell>
          <cell r="H36">
            <v>40500</v>
          </cell>
          <cell r="I36">
            <v>40500</v>
          </cell>
          <cell r="J36">
            <v>49000</v>
          </cell>
          <cell r="K36">
            <v>49000</v>
          </cell>
          <cell r="L36">
            <v>49000</v>
          </cell>
          <cell r="M36">
            <v>55667</v>
          </cell>
          <cell r="N36">
            <v>55667</v>
          </cell>
          <cell r="O36">
            <v>55666</v>
          </cell>
          <cell r="P36">
            <v>551500</v>
          </cell>
          <cell r="T36">
            <v>551500</v>
          </cell>
        </row>
        <row r="37">
          <cell r="C37" t="str">
            <v xml:space="preserve"> COR - SMS (revenue share)</v>
          </cell>
          <cell r="D37">
            <v>1303045.4911433172</v>
          </cell>
          <cell r="E37">
            <v>1297545.4911433172</v>
          </cell>
          <cell r="F37">
            <v>1297545.4911433172</v>
          </cell>
          <cell r="G37">
            <v>1243333.3333333333</v>
          </cell>
          <cell r="H37">
            <v>1243333.3333333333</v>
          </cell>
          <cell r="I37">
            <v>1243333.3333333333</v>
          </cell>
          <cell r="J37">
            <v>1320166.6666666667</v>
          </cell>
          <cell r="K37">
            <v>1320166.6666666667</v>
          </cell>
          <cell r="L37">
            <v>1320166.6666666667</v>
          </cell>
          <cell r="M37">
            <v>1420583</v>
          </cell>
          <cell r="N37">
            <v>1420583</v>
          </cell>
          <cell r="O37">
            <v>1420583</v>
          </cell>
          <cell r="P37">
            <v>15850385.47342995</v>
          </cell>
          <cell r="Q37">
            <v>14097988.778401908</v>
          </cell>
          <cell r="R37">
            <v>2303896.6950280424</v>
          </cell>
        </row>
        <row r="38">
          <cell r="C38" t="str">
            <v xml:space="preserve"> COR - Game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</row>
        <row r="39">
          <cell r="C39" t="str">
            <v xml:space="preserve"> COR - Game (revenue share)</v>
          </cell>
          <cell r="D39">
            <v>63666.666666666664</v>
          </cell>
          <cell r="E39">
            <v>63666.666666666664</v>
          </cell>
          <cell r="F39">
            <v>63666.666666666664</v>
          </cell>
          <cell r="G39">
            <v>63666.666666666664</v>
          </cell>
          <cell r="H39">
            <v>63666.666666666664</v>
          </cell>
          <cell r="I39">
            <v>63666.666666666664</v>
          </cell>
          <cell r="J39">
            <v>380333.33333333331</v>
          </cell>
          <cell r="K39">
            <v>380333.33333333331</v>
          </cell>
          <cell r="L39">
            <v>380333.33333333331</v>
          </cell>
          <cell r="M39">
            <v>371333.33333333331</v>
          </cell>
          <cell r="N39">
            <v>371333.33333333331</v>
          </cell>
          <cell r="O39">
            <v>371333.33333333331</v>
          </cell>
          <cell r="P39">
            <v>2637000</v>
          </cell>
          <cell r="Q39">
            <v>414212.67539355572</v>
          </cell>
          <cell r="R39">
            <v>2222787.3246064442</v>
          </cell>
        </row>
        <row r="40">
          <cell r="C40" t="str">
            <v xml:space="preserve"> COR - Individual Listing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</row>
        <row r="41">
          <cell r="C41" t="str">
            <v xml:space="preserve"> COR - SOL-direct cost</v>
          </cell>
          <cell r="D41">
            <v>27705.333333333328</v>
          </cell>
          <cell r="E41">
            <v>27705.333333333328</v>
          </cell>
          <cell r="F41">
            <v>27704.333333333328</v>
          </cell>
          <cell r="G41">
            <v>25437.666666666672</v>
          </cell>
          <cell r="H41">
            <v>25437.666666666672</v>
          </cell>
          <cell r="I41">
            <v>25436.666666666672</v>
          </cell>
          <cell r="J41">
            <v>24154</v>
          </cell>
          <cell r="K41">
            <v>24154</v>
          </cell>
          <cell r="L41">
            <v>24153</v>
          </cell>
          <cell r="M41">
            <v>24919</v>
          </cell>
          <cell r="N41">
            <v>24919</v>
          </cell>
          <cell r="O41">
            <v>24919</v>
          </cell>
          <cell r="P41">
            <v>306645</v>
          </cell>
          <cell r="Q41">
            <v>340446.31233019393</v>
          </cell>
          <cell r="R41">
            <v>-33801.312330193934</v>
          </cell>
        </row>
        <row r="42">
          <cell r="C42" t="str">
            <v>COR - SOL-bandwidth</v>
          </cell>
          <cell r="D42">
            <v>44111</v>
          </cell>
          <cell r="E42">
            <v>44111</v>
          </cell>
          <cell r="F42">
            <v>44112</v>
          </cell>
          <cell r="G42">
            <v>43386</v>
          </cell>
          <cell r="H42">
            <v>43386</v>
          </cell>
          <cell r="I42">
            <v>43387</v>
          </cell>
          <cell r="J42">
            <v>43386</v>
          </cell>
          <cell r="K42">
            <v>43386</v>
          </cell>
          <cell r="L42">
            <v>43387</v>
          </cell>
          <cell r="M42">
            <v>44220</v>
          </cell>
          <cell r="N42">
            <v>44220</v>
          </cell>
          <cell r="O42">
            <v>44220</v>
          </cell>
          <cell r="P42">
            <v>525312</v>
          </cell>
          <cell r="Q42">
            <v>619009.08475116501</v>
          </cell>
          <cell r="R42">
            <v>0</v>
          </cell>
        </row>
        <row r="43">
          <cell r="C43" t="str">
            <v>Sub-total of COR-Non Advertising</v>
          </cell>
          <cell r="D43">
            <v>1834128.4911433172</v>
          </cell>
          <cell r="E43">
            <v>1834128.4911433172</v>
          </cell>
          <cell r="F43">
            <v>1834128.4911433172</v>
          </cell>
          <cell r="G43">
            <v>1831523.6666666667</v>
          </cell>
          <cell r="H43">
            <v>1831523.6666666667</v>
          </cell>
          <cell r="I43">
            <v>1831523.6666666667</v>
          </cell>
          <cell r="J43">
            <v>2388540</v>
          </cell>
          <cell r="K43">
            <v>2388540</v>
          </cell>
          <cell r="L43">
            <v>2388540</v>
          </cell>
          <cell r="M43">
            <v>2558122.3333333335</v>
          </cell>
          <cell r="N43">
            <v>2558122.3333333335</v>
          </cell>
          <cell r="O43">
            <v>2558121.3333333335</v>
          </cell>
          <cell r="P43">
            <v>25836942.473429948</v>
          </cell>
          <cell r="Q43">
            <v>18739531.546536565</v>
          </cell>
          <cell r="R43">
            <v>7191108.0116445497</v>
          </cell>
          <cell r="T43">
            <v>25836942.473429948</v>
          </cell>
        </row>
        <row r="44">
          <cell r="C44" t="str">
            <v>Total of Cost of Revenue</v>
          </cell>
          <cell r="D44">
            <v>2718713.4568627002</v>
          </cell>
          <cell r="E44">
            <v>2703951.140667635</v>
          </cell>
          <cell r="F44">
            <v>2724408.1594463689</v>
          </cell>
          <cell r="G44">
            <v>2794097.5490634325</v>
          </cell>
          <cell r="H44">
            <v>2807705.3152347431</v>
          </cell>
          <cell r="I44">
            <v>2825993.97607069</v>
          </cell>
          <cell r="J44">
            <v>3448998.6431598063</v>
          </cell>
          <cell r="K44">
            <v>3459160.4517091187</v>
          </cell>
          <cell r="L44">
            <v>3460474.5659566149</v>
          </cell>
          <cell r="M44">
            <v>3683070.2361996379</v>
          </cell>
          <cell r="N44">
            <v>3685644.5176364258</v>
          </cell>
          <cell r="O44">
            <v>3691125.4870639998</v>
          </cell>
          <cell r="P44">
            <v>38003343.499071166</v>
          </cell>
          <cell r="Q44">
            <v>26099801.05981062</v>
          </cell>
          <cell r="R44">
            <v>11903542.439260546</v>
          </cell>
          <cell r="T44">
            <v>38003343.499071166</v>
          </cell>
        </row>
        <row r="45">
          <cell r="B45" t="str">
            <v>Gross Margin</v>
          </cell>
        </row>
        <row r="46">
          <cell r="C46" t="str">
            <v>Gross Margin</v>
          </cell>
          <cell r="D46">
            <v>5756135.1743772356</v>
          </cell>
          <cell r="E46">
            <v>5770897.4905723007</v>
          </cell>
          <cell r="F46">
            <v>5750440.4717935668</v>
          </cell>
          <cell r="G46">
            <v>6623585.7842698991</v>
          </cell>
          <cell r="H46">
            <v>6609978.018098589</v>
          </cell>
          <cell r="I46">
            <v>6591689.3572626421</v>
          </cell>
          <cell r="J46">
            <v>7642001.3568401933</v>
          </cell>
          <cell r="K46">
            <v>7631839.5482908813</v>
          </cell>
          <cell r="L46">
            <v>7630525.4340433851</v>
          </cell>
          <cell r="M46">
            <v>8772596.4304670282</v>
          </cell>
          <cell r="N46">
            <v>8770022.1490302403</v>
          </cell>
          <cell r="O46">
            <v>8764541.1796026658</v>
          </cell>
          <cell r="P46">
            <v>86314252.394648656</v>
          </cell>
          <cell r="Q46">
            <v>56216782.349070966</v>
          </cell>
          <cell r="R46">
            <v>30097470.04557769</v>
          </cell>
          <cell r="T46">
            <v>86314252.394648656</v>
          </cell>
        </row>
        <row r="47">
          <cell r="C47" t="str">
            <v>Gross Margin Rate(%)</v>
          </cell>
          <cell r="D47">
            <v>0.67920212204841102</v>
          </cell>
          <cell r="E47">
            <v>0.68094401937748517</v>
          </cell>
          <cell r="F47">
            <v>0.67853016873910033</v>
          </cell>
          <cell r="G47">
            <v>0.70331370782303859</v>
          </cell>
          <cell r="H47">
            <v>0.70186879130910718</v>
          </cell>
          <cell r="I47">
            <v>0.69992684229801483</v>
          </cell>
          <cell r="J47">
            <v>0.68902726145885795</v>
          </cell>
          <cell r="K47">
            <v>0.68811104032917514</v>
          </cell>
          <cell r="L47">
            <v>0.68799255558952166</v>
          </cell>
          <cell r="M47">
            <v>0.70430565181580229</v>
          </cell>
          <cell r="N47">
            <v>0.70409897629166707</v>
          </cell>
          <cell r="O47">
            <v>0.70365893806856317</v>
          </cell>
          <cell r="P47">
            <v>0.69430438848286169</v>
          </cell>
          <cell r="Q47">
            <v>0.68293386363998954</v>
          </cell>
          <cell r="R47">
            <v>0.716589154998167</v>
          </cell>
          <cell r="T47" t="e">
            <v>#DIV/0!</v>
          </cell>
        </row>
        <row r="48">
          <cell r="B48" t="str">
            <v>Operating Expense</v>
          </cell>
        </row>
        <row r="49">
          <cell r="B49" t="str">
            <v>Product Development</v>
          </cell>
          <cell r="R49">
            <v>0</v>
          </cell>
          <cell r="T49">
            <v>0</v>
          </cell>
        </row>
        <row r="50">
          <cell r="C50" t="str">
            <v xml:space="preserve"> Sohu Classification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488818.75914832501</v>
          </cell>
          <cell r="R50">
            <v>-488818.75914832501</v>
          </cell>
          <cell r="T50">
            <v>0</v>
          </cell>
        </row>
        <row r="51">
          <cell r="C51" t="str">
            <v xml:space="preserve"> Technology Department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T51">
            <v>0</v>
          </cell>
        </row>
        <row r="52">
          <cell r="C52" t="str">
            <v xml:space="preserve"> Technology - Product Developmnet</v>
          </cell>
          <cell r="D52">
            <v>2630</v>
          </cell>
          <cell r="E52">
            <v>2730</v>
          </cell>
          <cell r="F52">
            <v>2830</v>
          </cell>
          <cell r="G52">
            <v>3130</v>
          </cell>
          <cell r="H52">
            <v>3030</v>
          </cell>
          <cell r="I52">
            <v>3030</v>
          </cell>
          <cell r="J52">
            <v>3130</v>
          </cell>
          <cell r="K52">
            <v>3030</v>
          </cell>
          <cell r="L52">
            <v>3030</v>
          </cell>
          <cell r="M52">
            <v>3130</v>
          </cell>
          <cell r="N52">
            <v>3030</v>
          </cell>
          <cell r="O52">
            <v>3030</v>
          </cell>
          <cell r="P52">
            <v>35760</v>
          </cell>
          <cell r="Q52">
            <v>2010938.0441733277</v>
          </cell>
          <cell r="R52">
            <v>-1975178.0441733277</v>
          </cell>
          <cell r="T52">
            <v>35760</v>
          </cell>
          <cell r="U52" t="str">
            <v>Baidu</v>
          </cell>
        </row>
        <row r="53">
          <cell r="C53" t="str">
            <v xml:space="preserve"> Technology - Network Operation</v>
          </cell>
          <cell r="D53">
            <v>7210</v>
          </cell>
          <cell r="E53">
            <v>7260</v>
          </cell>
          <cell r="F53">
            <v>7360</v>
          </cell>
          <cell r="G53">
            <v>12810</v>
          </cell>
          <cell r="H53">
            <v>7760</v>
          </cell>
          <cell r="I53">
            <v>7660</v>
          </cell>
          <cell r="J53">
            <v>7360</v>
          </cell>
          <cell r="K53">
            <v>7360</v>
          </cell>
          <cell r="L53">
            <v>7360</v>
          </cell>
          <cell r="M53">
            <v>7460</v>
          </cell>
          <cell r="N53">
            <v>7460</v>
          </cell>
          <cell r="O53">
            <v>7460</v>
          </cell>
          <cell r="P53">
            <v>94520</v>
          </cell>
          <cell r="Q53">
            <v>827683.83326691319</v>
          </cell>
          <cell r="R53">
            <v>-733163.83326691319</v>
          </cell>
          <cell r="T53">
            <v>94520</v>
          </cell>
          <cell r="U53" t="str">
            <v>Double click</v>
          </cell>
        </row>
        <row r="54">
          <cell r="C54" t="str">
            <v xml:space="preserve"> R&amp;D Department</v>
          </cell>
          <cell r="D54">
            <v>1125</v>
          </cell>
          <cell r="E54">
            <v>825</v>
          </cell>
          <cell r="F54">
            <v>6545</v>
          </cell>
          <cell r="G54">
            <v>6845</v>
          </cell>
          <cell r="H54">
            <v>6545</v>
          </cell>
          <cell r="I54">
            <v>6545</v>
          </cell>
          <cell r="J54">
            <v>6870</v>
          </cell>
          <cell r="K54">
            <v>6570</v>
          </cell>
          <cell r="L54">
            <v>6570</v>
          </cell>
          <cell r="M54">
            <v>6870</v>
          </cell>
          <cell r="N54">
            <v>6570</v>
          </cell>
          <cell r="O54">
            <v>6870</v>
          </cell>
          <cell r="P54">
            <v>68750</v>
          </cell>
          <cell r="Q54">
            <v>240689.96964232446</v>
          </cell>
          <cell r="R54">
            <v>-171939.96964232446</v>
          </cell>
        </row>
        <row r="55">
          <cell r="C55" t="str">
            <v xml:space="preserve"> Email Department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2218492.5483921682</v>
          </cell>
          <cell r="R55">
            <v>-2218492.5483921682</v>
          </cell>
        </row>
        <row r="56">
          <cell r="C56" t="str">
            <v xml:space="preserve"> Website Quality</v>
          </cell>
          <cell r="D56">
            <v>1500</v>
          </cell>
          <cell r="E56">
            <v>1500</v>
          </cell>
          <cell r="F56">
            <v>1450</v>
          </cell>
          <cell r="G56">
            <v>1500</v>
          </cell>
          <cell r="H56">
            <v>1500</v>
          </cell>
          <cell r="I56">
            <v>1450</v>
          </cell>
          <cell r="J56">
            <v>1500</v>
          </cell>
          <cell r="K56">
            <v>1500</v>
          </cell>
          <cell r="L56">
            <v>1450</v>
          </cell>
          <cell r="M56">
            <v>1500</v>
          </cell>
          <cell r="N56">
            <v>1500</v>
          </cell>
          <cell r="O56">
            <v>1450</v>
          </cell>
          <cell r="P56">
            <v>17800</v>
          </cell>
          <cell r="Q56">
            <v>240689.96964232446</v>
          </cell>
          <cell r="R56">
            <v>-222889.96964232446</v>
          </cell>
          <cell r="T56">
            <v>17800</v>
          </cell>
        </row>
        <row r="57">
          <cell r="C57" t="str">
            <v xml:space="preserve"> Wireless Operation</v>
          </cell>
          <cell r="D57">
            <v>527002.49375557539</v>
          </cell>
          <cell r="E57">
            <v>524861.20429353113</v>
          </cell>
          <cell r="F57">
            <v>530664.89952867676</v>
          </cell>
          <cell r="G57">
            <v>576532.36378775758</v>
          </cell>
          <cell r="H57">
            <v>589572.851961473</v>
          </cell>
          <cell r="I57">
            <v>590890.12935503898</v>
          </cell>
          <cell r="J57">
            <v>616026.47082324454</v>
          </cell>
          <cell r="K57">
            <v>615113.93600443681</v>
          </cell>
          <cell r="L57">
            <v>617396.98696269991</v>
          </cell>
          <cell r="M57">
            <v>635567.39801060141</v>
          </cell>
          <cell r="N57">
            <v>637472.19024835329</v>
          </cell>
          <cell r="O57">
            <v>639705.22449481557</v>
          </cell>
          <cell r="P57">
            <v>7100806.1492262054</v>
          </cell>
          <cell r="Q57">
            <v>2218492.5483921682</v>
          </cell>
          <cell r="R57">
            <v>4882313.6008340372</v>
          </cell>
          <cell r="T57">
            <v>7100806.1492262054</v>
          </cell>
          <cell r="U57" t="str">
            <v>HC related</v>
          </cell>
        </row>
        <row r="58">
          <cell r="C58" t="str">
            <v xml:space="preserve"> Online Service</v>
          </cell>
          <cell r="D58">
            <v>9710</v>
          </cell>
          <cell r="E58">
            <v>9710</v>
          </cell>
          <cell r="F58">
            <v>9610</v>
          </cell>
          <cell r="G58">
            <v>9710</v>
          </cell>
          <cell r="H58">
            <v>9710</v>
          </cell>
          <cell r="I58">
            <v>9610</v>
          </cell>
          <cell r="J58">
            <v>9710</v>
          </cell>
          <cell r="K58">
            <v>9710</v>
          </cell>
          <cell r="L58">
            <v>9610</v>
          </cell>
          <cell r="M58">
            <v>9710</v>
          </cell>
          <cell r="N58">
            <v>9710</v>
          </cell>
          <cell r="O58">
            <v>9610</v>
          </cell>
          <cell r="P58">
            <v>116120</v>
          </cell>
          <cell r="Q58">
            <v>1211575.2453108956</v>
          </cell>
          <cell r="R58">
            <v>-1095455.2453108956</v>
          </cell>
          <cell r="T58">
            <v>116120</v>
          </cell>
          <cell r="U58" t="str">
            <v>ISP</v>
          </cell>
        </row>
        <row r="59">
          <cell r="C59" t="str">
            <v xml:space="preserve"> Game</v>
          </cell>
          <cell r="D59">
            <v>53715</v>
          </cell>
          <cell r="E59">
            <v>53214.67</v>
          </cell>
          <cell r="F59">
            <v>54714.67</v>
          </cell>
          <cell r="G59">
            <v>53714.67</v>
          </cell>
          <cell r="H59">
            <v>53214.67</v>
          </cell>
          <cell r="I59">
            <v>54714.67</v>
          </cell>
          <cell r="J59">
            <v>61095.33</v>
          </cell>
          <cell r="K59">
            <v>60595.33</v>
          </cell>
          <cell r="L59">
            <v>62095.33</v>
          </cell>
          <cell r="M59">
            <v>73575</v>
          </cell>
          <cell r="N59">
            <v>73075</v>
          </cell>
          <cell r="O59">
            <v>74575</v>
          </cell>
          <cell r="P59">
            <v>728299.34000000008</v>
          </cell>
          <cell r="Q59">
            <v>1239750.3459315368</v>
          </cell>
          <cell r="R59">
            <v>-511451.00593153667</v>
          </cell>
        </row>
        <row r="60">
          <cell r="C60" t="str">
            <v xml:space="preserve"> Web based subscription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 t="str">
            <v>Reclassified HC t oSMS</v>
          </cell>
        </row>
        <row r="61">
          <cell r="C61" t="str">
            <v xml:space="preserve">Sub-total of Product Development </v>
          </cell>
          <cell r="D61">
            <v>602892.49375557539</v>
          </cell>
          <cell r="E61">
            <v>600100.87429353117</v>
          </cell>
          <cell r="F61">
            <v>613174.5695286768</v>
          </cell>
          <cell r="G61">
            <v>664242.03378775762</v>
          </cell>
          <cell r="H61">
            <v>671332.52196147304</v>
          </cell>
          <cell r="I61">
            <v>673899.79935503902</v>
          </cell>
          <cell r="J61">
            <v>705691.8008232445</v>
          </cell>
          <cell r="K61">
            <v>703879.26600443677</v>
          </cell>
          <cell r="L61">
            <v>707512.31696269987</v>
          </cell>
          <cell r="M61">
            <v>737812.39801060141</v>
          </cell>
          <cell r="N61">
            <v>738817.19024835329</v>
          </cell>
          <cell r="O61">
            <v>742700.22449481557</v>
          </cell>
          <cell r="P61">
            <v>8162055.4892262053</v>
          </cell>
          <cell r="Q61">
            <v>10697131.263899984</v>
          </cell>
          <cell r="R61">
            <v>-2535075.7746737786</v>
          </cell>
          <cell r="T61">
            <v>8162055.4892262053</v>
          </cell>
        </row>
        <row r="62">
          <cell r="B62" t="str">
            <v>Sales &amp; Marketing</v>
          </cell>
          <cell r="R62">
            <v>0</v>
          </cell>
          <cell r="T62">
            <v>0</v>
          </cell>
        </row>
        <row r="63">
          <cell r="C63" t="str">
            <v xml:space="preserve"> E-Commerce - High Touch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</row>
        <row r="64">
          <cell r="C64" t="str">
            <v>General elimination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T64">
            <v>0</v>
          </cell>
        </row>
        <row r="65">
          <cell r="C65" t="str">
            <v xml:space="preserve"> Customer Service Department</v>
          </cell>
          <cell r="D65">
            <v>25408</v>
          </cell>
          <cell r="E65">
            <v>24314</v>
          </cell>
          <cell r="F65">
            <v>25763</v>
          </cell>
          <cell r="G65">
            <v>25094</v>
          </cell>
          <cell r="H65">
            <v>24556</v>
          </cell>
          <cell r="I65">
            <v>40739</v>
          </cell>
          <cell r="J65">
            <v>24321</v>
          </cell>
          <cell r="K65">
            <v>23348</v>
          </cell>
          <cell r="L65">
            <v>26813</v>
          </cell>
          <cell r="M65">
            <v>24744</v>
          </cell>
          <cell r="N65">
            <v>24206</v>
          </cell>
          <cell r="O65">
            <v>25897</v>
          </cell>
          <cell r="P65">
            <v>315203</v>
          </cell>
          <cell r="Q65">
            <v>667866.68777423713</v>
          </cell>
          <cell r="R65">
            <v>-352663.68777423713</v>
          </cell>
          <cell r="T65">
            <v>315203</v>
          </cell>
        </row>
        <row r="66">
          <cell r="C66" t="str">
            <v xml:space="preserve"> Call Center</v>
          </cell>
          <cell r="D66">
            <v>1470</v>
          </cell>
          <cell r="E66">
            <v>1460</v>
          </cell>
          <cell r="F66">
            <v>1470</v>
          </cell>
          <cell r="G66">
            <v>1630</v>
          </cell>
          <cell r="H66">
            <v>1630</v>
          </cell>
          <cell r="I66">
            <v>1730</v>
          </cell>
          <cell r="J66">
            <v>1740</v>
          </cell>
          <cell r="K66">
            <v>1740</v>
          </cell>
          <cell r="L66">
            <v>1740</v>
          </cell>
          <cell r="M66">
            <v>1750</v>
          </cell>
          <cell r="N66">
            <v>1750</v>
          </cell>
          <cell r="O66">
            <v>1750</v>
          </cell>
          <cell r="P66">
            <v>19860</v>
          </cell>
          <cell r="Q66">
            <v>273826.73047312303</v>
          </cell>
          <cell r="R66">
            <v>-253966.73047312303</v>
          </cell>
          <cell r="T66">
            <v>19860</v>
          </cell>
        </row>
        <row r="67">
          <cell r="C67" t="str">
            <v xml:space="preserve"> Marketing Department</v>
          </cell>
          <cell r="D67">
            <v>326556</v>
          </cell>
          <cell r="E67">
            <v>327056</v>
          </cell>
          <cell r="F67">
            <v>327656</v>
          </cell>
          <cell r="G67">
            <v>676556</v>
          </cell>
          <cell r="H67">
            <v>576556</v>
          </cell>
          <cell r="I67">
            <v>576656</v>
          </cell>
          <cell r="J67">
            <v>1134302</v>
          </cell>
          <cell r="K67">
            <v>1134302</v>
          </cell>
          <cell r="L67">
            <v>1134402</v>
          </cell>
          <cell r="M67">
            <v>852880</v>
          </cell>
          <cell r="N67">
            <v>852880</v>
          </cell>
          <cell r="O67">
            <v>851980</v>
          </cell>
          <cell r="P67">
            <v>8771782</v>
          </cell>
          <cell r="Q67">
            <v>3772898.1811783034</v>
          </cell>
          <cell r="R67">
            <v>4998883.8188216966</v>
          </cell>
          <cell r="T67">
            <v>8771782</v>
          </cell>
        </row>
        <row r="68">
          <cell r="C68" t="str">
            <v xml:space="preserve"> Sales Department</v>
          </cell>
          <cell r="D68">
            <v>549330.27672996046</v>
          </cell>
          <cell r="E68">
            <v>543086.85318869038</v>
          </cell>
          <cell r="F68">
            <v>682010.25209692621</v>
          </cell>
          <cell r="G68">
            <v>606566.4029888357</v>
          </cell>
          <cell r="H68">
            <v>606281.3024387809</v>
          </cell>
          <cell r="I68">
            <v>909483.35955369787</v>
          </cell>
          <cell r="J68">
            <v>670990.06307506049</v>
          </cell>
          <cell r="K68">
            <v>666548.03023252671</v>
          </cell>
          <cell r="L68">
            <v>931087.46092619153</v>
          </cell>
          <cell r="M68">
            <v>715242.73783129372</v>
          </cell>
          <cell r="N68">
            <v>764973.1278231123</v>
          </cell>
          <cell r="O68">
            <v>991116.83376669837</v>
          </cell>
          <cell r="P68">
            <v>8636716.7006517742</v>
          </cell>
          <cell r="Q68">
            <v>1469360.0100598806</v>
          </cell>
          <cell r="R68">
            <v>7167356.6905918941</v>
          </cell>
          <cell r="T68">
            <v>8636716.7006517742</v>
          </cell>
          <cell r="U68" t="str">
            <v>Bad increase $207,000</v>
          </cell>
        </row>
        <row r="69">
          <cell r="C69" t="str">
            <v xml:space="preserve"> Retailed Client Sales</v>
          </cell>
          <cell r="D69">
            <v>11115</v>
          </cell>
          <cell r="E69">
            <v>12115</v>
          </cell>
          <cell r="F69">
            <v>12115</v>
          </cell>
          <cell r="G69">
            <v>13315</v>
          </cell>
          <cell r="H69">
            <v>13315</v>
          </cell>
          <cell r="I69">
            <v>13615</v>
          </cell>
          <cell r="J69">
            <v>14615</v>
          </cell>
          <cell r="K69">
            <v>14615</v>
          </cell>
          <cell r="L69">
            <v>14615</v>
          </cell>
          <cell r="M69">
            <v>14715</v>
          </cell>
          <cell r="N69">
            <v>14715</v>
          </cell>
          <cell r="O69">
            <v>15015</v>
          </cell>
          <cell r="P69">
            <v>163880</v>
          </cell>
          <cell r="Q69">
            <v>1346468.7148796706</v>
          </cell>
          <cell r="R69">
            <v>-1182588.7148796706</v>
          </cell>
          <cell r="T69">
            <v>163880</v>
          </cell>
          <cell r="U69" t="str">
            <v>Commission increase</v>
          </cell>
        </row>
        <row r="70">
          <cell r="C70" t="str">
            <v xml:space="preserve"> SLI Department</v>
          </cell>
          <cell r="D70">
            <v>43178.559999999998</v>
          </cell>
          <cell r="E70">
            <v>43178.559999999998</v>
          </cell>
          <cell r="F70">
            <v>43178.559999999998</v>
          </cell>
          <cell r="G70">
            <v>60257</v>
          </cell>
          <cell r="H70">
            <v>60257</v>
          </cell>
          <cell r="I70">
            <v>60257</v>
          </cell>
          <cell r="J70">
            <v>65450</v>
          </cell>
          <cell r="K70">
            <v>65450</v>
          </cell>
          <cell r="L70">
            <v>65450</v>
          </cell>
          <cell r="M70">
            <v>70644</v>
          </cell>
          <cell r="N70">
            <v>70644</v>
          </cell>
          <cell r="O70">
            <v>70644</v>
          </cell>
          <cell r="P70">
            <v>718588.67999999993</v>
          </cell>
          <cell r="Q70">
            <v>194368.98078165657</v>
          </cell>
          <cell r="R70">
            <v>524219.69921834336</v>
          </cell>
        </row>
        <row r="71">
          <cell r="C71" t="str">
            <v xml:space="preserve"> Investor Relations</v>
          </cell>
          <cell r="D71">
            <v>14250</v>
          </cell>
          <cell r="E71">
            <v>4365</v>
          </cell>
          <cell r="F71">
            <v>11865</v>
          </cell>
          <cell r="G71">
            <v>13620</v>
          </cell>
          <cell r="H71">
            <v>48565</v>
          </cell>
          <cell r="I71">
            <v>7865</v>
          </cell>
          <cell r="J71">
            <v>12120</v>
          </cell>
          <cell r="K71">
            <v>1865</v>
          </cell>
          <cell r="L71">
            <v>11865</v>
          </cell>
          <cell r="M71">
            <v>8620</v>
          </cell>
          <cell r="N71">
            <v>11865</v>
          </cell>
          <cell r="O71">
            <v>4365</v>
          </cell>
          <cell r="P71">
            <v>151230</v>
          </cell>
          <cell r="Q71">
            <v>194368.98078165657</v>
          </cell>
          <cell r="R71">
            <v>-43138.980781656574</v>
          </cell>
          <cell r="T71">
            <v>151230</v>
          </cell>
        </row>
        <row r="72">
          <cell r="C72" t="str">
            <v xml:space="preserve"> EC High Touch</v>
          </cell>
          <cell r="D72">
            <v>23850</v>
          </cell>
          <cell r="E72">
            <v>25243</v>
          </cell>
          <cell r="F72">
            <v>26920</v>
          </cell>
          <cell r="G72">
            <v>27520</v>
          </cell>
          <cell r="H72">
            <v>29030</v>
          </cell>
          <cell r="I72">
            <v>31370</v>
          </cell>
          <cell r="J72">
            <v>32610</v>
          </cell>
          <cell r="K72">
            <v>33420</v>
          </cell>
          <cell r="L72">
            <v>33830</v>
          </cell>
          <cell r="M72">
            <v>34070</v>
          </cell>
          <cell r="N72">
            <v>34380</v>
          </cell>
          <cell r="O72">
            <v>34890</v>
          </cell>
          <cell r="P72">
            <v>367133</v>
          </cell>
          <cell r="Q72">
            <v>1024397.4105229835</v>
          </cell>
          <cell r="R72">
            <v>-657264.41052298353</v>
          </cell>
          <cell r="T72">
            <v>367133</v>
          </cell>
        </row>
        <row r="73">
          <cell r="C73" t="str">
            <v>Sales SH</v>
          </cell>
          <cell r="D73">
            <v>42944.502415458934</v>
          </cell>
          <cell r="E73">
            <v>35372.637681159424</v>
          </cell>
          <cell r="F73">
            <v>35372.637681159424</v>
          </cell>
          <cell r="G73">
            <v>37381.637681159424</v>
          </cell>
          <cell r="H73">
            <v>37733.637681159424</v>
          </cell>
          <cell r="I73">
            <v>37733.637681159424</v>
          </cell>
          <cell r="J73">
            <v>45233.637681159424</v>
          </cell>
          <cell r="K73">
            <v>37839.637681159424</v>
          </cell>
          <cell r="L73">
            <v>37839.637681159424</v>
          </cell>
          <cell r="M73">
            <v>37839.637681159424</v>
          </cell>
          <cell r="N73">
            <v>37839.637681159424</v>
          </cell>
          <cell r="O73">
            <v>37839.637681159424</v>
          </cell>
          <cell r="P73">
            <v>460970.51690821256</v>
          </cell>
          <cell r="Q73">
            <v>946213.13</v>
          </cell>
          <cell r="R73">
            <v>-485242.61309178744</v>
          </cell>
          <cell r="T73">
            <v>460970.51690821256</v>
          </cell>
        </row>
        <row r="74">
          <cell r="C74" t="str">
            <v>Sales GZ</v>
          </cell>
          <cell r="D74">
            <v>34823.888888888891</v>
          </cell>
          <cell r="E74">
            <v>30807.024154589373</v>
          </cell>
          <cell r="F74">
            <v>31844.705314009661</v>
          </cell>
          <cell r="G74">
            <v>30646.705314009661</v>
          </cell>
          <cell r="H74">
            <v>30344.705314009661</v>
          </cell>
          <cell r="I74">
            <v>45344.705314009661</v>
          </cell>
          <cell r="J74">
            <v>29216.115314009661</v>
          </cell>
          <cell r="K74">
            <v>28344.705314009661</v>
          </cell>
          <cell r="L74">
            <v>28844.705314009661</v>
          </cell>
          <cell r="M74">
            <v>35646.705314009661</v>
          </cell>
          <cell r="N74">
            <v>31344.705314009661</v>
          </cell>
          <cell r="O74">
            <v>32344.705314009661</v>
          </cell>
          <cell r="P74">
            <v>389553.3761835749</v>
          </cell>
          <cell r="Q74">
            <v>1112297.76</v>
          </cell>
          <cell r="R74">
            <v>-722744.38381642511</v>
          </cell>
          <cell r="T74">
            <v>389553.3761835749</v>
          </cell>
        </row>
        <row r="75">
          <cell r="C75" t="str">
            <v>Sales HK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T75">
            <v>0</v>
          </cell>
        </row>
        <row r="76">
          <cell r="C76" t="str">
            <v>US Office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T76">
            <v>0</v>
          </cell>
        </row>
        <row r="77">
          <cell r="C77" t="str">
            <v>Sub-total of Sales &amp; Marketing</v>
          </cell>
          <cell r="D77">
            <v>1072926.2280343084</v>
          </cell>
          <cell r="E77">
            <v>1046998.0750244391</v>
          </cell>
          <cell r="F77">
            <v>1198195.1550920955</v>
          </cell>
          <cell r="G77">
            <v>1492586.7459840048</v>
          </cell>
          <cell r="H77">
            <v>1428268.64543395</v>
          </cell>
          <cell r="I77">
            <v>1724793.7025488671</v>
          </cell>
          <cell r="J77">
            <v>2030597.8160702295</v>
          </cell>
          <cell r="K77">
            <v>2007472.3732276959</v>
          </cell>
          <cell r="L77">
            <v>2286486.8039213605</v>
          </cell>
          <cell r="M77">
            <v>1796152.0808264627</v>
          </cell>
          <cell r="N77">
            <v>1844597.4708182814</v>
          </cell>
          <cell r="O77">
            <v>2065842.1767618675</v>
          </cell>
          <cell r="P77">
            <v>19994917.273743559</v>
          </cell>
          <cell r="Q77">
            <v>11002066.586451514</v>
          </cell>
          <cell r="R77">
            <v>8992850.687292045</v>
          </cell>
          <cell r="T77">
            <v>19994917.273743559</v>
          </cell>
        </row>
        <row r="78">
          <cell r="B78" t="str">
            <v>General &amp; Administration</v>
          </cell>
          <cell r="T78">
            <v>0</v>
          </cell>
        </row>
        <row r="79">
          <cell r="C79" t="str">
            <v xml:space="preserve"> Administration Department</v>
          </cell>
          <cell r="D79">
            <v>28688.045399515737</v>
          </cell>
          <cell r="E79">
            <v>28688.045399515737</v>
          </cell>
          <cell r="F79">
            <v>28689.045399515737</v>
          </cell>
          <cell r="G79">
            <v>28988.045399515737</v>
          </cell>
          <cell r="H79">
            <v>29088.045399515737</v>
          </cell>
          <cell r="I79">
            <v>28989.045399515737</v>
          </cell>
          <cell r="J79">
            <v>28988.045399515737</v>
          </cell>
          <cell r="K79">
            <v>29088.045399515737</v>
          </cell>
          <cell r="L79">
            <v>28989.045399515737</v>
          </cell>
          <cell r="M79">
            <v>28988.045399515737</v>
          </cell>
          <cell r="N79">
            <v>29088.045399515737</v>
          </cell>
          <cell r="O79">
            <v>28989.045399515737</v>
          </cell>
          <cell r="P79">
            <v>347260.54479418881</v>
          </cell>
          <cell r="Q79">
            <v>202292.32987855154</v>
          </cell>
          <cell r="R79">
            <v>144968.21491563728</v>
          </cell>
          <cell r="T79">
            <v>347260.54479418881</v>
          </cell>
        </row>
        <row r="80">
          <cell r="C80" t="str">
            <v xml:space="preserve"> Finance Department</v>
          </cell>
          <cell r="D80">
            <v>408210.12892433832</v>
          </cell>
          <cell r="E80">
            <v>408889.15812271793</v>
          </cell>
          <cell r="F80">
            <v>415483.04520060279</v>
          </cell>
          <cell r="G80">
            <v>442872.68218184967</v>
          </cell>
          <cell r="H80">
            <v>446494.52838687826</v>
          </cell>
          <cell r="I80">
            <v>446639.53304244834</v>
          </cell>
          <cell r="J80">
            <v>468492.15429709735</v>
          </cell>
          <cell r="K80">
            <v>469337.91340912675</v>
          </cell>
          <cell r="L80">
            <v>468846.31750970206</v>
          </cell>
          <cell r="M80">
            <v>437634.95931367559</v>
          </cell>
          <cell r="N80">
            <v>437517.49564731744</v>
          </cell>
          <cell r="O80">
            <v>437377.78602969507</v>
          </cell>
          <cell r="P80">
            <v>5287795.7020654492</v>
          </cell>
          <cell r="Q80">
            <v>2839509.6783158989</v>
          </cell>
          <cell r="R80">
            <v>2448286.0237495503</v>
          </cell>
          <cell r="T80">
            <v>5287795.7020654492</v>
          </cell>
        </row>
        <row r="81">
          <cell r="C81" t="str">
            <v xml:space="preserve"> Human Resouces Department</v>
          </cell>
          <cell r="D81">
            <v>23000</v>
          </cell>
          <cell r="E81">
            <v>30500</v>
          </cell>
          <cell r="F81">
            <v>39164</v>
          </cell>
          <cell r="G81">
            <v>45000</v>
          </cell>
          <cell r="H81">
            <v>46900</v>
          </cell>
          <cell r="I81">
            <v>51813</v>
          </cell>
          <cell r="J81">
            <v>45000</v>
          </cell>
          <cell r="K81">
            <v>41100</v>
          </cell>
          <cell r="L81">
            <v>46236</v>
          </cell>
          <cell r="M81">
            <v>45000</v>
          </cell>
          <cell r="N81">
            <v>53500</v>
          </cell>
          <cell r="O81">
            <v>40007</v>
          </cell>
          <cell r="P81">
            <v>507220</v>
          </cell>
          <cell r="Q81">
            <v>539942.18856734841</v>
          </cell>
          <cell r="R81">
            <v>-32722.188567348407</v>
          </cell>
          <cell r="T81">
            <v>507220</v>
          </cell>
        </row>
        <row r="82">
          <cell r="C82" t="str">
            <v xml:space="preserve"> Management Department</v>
          </cell>
          <cell r="D82">
            <v>19390</v>
          </cell>
          <cell r="E82">
            <v>12390</v>
          </cell>
          <cell r="F82">
            <v>11790</v>
          </cell>
          <cell r="G82">
            <v>12390</v>
          </cell>
          <cell r="H82">
            <v>14390</v>
          </cell>
          <cell r="I82">
            <v>6790</v>
          </cell>
          <cell r="J82">
            <v>19390</v>
          </cell>
          <cell r="K82">
            <v>12390</v>
          </cell>
          <cell r="L82">
            <v>11790</v>
          </cell>
          <cell r="M82">
            <v>12390</v>
          </cell>
          <cell r="N82">
            <v>14390</v>
          </cell>
          <cell r="O82">
            <v>6790</v>
          </cell>
          <cell r="P82">
            <v>154280</v>
          </cell>
          <cell r="Q82">
            <v>968619.05910049018</v>
          </cell>
          <cell r="R82">
            <v>-814339.05910049018</v>
          </cell>
          <cell r="T82">
            <v>154280</v>
          </cell>
        </row>
        <row r="83">
          <cell r="C83" t="str">
            <v xml:space="preserve"> Legal Department</v>
          </cell>
          <cell r="D83">
            <v>22082</v>
          </cell>
          <cell r="E83">
            <v>22082</v>
          </cell>
          <cell r="F83">
            <v>22082</v>
          </cell>
          <cell r="G83">
            <v>22082</v>
          </cell>
          <cell r="H83">
            <v>22082</v>
          </cell>
          <cell r="I83">
            <v>22082</v>
          </cell>
          <cell r="J83">
            <v>22082</v>
          </cell>
          <cell r="K83">
            <v>22082</v>
          </cell>
          <cell r="L83">
            <v>22082</v>
          </cell>
          <cell r="M83">
            <v>22082</v>
          </cell>
          <cell r="N83">
            <v>22082</v>
          </cell>
          <cell r="O83">
            <v>22082</v>
          </cell>
          <cell r="P83">
            <v>264984</v>
          </cell>
          <cell r="Q83">
            <v>306789.39958627906</v>
          </cell>
          <cell r="R83">
            <v>-41805.399586279062</v>
          </cell>
        </row>
        <row r="84">
          <cell r="C84" t="str">
            <v xml:space="preserve"> Business Development  Department</v>
          </cell>
          <cell r="D84">
            <v>3170</v>
          </cell>
          <cell r="E84">
            <v>5670</v>
          </cell>
          <cell r="F84">
            <v>2170</v>
          </cell>
          <cell r="G84">
            <v>7170</v>
          </cell>
          <cell r="H84">
            <v>3170</v>
          </cell>
          <cell r="I84">
            <v>6170</v>
          </cell>
          <cell r="J84">
            <v>3170</v>
          </cell>
          <cell r="K84">
            <v>11170</v>
          </cell>
          <cell r="L84">
            <v>2170</v>
          </cell>
          <cell r="M84">
            <v>7170</v>
          </cell>
          <cell r="N84">
            <v>3170</v>
          </cell>
          <cell r="O84">
            <v>10170</v>
          </cell>
          <cell r="P84">
            <v>64540</v>
          </cell>
          <cell r="Q84">
            <v>0</v>
          </cell>
          <cell r="R84">
            <v>64540</v>
          </cell>
          <cell r="T84">
            <v>64540</v>
          </cell>
        </row>
        <row r="85">
          <cell r="C85" t="str">
            <v xml:space="preserve"> Facilities Department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-3.5245439794380218E-3</v>
          </cell>
          <cell r="R85">
            <v>3.5245439794380218E-3</v>
          </cell>
          <cell r="T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</row>
        <row r="87">
          <cell r="C87" t="str">
            <v>Sub-total of General &amp; Administration</v>
          </cell>
          <cell r="D87">
            <v>504540.17432385404</v>
          </cell>
          <cell r="E87">
            <v>508219.20352223364</v>
          </cell>
          <cell r="F87">
            <v>519378.09060011851</v>
          </cell>
          <cell r="G87">
            <v>558502.72758136538</v>
          </cell>
          <cell r="H87">
            <v>562124.57378639397</v>
          </cell>
          <cell r="I87">
            <v>562483.578441964</v>
          </cell>
          <cell r="J87">
            <v>587122.19969661301</v>
          </cell>
          <cell r="K87">
            <v>585167.95880864246</v>
          </cell>
          <cell r="L87">
            <v>580113.36290921783</v>
          </cell>
          <cell r="M87">
            <v>553265.0047131913</v>
          </cell>
          <cell r="N87">
            <v>559747.54104683315</v>
          </cell>
          <cell r="O87">
            <v>545415.83142921072</v>
          </cell>
          <cell r="P87">
            <v>6626080.246859638</v>
          </cell>
          <cell r="Q87">
            <v>4857152.6519240243</v>
          </cell>
          <cell r="R87">
            <v>1768927.5949356137</v>
          </cell>
          <cell r="T87">
            <v>6626080.246859638</v>
          </cell>
        </row>
        <row r="88">
          <cell r="C88" t="str">
            <v>Sub-total of Amortization of Intangibles</v>
          </cell>
          <cell r="D88">
            <v>56943</v>
          </cell>
          <cell r="E88">
            <v>56943</v>
          </cell>
          <cell r="F88">
            <v>56943</v>
          </cell>
          <cell r="G88">
            <v>56943</v>
          </cell>
          <cell r="H88">
            <v>56943</v>
          </cell>
          <cell r="I88">
            <v>56943</v>
          </cell>
          <cell r="J88">
            <v>56943</v>
          </cell>
          <cell r="K88">
            <v>56943</v>
          </cell>
          <cell r="L88">
            <v>56943</v>
          </cell>
          <cell r="M88">
            <v>56943</v>
          </cell>
          <cell r="N88">
            <v>56943</v>
          </cell>
          <cell r="O88">
            <v>56943</v>
          </cell>
          <cell r="P88">
            <v>683316</v>
          </cell>
        </row>
        <row r="90">
          <cell r="B90" t="str">
            <v>Total Operating Expenses</v>
          </cell>
          <cell r="D90">
            <v>2237301.896113738</v>
          </cell>
          <cell r="E90">
            <v>2212261.1528402041</v>
          </cell>
          <cell r="F90">
            <v>2387690.8152208906</v>
          </cell>
          <cell r="G90">
            <v>2772274.5073531279</v>
          </cell>
          <cell r="H90">
            <v>2718668.7411818169</v>
          </cell>
          <cell r="I90">
            <v>3018120.08034587</v>
          </cell>
          <cell r="J90">
            <v>3380354.816590087</v>
          </cell>
          <cell r="K90">
            <v>3353462.5980407749</v>
          </cell>
          <cell r="L90">
            <v>3631055.4837932782</v>
          </cell>
          <cell r="M90">
            <v>3144172.4835502552</v>
          </cell>
          <cell r="N90">
            <v>3200105.2021134677</v>
          </cell>
          <cell r="O90">
            <v>3410901.2326858938</v>
          </cell>
          <cell r="P90">
            <v>35466369.009829402</v>
          </cell>
          <cell r="Q90">
            <v>26556350.502275523</v>
          </cell>
          <cell r="R90">
            <v>8910018.5075538792</v>
          </cell>
          <cell r="T90">
            <v>35466369.009829402</v>
          </cell>
        </row>
        <row r="92">
          <cell r="B92" t="str">
            <v>Stock - Based Compensation Expense</v>
          </cell>
          <cell r="D92">
            <v>6667</v>
          </cell>
          <cell r="E92">
            <v>6667</v>
          </cell>
          <cell r="F92">
            <v>6666</v>
          </cell>
          <cell r="G92">
            <v>6667</v>
          </cell>
          <cell r="H92">
            <v>6667</v>
          </cell>
          <cell r="I92">
            <v>6666</v>
          </cell>
          <cell r="J92">
            <v>6667</v>
          </cell>
          <cell r="K92">
            <v>6667</v>
          </cell>
          <cell r="L92">
            <v>6666</v>
          </cell>
          <cell r="M92">
            <v>6667</v>
          </cell>
          <cell r="N92">
            <v>6667</v>
          </cell>
          <cell r="O92">
            <v>6666</v>
          </cell>
          <cell r="P92">
            <v>80000</v>
          </cell>
          <cell r="Q92">
            <v>23009</v>
          </cell>
          <cell r="R92">
            <v>56991</v>
          </cell>
        </row>
        <row r="93">
          <cell r="B93" t="str">
            <v>Interest Income</v>
          </cell>
          <cell r="R93">
            <v>0</v>
          </cell>
          <cell r="T93">
            <v>0</v>
          </cell>
        </row>
        <row r="94">
          <cell r="C94" t="str">
            <v xml:space="preserve">Interest (income) / Expense </v>
          </cell>
          <cell r="D94">
            <v>-227250</v>
          </cell>
          <cell r="E94">
            <v>-227250</v>
          </cell>
          <cell r="F94">
            <v>-227250</v>
          </cell>
          <cell r="G94">
            <v>-233250</v>
          </cell>
          <cell r="H94">
            <v>-233250</v>
          </cell>
          <cell r="I94">
            <v>-233250</v>
          </cell>
          <cell r="J94">
            <v>-243250</v>
          </cell>
          <cell r="K94">
            <v>-243250</v>
          </cell>
          <cell r="L94">
            <v>-243250</v>
          </cell>
          <cell r="M94">
            <v>-253250</v>
          </cell>
          <cell r="N94">
            <v>-253250</v>
          </cell>
          <cell r="O94">
            <v>-253250</v>
          </cell>
          <cell r="P94">
            <v>-2871000</v>
          </cell>
          <cell r="Q94">
            <v>1805271.38</v>
          </cell>
          <cell r="R94">
            <v>-4676271.38</v>
          </cell>
          <cell r="T94">
            <v>-2871000</v>
          </cell>
        </row>
        <row r="95">
          <cell r="P95">
            <v>0</v>
          </cell>
          <cell r="R95">
            <v>0</v>
          </cell>
          <cell r="T95">
            <v>0</v>
          </cell>
        </row>
        <row r="96">
          <cell r="C96" t="str">
            <v>Sub-total of Interest income</v>
          </cell>
          <cell r="D96">
            <v>-227250</v>
          </cell>
          <cell r="E96">
            <v>-227250</v>
          </cell>
          <cell r="F96">
            <v>-227250</v>
          </cell>
          <cell r="G96">
            <v>-233250</v>
          </cell>
          <cell r="H96">
            <v>-233250</v>
          </cell>
          <cell r="I96">
            <v>-233250</v>
          </cell>
          <cell r="J96">
            <v>-243250</v>
          </cell>
          <cell r="K96">
            <v>-243250</v>
          </cell>
          <cell r="L96">
            <v>-243250</v>
          </cell>
          <cell r="M96">
            <v>-253250</v>
          </cell>
          <cell r="N96">
            <v>-253250</v>
          </cell>
          <cell r="O96">
            <v>-253250</v>
          </cell>
          <cell r="P96">
            <v>-2871000</v>
          </cell>
          <cell r="Q96">
            <v>1805271.38</v>
          </cell>
          <cell r="R96">
            <v>-4676271.38</v>
          </cell>
          <cell r="T96">
            <v>-2871000</v>
          </cell>
        </row>
        <row r="97">
          <cell r="B97" t="str">
            <v>Other Expense / ( Income )</v>
          </cell>
          <cell r="R97">
            <v>0</v>
          </cell>
          <cell r="T97">
            <v>0</v>
          </cell>
        </row>
        <row r="98">
          <cell r="C98" t="str">
            <v>Loss from Joint Venture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751058.72</v>
          </cell>
          <cell r="R98">
            <v>-751058.72</v>
          </cell>
          <cell r="T98">
            <v>0</v>
          </cell>
        </row>
        <row r="99">
          <cell r="C99" t="str">
            <v xml:space="preserve"> Other Non-operating Expense/(Income)</v>
          </cell>
          <cell r="D99">
            <v>59337</v>
          </cell>
          <cell r="E99">
            <v>59333</v>
          </cell>
          <cell r="F99">
            <v>59333</v>
          </cell>
          <cell r="G99">
            <v>59333</v>
          </cell>
          <cell r="H99">
            <v>59333</v>
          </cell>
          <cell r="I99">
            <v>59333</v>
          </cell>
          <cell r="J99">
            <v>59333</v>
          </cell>
          <cell r="K99">
            <v>59333</v>
          </cell>
          <cell r="L99">
            <v>59333</v>
          </cell>
          <cell r="M99">
            <v>59333</v>
          </cell>
          <cell r="N99">
            <v>59333</v>
          </cell>
          <cell r="O99">
            <v>59333</v>
          </cell>
          <cell r="P99">
            <v>712000</v>
          </cell>
          <cell r="Q99">
            <v>159944</v>
          </cell>
          <cell r="R99">
            <v>552056</v>
          </cell>
          <cell r="T99">
            <v>712000</v>
          </cell>
        </row>
        <row r="100">
          <cell r="C100" t="str">
            <v>Sub-total of Other expense /( Income )</v>
          </cell>
          <cell r="D100">
            <v>59337</v>
          </cell>
          <cell r="E100">
            <v>59333</v>
          </cell>
          <cell r="F100">
            <v>59333</v>
          </cell>
          <cell r="G100">
            <v>59333</v>
          </cell>
          <cell r="H100">
            <v>59333</v>
          </cell>
          <cell r="I100">
            <v>59333</v>
          </cell>
          <cell r="J100">
            <v>59333</v>
          </cell>
          <cell r="K100">
            <v>59333</v>
          </cell>
          <cell r="L100">
            <v>59333</v>
          </cell>
          <cell r="M100">
            <v>59333</v>
          </cell>
          <cell r="N100">
            <v>59333</v>
          </cell>
          <cell r="O100">
            <v>59333</v>
          </cell>
          <cell r="P100">
            <v>712000</v>
          </cell>
          <cell r="Q100">
            <v>911002.72</v>
          </cell>
          <cell r="R100">
            <v>-199002.71999999997</v>
          </cell>
          <cell r="T100">
            <v>712000</v>
          </cell>
        </row>
        <row r="102">
          <cell r="B102" t="str">
            <v>Profit / (Loss) Before Tax</v>
          </cell>
          <cell r="D102">
            <v>3680079.2782634976</v>
          </cell>
          <cell r="E102">
            <v>3719886.3377320967</v>
          </cell>
          <cell r="F102">
            <v>3524000.6565726763</v>
          </cell>
          <cell r="G102">
            <v>4018561.2769167712</v>
          </cell>
          <cell r="H102">
            <v>4058559.2769167721</v>
          </cell>
          <cell r="I102">
            <v>3740820.2769167721</v>
          </cell>
          <cell r="J102">
            <v>4438896.5402501058</v>
          </cell>
          <cell r="K102">
            <v>4455626.9502501059</v>
          </cell>
          <cell r="L102">
            <v>4176720.9502501069</v>
          </cell>
          <cell r="M102">
            <v>5815673.946916773</v>
          </cell>
          <cell r="N102">
            <v>5757166.9469167721</v>
          </cell>
          <cell r="O102">
            <v>5540890.9469167721</v>
          </cell>
          <cell r="P102">
            <v>52926883.384819254</v>
          </cell>
          <cell r="Q102">
            <v>26921148.746795446</v>
          </cell>
          <cell r="R102">
            <v>26005734.638023809</v>
          </cell>
          <cell r="T102">
            <v>52926883.384819254</v>
          </cell>
        </row>
        <row r="103">
          <cell r="B103" t="str">
            <v xml:space="preserve">Income Tax Expense </v>
          </cell>
          <cell r="D103">
            <v>81713.333329999994</v>
          </cell>
          <cell r="E103">
            <v>81713.333329999994</v>
          </cell>
          <cell r="F103">
            <v>31713</v>
          </cell>
          <cell r="G103">
            <v>81713.333329999994</v>
          </cell>
          <cell r="H103">
            <v>81713.333329999994</v>
          </cell>
          <cell r="I103">
            <v>81713.333329999994</v>
          </cell>
          <cell r="J103">
            <v>81713.333329999994</v>
          </cell>
          <cell r="K103">
            <v>81713.333329999994</v>
          </cell>
          <cell r="L103">
            <v>81713.333329999994</v>
          </cell>
          <cell r="M103">
            <v>81713.333329999994</v>
          </cell>
          <cell r="N103">
            <v>81713.333329999994</v>
          </cell>
          <cell r="O103">
            <v>131713</v>
          </cell>
          <cell r="P103">
            <v>980559.33330000006</v>
          </cell>
          <cell r="Q103">
            <v>6500000</v>
          </cell>
          <cell r="R103">
            <v>-5519440.6666999999</v>
          </cell>
        </row>
        <row r="104">
          <cell r="B104" t="str">
            <v>Net Profit / (Loss)</v>
          </cell>
          <cell r="D104">
            <v>3598365.9449334978</v>
          </cell>
          <cell r="E104">
            <v>3638173.0044020968</v>
          </cell>
          <cell r="F104">
            <v>3492287.6565726763</v>
          </cell>
          <cell r="G104">
            <v>3936847.9435867714</v>
          </cell>
          <cell r="H104">
            <v>3976845.9435867723</v>
          </cell>
          <cell r="I104">
            <v>3659106.9435867723</v>
          </cell>
          <cell r="J104">
            <v>4357183.206920106</v>
          </cell>
          <cell r="K104">
            <v>4373913.6169201061</v>
          </cell>
          <cell r="L104">
            <v>4095007.616920107</v>
          </cell>
          <cell r="M104">
            <v>5733960.6135867732</v>
          </cell>
          <cell r="N104">
            <v>5675453.6135867722</v>
          </cell>
          <cell r="O104">
            <v>5409177.9469167721</v>
          </cell>
          <cell r="P104">
            <v>51946324.05151923</v>
          </cell>
          <cell r="Q104">
            <v>20421148.746795446</v>
          </cell>
          <cell r="R104">
            <v>31525175.304723784</v>
          </cell>
          <cell r="V104">
            <v>0</v>
          </cell>
        </row>
        <row r="105">
          <cell r="B105" t="str">
            <v>Check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FirstDraft@Nov24"/>
      <sheetName val="P&amp;L"/>
      <sheetName val="TLBB"/>
      <sheetName val="TLBB (2)"/>
      <sheetName val="Game BO"/>
      <sheetName val="Game TLBB"/>
      <sheetName val="TLBB-拆分"/>
      <sheetName val="Game TLBB (2)"/>
      <sheetName val="BizLinePL"/>
    </sheetNames>
    <sheetDataSet>
      <sheetData sheetId="0"/>
      <sheetData sheetId="1"/>
      <sheetData sheetId="2" refreshError="1">
        <row r="86">
          <cell r="C86">
            <v>39600000</v>
          </cell>
          <cell r="D86">
            <v>39600000</v>
          </cell>
          <cell r="E86">
            <v>38500000</v>
          </cell>
          <cell r="F86">
            <v>38300000</v>
          </cell>
        </row>
      </sheetData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Index"/>
      <sheetName val="Factors"/>
      <sheetName val="BestWorst Cases"/>
      <sheetName val="PL By Qtr-AfterElim"/>
      <sheetName val="PL-Qtr"/>
      <sheetName val="Spending_Qtr"/>
      <sheetName val="Comparison"/>
      <sheetName val="Work copy"/>
      <sheetName val="SOL"/>
      <sheetName val="Game"/>
      <sheetName val="SMS"/>
      <sheetName val="EC"/>
      <sheetName val="BOD review"/>
      <sheetName val="Summary(Sohu)"/>
      <sheetName val="CondensedPL(Sohu)"/>
      <sheetName val="CondensedPL(Qtr)"/>
      <sheetName val="Roll-up(Qtr)(Sohu)"/>
      <sheetName val="进口设备FOB总价表"/>
      <sheetName val="内贸合同总价表"/>
      <sheetName val="Spending-mth(Sohu)"/>
      <sheetName val="Spending-Qtr"/>
    </sheetNames>
    <sheetDataSet>
      <sheetData sheetId="0"/>
      <sheetData sheetId="1"/>
      <sheetData sheetId="2"/>
      <sheetData sheetId="3" refreshError="1">
        <row r="2">
          <cell r="B2" t="str">
            <v>SOHU 2003 July Quarter Forecast</v>
          </cell>
        </row>
        <row r="3">
          <cell r="B3" t="str">
            <v>P&amp;L By quarter</v>
          </cell>
        </row>
        <row r="5">
          <cell r="B5" t="str">
            <v>P&amp;L By quarter - After Elimination</v>
          </cell>
          <cell r="C5" t="str">
            <v>Q1</v>
          </cell>
          <cell r="D5" t="str">
            <v>Q2 Actual</v>
          </cell>
          <cell r="E5" t="str">
            <v>Q3</v>
          </cell>
          <cell r="F5" t="str">
            <v>Q4</v>
          </cell>
          <cell r="G5" t="str">
            <v>2003 FCST 2</v>
          </cell>
          <cell r="H5" t="str">
            <v>2003 FCST 1</v>
          </cell>
          <cell r="I5" t="str">
            <v>2003 BDGT</v>
          </cell>
          <cell r="J5" t="str">
            <v>Difference</v>
          </cell>
          <cell r="K5" t="str">
            <v>% of Changes</v>
          </cell>
        </row>
        <row r="6">
          <cell r="B6" t="str">
            <v>$000</v>
          </cell>
        </row>
        <row r="7">
          <cell r="B7" t="str">
            <v>Advertising revenue</v>
          </cell>
          <cell r="C7">
            <v>4472415.8087390065</v>
          </cell>
          <cell r="D7">
            <v>6800892.2572463769</v>
          </cell>
          <cell r="E7">
            <v>7757971.0144927539</v>
          </cell>
          <cell r="F7">
            <v>7757971.0144927539</v>
          </cell>
          <cell r="G7">
            <v>26789250.094970893</v>
          </cell>
          <cell r="H7">
            <v>19954334.665802043</v>
          </cell>
          <cell r="I7">
            <v>19576522.5</v>
          </cell>
          <cell r="J7">
            <v>6834915.4291688502</v>
          </cell>
          <cell r="K7">
            <v>0.34252785390447538</v>
          </cell>
        </row>
        <row r="8">
          <cell r="B8" t="str">
            <v>Non-advertising revenue</v>
          </cell>
          <cell r="C8">
            <v>9911942.4951690808</v>
          </cell>
          <cell r="D8">
            <v>12547644.649758456</v>
          </cell>
          <cell r="E8">
            <v>13607119.6890576</v>
          </cell>
          <cell r="F8">
            <v>15145904.928701106</v>
          </cell>
          <cell r="G8">
            <v>51212611.762686238</v>
          </cell>
          <cell r="H8">
            <v>42802481.999463275</v>
          </cell>
          <cell r="I8">
            <v>44448361.281965762</v>
          </cell>
          <cell r="J8">
            <v>8410129.7632229626</v>
          </cell>
          <cell r="K8">
            <v>0.1964869645486545</v>
          </cell>
        </row>
        <row r="9">
          <cell r="B9" t="str">
            <v>Total Net revenue</v>
          </cell>
          <cell r="C9">
            <v>14384358.303908087</v>
          </cell>
          <cell r="D9">
            <v>19348536.907004833</v>
          </cell>
          <cell r="E9">
            <v>21365090.703550354</v>
          </cell>
          <cell r="F9">
            <v>22903875.94319386</v>
          </cell>
          <cell r="G9">
            <v>78001861.857657135</v>
          </cell>
          <cell r="H9">
            <v>62756816.665265322</v>
          </cell>
          <cell r="I9">
            <v>64024883.781965762</v>
          </cell>
          <cell r="J9">
            <v>15245045.192391813</v>
          </cell>
          <cell r="K9">
            <v>0.24292253817950024</v>
          </cell>
        </row>
        <row r="10">
          <cell r="B10" t="str">
            <v>% Growth</v>
          </cell>
          <cell r="C10">
            <v>0.36163936992692991</v>
          </cell>
          <cell r="D10">
            <v>0.34510949311850969</v>
          </cell>
          <cell r="E10">
            <v>0.10422254696764482</v>
          </cell>
          <cell r="F10">
            <v>7.2023342235930612E-2</v>
          </cell>
        </row>
        <row r="11">
          <cell r="B11" t="str">
            <v xml:space="preserve">COR - Advertising </v>
          </cell>
          <cell r="C11">
            <v>1588925.5</v>
          </cell>
          <cell r="D11">
            <v>1750265</v>
          </cell>
          <cell r="E11">
            <v>2009696.3975616856</v>
          </cell>
          <cell r="F11">
            <v>2013386.4002861963</v>
          </cell>
          <cell r="G11">
            <v>7362273.2978478819</v>
          </cell>
          <cell r="H11">
            <v>7393850.1287333071</v>
          </cell>
          <cell r="I11">
            <v>6876059.3740281127</v>
          </cell>
          <cell r="J11">
            <v>-31576.83088542521</v>
          </cell>
          <cell r="K11">
            <v>-4.2706885229813092E-3</v>
          </cell>
        </row>
        <row r="12">
          <cell r="B12" t="str">
            <v xml:space="preserve">COR - Non-advertising </v>
          </cell>
          <cell r="C12">
            <v>3636597.5</v>
          </cell>
          <cell r="D12">
            <v>4520708</v>
          </cell>
          <cell r="E12">
            <v>5031350.0650272323</v>
          </cell>
          <cell r="F12">
            <v>5762171.301534907</v>
          </cell>
          <cell r="G12">
            <v>18950826.866562139</v>
          </cell>
          <cell r="H12">
            <v>15409636.898071539</v>
          </cell>
          <cell r="I12">
            <v>19368619.694337204</v>
          </cell>
          <cell r="J12">
            <v>3541189.9684906006</v>
          </cell>
          <cell r="K12">
            <v>0.2298035957572607</v>
          </cell>
        </row>
        <row r="13">
          <cell r="B13" t="str">
            <v>Total Cost</v>
          </cell>
          <cell r="C13">
            <v>5225523</v>
          </cell>
          <cell r="D13">
            <v>6270973</v>
          </cell>
          <cell r="E13">
            <v>7041046.4625889175</v>
          </cell>
          <cell r="F13">
            <v>7775557.7018211037</v>
          </cell>
          <cell r="G13">
            <v>26313100.164410021</v>
          </cell>
          <cell r="H13">
            <v>22803487.026804846</v>
          </cell>
          <cell r="I13">
            <v>26244679.068365317</v>
          </cell>
          <cell r="J13">
            <v>3509613.1376051754</v>
          </cell>
          <cell r="K13">
            <v>0.15390686229170678</v>
          </cell>
        </row>
        <row r="14">
          <cell r="B14" t="str">
            <v>% Growth</v>
          </cell>
          <cell r="D14">
            <v>0.20006609864696798</v>
          </cell>
          <cell r="E14">
            <v>0.12279967759212446</v>
          </cell>
          <cell r="F14">
            <v>0.10431847639904855</v>
          </cell>
        </row>
        <row r="16">
          <cell r="B16" t="str">
            <v>Gross Margin</v>
          </cell>
          <cell r="C16">
            <v>9158835.3039080873</v>
          </cell>
          <cell r="D16">
            <v>13077563.907004833</v>
          </cell>
          <cell r="E16">
            <v>14324044.240961436</v>
          </cell>
          <cell r="F16">
            <v>15128318.241372757</v>
          </cell>
          <cell r="G16">
            <v>51688761.69324711</v>
          </cell>
          <cell r="H16">
            <v>39953329.638460472</v>
          </cell>
          <cell r="I16">
            <v>37780204.713600442</v>
          </cell>
          <cell r="J16">
            <v>11735432.054786637</v>
          </cell>
          <cell r="K16">
            <v>0.2937285117656302</v>
          </cell>
        </row>
        <row r="17">
          <cell r="B17" t="str">
            <v>% GM</v>
          </cell>
          <cell r="C17">
            <v>0.63672185511533896</v>
          </cell>
          <cell r="D17">
            <v>0.67589420170939685</v>
          </cell>
          <cell r="E17">
            <v>0.67044153660349926</v>
          </cell>
          <cell r="F17">
            <v>0.66051345540352979</v>
          </cell>
          <cell r="G17">
            <v>0.66266061427574796</v>
          </cell>
          <cell r="H17">
            <v>0.63663728916597295</v>
          </cell>
          <cell r="I17">
            <v>0.59008626774332695</v>
          </cell>
        </row>
        <row r="18">
          <cell r="B18" t="str">
            <v>Sales &amp; Marketing</v>
          </cell>
          <cell r="C18">
            <v>2023476</v>
          </cell>
          <cell r="D18">
            <v>2528606</v>
          </cell>
          <cell r="E18">
            <v>3071203.6407998847</v>
          </cell>
          <cell r="F18">
            <v>3300530.6876692316</v>
          </cell>
          <cell r="G18">
            <v>10923816.328469116</v>
          </cell>
          <cell r="H18">
            <v>10278925.711177383</v>
          </cell>
          <cell r="I18">
            <v>13055135.198340978</v>
          </cell>
          <cell r="J18">
            <v>644890.61729173362</v>
          </cell>
          <cell r="K18">
            <v>6.2739106732766309E-2</v>
          </cell>
        </row>
        <row r="19">
          <cell r="B19" t="str">
            <v>Product Development</v>
          </cell>
          <cell r="C19">
            <v>1737857</v>
          </cell>
          <cell r="D19">
            <v>1925818</v>
          </cell>
          <cell r="E19">
            <v>2187808.8495951723</v>
          </cell>
          <cell r="F19">
            <v>2301902.9333383776</v>
          </cell>
          <cell r="G19">
            <v>8153386.78293355</v>
          </cell>
          <cell r="H19">
            <v>8442390.0266602505</v>
          </cell>
          <cell r="I19">
            <v>7937601.4792075446</v>
          </cell>
          <cell r="J19">
            <v>-289003.24372670054</v>
          </cell>
          <cell r="K19">
            <v>-3.4232396609734476E-2</v>
          </cell>
        </row>
        <row r="20">
          <cell r="B20" t="str">
            <v>General Administration</v>
          </cell>
          <cell r="C20">
            <v>1093113</v>
          </cell>
          <cell r="D20">
            <v>1311685</v>
          </cell>
          <cell r="E20">
            <v>1294577.6594014491</v>
          </cell>
          <cell r="F20">
            <v>1155429.1522297619</v>
          </cell>
          <cell r="G20">
            <v>4854804.8116312111</v>
          </cell>
          <cell r="H20">
            <v>4600492.9953039195</v>
          </cell>
          <cell r="I20">
            <v>4334267.7566991709</v>
          </cell>
          <cell r="J20">
            <v>254311.81632729154</v>
          </cell>
          <cell r="K20">
            <v>5.5279253025031741E-2</v>
          </cell>
        </row>
        <row r="21">
          <cell r="B21" t="str">
            <v>Total Operating Expense</v>
          </cell>
          <cell r="C21">
            <v>4854446</v>
          </cell>
          <cell r="D21">
            <v>5766109</v>
          </cell>
          <cell r="E21">
            <v>6553590.1497965064</v>
          </cell>
          <cell r="F21">
            <v>6757862.7732373709</v>
          </cell>
          <cell r="G21">
            <v>23932007.923033878</v>
          </cell>
          <cell r="H21">
            <v>23321808.733141556</v>
          </cell>
          <cell r="I21">
            <v>25327004.434247695</v>
          </cell>
          <cell r="J21">
            <v>610199.18989232462</v>
          </cell>
          <cell r="K21">
            <v>2.6164316707785979E-2</v>
          </cell>
        </row>
        <row r="22">
          <cell r="B22" t="str">
            <v>Increase/(Decrease)</v>
          </cell>
          <cell r="C22">
            <v>7.2896566027964682E-2</v>
          </cell>
          <cell r="D22">
            <v>0.18779959649360606</v>
          </cell>
          <cell r="E22">
            <v>0.13657063191079225</v>
          </cell>
          <cell r="F22">
            <v>3.1169575571827191E-2</v>
          </cell>
        </row>
        <row r="24">
          <cell r="B24" t="str">
            <v>Operating Income / (Loss)</v>
          </cell>
          <cell r="C24">
            <v>4304389.3039080873</v>
          </cell>
          <cell r="D24">
            <v>7311454.9070048332</v>
          </cell>
          <cell r="E24">
            <v>7770454.0911649298</v>
          </cell>
          <cell r="F24">
            <v>8370455.4681353858</v>
          </cell>
          <cell r="G24">
            <v>27756753.770213231</v>
          </cell>
          <cell r="H24">
            <v>16631520.905318916</v>
          </cell>
          <cell r="I24">
            <v>12453200.279352747</v>
          </cell>
          <cell r="J24">
            <v>11125232.864894316</v>
          </cell>
          <cell r="K24">
            <v>0.66892456367813979</v>
          </cell>
        </row>
        <row r="26">
          <cell r="A26" t="str">
            <v>[1]</v>
          </cell>
          <cell r="B26" t="str">
            <v>Other Income/(loss)</v>
          </cell>
          <cell r="C26">
            <v>258802.40000000002</v>
          </cell>
          <cell r="D26">
            <v>214329</v>
          </cell>
          <cell r="E26">
            <v>210250</v>
          </cell>
          <cell r="F26">
            <v>338167.33333333337</v>
          </cell>
          <cell r="G26">
            <v>1021548.7333333334</v>
          </cell>
          <cell r="H26">
            <v>611336.7333333334</v>
          </cell>
          <cell r="I26">
            <v>475017.33333333337</v>
          </cell>
          <cell r="J26">
            <v>410212</v>
          </cell>
          <cell r="K26">
            <v>0.67100826374902378</v>
          </cell>
        </row>
        <row r="28">
          <cell r="B28" t="str">
            <v>Profit / (Loss) Before Tax</v>
          </cell>
          <cell r="C28">
            <v>4563191.7039080877</v>
          </cell>
          <cell r="D28">
            <v>7525783.9070048332</v>
          </cell>
          <cell r="E28">
            <v>7980704.0911649298</v>
          </cell>
          <cell r="F28">
            <v>8708622.8014687188</v>
          </cell>
          <cell r="G28">
            <v>28778302.503546566</v>
          </cell>
          <cell r="H28">
            <v>17242857.63865225</v>
          </cell>
          <cell r="I28">
            <v>12928217.612686081</v>
          </cell>
          <cell r="J28">
            <v>11535444.864894316</v>
          </cell>
          <cell r="K28">
            <v>0.66899844020262744</v>
          </cell>
        </row>
        <row r="30">
          <cell r="B30" t="str">
            <v>Income Tax Expense</v>
          </cell>
          <cell r="C30">
            <v>0</v>
          </cell>
          <cell r="D30">
            <v>0</v>
          </cell>
          <cell r="E30">
            <v>750000</v>
          </cell>
          <cell r="F30">
            <v>0</v>
          </cell>
          <cell r="G30">
            <v>750000</v>
          </cell>
          <cell r="H30">
            <v>0</v>
          </cell>
          <cell r="I30">
            <v>0</v>
          </cell>
          <cell r="J30">
            <v>750000</v>
          </cell>
          <cell r="K30" t="str">
            <v xml:space="preserve">New </v>
          </cell>
        </row>
        <row r="32">
          <cell r="B32" t="str">
            <v>Net Profit / ( Loss )</v>
          </cell>
          <cell r="C32">
            <v>4563191.7039080877</v>
          </cell>
          <cell r="D32">
            <v>7525783.9070048332</v>
          </cell>
          <cell r="E32">
            <v>7230704.0911649298</v>
          </cell>
          <cell r="F32">
            <v>8708622.8014687188</v>
          </cell>
          <cell r="G32">
            <v>28028302.503546566</v>
          </cell>
          <cell r="H32">
            <v>17242857.63865225</v>
          </cell>
          <cell r="I32">
            <v>12928217.612686081</v>
          </cell>
          <cell r="J32">
            <v>10785444.864894316</v>
          </cell>
          <cell r="K32">
            <v>0.62550216970516825</v>
          </cell>
        </row>
        <row r="34">
          <cell r="B34" t="str">
            <v>Earnings per share</v>
          </cell>
          <cell r="C34">
            <v>0.11644859872664449</v>
          </cell>
          <cell r="D34">
            <v>0.18797445259935053</v>
          </cell>
          <cell r="E34">
            <v>0.18060412845225468</v>
          </cell>
          <cell r="F34">
            <v>0.2175186830007998</v>
          </cell>
          <cell r="G34">
            <v>0.70254586277904951</v>
          </cell>
          <cell r="H34">
            <v>0.44002240982872287</v>
          </cell>
          <cell r="I34">
            <v>0.37438742042044204</v>
          </cell>
          <cell r="J34">
            <v>0.26252345295032664</v>
          </cell>
          <cell r="K34">
            <v>0.59661382485613168</v>
          </cell>
        </row>
        <row r="36">
          <cell r="B36" t="str">
            <v>Head count:</v>
          </cell>
          <cell r="C36">
            <v>674</v>
          </cell>
          <cell r="D36">
            <v>729</v>
          </cell>
          <cell r="E36">
            <v>801</v>
          </cell>
          <cell r="F36">
            <v>828</v>
          </cell>
          <cell r="G36">
            <v>828</v>
          </cell>
          <cell r="H36">
            <v>822</v>
          </cell>
          <cell r="I36">
            <v>760</v>
          </cell>
          <cell r="J36">
            <v>6</v>
          </cell>
          <cell r="K36">
            <v>7.2992700729927005E-3</v>
          </cell>
        </row>
        <row r="38">
          <cell r="B38" t="str">
            <v>Capex:</v>
          </cell>
          <cell r="C38">
            <v>1037696.2028985508</v>
          </cell>
          <cell r="D38">
            <v>780124.52</v>
          </cell>
          <cell r="E38">
            <v>2572572</v>
          </cell>
          <cell r="F38">
            <v>1363138</v>
          </cell>
          <cell r="G38">
            <v>5753530.7228985503</v>
          </cell>
          <cell r="H38">
            <v>4528116.4328985512</v>
          </cell>
          <cell r="I38">
            <v>4314000</v>
          </cell>
          <cell r="J38">
            <v>1225414.2899999991</v>
          </cell>
          <cell r="K38">
            <v>0.27062340559462678</v>
          </cell>
        </row>
      </sheetData>
      <sheetData sheetId="4" refreshError="1">
        <row r="2">
          <cell r="B2" t="str">
            <v>SOHU 2003 July Quarter Forecast</v>
          </cell>
        </row>
        <row r="3">
          <cell r="B3" t="str">
            <v>P&amp;L By quarter ( For the purpose of 1st rollup review )</v>
          </cell>
        </row>
        <row r="4">
          <cell r="G4" t="str">
            <v>Before Elim.</v>
          </cell>
          <cell r="H4" t="str">
            <v>After Elim.</v>
          </cell>
          <cell r="I4" t="str">
            <v>After Elim.</v>
          </cell>
        </row>
        <row r="5">
          <cell r="B5" t="str">
            <v>P&amp;L By quarter - Before Elimination</v>
          </cell>
          <cell r="C5" t="str">
            <v>Q1</v>
          </cell>
          <cell r="D5" t="str">
            <v>Q2 Actual</v>
          </cell>
          <cell r="E5" t="str">
            <v>Q3</v>
          </cell>
          <cell r="F5" t="str">
            <v>Q4</v>
          </cell>
          <cell r="G5" t="str">
            <v>2003 FCST 2</v>
          </cell>
          <cell r="H5" t="str">
            <v>2003 FCST 1</v>
          </cell>
          <cell r="I5" t="str">
            <v>2003 BDGT</v>
          </cell>
          <cell r="J5" t="str">
            <v>Difference</v>
          </cell>
          <cell r="K5" t="str">
            <v>% of Changes</v>
          </cell>
        </row>
        <row r="6">
          <cell r="B6" t="str">
            <v>$000</v>
          </cell>
        </row>
        <row r="7">
          <cell r="B7" t="str">
            <v>Advertising revenue</v>
          </cell>
          <cell r="C7">
            <v>4472415.8087390065</v>
          </cell>
          <cell r="D7">
            <v>6800892.2572463769</v>
          </cell>
          <cell r="E7">
            <v>7929301.8249120302</v>
          </cell>
          <cell r="F7">
            <v>8067342.1174839046</v>
          </cell>
          <cell r="G7">
            <v>27269952.008381322</v>
          </cell>
          <cell r="H7">
            <v>19954334.665802043</v>
          </cell>
          <cell r="I7">
            <v>19576522.5</v>
          </cell>
          <cell r="J7">
            <v>7315617.3425792791</v>
          </cell>
          <cell r="K7">
            <v>0.36661795369789324</v>
          </cell>
        </row>
        <row r="8">
          <cell r="B8" t="str">
            <v>Non-advertising revenue</v>
          </cell>
          <cell r="C8">
            <v>9911942.4951690808</v>
          </cell>
          <cell r="D8">
            <v>12547644.649758456</v>
          </cell>
          <cell r="E8">
            <v>14000356.404033445</v>
          </cell>
          <cell r="F8">
            <v>15145904.928701106</v>
          </cell>
          <cell r="G8">
            <v>51605848.477662086</v>
          </cell>
          <cell r="H8">
            <v>42802481.999463275</v>
          </cell>
          <cell r="I8">
            <v>44448361.281965762</v>
          </cell>
          <cell r="J8">
            <v>8803366.4781988114</v>
          </cell>
          <cell r="K8">
            <v>0.20567420548904622</v>
          </cell>
        </row>
        <row r="9">
          <cell r="B9" t="str">
            <v>Total Net revenue</v>
          </cell>
          <cell r="C9">
            <v>14384358.303908087</v>
          </cell>
          <cell r="D9">
            <v>19348536.907004833</v>
          </cell>
          <cell r="E9">
            <v>21929658.228945475</v>
          </cell>
          <cell r="F9">
            <v>23213247.046185009</v>
          </cell>
          <cell r="G9">
            <v>78875800.486043409</v>
          </cell>
          <cell r="H9">
            <v>62756816.665265322</v>
          </cell>
          <cell r="I9">
            <v>64024883.781965762</v>
          </cell>
          <cell r="J9">
            <v>16118983.820778087</v>
          </cell>
          <cell r="K9">
            <v>0.25684833420971831</v>
          </cell>
        </row>
        <row r="10">
          <cell r="B10" t="str">
            <v>% Growth</v>
          </cell>
          <cell r="C10">
            <v>0.36163936992692991</v>
          </cell>
          <cell r="D10">
            <v>0.34510949311850969</v>
          </cell>
          <cell r="E10">
            <v>0.13340136953746551</v>
          </cell>
          <cell r="F10">
            <v>5.853209401801323E-2</v>
          </cell>
        </row>
        <row r="11">
          <cell r="B11" t="str">
            <v xml:space="preserve">COR - Advertising </v>
          </cell>
          <cell r="C11">
            <v>1588925.5</v>
          </cell>
          <cell r="D11">
            <v>1750265</v>
          </cell>
          <cell r="E11">
            <v>2009696.3975616856</v>
          </cell>
          <cell r="F11">
            <v>2013386.4002861963</v>
          </cell>
          <cell r="G11">
            <v>7362273.2978478819</v>
          </cell>
          <cell r="H11">
            <v>7393850.1287333071</v>
          </cell>
          <cell r="I11">
            <v>6876059.3740281127</v>
          </cell>
          <cell r="J11">
            <v>-31576.83088542521</v>
          </cell>
          <cell r="K11">
            <v>-4.2706885229813092E-3</v>
          </cell>
        </row>
        <row r="12">
          <cell r="B12" t="str">
            <v xml:space="preserve">COR - Non-advertising </v>
          </cell>
          <cell r="C12">
            <v>3636597.5</v>
          </cell>
          <cell r="D12">
            <v>4520708</v>
          </cell>
          <cell r="E12">
            <v>5111350.0650272323</v>
          </cell>
          <cell r="F12">
            <v>5762171.301534907</v>
          </cell>
          <cell r="G12">
            <v>19030826.866562139</v>
          </cell>
          <cell r="H12">
            <v>15409636.898071539</v>
          </cell>
          <cell r="I12">
            <v>19368619.694337204</v>
          </cell>
          <cell r="J12">
            <v>3621189.9684906006</v>
          </cell>
          <cell r="K12">
            <v>0.23499515221827061</v>
          </cell>
        </row>
        <row r="13">
          <cell r="B13" t="str">
            <v>Total Cost</v>
          </cell>
          <cell r="C13">
            <v>5225523</v>
          </cell>
          <cell r="D13">
            <v>6270973</v>
          </cell>
          <cell r="E13">
            <v>7121046.4625889175</v>
          </cell>
          <cell r="F13">
            <v>7775557.7018211037</v>
          </cell>
          <cell r="G13">
            <v>26393100.164410021</v>
          </cell>
          <cell r="H13">
            <v>22803487.026804846</v>
          </cell>
          <cell r="I13">
            <v>26244679.068365317</v>
          </cell>
          <cell r="J13">
            <v>3589613.1376051754</v>
          </cell>
          <cell r="K13">
            <v>0.15741509767281153</v>
          </cell>
        </row>
        <row r="14">
          <cell r="B14" t="str">
            <v>% Growth</v>
          </cell>
          <cell r="D14">
            <v>0.20006609864696798</v>
          </cell>
          <cell r="E14">
            <v>0.13555686854159912</v>
          </cell>
          <cell r="F14">
            <v>9.1912227040045605E-2</v>
          </cell>
        </row>
        <row r="16">
          <cell r="B16" t="str">
            <v>Gross Margin</v>
          </cell>
          <cell r="C16">
            <v>9158835.3039080873</v>
          </cell>
          <cell r="D16">
            <v>13077563.907004833</v>
          </cell>
          <cell r="E16">
            <v>14808611.766356558</v>
          </cell>
          <cell r="F16">
            <v>15437689.344363905</v>
          </cell>
          <cell r="G16">
            <v>52482700.321633384</v>
          </cell>
          <cell r="H16">
            <v>39953329.638460472</v>
          </cell>
          <cell r="I16">
            <v>37780204.713600442</v>
          </cell>
          <cell r="J16">
            <v>12529370.683172911</v>
          </cell>
          <cell r="K16">
            <v>0.31360016290386222</v>
          </cell>
        </row>
        <row r="17">
          <cell r="B17" t="str">
            <v>% GM</v>
          </cell>
          <cell r="C17">
            <v>0.63672185511533896</v>
          </cell>
          <cell r="D17">
            <v>0.67589420170939685</v>
          </cell>
          <cell r="E17">
            <v>0.67527781836610301</v>
          </cell>
          <cell r="F17">
            <v>0.66503791191508554</v>
          </cell>
          <cell r="G17">
            <v>0.66538405947360091</v>
          </cell>
          <cell r="H17">
            <v>0.63663728916597295</v>
          </cell>
          <cell r="I17">
            <v>0.59008626774332695</v>
          </cell>
        </row>
        <row r="18">
          <cell r="B18" t="str">
            <v>Sales &amp; Marketing</v>
          </cell>
          <cell r="C18">
            <v>2023476</v>
          </cell>
          <cell r="D18">
            <v>2528606</v>
          </cell>
          <cell r="E18">
            <v>3071203.6407998847</v>
          </cell>
          <cell r="F18">
            <v>3300530.6876692316</v>
          </cell>
          <cell r="G18">
            <v>10923816.328469116</v>
          </cell>
          <cell r="H18">
            <v>10278925.711177383</v>
          </cell>
          <cell r="I18">
            <v>13055135.198340978</v>
          </cell>
          <cell r="J18">
            <v>644890.61729173362</v>
          </cell>
          <cell r="K18">
            <v>6.2739106732766309E-2</v>
          </cell>
        </row>
        <row r="19">
          <cell r="B19" t="str">
            <v>Product Development</v>
          </cell>
          <cell r="C19">
            <v>1737857</v>
          </cell>
          <cell r="D19">
            <v>1925818</v>
          </cell>
          <cell r="E19">
            <v>2187808.8495951723</v>
          </cell>
          <cell r="F19">
            <v>2301902.9333383776</v>
          </cell>
          <cell r="G19">
            <v>8153386.78293355</v>
          </cell>
          <cell r="H19">
            <v>8442390.0266602505</v>
          </cell>
          <cell r="I19">
            <v>7937601.4792075446</v>
          </cell>
          <cell r="J19">
            <v>-289003.24372670054</v>
          </cell>
          <cell r="K19">
            <v>-3.4232396609734476E-2</v>
          </cell>
        </row>
        <row r="20">
          <cell r="B20" t="str">
            <v>General Administration</v>
          </cell>
          <cell r="C20">
            <v>1093113</v>
          </cell>
          <cell r="D20">
            <v>1311685</v>
          </cell>
          <cell r="E20">
            <v>1294577.6594014491</v>
          </cell>
          <cell r="F20">
            <v>1155429.1522297619</v>
          </cell>
          <cell r="G20">
            <v>4854804.8116312111</v>
          </cell>
          <cell r="H20">
            <v>4600492.9953039195</v>
          </cell>
          <cell r="I20">
            <v>4334267.7566991709</v>
          </cell>
          <cell r="J20">
            <v>254311.81632729154</v>
          </cell>
          <cell r="K20">
            <v>5.5279253025031741E-2</v>
          </cell>
        </row>
        <row r="21">
          <cell r="B21" t="str">
            <v>Total Operating Expense</v>
          </cell>
          <cell r="C21">
            <v>4854446</v>
          </cell>
          <cell r="D21">
            <v>5766109</v>
          </cell>
          <cell r="E21">
            <v>6553590.1497965064</v>
          </cell>
          <cell r="F21">
            <v>6757862.7732373709</v>
          </cell>
          <cell r="G21">
            <v>23932007.923033878</v>
          </cell>
          <cell r="H21">
            <v>23321808.733141556</v>
          </cell>
          <cell r="I21">
            <v>25327004.434247695</v>
          </cell>
          <cell r="J21">
            <v>610199.18989232462</v>
          </cell>
          <cell r="K21">
            <v>2.6164316707785979E-2</v>
          </cell>
        </row>
        <row r="22">
          <cell r="B22" t="str">
            <v>Increase/(Decrease)</v>
          </cell>
          <cell r="C22">
            <v>7.2896566027964682E-2</v>
          </cell>
          <cell r="D22">
            <v>0.18779959649360606</v>
          </cell>
          <cell r="E22">
            <v>0.13657063191079225</v>
          </cell>
          <cell r="F22">
            <v>3.1169575571827191E-2</v>
          </cell>
        </row>
        <row r="24">
          <cell r="B24" t="str">
            <v>Operating Income / (Loss)</v>
          </cell>
          <cell r="C24">
            <v>4304389.3039080873</v>
          </cell>
          <cell r="D24">
            <v>7311454.9070048332</v>
          </cell>
          <cell r="E24">
            <v>8255021.6165600512</v>
          </cell>
          <cell r="F24">
            <v>8679826.5711265355</v>
          </cell>
          <cell r="G24">
            <v>28550692.398599505</v>
          </cell>
          <cell r="H24">
            <v>16631520.905318916</v>
          </cell>
          <cell r="I24">
            <v>12453200.279352747</v>
          </cell>
          <cell r="J24">
            <v>11919171.49328059</v>
          </cell>
          <cell r="K24">
            <v>0.71666154653773895</v>
          </cell>
        </row>
        <row r="26">
          <cell r="B26" t="str">
            <v>Other Income/(loss)</v>
          </cell>
          <cell r="C26">
            <v>258802.40000000002</v>
          </cell>
          <cell r="D26">
            <v>214329</v>
          </cell>
          <cell r="E26">
            <v>210250</v>
          </cell>
          <cell r="F26">
            <v>338167.33333333337</v>
          </cell>
          <cell r="G26">
            <v>1021548.7333333334</v>
          </cell>
          <cell r="H26">
            <v>611336.7333333334</v>
          </cell>
          <cell r="I26">
            <v>475017.33333333337</v>
          </cell>
          <cell r="J26">
            <v>410212</v>
          </cell>
          <cell r="K26">
            <v>0.67100826374902378</v>
          </cell>
        </row>
        <row r="28">
          <cell r="B28" t="str">
            <v>Profit / (Loss) Before Tax</v>
          </cell>
          <cell r="C28">
            <v>4563191.7039080877</v>
          </cell>
          <cell r="D28">
            <v>7525783.9070048332</v>
          </cell>
          <cell r="E28">
            <v>8465271.6165600512</v>
          </cell>
          <cell r="F28">
            <v>9017993.9044598695</v>
          </cell>
          <cell r="G28">
            <v>29572241.13193284</v>
          </cell>
          <cell r="H28">
            <v>17242857.63865225</v>
          </cell>
          <cell r="I28">
            <v>12928217.612686081</v>
          </cell>
          <cell r="J28">
            <v>12329383.49328059</v>
          </cell>
          <cell r="K28">
            <v>0.71504293265418906</v>
          </cell>
        </row>
        <row r="30">
          <cell r="B30" t="str">
            <v>Income Tax Expense</v>
          </cell>
          <cell r="C30">
            <v>0</v>
          </cell>
          <cell r="D30">
            <v>0</v>
          </cell>
          <cell r="E30">
            <v>750000</v>
          </cell>
          <cell r="F30">
            <v>0</v>
          </cell>
          <cell r="G30">
            <v>750000</v>
          </cell>
          <cell r="H30">
            <v>0</v>
          </cell>
          <cell r="I30">
            <v>0</v>
          </cell>
          <cell r="J30">
            <v>750000</v>
          </cell>
          <cell r="K30" t="str">
            <v xml:space="preserve">New </v>
          </cell>
        </row>
        <row r="32">
          <cell r="B32" t="str">
            <v>Net Profit / ( Loss )</v>
          </cell>
          <cell r="C32">
            <v>4563191.7039080877</v>
          </cell>
          <cell r="D32">
            <v>7525783.9070048332</v>
          </cell>
          <cell r="E32">
            <v>7715271.6165600512</v>
          </cell>
          <cell r="F32">
            <v>9017993.9044598695</v>
          </cell>
          <cell r="G32">
            <v>28822241.13193284</v>
          </cell>
          <cell r="H32">
            <v>17242857.63865225</v>
          </cell>
          <cell r="I32">
            <v>12928217.612686081</v>
          </cell>
          <cell r="J32">
            <v>11579383.49328059</v>
          </cell>
          <cell r="K32">
            <v>0.67154666215672976</v>
          </cell>
        </row>
        <row r="34">
          <cell r="B34" t="str">
            <v>Earnings per share</v>
          </cell>
          <cell r="C34">
            <v>0.11644859872664449</v>
          </cell>
          <cell r="D34">
            <v>0.18797445259935053</v>
          </cell>
          <cell r="E34">
            <v>0.19270736134587907</v>
          </cell>
          <cell r="F34">
            <v>0.22524596622516802</v>
          </cell>
          <cell r="G34">
            <v>0.72237637889704209</v>
          </cell>
          <cell r="H34">
            <v>0.44002240982872287</v>
          </cell>
          <cell r="I34">
            <v>0.37438742042044204</v>
          </cell>
          <cell r="J34">
            <v>0.28235396906831922</v>
          </cell>
          <cell r="K34">
            <v>0.64168088434001458</v>
          </cell>
        </row>
        <row r="36">
          <cell r="B36" t="str">
            <v>Head count:</v>
          </cell>
          <cell r="C36">
            <v>674</v>
          </cell>
          <cell r="D36">
            <v>729</v>
          </cell>
          <cell r="E36">
            <v>801</v>
          </cell>
          <cell r="F36">
            <v>828</v>
          </cell>
          <cell r="G36">
            <v>828</v>
          </cell>
          <cell r="H36">
            <v>822</v>
          </cell>
          <cell r="I36">
            <v>760</v>
          </cell>
          <cell r="J36">
            <v>6</v>
          </cell>
          <cell r="K36">
            <v>7.2992700729927005E-3</v>
          </cell>
        </row>
        <row r="38">
          <cell r="B38" t="str">
            <v>Capex:</v>
          </cell>
          <cell r="C38">
            <v>1037696.2028985508</v>
          </cell>
          <cell r="D38">
            <v>780124.52</v>
          </cell>
          <cell r="E38">
            <v>2572572</v>
          </cell>
          <cell r="F38">
            <v>1363138</v>
          </cell>
          <cell r="G38">
            <v>5753530.7228985503</v>
          </cell>
          <cell r="H38">
            <v>4528116.4328985512</v>
          </cell>
          <cell r="I38">
            <v>4314000</v>
          </cell>
          <cell r="J38">
            <v>1225414.2899999991</v>
          </cell>
          <cell r="K38">
            <v>0.27062340559462678</v>
          </cell>
        </row>
      </sheetData>
      <sheetData sheetId="5" refreshError="1">
        <row r="2">
          <cell r="B2" t="str">
            <v>SOHU 2003 FORECAST 2</v>
          </cell>
        </row>
        <row r="3">
          <cell r="B3" t="str">
            <v>2003 Spending Forecast By Quarter</v>
          </cell>
          <cell r="F3" t="str">
            <v>Note: Disney 1) Q3, Q4 each $125K+$12.5K displayed in License fee; 2) P&amp;L in COR-SMS ,SOL</v>
          </cell>
        </row>
        <row r="6">
          <cell r="B6" t="str">
            <v>2003 Spending Budget</v>
          </cell>
          <cell r="C6" t="str">
            <v>Q4, 02</v>
          </cell>
          <cell r="D6" t="str">
            <v>Q1 ACT</v>
          </cell>
          <cell r="E6" t="str">
            <v>Q2 ACT</v>
          </cell>
          <cell r="F6" t="str">
            <v>Q3</v>
          </cell>
          <cell r="G6" t="str">
            <v>Q4</v>
          </cell>
          <cell r="H6" t="str">
            <v>2003 FCST 2</v>
          </cell>
          <cell r="I6" t="str">
            <v>% of Total</v>
          </cell>
          <cell r="J6" t="str">
            <v>2003 FCST 1</v>
          </cell>
          <cell r="K6" t="str">
            <v>2003 BDGT</v>
          </cell>
          <cell r="L6" t="str">
            <v>Variance</v>
          </cell>
          <cell r="M6" t="str">
            <v>% of Total</v>
          </cell>
        </row>
        <row r="7">
          <cell r="B7" t="str">
            <v>$000</v>
          </cell>
        </row>
        <row r="8">
          <cell r="B8" t="str">
            <v>Salary and benefit</v>
          </cell>
          <cell r="C8">
            <v>2531118.2089625727</v>
          </cell>
          <cell r="D8">
            <v>2734035.7948555578</v>
          </cell>
          <cell r="E8">
            <v>3181803.2567514498</v>
          </cell>
          <cell r="F8">
            <v>3510422</v>
          </cell>
          <cell r="G8">
            <v>3612955</v>
          </cell>
          <cell r="H8">
            <v>13039216.051607007</v>
          </cell>
          <cell r="I8">
            <v>0.40877595347422691</v>
          </cell>
          <cell r="J8">
            <v>12529873.068453999</v>
          </cell>
          <cell r="K8">
            <v>12237574</v>
          </cell>
          <cell r="L8">
            <v>509342.98315300792</v>
          </cell>
          <cell r="M8">
            <v>0.40877595347422691</v>
          </cell>
        </row>
        <row r="9">
          <cell r="B9" t="str">
            <v>Traveling &amp; Entertainment</v>
          </cell>
          <cell r="C9">
            <v>259202.24591332505</v>
          </cell>
          <cell r="D9">
            <v>210516.25834894617</v>
          </cell>
          <cell r="E9">
            <v>171935.31620123298</v>
          </cell>
          <cell r="F9">
            <v>249589.38095238098</v>
          </cell>
          <cell r="G9">
            <v>218231.38095238098</v>
          </cell>
          <cell r="H9">
            <v>850272.33645494108</v>
          </cell>
          <cell r="I9">
            <v>2.6655811489854953E-2</v>
          </cell>
          <cell r="J9">
            <v>982458.44882513664</v>
          </cell>
          <cell r="K9">
            <v>1227029.7301587302</v>
          </cell>
          <cell r="L9">
            <v>-132186.11237019557</v>
          </cell>
          <cell r="M9">
            <v>2.6655811489854953E-2</v>
          </cell>
        </row>
        <row r="10">
          <cell r="B10" t="str">
            <v xml:space="preserve">Professional fees </v>
          </cell>
          <cell r="C10">
            <v>347098.94096823642</v>
          </cell>
          <cell r="D10">
            <v>452887.21915636444</v>
          </cell>
          <cell r="E10">
            <v>717037.13912539301</v>
          </cell>
          <cell r="F10">
            <v>634632</v>
          </cell>
          <cell r="G10">
            <v>577707</v>
          </cell>
          <cell r="H10">
            <v>2382263.3582817577</v>
          </cell>
          <cell r="I10">
            <v>7.4683322360344098E-2</v>
          </cell>
          <cell r="J10">
            <v>2005579.5187597207</v>
          </cell>
          <cell r="K10">
            <v>1684464.4240401732</v>
          </cell>
          <cell r="L10">
            <v>376683.83952203696</v>
          </cell>
          <cell r="M10">
            <v>7.4683322360344098E-2</v>
          </cell>
        </row>
        <row r="11">
          <cell r="B11" t="str">
            <v>Advertising &amp; Promotion</v>
          </cell>
          <cell r="C11">
            <v>504396.62192366709</v>
          </cell>
          <cell r="D11">
            <v>608299.6108918871</v>
          </cell>
          <cell r="E11">
            <v>908428.50358139887</v>
          </cell>
          <cell r="F11">
            <v>973197</v>
          </cell>
          <cell r="G11">
            <v>1033584</v>
          </cell>
          <cell r="H11">
            <v>3523509.1144732861</v>
          </cell>
          <cell r="I11">
            <v>0.11046107313072973</v>
          </cell>
          <cell r="J11">
            <v>3184920.6108918875</v>
          </cell>
          <cell r="K11">
            <v>3027000</v>
          </cell>
          <cell r="L11">
            <v>338588.50358139863</v>
          </cell>
          <cell r="M11">
            <v>0.11046107313072973</v>
          </cell>
        </row>
        <row r="12">
          <cell r="B12" t="str">
            <v>Content and License</v>
          </cell>
          <cell r="C12">
            <v>270270.51277804066</v>
          </cell>
          <cell r="D12">
            <v>356330.26321893802</v>
          </cell>
          <cell r="E12">
            <v>410176.43179270491</v>
          </cell>
          <cell r="F12">
            <v>571000</v>
          </cell>
          <cell r="G12">
            <v>574990</v>
          </cell>
          <cell r="H12">
            <v>1912496.695011643</v>
          </cell>
          <cell r="I12">
            <v>5.9956262472032743E-2</v>
          </cell>
          <cell r="J12">
            <v>2260622.4446856529</v>
          </cell>
          <cell r="K12">
            <v>2323582.5760255074</v>
          </cell>
          <cell r="L12">
            <v>-348125.74967400986</v>
          </cell>
          <cell r="M12">
            <v>5.9956262472032743E-2</v>
          </cell>
        </row>
        <row r="13">
          <cell r="B13" t="str">
            <v>Communications (Bandwidth)</v>
          </cell>
          <cell r="C13">
            <v>540032.60268941277</v>
          </cell>
          <cell r="D13">
            <v>642150.47649521544</v>
          </cell>
          <cell r="E13">
            <v>715337.01895103196</v>
          </cell>
          <cell r="F13">
            <v>820000</v>
          </cell>
          <cell r="G13">
            <v>860513</v>
          </cell>
          <cell r="H13">
            <v>3038000.4954462475</v>
          </cell>
          <cell r="I13">
            <v>9.5240507118383194E-2</v>
          </cell>
          <cell r="J13">
            <v>2957299.4764952147</v>
          </cell>
          <cell r="K13">
            <v>2845466</v>
          </cell>
          <cell r="L13">
            <v>80701.018951032776</v>
          </cell>
          <cell r="M13">
            <v>9.5240507118383194E-2</v>
          </cell>
        </row>
        <row r="14">
          <cell r="B14" t="str">
            <v>Bad debts</v>
          </cell>
          <cell r="C14">
            <v>199584.970447873</v>
          </cell>
          <cell r="D14">
            <v>-25540.825614637317</v>
          </cell>
          <cell r="E14">
            <v>-47696.509363295881</v>
          </cell>
          <cell r="F14">
            <v>101019</v>
          </cell>
          <cell r="G14">
            <v>219570</v>
          </cell>
          <cell r="H14">
            <v>247351.66502206679</v>
          </cell>
          <cell r="I14">
            <v>7.7544088780070143E-3</v>
          </cell>
          <cell r="J14">
            <v>497067.89554037061</v>
          </cell>
          <cell r="K14">
            <v>825156</v>
          </cell>
          <cell r="L14">
            <v>-249716.23051830381</v>
          </cell>
          <cell r="M14">
            <v>7.7544088780070143E-3</v>
          </cell>
        </row>
        <row r="15">
          <cell r="B15" t="str">
            <v>Depreciation and amortization</v>
          </cell>
          <cell r="C15">
            <v>1196987.2456233616</v>
          </cell>
          <cell r="D15">
            <v>1197174.1306382157</v>
          </cell>
          <cell r="E15">
            <v>1153323.865431075</v>
          </cell>
          <cell r="F15">
            <v>1261367.6749798711</v>
          </cell>
          <cell r="G15">
            <v>1264889.7103462159</v>
          </cell>
          <cell r="H15">
            <v>4876755.3813953772</v>
          </cell>
          <cell r="I15">
            <v>0.15288498349904825</v>
          </cell>
          <cell r="J15">
            <v>5030718.9140971545</v>
          </cell>
          <cell r="K15">
            <v>5153545.3067230526</v>
          </cell>
          <cell r="L15">
            <v>-153963.53270177729</v>
          </cell>
          <cell r="M15">
            <v>0.15288498349904825</v>
          </cell>
        </row>
        <row r="16">
          <cell r="B16" t="str">
            <v>Office expenses</v>
          </cell>
          <cell r="C16">
            <v>68845.657060251906</v>
          </cell>
          <cell r="D16">
            <v>57915.772112145205</v>
          </cell>
          <cell r="E16">
            <v>58495.258970313902</v>
          </cell>
          <cell r="F16">
            <v>86679</v>
          </cell>
          <cell r="G16">
            <v>87679</v>
          </cell>
          <cell r="H16">
            <v>290769.03108245914</v>
          </cell>
          <cell r="I16">
            <v>9.1155317506116974E-3</v>
          </cell>
          <cell r="J16">
            <v>302512.77211214521</v>
          </cell>
          <cell r="K16">
            <v>329295.33333333337</v>
          </cell>
          <cell r="L16">
            <v>-11743.741029686062</v>
          </cell>
          <cell r="M16">
            <v>9.1155317506116974E-3</v>
          </cell>
        </row>
        <row r="17">
          <cell r="B17" t="str">
            <v>Facilities</v>
          </cell>
          <cell r="C17">
            <v>332065.46031726856</v>
          </cell>
          <cell r="D17">
            <v>301443.54676888895</v>
          </cell>
          <cell r="E17">
            <v>340157.47013877699</v>
          </cell>
          <cell r="F17">
            <v>420667.49142593949</v>
          </cell>
          <cell r="G17">
            <v>414068.08222497103</v>
          </cell>
          <cell r="H17">
            <v>1476336.5905585764</v>
          </cell>
          <cell r="I17">
            <v>4.628275925990924E-2</v>
          </cell>
          <cell r="J17">
            <v>1382824.3212888387</v>
          </cell>
          <cell r="K17">
            <v>1588795.7053140097</v>
          </cell>
          <cell r="L17">
            <v>93512.269269737648</v>
          </cell>
          <cell r="M17">
            <v>4.628275925990924E-2</v>
          </cell>
        </row>
        <row r="18">
          <cell r="B18" t="str">
            <v>Training</v>
          </cell>
          <cell r="C18">
            <v>12085.200981043628</v>
          </cell>
          <cell r="D18">
            <v>25799.760715394041</v>
          </cell>
          <cell r="E18">
            <v>17927.908485065411</v>
          </cell>
          <cell r="F18">
            <v>122575</v>
          </cell>
          <cell r="G18">
            <v>94924</v>
          </cell>
          <cell r="H18">
            <v>261226.66920045944</v>
          </cell>
          <cell r="I18">
            <v>8.1893865668522196E-3</v>
          </cell>
          <cell r="J18">
            <v>299022.76071539399</v>
          </cell>
          <cell r="K18">
            <v>335067.73268100002</v>
          </cell>
          <cell r="L18">
            <v>-37796.091514934553</v>
          </cell>
          <cell r="M18">
            <v>8.1893865668522196E-3</v>
          </cell>
        </row>
        <row r="19">
          <cell r="B19" t="str">
            <v>Elimination(Salary &amp; Benefit )</v>
          </cell>
          <cell r="H19">
            <v>0</v>
          </cell>
          <cell r="I19">
            <v>0</v>
          </cell>
          <cell r="K19">
            <v>1400000</v>
          </cell>
        </row>
        <row r="21">
          <cell r="B21" t="str">
            <v>Total Spending</v>
          </cell>
          <cell r="C21">
            <v>6261687.6676650522</v>
          </cell>
          <cell r="D21">
            <v>6561012.007586915</v>
          </cell>
          <cell r="E21">
            <v>7626925.660065148</v>
          </cell>
          <cell r="F21">
            <v>8751148.5473581906</v>
          </cell>
          <cell r="G21">
            <v>8959111.1735235676</v>
          </cell>
          <cell r="H21">
            <v>31898197.388533819</v>
          </cell>
          <cell r="I21">
            <v>1.0000000000000002</v>
          </cell>
          <cell r="J21">
            <v>31432900.231865518</v>
          </cell>
          <cell r="K21">
            <v>32976976.808275808</v>
          </cell>
          <cell r="L21">
            <v>465297.15666830167</v>
          </cell>
          <cell r="M21">
            <v>1.0000000000000002</v>
          </cell>
        </row>
        <row r="22">
          <cell r="N22" t="str">
            <v>Q3, fsct  1</v>
          </cell>
          <cell r="O22" t="str">
            <v>Variance</v>
          </cell>
        </row>
        <row r="23">
          <cell r="B23" t="str">
            <v>Q3 comparison</v>
          </cell>
          <cell r="C23" t="str">
            <v>Q2 Actual</v>
          </cell>
          <cell r="D23" t="str">
            <v>Q3, Fcst 2</v>
          </cell>
          <cell r="E23" t="str">
            <v>Q3 vs Q2</v>
          </cell>
          <cell r="F23" t="str">
            <v>Q3, Fct 1</v>
          </cell>
          <cell r="G23" t="str">
            <v>Q3, F2 vs F1</v>
          </cell>
          <cell r="N23" t="str">
            <v>C</v>
          </cell>
          <cell r="O23" t="str">
            <v>B-C</v>
          </cell>
        </row>
        <row r="24">
          <cell r="B24" t="str">
            <v>$000</v>
          </cell>
          <cell r="C24" t="str">
            <v>A</v>
          </cell>
          <cell r="D24" t="str">
            <v>B</v>
          </cell>
          <cell r="E24" t="str">
            <v>B-A</v>
          </cell>
          <cell r="N24">
            <v>3358741.3704347829</v>
          </cell>
          <cell r="O24">
            <v>151680.62956521707</v>
          </cell>
        </row>
        <row r="25">
          <cell r="B25" t="str">
            <v>Salary and benefit</v>
          </cell>
          <cell r="C25">
            <v>3181803.2567514498</v>
          </cell>
          <cell r="D25">
            <v>3510422</v>
          </cell>
          <cell r="E25">
            <v>328618.74324855022</v>
          </cell>
          <cell r="F25" t="str">
            <v>Note 1</v>
          </cell>
          <cell r="N25">
            <v>274727</v>
          </cell>
          <cell r="O25">
            <v>-25137.619047619024</v>
          </cell>
        </row>
        <row r="26">
          <cell r="B26" t="str">
            <v>Traveling &amp; Entertainment</v>
          </cell>
          <cell r="C26">
            <v>171935.31620123298</v>
          </cell>
          <cell r="D26">
            <v>249589.38095238098</v>
          </cell>
          <cell r="E26">
            <v>77654.064751147991</v>
          </cell>
          <cell r="N26">
            <v>535696.09653445217</v>
          </cell>
          <cell r="O26">
            <v>98935.903465547832</v>
          </cell>
        </row>
        <row r="27">
          <cell r="B27" t="str">
            <v xml:space="preserve">Professional fees </v>
          </cell>
          <cell r="C27">
            <v>717037.13912539301</v>
          </cell>
          <cell r="D27">
            <v>634632</v>
          </cell>
          <cell r="E27">
            <v>-82405.139125393005</v>
          </cell>
          <cell r="F27" t="str">
            <v>Q2 accrued tax restructure exp. Note 2</v>
          </cell>
          <cell r="N27">
            <v>813000</v>
          </cell>
          <cell r="O27">
            <v>160197</v>
          </cell>
        </row>
        <row r="28">
          <cell r="B28" t="str">
            <v>Advertising &amp; Promotion</v>
          </cell>
          <cell r="C28">
            <v>908428.50358139887</v>
          </cell>
          <cell r="D28">
            <v>973197</v>
          </cell>
          <cell r="E28">
            <v>64768.496418601135</v>
          </cell>
          <cell r="F28" t="str">
            <v>Note 3</v>
          </cell>
          <cell r="N28">
            <v>704658</v>
          </cell>
          <cell r="O28">
            <v>-133658</v>
          </cell>
        </row>
        <row r="29">
          <cell r="B29" t="str">
            <v>Content and License</v>
          </cell>
          <cell r="C29">
            <v>410176.43179270491</v>
          </cell>
          <cell r="D29">
            <v>571000</v>
          </cell>
          <cell r="E29">
            <v>160823.56820729509</v>
          </cell>
          <cell r="F29" t="str">
            <v>Note 4</v>
          </cell>
          <cell r="N29">
            <v>779898</v>
          </cell>
          <cell r="O29">
            <v>40102</v>
          </cell>
        </row>
        <row r="30">
          <cell r="B30" t="str">
            <v>Communications (Bandwidth)</v>
          </cell>
          <cell r="C30">
            <v>715337.01895103196</v>
          </cell>
          <cell r="D30">
            <v>820000</v>
          </cell>
          <cell r="E30">
            <v>104662.98104896804</v>
          </cell>
          <cell r="F30" t="str">
            <v>Note 5</v>
          </cell>
          <cell r="N30">
            <v>201018</v>
          </cell>
          <cell r="O30">
            <v>-99999</v>
          </cell>
        </row>
        <row r="31">
          <cell r="B31" t="str">
            <v>Bad debts</v>
          </cell>
          <cell r="C31">
            <v>-47696.509363295881</v>
          </cell>
          <cell r="D31">
            <v>101019</v>
          </cell>
          <cell r="E31">
            <v>148715.50936329589</v>
          </cell>
          <cell r="N31">
            <v>1265588.0421737123</v>
          </cell>
          <cell r="O31">
            <v>-4220.3671938411426</v>
          </cell>
        </row>
        <row r="32">
          <cell r="B32" t="str">
            <v>Depreciation and amortization</v>
          </cell>
          <cell r="C32">
            <v>1153323.865431075</v>
          </cell>
          <cell r="D32">
            <v>1261367.6749798711</v>
          </cell>
          <cell r="E32">
            <v>108043.80954879615</v>
          </cell>
          <cell r="N32">
            <v>82629</v>
          </cell>
          <cell r="O32">
            <v>4050</v>
          </cell>
        </row>
        <row r="33">
          <cell r="B33" t="str">
            <v>Office expenses</v>
          </cell>
          <cell r="C33">
            <v>58495.258970313902</v>
          </cell>
          <cell r="D33">
            <v>86679</v>
          </cell>
          <cell r="E33">
            <v>28183.741029686098</v>
          </cell>
          <cell r="N33">
            <v>359687.92483998311</v>
          </cell>
          <cell r="O33">
            <v>60979.566585956374</v>
          </cell>
        </row>
        <row r="34">
          <cell r="B34" t="str">
            <v>Facilities</v>
          </cell>
          <cell r="C34">
            <v>340157.47013877699</v>
          </cell>
          <cell r="D34">
            <v>420667.49142593949</v>
          </cell>
          <cell r="E34">
            <v>80510.021287162497</v>
          </cell>
          <cell r="F34" t="str">
            <v>Note 6</v>
          </cell>
          <cell r="N34">
            <v>117466</v>
          </cell>
          <cell r="O34">
            <v>5109</v>
          </cell>
        </row>
        <row r="35">
          <cell r="B35" t="str">
            <v>Training</v>
          </cell>
          <cell r="C35">
            <v>17927.908485065411</v>
          </cell>
          <cell r="D35">
            <v>122575</v>
          </cell>
          <cell r="E35">
            <v>104647.09151493458</v>
          </cell>
        </row>
        <row r="36">
          <cell r="B36" t="str">
            <v>Elimination(Salary &amp; Benefit )</v>
          </cell>
        </row>
        <row r="37">
          <cell r="N37">
            <v>8493109.4339829292</v>
          </cell>
          <cell r="O37">
            <v>8493109.4339829292</v>
          </cell>
        </row>
        <row r="38">
          <cell r="B38" t="str">
            <v>Total Spending</v>
          </cell>
          <cell r="C38">
            <v>7626925.660065148</v>
          </cell>
          <cell r="D38">
            <v>8751148.5473581906</v>
          </cell>
          <cell r="E38">
            <v>1124222.8872930447</v>
          </cell>
        </row>
        <row r="39">
          <cell r="D39" t="str">
            <v>Excl. Excom additional approved A&amp;P$15k</v>
          </cell>
        </row>
        <row r="40">
          <cell r="B40" t="str">
            <v>Note 1 S&amp;B</v>
          </cell>
        </row>
        <row r="41">
          <cell r="B41" t="str">
            <v>Mainly due to HC increase. And, note that new housing fund policy (Rmb440, old:10%) saved cost with $75k per quarter.</v>
          </cell>
        </row>
        <row r="42">
          <cell r="B42" t="str">
            <v>HC increase</v>
          </cell>
          <cell r="C42" t="str">
            <v>Q3 vs Q2</v>
          </cell>
        </row>
        <row r="43">
          <cell r="B43" t="str">
            <v>Total net movement</v>
          </cell>
          <cell r="C43">
            <v>72</v>
          </cell>
          <cell r="D43" t="str">
            <v>Sep. end vs Jun end</v>
          </cell>
        </row>
        <row r="44">
          <cell r="B44" t="str">
            <v>Q2 actual S&amp;B (per HC)</v>
          </cell>
          <cell r="C44">
            <v>4378.623188405797</v>
          </cell>
        </row>
        <row r="45">
          <cell r="B45" t="str">
            <v>Q3 impact (k$)</v>
          </cell>
          <cell r="C45">
            <v>315260.86956521741</v>
          </cell>
          <cell r="D45" t="str">
            <v>Increase</v>
          </cell>
        </row>
        <row r="46">
          <cell r="B46" t="str">
            <v>Other net increase</v>
          </cell>
          <cell r="C46">
            <v>14000</v>
          </cell>
        </row>
        <row r="47">
          <cell r="B47" t="str">
            <v>Q3 vs Q2 S&amp;B</v>
          </cell>
          <cell r="C47">
            <v>329260.86956521741</v>
          </cell>
        </row>
        <row r="49">
          <cell r="B49" t="str">
            <v>Note 2 Professional fee</v>
          </cell>
        </row>
        <row r="50">
          <cell r="B50" t="str">
            <v>Q3 breakdown</v>
          </cell>
          <cell r="C50" t="str">
            <v>Q3, July fcst</v>
          </cell>
        </row>
        <row r="51">
          <cell r="B51" t="str">
            <v>Insurance</v>
          </cell>
          <cell r="C51">
            <v>249999</v>
          </cell>
          <cell r="D51" t="str">
            <v>D&amp;O insurance</v>
          </cell>
        </row>
        <row r="52">
          <cell r="B52" t="str">
            <v>Legal</v>
          </cell>
          <cell r="C52">
            <v>174084</v>
          </cell>
          <cell r="D52" t="str">
            <v>$101k international; $63 domestic.</v>
          </cell>
        </row>
        <row r="53">
          <cell r="B53" t="str">
            <v>Audit</v>
          </cell>
          <cell r="C53">
            <v>76674</v>
          </cell>
        </row>
        <row r="54">
          <cell r="B54" t="str">
            <v>Consulting</v>
          </cell>
          <cell r="C54">
            <v>75770</v>
          </cell>
          <cell r="D54" t="str">
            <v>$39k customer research; $23k platinum and PWC consulting fee.</v>
          </cell>
        </row>
        <row r="55">
          <cell r="B55" t="str">
            <v>Nasdaq and SEC Filing</v>
          </cell>
          <cell r="C55">
            <v>35100</v>
          </cell>
        </row>
        <row r="56">
          <cell r="B56" t="str">
            <v>Other</v>
          </cell>
          <cell r="C56">
            <v>23190</v>
          </cell>
        </row>
        <row r="57">
          <cell r="B57" t="str">
            <v>Total</v>
          </cell>
          <cell r="C57">
            <v>634817</v>
          </cell>
        </row>
        <row r="59">
          <cell r="B59" t="str">
            <v>Note 3 A&amp;P: See another file.</v>
          </cell>
        </row>
        <row r="61">
          <cell r="B61" t="str">
            <v>Note 4 Content and license</v>
          </cell>
        </row>
        <row r="62">
          <cell r="B62" t="str">
            <v>Content payment</v>
          </cell>
          <cell r="C62">
            <v>397387</v>
          </cell>
          <cell r="D62" t="str">
            <v>Reconciled with Kevin's plan.</v>
          </cell>
        </row>
        <row r="63">
          <cell r="B63" t="str">
            <v>Royalty</v>
          </cell>
          <cell r="C63">
            <v>137000</v>
          </cell>
          <cell r="D63" t="str">
            <v>NBA and Game license fee. Disney charged to COR (SMS,SOL) since July forecast.</v>
          </cell>
        </row>
        <row r="64">
          <cell r="B64" t="str">
            <v>Others</v>
          </cell>
          <cell r="C64">
            <v>37000</v>
          </cell>
          <cell r="D64" t="str">
            <v>Small Sohu online royalty, no change</v>
          </cell>
        </row>
        <row r="65">
          <cell r="B65" t="str">
            <v>Total(K$)</v>
          </cell>
          <cell r="C65">
            <v>571387</v>
          </cell>
        </row>
        <row r="67">
          <cell r="B67" t="str">
            <v>Note 5 bandwidth</v>
          </cell>
          <cell r="C67" t="str">
            <v>Q3</v>
          </cell>
          <cell r="D67" t="str">
            <v>Q2 Actual</v>
          </cell>
          <cell r="E67" t="str">
            <v>Variance</v>
          </cell>
        </row>
        <row r="68">
          <cell r="B68" t="str">
            <v>SOL</v>
          </cell>
          <cell r="C68">
            <v>187862.31884057971</v>
          </cell>
          <cell r="D68">
            <v>187862.31884057971</v>
          </cell>
          <cell r="E68">
            <v>0</v>
          </cell>
        </row>
        <row r="69">
          <cell r="B69" t="str">
            <v>BTA</v>
          </cell>
          <cell r="C69">
            <v>367028.9855072464</v>
          </cell>
          <cell r="D69">
            <v>350386.4734299517</v>
          </cell>
          <cell r="E69">
            <v>16642.512077294698</v>
          </cell>
        </row>
        <row r="70">
          <cell r="B70" t="str">
            <v>CDN</v>
          </cell>
          <cell r="C70">
            <v>177536.23188405798</v>
          </cell>
          <cell r="D70">
            <v>135265.70048309179</v>
          </cell>
          <cell r="E70">
            <v>42270.531400966196</v>
          </cell>
          <cell r="F70" t="str">
            <v>7*2Mbps-&gt;8*2Mbps; chasis 59-&gt;67, Rmb4500/mth/chasis (old unit price: Rmb860K/mth as base, Rmb5000 for additional)</v>
          </cell>
        </row>
        <row r="71">
          <cell r="B71" t="str">
            <v>Office link</v>
          </cell>
          <cell r="C71">
            <v>28539.516908212561</v>
          </cell>
          <cell r="D71">
            <v>27000</v>
          </cell>
          <cell r="E71">
            <v>1539.5169082125612</v>
          </cell>
          <cell r="F71" t="str">
            <v>6-&gt;8Mbps, Rmb70K/mth/Mbps (old unit price: Rmb80k for 3Mbps, free for the rest 3Mbps)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B93" t="str">
            <v>Telephone charge</v>
          </cell>
          <cell r="C93">
            <v>58636</v>
          </cell>
          <cell r="D93">
            <v>14000</v>
          </cell>
          <cell r="E93">
            <v>44636</v>
          </cell>
          <cell r="F93" t="str">
            <v xml:space="preserve">$17k.SMS open 800 telephone service since July. </v>
          </cell>
        </row>
        <row r="94">
          <cell r="B94" t="str">
            <v>Total (k$)</v>
          </cell>
          <cell r="C94">
            <v>819603.05314009672</v>
          </cell>
          <cell r="D94">
            <v>714514.49275362317</v>
          </cell>
          <cell r="E94">
            <v>105088.56038647355</v>
          </cell>
        </row>
        <row r="96">
          <cell r="B96" t="str">
            <v>Note 6 Facility</v>
          </cell>
          <cell r="C96" t="str">
            <v>Q3</v>
          </cell>
          <cell r="D96" t="str">
            <v>Q2 Actual</v>
          </cell>
          <cell r="E96" t="str">
            <v>Variance</v>
          </cell>
        </row>
        <row r="97">
          <cell r="B97" t="str">
            <v>Ordinary facility</v>
          </cell>
          <cell r="C97">
            <v>380988</v>
          </cell>
          <cell r="D97">
            <v>340157.47013877699</v>
          </cell>
          <cell r="E97">
            <v>40830.529861223011</v>
          </cell>
        </row>
        <row r="98">
          <cell r="B98" t="str">
            <v>New office</v>
          </cell>
          <cell r="C98">
            <v>39680</v>
          </cell>
          <cell r="E98">
            <v>39680</v>
          </cell>
          <cell r="F98" t="str">
            <v>Rental and utility</v>
          </cell>
        </row>
        <row r="99">
          <cell r="B99" t="str">
            <v>Total (K$)</v>
          </cell>
          <cell r="C99">
            <v>420668</v>
          </cell>
          <cell r="D99">
            <v>340157.47013877699</v>
          </cell>
          <cell r="E99">
            <v>80510.529861223011</v>
          </cell>
        </row>
      </sheetData>
      <sheetData sheetId="6"/>
      <sheetData sheetId="7" refreshError="1">
        <row r="1">
          <cell r="A1" t="str">
            <v>2003 Forecast  Work Copy</v>
          </cell>
        </row>
        <row r="3">
          <cell r="B3" t="str">
            <v>Q1</v>
          </cell>
          <cell r="C3" t="str">
            <v>Q3</v>
          </cell>
          <cell r="E3" t="str">
            <v>Q2</v>
          </cell>
          <cell r="F3" t="str">
            <v>Q3</v>
          </cell>
          <cell r="J3" t="str">
            <v>Q3 Forecast 2</v>
          </cell>
          <cell r="K3" t="str">
            <v>Q3</v>
          </cell>
          <cell r="M3" t="str">
            <v>Q4 Forecast 2</v>
          </cell>
          <cell r="N3" t="str">
            <v>Q4</v>
          </cell>
          <cell r="Q3" t="str">
            <v>Q2-Q4</v>
          </cell>
        </row>
        <row r="4">
          <cell r="B4" t="str">
            <v>Actual</v>
          </cell>
          <cell r="C4" t="str">
            <v>Up side/(Down side)</v>
          </cell>
          <cell r="D4" t="str">
            <v xml:space="preserve">Adjusted </v>
          </cell>
          <cell r="E4" t="str">
            <v>Actual</v>
          </cell>
          <cell r="F4" t="str">
            <v>Up side/(Down side)</v>
          </cell>
          <cell r="G4" t="str">
            <v xml:space="preserve">Adjusted </v>
          </cell>
          <cell r="H4" t="str">
            <v>Up side/(Down side)</v>
          </cell>
          <cell r="I4" t="str">
            <v xml:space="preserve">Adjusted </v>
          </cell>
          <cell r="J4" t="str">
            <v>Budget</v>
          </cell>
          <cell r="K4" t="str">
            <v>Up side/(Down side)</v>
          </cell>
          <cell r="L4" t="str">
            <v xml:space="preserve">Adjusted </v>
          </cell>
          <cell r="M4" t="str">
            <v>Budget</v>
          </cell>
          <cell r="N4" t="str">
            <v>Up side/(Down side)</v>
          </cell>
          <cell r="O4" t="str">
            <v xml:space="preserve">Adjusted </v>
          </cell>
          <cell r="P4" t="str">
            <v>Total</v>
          </cell>
          <cell r="Q4" t="str">
            <v>Up side/Down side</v>
          </cell>
          <cell r="R4" t="str">
            <v>Adjusted</v>
          </cell>
          <cell r="S4" t="str">
            <v>DEREK'S COMMENTS</v>
          </cell>
        </row>
        <row r="5">
          <cell r="A5" t="str">
            <v>Total revenue</v>
          </cell>
        </row>
        <row r="6">
          <cell r="A6" t="str">
            <v>E-Marketing-BJ</v>
          </cell>
          <cell r="B6">
            <v>1705054.45463273</v>
          </cell>
          <cell r="D6">
            <v>1705054.45463273</v>
          </cell>
          <cell r="E6">
            <v>3051915.03908213</v>
          </cell>
          <cell r="G6">
            <v>3051915.03908213</v>
          </cell>
          <cell r="I6" t="e">
            <v>#REF!</v>
          </cell>
          <cell r="J6">
            <v>2651971.0144927534</v>
          </cell>
          <cell r="L6">
            <v>2651971.0144927534</v>
          </cell>
          <cell r="M6">
            <v>2643971.0144927534</v>
          </cell>
          <cell r="N6">
            <v>0</v>
          </cell>
          <cell r="O6">
            <v>2643971.0144927534</v>
          </cell>
          <cell r="P6">
            <v>10052911.522700367</v>
          </cell>
          <cell r="Q6">
            <v>0</v>
          </cell>
          <cell r="R6">
            <v>10052911.522700367</v>
          </cell>
          <cell r="S6" t="str">
            <v>okay no eliminationn</v>
          </cell>
          <cell r="T6" t="str">
            <v xml:space="preserve"> </v>
          </cell>
          <cell r="U6" t="str">
            <v xml:space="preserve"> </v>
          </cell>
        </row>
        <row r="7">
          <cell r="A7" t="str">
            <v>E-Marketing-SH</v>
          </cell>
          <cell r="B7">
            <v>693301.35990338156</v>
          </cell>
          <cell r="D7">
            <v>693301.35990338156</v>
          </cell>
          <cell r="E7">
            <v>882355.69082125591</v>
          </cell>
          <cell r="G7">
            <v>882355.69082125591</v>
          </cell>
          <cell r="J7">
            <v>1616000</v>
          </cell>
          <cell r="K7">
            <v>0</v>
          </cell>
          <cell r="L7">
            <v>1616000</v>
          </cell>
          <cell r="M7">
            <v>1616000</v>
          </cell>
          <cell r="N7">
            <v>0</v>
          </cell>
          <cell r="O7">
            <v>1616000</v>
          </cell>
          <cell r="P7">
            <v>4807657.0507246377</v>
          </cell>
          <cell r="Q7">
            <v>0</v>
          </cell>
          <cell r="R7">
            <v>4807657.0507246377</v>
          </cell>
        </row>
        <row r="8">
          <cell r="A8" t="str">
            <v>E-Marketing-GZ</v>
          </cell>
          <cell r="B8">
            <v>1064449.8589371983</v>
          </cell>
          <cell r="D8">
            <v>1064449.8589371983</v>
          </cell>
          <cell r="E8">
            <v>1547235.9275362319</v>
          </cell>
          <cell r="G8">
            <v>1547235.9275362319</v>
          </cell>
          <cell r="J8">
            <v>1940000</v>
          </cell>
          <cell r="K8">
            <v>0</v>
          </cell>
          <cell r="L8">
            <v>1940000</v>
          </cell>
          <cell r="M8">
            <v>1940000</v>
          </cell>
          <cell r="N8">
            <v>0</v>
          </cell>
          <cell r="O8">
            <v>1940000</v>
          </cell>
          <cell r="P8">
            <v>6491685.7864734307</v>
          </cell>
          <cell r="Q8">
            <v>0</v>
          </cell>
          <cell r="R8">
            <v>6491685.7864734307</v>
          </cell>
        </row>
        <row r="9">
          <cell r="A9" t="str">
            <v>Retail Sales</v>
          </cell>
          <cell r="B9">
            <v>993907.95531400968</v>
          </cell>
          <cell r="C9">
            <v>0</v>
          </cell>
          <cell r="D9">
            <v>993907.95531400968</v>
          </cell>
          <cell r="E9">
            <v>1275405.8514492754</v>
          </cell>
          <cell r="G9">
            <v>1275405.8514492754</v>
          </cell>
          <cell r="I9" t="e">
            <v>#REF!</v>
          </cell>
          <cell r="J9">
            <v>1550000</v>
          </cell>
          <cell r="K9">
            <v>0</v>
          </cell>
          <cell r="L9">
            <v>1550000</v>
          </cell>
          <cell r="M9">
            <v>1558000</v>
          </cell>
          <cell r="N9">
            <v>0</v>
          </cell>
          <cell r="O9">
            <v>1558000</v>
          </cell>
          <cell r="P9">
            <v>5377313.8067632848</v>
          </cell>
          <cell r="Q9">
            <v>0</v>
          </cell>
          <cell r="R9">
            <v>5377313.8067632848</v>
          </cell>
          <cell r="S9" t="str">
            <v>okay no eliminationn</v>
          </cell>
        </row>
        <row r="10">
          <cell r="A10" t="str">
            <v>Advertising - Storefront sales retail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G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</row>
        <row r="11">
          <cell r="A11" t="str">
            <v>Advertising - Storefront sales direct</v>
          </cell>
          <cell r="B11">
            <v>16581.745169082125</v>
          </cell>
          <cell r="C11">
            <v>0</v>
          </cell>
          <cell r="D11">
            <v>16581.745169082125</v>
          </cell>
          <cell r="E11">
            <v>13734.728260869564</v>
          </cell>
          <cell r="G11">
            <v>13734.728260869564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30316.473429951689</v>
          </cell>
          <cell r="Q11">
            <v>0</v>
          </cell>
          <cell r="R11">
            <v>30316.473429951689</v>
          </cell>
        </row>
        <row r="12">
          <cell r="A12" t="str">
            <v>Advertising -Buy.sohu.com 买卖街(ad)</v>
          </cell>
          <cell r="B12">
            <v>6884.0579710144866</v>
          </cell>
          <cell r="C12">
            <v>0</v>
          </cell>
          <cell r="D12">
            <v>6884.0579710144866</v>
          </cell>
          <cell r="E12">
            <v>28683.574879227053</v>
          </cell>
          <cell r="G12">
            <v>28683.574879227053</v>
          </cell>
          <cell r="J12">
            <v>171330.81041927708</v>
          </cell>
          <cell r="K12">
            <v>-171330.81041927708</v>
          </cell>
          <cell r="L12">
            <v>0</v>
          </cell>
          <cell r="M12">
            <v>309371.10299115174</v>
          </cell>
          <cell r="N12">
            <v>-309371.10299115174</v>
          </cell>
          <cell r="O12">
            <v>0</v>
          </cell>
          <cell r="P12">
            <v>516269.54626067035</v>
          </cell>
          <cell r="Q12">
            <v>-480701.9134104288</v>
          </cell>
          <cell r="R12">
            <v>35567.632850241556</v>
          </cell>
        </row>
        <row r="13">
          <cell r="A13" t="str">
            <v>Advertising revenue</v>
          </cell>
          <cell r="B13">
            <v>4480179.4319274155</v>
          </cell>
          <cell r="C13">
            <v>0</v>
          </cell>
          <cell r="D13">
            <v>4480179.4319274155</v>
          </cell>
          <cell r="E13">
            <v>6799330.8120289892</v>
          </cell>
          <cell r="F13">
            <v>0</v>
          </cell>
          <cell r="G13">
            <v>6799330.8120289892</v>
          </cell>
          <cell r="H13">
            <v>0</v>
          </cell>
          <cell r="I13" t="e">
            <v>#REF!</v>
          </cell>
          <cell r="J13">
            <v>7929301.8249120312</v>
          </cell>
          <cell r="K13">
            <v>-171330.81041927708</v>
          </cell>
          <cell r="L13">
            <v>7757971.0144927539</v>
          </cell>
          <cell r="M13">
            <v>8067342.1174839055</v>
          </cell>
          <cell r="N13">
            <v>-309371.10299115174</v>
          </cell>
          <cell r="O13">
            <v>7757971.0144927539</v>
          </cell>
          <cell r="P13">
            <v>27276154.186352342</v>
          </cell>
          <cell r="Q13">
            <v>-480701.9134104288</v>
          </cell>
          <cell r="R13">
            <v>26795452.272941913</v>
          </cell>
          <cell r="T13">
            <v>22315272.841014497</v>
          </cell>
        </row>
        <row r="14">
          <cell r="T14">
            <v>22795974.754424926</v>
          </cell>
        </row>
        <row r="15">
          <cell r="A15" t="str">
            <v>Non-advertising revenue</v>
          </cell>
        </row>
        <row r="16">
          <cell r="A16" t="str">
            <v xml:space="preserve">   E-business solution</v>
          </cell>
          <cell r="B16">
            <v>0</v>
          </cell>
          <cell r="D16">
            <v>0</v>
          </cell>
          <cell r="E16">
            <v>0</v>
          </cell>
          <cell r="G16">
            <v>0</v>
          </cell>
          <cell r="I16" t="e">
            <v>#REF!</v>
          </cell>
          <cell r="J16">
            <v>193236.71497584542</v>
          </cell>
          <cell r="K16">
            <v>-193236.71497584542</v>
          </cell>
          <cell r="L16">
            <v>0</v>
          </cell>
          <cell r="M16">
            <v>0</v>
          </cell>
          <cell r="O16">
            <v>0</v>
          </cell>
          <cell r="P16">
            <v>193236.71497584542</v>
          </cell>
          <cell r="Q16">
            <v>-193236.71497584542</v>
          </cell>
          <cell r="R16">
            <v>0</v>
          </cell>
          <cell r="S16" t="str">
            <v>delete this line from the report.</v>
          </cell>
        </row>
        <row r="17">
          <cell r="A17" t="str">
            <v xml:space="preserve">    CBD Alliance</v>
          </cell>
          <cell r="B17">
            <v>0</v>
          </cell>
          <cell r="D17">
            <v>0</v>
          </cell>
          <cell r="E17">
            <v>0</v>
          </cell>
          <cell r="G17">
            <v>0</v>
          </cell>
          <cell r="I17" t="e">
            <v>#REF!</v>
          </cell>
          <cell r="J17">
            <v>0</v>
          </cell>
          <cell r="L17">
            <v>0</v>
          </cell>
          <cell r="M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 t="str">
            <v>delete this line from the report.</v>
          </cell>
        </row>
        <row r="18">
          <cell r="A18" t="str">
            <v>E-Subscriptions:Wireless</v>
          </cell>
          <cell r="B18">
            <v>8564875</v>
          </cell>
          <cell r="C18">
            <v>0</v>
          </cell>
          <cell r="D18">
            <v>8564875</v>
          </cell>
          <cell r="E18">
            <v>10977699</v>
          </cell>
          <cell r="G18">
            <v>10977699</v>
          </cell>
          <cell r="I18" t="e">
            <v>#REF!</v>
          </cell>
          <cell r="J18">
            <v>11000000</v>
          </cell>
          <cell r="K18">
            <v>0</v>
          </cell>
          <cell r="L18">
            <v>11000000</v>
          </cell>
          <cell r="M18">
            <v>11500000</v>
          </cell>
          <cell r="O18">
            <v>11500000</v>
          </cell>
          <cell r="P18">
            <v>42042574</v>
          </cell>
          <cell r="Q18">
            <v>0</v>
          </cell>
          <cell r="R18">
            <v>42042574</v>
          </cell>
          <cell r="S18" t="str">
            <v>okay no elimination.</v>
          </cell>
        </row>
        <row r="19">
          <cell r="A19" t="str">
            <v>Game</v>
          </cell>
          <cell r="B19">
            <v>0</v>
          </cell>
          <cell r="C19">
            <v>0</v>
          </cell>
          <cell r="D19">
            <v>0</v>
          </cell>
          <cell r="E19">
            <v>81841.876811594222</v>
          </cell>
          <cell r="G19">
            <v>81841.876811594222</v>
          </cell>
          <cell r="H19">
            <v>0</v>
          </cell>
          <cell r="I19" t="e">
            <v>#REF!</v>
          </cell>
          <cell r="J19">
            <v>1072444</v>
          </cell>
          <cell r="K19">
            <v>-200000</v>
          </cell>
          <cell r="L19">
            <v>872444</v>
          </cell>
          <cell r="M19">
            <v>1591457</v>
          </cell>
          <cell r="O19">
            <v>1591457</v>
          </cell>
          <cell r="P19">
            <v>2745742.8768115942</v>
          </cell>
          <cell r="Q19">
            <v>-200000</v>
          </cell>
          <cell r="R19">
            <v>2545742.8768115942</v>
          </cell>
          <cell r="S19" t="str">
            <v>See my email. Eliminate so business is breakeven after operating costs excluding marketing.</v>
          </cell>
        </row>
        <row r="20">
          <cell r="A20" t="str">
            <v xml:space="preserve">   Ecommerce- High touch </v>
          </cell>
          <cell r="B20">
            <v>1175220.6388888888</v>
          </cell>
          <cell r="C20">
            <v>0</v>
          </cell>
          <cell r="D20">
            <v>1175220.6388888888</v>
          </cell>
          <cell r="E20">
            <v>983879.75603864726</v>
          </cell>
          <cell r="G20">
            <v>983879.75603864726</v>
          </cell>
          <cell r="H20">
            <v>0</v>
          </cell>
          <cell r="I20" t="e">
            <v>#REF!</v>
          </cell>
          <cell r="J20">
            <v>1134675.6890576002</v>
          </cell>
          <cell r="K20">
            <v>0</v>
          </cell>
          <cell r="L20">
            <v>1134675.6890576002</v>
          </cell>
          <cell r="M20">
            <v>1454447.9287011058</v>
          </cell>
          <cell r="N20">
            <v>0</v>
          </cell>
          <cell r="O20">
            <v>1454447.9287011058</v>
          </cell>
          <cell r="P20">
            <v>4748224.0126862423</v>
          </cell>
          <cell r="Q20">
            <v>0</v>
          </cell>
          <cell r="R20">
            <v>4748224.0126862423</v>
          </cell>
          <cell r="S20" t="str">
            <v>EC eliminate $200k in Q1, $0 in Q2, $481 in Q3, $800 in Q4.</v>
          </cell>
        </row>
        <row r="21">
          <cell r="A21" t="str">
            <v xml:space="preserve">Individual listing </v>
          </cell>
          <cell r="B21">
            <v>5575.7246376811599</v>
          </cell>
          <cell r="C21">
            <v>0</v>
          </cell>
          <cell r="D21">
            <v>5575.7246376811599</v>
          </cell>
          <cell r="E21">
            <v>0</v>
          </cell>
          <cell r="G21">
            <v>0</v>
          </cell>
          <cell r="H21">
            <v>0</v>
          </cell>
          <cell r="I21" t="e">
            <v>#REF!</v>
          </cell>
          <cell r="J21">
            <v>0</v>
          </cell>
          <cell r="L21">
            <v>0</v>
          </cell>
          <cell r="M21">
            <v>0</v>
          </cell>
          <cell r="O21">
            <v>0</v>
          </cell>
          <cell r="P21">
            <v>5575.7246376811599</v>
          </cell>
          <cell r="Q21">
            <v>0</v>
          </cell>
          <cell r="R21">
            <v>5575.7246376811599</v>
          </cell>
          <cell r="S21" t="str">
            <v xml:space="preserve">THIS LINE IS WRONG AND NEEDS TO BE RECLASSIFIED. </v>
          </cell>
        </row>
        <row r="22">
          <cell r="A22" t="str">
            <v xml:space="preserve">  SOL</v>
          </cell>
          <cell r="B22">
            <v>189806.17753623187</v>
          </cell>
          <cell r="C22">
            <v>0</v>
          </cell>
          <cell r="D22">
            <v>189806.17753623187</v>
          </cell>
          <cell r="E22">
            <v>501901.59661835741</v>
          </cell>
          <cell r="G22">
            <v>501901.59661835741</v>
          </cell>
          <cell r="I22" t="e">
            <v>#REF!</v>
          </cell>
          <cell r="J22">
            <v>600000</v>
          </cell>
          <cell r="K22">
            <v>0</v>
          </cell>
          <cell r="L22">
            <v>600000</v>
          </cell>
          <cell r="M22">
            <v>600000</v>
          </cell>
          <cell r="N22">
            <v>0</v>
          </cell>
          <cell r="O22">
            <v>600000</v>
          </cell>
          <cell r="P22">
            <v>1891707.7741545893</v>
          </cell>
          <cell r="Q22">
            <v>0</v>
          </cell>
          <cell r="R22">
            <v>1891707.7741545893</v>
          </cell>
          <cell r="S22" t="str">
            <v>AGREE WITH YOUR ELIMINATION ENTRY.</v>
          </cell>
        </row>
        <row r="23">
          <cell r="A23" t="str">
            <v xml:space="preserve"> Total Non-advertising revenue</v>
          </cell>
          <cell r="B23">
            <v>9935477.5410628021</v>
          </cell>
          <cell r="C23">
            <v>0</v>
          </cell>
          <cell r="D23">
            <v>9935477.5410628021</v>
          </cell>
          <cell r="E23">
            <v>12545322.229468599</v>
          </cell>
          <cell r="F23">
            <v>0</v>
          </cell>
          <cell r="G23">
            <v>12545322.229468599</v>
          </cell>
          <cell r="H23">
            <v>0</v>
          </cell>
          <cell r="I23" t="e">
            <v>#REF!</v>
          </cell>
          <cell r="J23">
            <v>14000356.404033445</v>
          </cell>
          <cell r="K23">
            <v>-393236.71497584542</v>
          </cell>
          <cell r="L23">
            <v>13607119.6890576</v>
          </cell>
          <cell r="M23">
            <v>15145904.928701106</v>
          </cell>
          <cell r="N23">
            <v>0</v>
          </cell>
          <cell r="O23">
            <v>15145904.928701106</v>
          </cell>
          <cell r="P23">
            <v>51627061.103265956</v>
          </cell>
          <cell r="Q23">
            <v>-393236.71497584542</v>
          </cell>
          <cell r="R23">
            <v>51233824.388290107</v>
          </cell>
          <cell r="T23">
            <v>41298346.847227305</v>
          </cell>
        </row>
        <row r="24">
          <cell r="A24" t="str">
            <v>check</v>
          </cell>
          <cell r="K24" t="str">
            <v xml:space="preserve"> </v>
          </cell>
          <cell r="T24">
            <v>41691583.562203154</v>
          </cell>
        </row>
        <row r="25">
          <cell r="D25">
            <v>14415656.972990219</v>
          </cell>
          <cell r="E25">
            <v>19344653.041497588</v>
          </cell>
          <cell r="F25">
            <v>0</v>
          </cell>
          <cell r="G25">
            <v>19344653.041497588</v>
          </cell>
          <cell r="H25">
            <v>0</v>
          </cell>
          <cell r="I25" t="e">
            <v>#REF!</v>
          </cell>
          <cell r="J25">
            <v>21929658.228945475</v>
          </cell>
          <cell r="K25">
            <v>-564567.52539512247</v>
          </cell>
          <cell r="L25">
            <v>21365090.703550354</v>
          </cell>
          <cell r="M25">
            <v>23213247.046185013</v>
          </cell>
          <cell r="N25">
            <v>-309371.10299115174</v>
          </cell>
          <cell r="O25">
            <v>22903875.94319386</v>
          </cell>
          <cell r="P25">
            <v>78903215.289618298</v>
          </cell>
          <cell r="Q25">
            <v>-873938.62838627421</v>
          </cell>
          <cell r="R25">
            <v>78029276.661232024</v>
          </cell>
        </row>
        <row r="26">
          <cell r="A26" t="str">
            <v>Total Cost of revenue</v>
          </cell>
        </row>
        <row r="27">
          <cell r="A27" t="str">
            <v>Cost of Advertising</v>
          </cell>
          <cell r="B27">
            <v>1588925.5</v>
          </cell>
          <cell r="D27">
            <v>1588925.5</v>
          </cell>
          <cell r="E27">
            <v>1750265</v>
          </cell>
          <cell r="G27">
            <v>1750265</v>
          </cell>
          <cell r="J27">
            <v>2009696.3975616856</v>
          </cell>
          <cell r="L27">
            <v>2009696.3975616856</v>
          </cell>
          <cell r="M27">
            <v>2013386.4002861963</v>
          </cell>
          <cell r="O27">
            <v>2013386.4002861963</v>
          </cell>
          <cell r="P27">
            <v>7362273.2978478819</v>
          </cell>
          <cell r="R27">
            <v>7362273.2978478819</v>
          </cell>
        </row>
        <row r="29">
          <cell r="A29" t="str">
            <v>Non-advertising Cost</v>
          </cell>
        </row>
        <row r="30">
          <cell r="A30" t="str">
            <v>E-Technology:</v>
          </cell>
          <cell r="B30">
            <v>0</v>
          </cell>
          <cell r="D30">
            <v>0</v>
          </cell>
          <cell r="E30">
            <v>0</v>
          </cell>
          <cell r="G30">
            <v>0</v>
          </cell>
          <cell r="H30">
            <v>0</v>
          </cell>
          <cell r="I30" t="e">
            <v>#REF!</v>
          </cell>
          <cell r="J30">
            <v>0</v>
          </cell>
          <cell r="L30">
            <v>0</v>
          </cell>
          <cell r="M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</row>
        <row r="31">
          <cell r="A31" t="str">
            <v>CBD-Alliance</v>
          </cell>
          <cell r="B31">
            <v>0</v>
          </cell>
          <cell r="D31">
            <v>0</v>
          </cell>
          <cell r="E31">
            <v>0</v>
          </cell>
          <cell r="G31">
            <v>0</v>
          </cell>
          <cell r="H31">
            <v>0</v>
          </cell>
          <cell r="I31" t="e">
            <v>#REF!</v>
          </cell>
          <cell r="J31">
            <v>0</v>
          </cell>
          <cell r="L31">
            <v>0</v>
          </cell>
          <cell r="M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</row>
        <row r="32">
          <cell r="A32" t="str">
            <v>E-Subscriptions:Wireless</v>
          </cell>
          <cell r="B32">
            <v>2501344.5889815153</v>
          </cell>
          <cell r="C32">
            <v>0</v>
          </cell>
          <cell r="D32">
            <v>2501344.5889815153</v>
          </cell>
          <cell r="E32">
            <v>3265860</v>
          </cell>
          <cell r="F32">
            <v>0</v>
          </cell>
          <cell r="G32">
            <v>3265860</v>
          </cell>
          <cell r="H32">
            <v>0</v>
          </cell>
          <cell r="I32" t="e">
            <v>#REF!</v>
          </cell>
          <cell r="J32">
            <v>3425000</v>
          </cell>
          <cell r="K32">
            <v>0</v>
          </cell>
          <cell r="L32">
            <v>3425000</v>
          </cell>
          <cell r="M32">
            <v>3575000</v>
          </cell>
          <cell r="N32">
            <v>0</v>
          </cell>
          <cell r="O32">
            <v>3575000</v>
          </cell>
          <cell r="P32">
            <v>12767204.588981515</v>
          </cell>
          <cell r="Q32">
            <v>0</v>
          </cell>
          <cell r="R32">
            <v>12767204.588981515</v>
          </cell>
        </row>
        <row r="33">
          <cell r="A33" t="str">
            <v>Game</v>
          </cell>
          <cell r="B33">
            <v>0</v>
          </cell>
          <cell r="C33">
            <v>0</v>
          </cell>
          <cell r="D33">
            <v>0</v>
          </cell>
          <cell r="E33">
            <v>82269</v>
          </cell>
          <cell r="F33">
            <v>0</v>
          </cell>
          <cell r="G33">
            <v>82269</v>
          </cell>
          <cell r="H33">
            <v>0</v>
          </cell>
          <cell r="I33" t="e">
            <v>#REF!</v>
          </cell>
          <cell r="J33">
            <v>427784</v>
          </cell>
          <cell r="K33">
            <v>-80000</v>
          </cell>
          <cell r="L33">
            <v>347784</v>
          </cell>
          <cell r="M33">
            <v>634429</v>
          </cell>
          <cell r="N33">
            <v>0</v>
          </cell>
          <cell r="O33">
            <v>634429</v>
          </cell>
          <cell r="P33">
            <v>1144482</v>
          </cell>
          <cell r="Q33">
            <v>-80000</v>
          </cell>
          <cell r="R33">
            <v>1064482</v>
          </cell>
        </row>
        <row r="34">
          <cell r="A34" t="str">
            <v>E-Commerce - High touch</v>
          </cell>
          <cell r="B34">
            <v>1008388.339132536</v>
          </cell>
          <cell r="C34">
            <v>0</v>
          </cell>
          <cell r="D34">
            <v>1008388.339132536</v>
          </cell>
          <cell r="E34">
            <v>873182</v>
          </cell>
          <cell r="F34">
            <v>0</v>
          </cell>
          <cell r="G34">
            <v>873182</v>
          </cell>
          <cell r="H34">
            <v>0</v>
          </cell>
          <cell r="I34" t="e">
            <v>#REF!</v>
          </cell>
          <cell r="J34">
            <v>930434.06502723228</v>
          </cell>
          <cell r="K34">
            <v>0</v>
          </cell>
          <cell r="L34">
            <v>930434.06502723228</v>
          </cell>
          <cell r="M34">
            <v>1192647.3015349067</v>
          </cell>
          <cell r="N34">
            <v>0</v>
          </cell>
          <cell r="O34">
            <v>1192647.3015349067</v>
          </cell>
          <cell r="P34">
            <v>4004651.7056946754</v>
          </cell>
          <cell r="Q34">
            <v>0</v>
          </cell>
          <cell r="R34">
            <v>4004651.7056946754</v>
          </cell>
        </row>
        <row r="35">
          <cell r="A35" t="str">
            <v xml:space="preserve">Individual listing 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 t="e">
            <v>#REF!</v>
          </cell>
          <cell r="J35">
            <v>0</v>
          </cell>
          <cell r="L35">
            <v>0</v>
          </cell>
          <cell r="M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</row>
        <row r="36">
          <cell r="A36" t="str">
            <v>SOL</v>
          </cell>
          <cell r="B36">
            <v>126889.58873988161</v>
          </cell>
          <cell r="C36">
            <v>0</v>
          </cell>
          <cell r="D36">
            <v>126889.58873988161</v>
          </cell>
          <cell r="E36">
            <v>299397</v>
          </cell>
          <cell r="F36">
            <v>0</v>
          </cell>
          <cell r="G36">
            <v>299397</v>
          </cell>
          <cell r="J36">
            <v>328132</v>
          </cell>
          <cell r="K36">
            <v>0</v>
          </cell>
          <cell r="L36">
            <v>328132</v>
          </cell>
          <cell r="M36">
            <v>360095</v>
          </cell>
          <cell r="N36">
            <v>0</v>
          </cell>
          <cell r="O36">
            <v>360095</v>
          </cell>
          <cell r="P36">
            <v>1114513.5887398818</v>
          </cell>
          <cell r="Q36">
            <v>0</v>
          </cell>
          <cell r="R36">
            <v>1114513.5887398818</v>
          </cell>
          <cell r="T36" t="str">
            <v xml:space="preserve"> </v>
          </cell>
        </row>
        <row r="37">
          <cell r="A37" t="str">
            <v xml:space="preserve"> Total Non-advertising Cost</v>
          </cell>
          <cell r="B37">
            <v>3636622.5168539328</v>
          </cell>
          <cell r="C37">
            <v>0</v>
          </cell>
          <cell r="D37">
            <v>3636622.5168539328</v>
          </cell>
          <cell r="E37">
            <v>4520708</v>
          </cell>
          <cell r="F37">
            <v>0</v>
          </cell>
          <cell r="G37">
            <v>4520708</v>
          </cell>
          <cell r="H37">
            <v>0</v>
          </cell>
          <cell r="I37" t="e">
            <v>#REF!</v>
          </cell>
          <cell r="J37">
            <v>5111350.0650272323</v>
          </cell>
          <cell r="K37">
            <v>-80000</v>
          </cell>
          <cell r="L37">
            <v>5031350.0650272323</v>
          </cell>
          <cell r="M37">
            <v>5762171.301534907</v>
          </cell>
          <cell r="N37">
            <v>0</v>
          </cell>
          <cell r="O37">
            <v>5762171.301534907</v>
          </cell>
          <cell r="P37">
            <v>19030851.883416075</v>
          </cell>
          <cell r="Q37">
            <v>-80000</v>
          </cell>
          <cell r="R37">
            <v>18950851.883416075</v>
          </cell>
          <cell r="T37">
            <v>15314229.366562143</v>
          </cell>
        </row>
        <row r="38">
          <cell r="A38" t="str">
            <v>check</v>
          </cell>
          <cell r="P38">
            <v>32596209.219849881</v>
          </cell>
          <cell r="Q38" t="str">
            <v xml:space="preserve"> </v>
          </cell>
          <cell r="R38">
            <v>32282972.504874032</v>
          </cell>
        </row>
        <row r="40">
          <cell r="A40" t="str">
            <v>Total Gross Margin</v>
          </cell>
          <cell r="B40">
            <v>9190108.9561362863</v>
          </cell>
          <cell r="C40">
            <v>0</v>
          </cell>
          <cell r="D40">
            <v>9190108.9561362863</v>
          </cell>
          <cell r="E40">
            <v>13073680.041497588</v>
          </cell>
          <cell r="F40">
            <v>0</v>
          </cell>
          <cell r="G40">
            <v>13073680.041497588</v>
          </cell>
          <cell r="I40" t="e">
            <v>#REF!</v>
          </cell>
          <cell r="J40">
            <v>14808611.766356558</v>
          </cell>
          <cell r="K40">
            <v>-484567.52539512247</v>
          </cell>
          <cell r="L40">
            <v>14324044.240961436</v>
          </cell>
          <cell r="M40">
            <v>15437689.344363909</v>
          </cell>
          <cell r="N40">
            <v>-309371.10299115174</v>
          </cell>
          <cell r="O40">
            <v>15128318.241372757</v>
          </cell>
          <cell r="P40">
            <v>52510090.108354345</v>
          </cell>
          <cell r="Q40">
            <v>-793938.62838627421</v>
          </cell>
          <cell r="R40">
            <v>51716151.479968071</v>
          </cell>
        </row>
        <row r="41">
          <cell r="A41" t="str">
            <v>Total %</v>
          </cell>
          <cell r="B41">
            <v>0.63750885397420742</v>
          </cell>
          <cell r="D41">
            <v>0.63750885397420742</v>
          </cell>
          <cell r="E41">
            <v>0.67582913032620995</v>
          </cell>
          <cell r="F41" t="e">
            <v>#DIV/0!</v>
          </cell>
          <cell r="G41">
            <v>0.67582913032620995</v>
          </cell>
          <cell r="I41" t="e">
            <v>#REF!</v>
          </cell>
          <cell r="J41">
            <v>0.67527781836610301</v>
          </cell>
          <cell r="L41">
            <v>0.67044153660349926</v>
          </cell>
          <cell r="M41">
            <v>0.66503791191508554</v>
          </cell>
          <cell r="N41">
            <v>1</v>
          </cell>
          <cell r="O41">
            <v>0.66051345540352979</v>
          </cell>
          <cell r="P41">
            <v>0.66550000422179711</v>
          </cell>
          <cell r="R41">
            <v>0.66277881447621656</v>
          </cell>
        </row>
        <row r="43">
          <cell r="A43" t="str">
            <v>Gross Margin of Advertising</v>
          </cell>
          <cell r="B43">
            <v>2891253.9319274155</v>
          </cell>
          <cell r="C43">
            <v>0</v>
          </cell>
          <cell r="D43">
            <v>2891253.9319274155</v>
          </cell>
          <cell r="E43">
            <v>5049065.8120289892</v>
          </cell>
          <cell r="F43">
            <v>0</v>
          </cell>
          <cell r="G43">
            <v>5049065.8120289892</v>
          </cell>
          <cell r="I43" t="e">
            <v>#REF!</v>
          </cell>
          <cell r="J43">
            <v>5919605.427350346</v>
          </cell>
          <cell r="K43">
            <v>-171330.81041927708</v>
          </cell>
          <cell r="L43">
            <v>5748274.6169310678</v>
          </cell>
          <cell r="M43">
            <v>6053955.7171977088</v>
          </cell>
          <cell r="N43">
            <v>-309371.10299115174</v>
          </cell>
          <cell r="O43">
            <v>5744584.6142065581</v>
          </cell>
          <cell r="P43">
            <v>19913880.88850446</v>
          </cell>
          <cell r="Q43">
            <v>-480701.9134104288</v>
          </cell>
          <cell r="R43">
            <v>19433178.975094032</v>
          </cell>
        </row>
        <row r="44">
          <cell r="A44" t="str">
            <v>% of Advertising</v>
          </cell>
          <cell r="B44">
            <v>0.64534333409132472</v>
          </cell>
          <cell r="D44">
            <v>0.64534333409132472</v>
          </cell>
          <cell r="E44">
            <v>0.74258275580539035</v>
          </cell>
          <cell r="G44">
            <v>0.74258275580539035</v>
          </cell>
          <cell r="I44" t="e">
            <v>#REF!</v>
          </cell>
          <cell r="J44">
            <v>0.7465481271947948</v>
          </cell>
          <cell r="L44">
            <v>0.74095077259152564</v>
          </cell>
          <cell r="M44">
            <v>0.75042754218608188</v>
          </cell>
          <cell r="N44">
            <v>1</v>
          </cell>
          <cell r="O44">
            <v>0.74047513241220342</v>
          </cell>
          <cell r="P44">
            <v>0.73008389498210113</v>
          </cell>
          <cell r="R44">
            <v>0.72524168568401748</v>
          </cell>
        </row>
        <row r="46">
          <cell r="A46" t="str">
            <v>Gross Margin of Non-advertising</v>
          </cell>
        </row>
        <row r="47">
          <cell r="A47" t="str">
            <v>E-Technology: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J47">
            <v>193236.71497584542</v>
          </cell>
          <cell r="K47">
            <v>-193236.71497584542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193236.71497584542</v>
          </cell>
          <cell r="Q47">
            <v>-193236.71497584542</v>
          </cell>
          <cell r="R47">
            <v>0</v>
          </cell>
        </row>
        <row r="48">
          <cell r="A48" t="str">
            <v>CBD-Alliance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 t="e">
            <v>#REF!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</row>
        <row r="49">
          <cell r="A49" t="str">
            <v>E-Subscriptions:Wireless</v>
          </cell>
          <cell r="B49">
            <v>6063530.4110184852</v>
          </cell>
          <cell r="C49">
            <v>0</v>
          </cell>
          <cell r="D49">
            <v>6063530.4110184852</v>
          </cell>
          <cell r="E49">
            <v>7711839</v>
          </cell>
          <cell r="F49">
            <v>0</v>
          </cell>
          <cell r="G49">
            <v>7711839</v>
          </cell>
          <cell r="H49">
            <v>0</v>
          </cell>
          <cell r="I49" t="e">
            <v>#REF!</v>
          </cell>
          <cell r="J49">
            <v>7575000</v>
          </cell>
          <cell r="K49">
            <v>0</v>
          </cell>
          <cell r="L49">
            <v>7575000</v>
          </cell>
          <cell r="M49">
            <v>7925000</v>
          </cell>
          <cell r="N49">
            <v>0</v>
          </cell>
          <cell r="O49">
            <v>7925000</v>
          </cell>
          <cell r="P49">
            <v>29275369.411018483</v>
          </cell>
          <cell r="Q49">
            <v>0</v>
          </cell>
          <cell r="R49">
            <v>29275369.411018483</v>
          </cell>
        </row>
        <row r="50">
          <cell r="A50" t="str">
            <v>Game</v>
          </cell>
          <cell r="B50">
            <v>0</v>
          </cell>
          <cell r="C50">
            <v>0</v>
          </cell>
          <cell r="D50">
            <v>0</v>
          </cell>
          <cell r="E50">
            <v>-427.12318840577791</v>
          </cell>
          <cell r="F50">
            <v>0</v>
          </cell>
          <cell r="G50">
            <v>-427.12318840577791</v>
          </cell>
          <cell r="H50">
            <v>0</v>
          </cell>
          <cell r="I50" t="e">
            <v>#REF!</v>
          </cell>
          <cell r="J50">
            <v>644660</v>
          </cell>
          <cell r="K50">
            <v>-120000</v>
          </cell>
          <cell r="L50">
            <v>524660</v>
          </cell>
          <cell r="M50">
            <v>957028</v>
          </cell>
          <cell r="N50">
            <v>0</v>
          </cell>
          <cell r="O50">
            <v>957028</v>
          </cell>
          <cell r="P50">
            <v>1601260.8768115942</v>
          </cell>
          <cell r="Q50">
            <v>-120000</v>
          </cell>
          <cell r="R50">
            <v>1481260.8768115942</v>
          </cell>
        </row>
        <row r="51">
          <cell r="A51" t="str">
            <v>E-Commerce - High touch</v>
          </cell>
          <cell r="B51">
            <v>166832.29975635279</v>
          </cell>
          <cell r="C51">
            <v>0</v>
          </cell>
          <cell r="D51">
            <v>166832.29975635279</v>
          </cell>
          <cell r="E51">
            <v>110697.75603864726</v>
          </cell>
          <cell r="F51">
            <v>0</v>
          </cell>
          <cell r="G51">
            <v>110697.75603864726</v>
          </cell>
          <cell r="H51">
            <v>0</v>
          </cell>
          <cell r="I51" t="e">
            <v>#REF!</v>
          </cell>
          <cell r="J51">
            <v>204241.62403036794</v>
          </cell>
          <cell r="K51">
            <v>0</v>
          </cell>
          <cell r="L51">
            <v>204241.62403036794</v>
          </cell>
          <cell r="M51">
            <v>261800.62716619903</v>
          </cell>
          <cell r="N51">
            <v>0</v>
          </cell>
          <cell r="O51">
            <v>261800.62716619903</v>
          </cell>
          <cell r="P51">
            <v>743572.3069915669</v>
          </cell>
          <cell r="Q51">
            <v>0</v>
          </cell>
          <cell r="R51">
            <v>743572.3069915669</v>
          </cell>
        </row>
        <row r="52">
          <cell r="A52" t="str">
            <v xml:space="preserve">Individual listing </v>
          </cell>
          <cell r="B52">
            <v>5575.7246376811599</v>
          </cell>
          <cell r="C52">
            <v>0</v>
          </cell>
          <cell r="D52">
            <v>5575.7246376811599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 t="e">
            <v>#REF!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5575.7246376811599</v>
          </cell>
          <cell r="Q52">
            <v>0</v>
          </cell>
          <cell r="R52">
            <v>5575.7246376811599</v>
          </cell>
        </row>
        <row r="53">
          <cell r="A53" t="str">
            <v>SOL</v>
          </cell>
          <cell r="B53">
            <v>62916.588796350261</v>
          </cell>
          <cell r="C53">
            <v>0</v>
          </cell>
          <cell r="D53">
            <v>62916.588796350261</v>
          </cell>
          <cell r="E53">
            <v>202504.59661835741</v>
          </cell>
          <cell r="F53">
            <v>0</v>
          </cell>
          <cell r="G53">
            <v>202504.59661835741</v>
          </cell>
          <cell r="J53">
            <v>271868</v>
          </cell>
          <cell r="K53">
            <v>0</v>
          </cell>
          <cell r="L53">
            <v>271868</v>
          </cell>
          <cell r="M53">
            <v>239905</v>
          </cell>
          <cell r="N53">
            <v>0</v>
          </cell>
          <cell r="O53">
            <v>239905</v>
          </cell>
          <cell r="P53">
            <v>777194.18541470752</v>
          </cell>
          <cell r="Q53">
            <v>0</v>
          </cell>
          <cell r="R53">
            <v>777194.18541470752</v>
          </cell>
        </row>
        <row r="54">
          <cell r="A54" t="str">
            <v xml:space="preserve"> Gross Margin of Non-advertising</v>
          </cell>
          <cell r="B54">
            <v>6298855.0242088698</v>
          </cell>
          <cell r="C54">
            <v>0</v>
          </cell>
          <cell r="D54">
            <v>6298855.0242088698</v>
          </cell>
          <cell r="E54">
            <v>8024614.229468598</v>
          </cell>
          <cell r="F54">
            <v>0</v>
          </cell>
          <cell r="G54">
            <v>8024614.229468598</v>
          </cell>
          <cell r="H54">
            <v>0</v>
          </cell>
          <cell r="I54" t="e">
            <v>#REF!</v>
          </cell>
          <cell r="J54">
            <v>8889006.3390062135</v>
          </cell>
          <cell r="K54">
            <v>-313236.71497584542</v>
          </cell>
          <cell r="L54">
            <v>8575769.6240303684</v>
          </cell>
          <cell r="M54">
            <v>9383733.6271661986</v>
          </cell>
          <cell r="N54">
            <v>0</v>
          </cell>
          <cell r="O54">
            <v>9383733.6271661986</v>
          </cell>
          <cell r="P54">
            <v>32596209.219849877</v>
          </cell>
          <cell r="Q54">
            <v>-313236.71497584542</v>
          </cell>
          <cell r="R54">
            <v>32282972.504874032</v>
          </cell>
        </row>
        <row r="55">
          <cell r="A55" t="str">
            <v>Total % of Non-advertising</v>
          </cell>
          <cell r="B55">
            <v>0.63397607192769911</v>
          </cell>
          <cell r="D55">
            <v>0.63397607192769911</v>
          </cell>
          <cell r="E55">
            <v>0.63964990955903955</v>
          </cell>
          <cell r="G55">
            <v>0.63964990955903955</v>
          </cell>
          <cell r="I55" t="e">
            <v>#REF!</v>
          </cell>
          <cell r="J55">
            <v>0.63491286096440569</v>
          </cell>
          <cell r="L55">
            <v>0.63024136040537082</v>
          </cell>
          <cell r="M55">
            <v>0.61955582524384267</v>
          </cell>
          <cell r="O55">
            <v>0.61955582524384267</v>
          </cell>
          <cell r="P55">
            <v>0.63137836094620969</v>
          </cell>
          <cell r="R55">
            <v>0.63011053518488769</v>
          </cell>
        </row>
        <row r="56">
          <cell r="A56" t="str">
            <v>Gross Margin Rate of Non-advertising</v>
          </cell>
        </row>
        <row r="57">
          <cell r="A57" t="str">
            <v>E-Technology:</v>
          </cell>
          <cell r="B57">
            <v>0</v>
          </cell>
          <cell r="C57" t="e">
            <v>#DIV/0!</v>
          </cell>
          <cell r="D57">
            <v>0</v>
          </cell>
          <cell r="E57">
            <v>0</v>
          </cell>
          <cell r="F57" t="e">
            <v>#DIV/0!</v>
          </cell>
          <cell r="G57">
            <v>0</v>
          </cell>
          <cell r="J57">
            <v>1.3802271127910338E-2</v>
          </cell>
          <cell r="K57">
            <v>0.49140049140049141</v>
          </cell>
          <cell r="L57">
            <v>0</v>
          </cell>
          <cell r="M57">
            <v>0</v>
          </cell>
          <cell r="N57" t="e">
            <v>#DIV/0!</v>
          </cell>
          <cell r="O57">
            <v>0</v>
          </cell>
          <cell r="P57">
            <v>3.7429346324658629E-3</v>
          </cell>
          <cell r="Q57">
            <v>0.49140049140049141</v>
          </cell>
          <cell r="R57">
            <v>0</v>
          </cell>
        </row>
        <row r="58">
          <cell r="A58" t="str">
            <v>CBD-Alliance</v>
          </cell>
          <cell r="B58">
            <v>0</v>
          </cell>
          <cell r="C58" t="e">
            <v>#DIV/0!</v>
          </cell>
          <cell r="D58">
            <v>0</v>
          </cell>
          <cell r="E58">
            <v>0</v>
          </cell>
          <cell r="F58" t="e">
            <v>#DIV/0!</v>
          </cell>
          <cell r="G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 t="e">
            <v>#DIV/0!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</row>
        <row r="59">
          <cell r="A59" t="str">
            <v>E-Subscriptions:Wireless</v>
          </cell>
          <cell r="B59">
            <v>0.70795317048041972</v>
          </cell>
          <cell r="C59" t="e">
            <v>#DIV/0!</v>
          </cell>
          <cell r="D59">
            <v>0.70795317048041972</v>
          </cell>
          <cell r="E59">
            <v>0.702500496688787</v>
          </cell>
          <cell r="F59" t="e">
            <v>#DIV/0!</v>
          </cell>
          <cell r="G59">
            <v>0.702500496688787</v>
          </cell>
          <cell r="H59" t="e">
            <v>#DIV/0!</v>
          </cell>
          <cell r="I59" t="e">
            <v>#REF!</v>
          </cell>
          <cell r="J59">
            <v>0.6886363636363636</v>
          </cell>
          <cell r="K59" t="str">
            <v xml:space="preserve"> </v>
          </cell>
          <cell r="L59">
            <v>0.6886363636363636</v>
          </cell>
          <cell r="M59">
            <v>0.68913043478260871</v>
          </cell>
          <cell r="N59" t="str">
            <v xml:space="preserve"> </v>
          </cell>
          <cell r="O59">
            <v>0.68913043478260871</v>
          </cell>
          <cell r="P59">
            <v>0.69632676179670838</v>
          </cell>
          <cell r="Q59" t="e">
            <v>#DIV/0!</v>
          </cell>
          <cell r="R59">
            <v>0.69632676179670838</v>
          </cell>
        </row>
        <row r="60">
          <cell r="A60" t="str">
            <v>Game</v>
          </cell>
          <cell r="B60" t="e">
            <v>#DIV/0!</v>
          </cell>
          <cell r="C60" t="e">
            <v>#DIV/0!</v>
          </cell>
          <cell r="D60" t="e">
            <v>#DIV/0!</v>
          </cell>
          <cell r="E60">
            <v>-5.2188831078378815E-3</v>
          </cell>
          <cell r="F60" t="e">
            <v>#DIV/0!</v>
          </cell>
          <cell r="G60">
            <v>-5.2188831078378815E-3</v>
          </cell>
          <cell r="H60" t="e">
            <v>#DIV/0!</v>
          </cell>
          <cell r="I60" t="e">
            <v>#REF!</v>
          </cell>
          <cell r="J60">
            <v>0.60111297186613011</v>
          </cell>
          <cell r="K60" t="str">
            <v xml:space="preserve"> </v>
          </cell>
          <cell r="L60">
            <v>0.60136811073260865</v>
          </cell>
          <cell r="M60">
            <v>0.60135335104875598</v>
          </cell>
          <cell r="N60" t="str">
            <v xml:space="preserve"> </v>
          </cell>
          <cell r="O60">
            <v>0.60135335104875598</v>
          </cell>
          <cell r="P60">
            <v>0.58317947042113683</v>
          </cell>
          <cell r="Q60">
            <v>0.6</v>
          </cell>
          <cell r="R60">
            <v>0.58185800706895963</v>
          </cell>
        </row>
        <row r="61">
          <cell r="A61" t="str">
            <v>E-Commerce - High touch</v>
          </cell>
          <cell r="B61">
            <v>0.14195827935261945</v>
          </cell>
          <cell r="C61" t="e">
            <v>#DIV/0!</v>
          </cell>
          <cell r="D61">
            <v>0.14195827935261945</v>
          </cell>
          <cell r="E61">
            <v>0.11251146835701233</v>
          </cell>
          <cell r="F61" t="e">
            <v>#DIV/0!</v>
          </cell>
          <cell r="G61">
            <v>0.11251146835701233</v>
          </cell>
          <cell r="H61" t="e">
            <v>#DIV/0!</v>
          </cell>
          <cell r="I61" t="e">
            <v>#REF!</v>
          </cell>
          <cell r="J61">
            <v>0.17999999999999991</v>
          </cell>
          <cell r="K61" t="str">
            <v xml:space="preserve"> </v>
          </cell>
          <cell r="L61">
            <v>0.17999999999999991</v>
          </cell>
          <cell r="M61">
            <v>0.18</v>
          </cell>
          <cell r="N61" t="str">
            <v xml:space="preserve"> </v>
          </cell>
          <cell r="O61">
            <v>0.18</v>
          </cell>
          <cell r="P61">
            <v>0.15660008984515056</v>
          </cell>
          <cell r="Q61" t="e">
            <v>#DIV/0!</v>
          </cell>
          <cell r="R61">
            <v>0.15660008984515056</v>
          </cell>
        </row>
        <row r="62">
          <cell r="A62" t="str">
            <v xml:space="preserve">Individual listing </v>
          </cell>
          <cell r="B62">
            <v>1</v>
          </cell>
          <cell r="C62" t="e">
            <v>#DIV/0!</v>
          </cell>
          <cell r="D62">
            <v>1</v>
          </cell>
          <cell r="E62" t="e">
            <v>#DIV/0!</v>
          </cell>
          <cell r="F62" t="e">
            <v>#DIV/0!</v>
          </cell>
          <cell r="G62" t="e">
            <v>#DIV/0!</v>
          </cell>
          <cell r="H62" t="e">
            <v>#DIV/0!</v>
          </cell>
          <cell r="I62" t="e">
            <v>#REF!</v>
          </cell>
          <cell r="J62" t="e">
            <v>#DIV/0!</v>
          </cell>
          <cell r="K62" t="e">
            <v>#DIV/0!</v>
          </cell>
          <cell r="L62" t="e">
            <v>#DIV/0!</v>
          </cell>
          <cell r="M62" t="e">
            <v>#DIV/0!</v>
          </cell>
          <cell r="N62" t="str">
            <v xml:space="preserve"> </v>
          </cell>
          <cell r="O62" t="e">
            <v>#DIV/0!</v>
          </cell>
          <cell r="P62" t="str">
            <v xml:space="preserve"> </v>
          </cell>
          <cell r="Q62" t="e">
            <v>#DIV/0!</v>
          </cell>
          <cell r="R62" t="str">
            <v xml:space="preserve"> </v>
          </cell>
        </row>
        <row r="63">
          <cell r="A63" t="str">
            <v>SOL</v>
          </cell>
          <cell r="B63">
            <v>0.33147808787382693</v>
          </cell>
          <cell r="C63" t="e">
            <v>#DIV/0!</v>
          </cell>
          <cell r="D63">
            <v>0.33147808787382693</v>
          </cell>
          <cell r="E63">
            <v>0.40347470098275168</v>
          </cell>
          <cell r="F63" t="e">
            <v>#DIV/0!</v>
          </cell>
          <cell r="G63">
            <v>0.40347470098275168</v>
          </cell>
          <cell r="H63" t="e">
            <v>#DIV/0!</v>
          </cell>
          <cell r="I63" t="e">
            <v>#REF!</v>
          </cell>
          <cell r="J63">
            <v>0.45311333333333331</v>
          </cell>
          <cell r="K63" t="e">
            <v>#DIV/0!</v>
          </cell>
          <cell r="L63">
            <v>0.45311333333333331</v>
          </cell>
          <cell r="M63">
            <v>0.39984166666666665</v>
          </cell>
          <cell r="N63" t="e">
            <v>#DIV/0!</v>
          </cell>
          <cell r="O63">
            <v>0.39984166666666665</v>
          </cell>
          <cell r="P63">
            <v>0.41084262380960945</v>
          </cell>
          <cell r="Q63" t="e">
            <v>#DIV/0!</v>
          </cell>
          <cell r="R63">
            <v>0.41084262380960945</v>
          </cell>
        </row>
        <row r="65">
          <cell r="K65" t="str">
            <v xml:space="preserve"> </v>
          </cell>
          <cell r="N65" t="str">
            <v xml:space="preserve"> </v>
          </cell>
          <cell r="P65">
            <v>0</v>
          </cell>
        </row>
        <row r="66">
          <cell r="A66" t="str">
            <v xml:space="preserve"> </v>
          </cell>
        </row>
      </sheetData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Intangible assets"/>
      <sheetName val="SH closing accrual"/>
      <sheetName val="Pur.price"/>
      <sheetName val="B0-cost"/>
      <sheetName val="B1"/>
      <sheetName val="B1-1"/>
      <sheetName val="B1-2"/>
      <sheetName val="B2"/>
      <sheetName val="B3"/>
      <sheetName val="B4"/>
      <sheetName val="Spending-mth(Sohu)"/>
      <sheetName val="Spending-Qt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Intangible assets"/>
      <sheetName val="SH closing accrual"/>
      <sheetName val="Pur.price"/>
      <sheetName val="B0-cost"/>
      <sheetName val="B1"/>
      <sheetName val="B1-1"/>
      <sheetName val="B1-2"/>
      <sheetName val="B2"/>
      <sheetName val="B3"/>
      <sheetName val="B4"/>
      <sheetName val="Spending-mth(Sohu)"/>
      <sheetName val="Spending-Qtr"/>
      <sheetName val="Facilit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Rev 6.09"/>
      <sheetName val="ExportToSymix"/>
      <sheetName val="Tables"/>
      <sheetName val="Package"/>
      <sheetName val="dlgSystem"/>
      <sheetName val="Dialogs"/>
      <sheetName val="V5.X"/>
      <sheetName val="Changes"/>
      <sheetName val="Module3"/>
    </sheetNames>
    <sheetDataSet>
      <sheetData sheetId="0" refreshError="1"/>
      <sheetData sheetId="1" refreshError="1"/>
      <sheetData sheetId="2" refreshError="1">
        <row r="7">
          <cell r="E7" t="b">
            <v>1</v>
          </cell>
        </row>
        <row r="17">
          <cell r="E17">
            <v>0</v>
          </cell>
        </row>
        <row r="20">
          <cell r="E20" t="str">
            <v>China (PRC)</v>
          </cell>
          <cell r="F20">
            <v>4</v>
          </cell>
        </row>
        <row r="21">
          <cell r="E21" t="str">
            <v>US/Canada</v>
          </cell>
          <cell r="F21" t="b">
            <v>0</v>
          </cell>
          <cell r="G21" t="str">
            <v>SFVCO-USA</v>
          </cell>
        </row>
        <row r="22">
          <cell r="E22" t="str">
            <v>UK</v>
          </cell>
          <cell r="F22" t="b">
            <v>1</v>
          </cell>
          <cell r="G22" t="str">
            <v>SFVCO-UK</v>
          </cell>
        </row>
        <row r="23">
          <cell r="E23" t="str">
            <v>New Zealand</v>
          </cell>
          <cell r="F23" t="b">
            <v>0</v>
          </cell>
          <cell r="G23" t="str">
            <v>SFVCO-NZL</v>
          </cell>
        </row>
        <row r="24">
          <cell r="E24" t="str">
            <v>China (PRC)</v>
          </cell>
          <cell r="F24" t="b">
            <v>0</v>
          </cell>
          <cell r="G24" t="str">
            <v>SFVCO-CHN</v>
          </cell>
        </row>
        <row r="25">
          <cell r="E25" t="str">
            <v>Chile</v>
          </cell>
          <cell r="F25" t="b">
            <v>0</v>
          </cell>
          <cell r="G25" t="str">
            <v>SFVCO-CHL</v>
          </cell>
        </row>
        <row r="26">
          <cell r="E26" t="str">
            <v>Finland</v>
          </cell>
          <cell r="F26" t="b">
            <v>1</v>
          </cell>
          <cell r="G26" t="str">
            <v>SFVCO-FIN</v>
          </cell>
        </row>
        <row r="27">
          <cell r="E27" t="str">
            <v>Netherlands</v>
          </cell>
          <cell r="F27" t="b">
            <v>1</v>
          </cell>
          <cell r="G27" t="str">
            <v>SFVCO-HOL</v>
          </cell>
        </row>
        <row r="28">
          <cell r="E28" t="str">
            <v>Hong Kong</v>
          </cell>
          <cell r="F28" t="b">
            <v>0</v>
          </cell>
          <cell r="G28" t="str">
            <v>SFVCO-HKG</v>
          </cell>
        </row>
        <row r="29">
          <cell r="E29" t="str">
            <v>Brazil</v>
          </cell>
          <cell r="F29" t="b">
            <v>0</v>
          </cell>
          <cell r="G29" t="str">
            <v>SFVCO-B</v>
          </cell>
        </row>
        <row r="30">
          <cell r="E30" t="str">
            <v>Belgium</v>
          </cell>
          <cell r="F30" t="b">
            <v>1</v>
          </cell>
          <cell r="G30" t="str">
            <v>SFVCO-BEL</v>
          </cell>
        </row>
        <row r="31">
          <cell r="E31" t="str">
            <v>Spain</v>
          </cell>
          <cell r="F31" t="b">
            <v>1</v>
          </cell>
          <cell r="G31" t="str">
            <v>SFVCO-E</v>
          </cell>
        </row>
        <row r="32">
          <cell r="E32" t="str">
            <v>Argentina</v>
          </cell>
          <cell r="F32" t="b">
            <v>0</v>
          </cell>
          <cell r="G32" t="str">
            <v>SFVCO-ARG</v>
          </cell>
        </row>
        <row r="33">
          <cell r="E33" t="str">
            <v>Germany</v>
          </cell>
          <cell r="F33" t="b">
            <v>1</v>
          </cell>
          <cell r="G33" t="str">
            <v>SFVCO-D</v>
          </cell>
        </row>
        <row r="34">
          <cell r="E34" t="str">
            <v>France</v>
          </cell>
          <cell r="F34" t="b">
            <v>1</v>
          </cell>
          <cell r="G34" t="str">
            <v>SFVCO-F</v>
          </cell>
        </row>
        <row r="35">
          <cell r="E35" t="str">
            <v>Colombia</v>
          </cell>
          <cell r="F35" t="b">
            <v>0</v>
          </cell>
          <cell r="G35" t="str">
            <v>SFVCO-CLM</v>
          </cell>
        </row>
        <row r="36">
          <cell r="E36" t="str">
            <v>Italy</v>
          </cell>
          <cell r="F36" t="b">
            <v>1</v>
          </cell>
          <cell r="G36" t="str">
            <v>SFVCO-I</v>
          </cell>
        </row>
        <row r="37">
          <cell r="E37" t="str">
            <v>Japan</v>
          </cell>
          <cell r="F37" t="b">
            <v>0</v>
          </cell>
          <cell r="G37" t="str">
            <v>SFVCO-J</v>
          </cell>
        </row>
        <row r="38">
          <cell r="E38" t="str">
            <v>Singapore</v>
          </cell>
          <cell r="F38" t="b">
            <v>0</v>
          </cell>
          <cell r="G38" t="str">
            <v>SFVCO-SNG</v>
          </cell>
        </row>
        <row r="39">
          <cell r="E39" t="str">
            <v>Philippines</v>
          </cell>
          <cell r="F39" t="b">
            <v>0</v>
          </cell>
          <cell r="G39" t="str">
            <v>SFVCO-PHL</v>
          </cell>
        </row>
        <row r="40">
          <cell r="E40" t="str">
            <v>Switzerland</v>
          </cell>
          <cell r="F40" t="b">
            <v>1</v>
          </cell>
          <cell r="G40" t="str">
            <v>SFVCO-SUI</v>
          </cell>
        </row>
        <row r="41">
          <cell r="E41" t="str">
            <v>Mexico</v>
          </cell>
          <cell r="F41" t="b">
            <v>0</v>
          </cell>
          <cell r="G41" t="str">
            <v>SFVCO-MES</v>
          </cell>
        </row>
        <row r="42">
          <cell r="E42" t="str">
            <v>Vietnam</v>
          </cell>
          <cell r="F42" t="b">
            <v>0</v>
          </cell>
          <cell r="G42" t="str">
            <v>SFVCO-VTN</v>
          </cell>
        </row>
        <row r="43">
          <cell r="E43" t="str">
            <v>Thailand</v>
          </cell>
          <cell r="F43" t="b">
            <v>0</v>
          </cell>
          <cell r="G43" t="str">
            <v>SFVCO-THA</v>
          </cell>
        </row>
        <row r="44">
          <cell r="E44" t="str">
            <v>Korea</v>
          </cell>
          <cell r="F44" t="b">
            <v>0</v>
          </cell>
          <cell r="G44" t="str">
            <v>SFVCO-KOR</v>
          </cell>
        </row>
        <row r="45">
          <cell r="E45" t="str">
            <v>Australia</v>
          </cell>
          <cell r="F45" t="b">
            <v>0</v>
          </cell>
          <cell r="G45" t="str">
            <v>SFVCO-AUS</v>
          </cell>
        </row>
        <row r="46">
          <cell r="E46" t="str">
            <v>S. Africa</v>
          </cell>
          <cell r="F46" t="b">
            <v>0</v>
          </cell>
          <cell r="G46" t="str">
            <v>SFVCO-AFS</v>
          </cell>
        </row>
        <row r="47">
          <cell r="E47" t="str">
            <v>Sweden</v>
          </cell>
          <cell r="F47" t="b">
            <v>1</v>
          </cell>
          <cell r="G47" t="str">
            <v>SFVCO-S</v>
          </cell>
        </row>
        <row r="48">
          <cell r="E48" t="str">
            <v>Taiwan</v>
          </cell>
          <cell r="F48" t="b">
            <v>0</v>
          </cell>
          <cell r="G48" t="str">
            <v>SFVCO-TWN</v>
          </cell>
        </row>
        <row r="49">
          <cell r="E49" t="str">
            <v>Portugal</v>
          </cell>
          <cell r="F49" t="b">
            <v>1</v>
          </cell>
          <cell r="G49" t="str">
            <v>SFVCO-POR</v>
          </cell>
        </row>
        <row r="50">
          <cell r="E50" t="str">
            <v>Malaysia</v>
          </cell>
          <cell r="F50" t="b">
            <v>0</v>
          </cell>
          <cell r="G50" t="str">
            <v>SFVCO-MLA</v>
          </cell>
        </row>
        <row r="51">
          <cell r="E51" t="str">
            <v>Gabon</v>
          </cell>
          <cell r="F51" t="b">
            <v>0</v>
          </cell>
          <cell r="G51" t="str">
            <v>SFVCO-G</v>
          </cell>
        </row>
        <row r="52">
          <cell r="E52" t="str">
            <v>Indonesia</v>
          </cell>
          <cell r="F52" t="b">
            <v>0</v>
          </cell>
          <cell r="G52" t="str">
            <v>SFVCO-INDO</v>
          </cell>
        </row>
      </sheetData>
      <sheetData sheetId="3" refreshError="1">
        <row r="9">
          <cell r="J9">
            <v>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Rev 6.09"/>
      <sheetName val="ExportToSymix"/>
      <sheetName val="Tables"/>
      <sheetName val="Package"/>
      <sheetName val="dlgSystem"/>
      <sheetName val="Dialogs"/>
      <sheetName val="V5.X"/>
      <sheetName val="Changes"/>
      <sheetName val="Module3"/>
      <sheetName val="安全服务"/>
    </sheetNames>
    <sheetDataSet>
      <sheetData sheetId="0" refreshError="1"/>
      <sheetData sheetId="1" refreshError="1"/>
      <sheetData sheetId="2" refreshError="1">
        <row r="7">
          <cell r="E7" t="b">
            <v>1</v>
          </cell>
        </row>
        <row r="17">
          <cell r="E17">
            <v>0</v>
          </cell>
        </row>
        <row r="20">
          <cell r="E20" t="str">
            <v>China (PRC)</v>
          </cell>
          <cell r="F20">
            <v>4</v>
          </cell>
        </row>
        <row r="21">
          <cell r="E21" t="str">
            <v>US/Canada</v>
          </cell>
          <cell r="F21" t="b">
            <v>0</v>
          </cell>
          <cell r="G21" t="str">
            <v>SFVCO-USA</v>
          </cell>
        </row>
        <row r="22">
          <cell r="E22" t="str">
            <v>UK</v>
          </cell>
          <cell r="F22" t="b">
            <v>1</v>
          </cell>
          <cell r="G22" t="str">
            <v>SFVCO-UK</v>
          </cell>
        </row>
        <row r="23">
          <cell r="E23" t="str">
            <v>New Zealand</v>
          </cell>
          <cell r="F23" t="b">
            <v>0</v>
          </cell>
          <cell r="G23" t="str">
            <v>SFVCO-NZL</v>
          </cell>
        </row>
        <row r="24">
          <cell r="E24" t="str">
            <v>China (PRC)</v>
          </cell>
          <cell r="F24" t="b">
            <v>0</v>
          </cell>
          <cell r="G24" t="str">
            <v>SFVCO-CHN</v>
          </cell>
        </row>
        <row r="25">
          <cell r="E25" t="str">
            <v>Chile</v>
          </cell>
          <cell r="F25" t="b">
            <v>0</v>
          </cell>
          <cell r="G25" t="str">
            <v>SFVCO-CHL</v>
          </cell>
        </row>
        <row r="26">
          <cell r="E26" t="str">
            <v>Finland</v>
          </cell>
          <cell r="F26" t="b">
            <v>1</v>
          </cell>
          <cell r="G26" t="str">
            <v>SFVCO-FIN</v>
          </cell>
        </row>
        <row r="27">
          <cell r="E27" t="str">
            <v>Netherlands</v>
          </cell>
          <cell r="F27" t="b">
            <v>1</v>
          </cell>
          <cell r="G27" t="str">
            <v>SFVCO-HOL</v>
          </cell>
        </row>
        <row r="28">
          <cell r="E28" t="str">
            <v>Hong Kong</v>
          </cell>
          <cell r="F28" t="b">
            <v>0</v>
          </cell>
          <cell r="G28" t="str">
            <v>SFVCO-HKG</v>
          </cell>
        </row>
        <row r="29">
          <cell r="E29" t="str">
            <v>Brazil</v>
          </cell>
          <cell r="F29" t="b">
            <v>0</v>
          </cell>
          <cell r="G29" t="str">
            <v>SFVCO-B</v>
          </cell>
        </row>
        <row r="30">
          <cell r="E30" t="str">
            <v>Belgium</v>
          </cell>
          <cell r="F30" t="b">
            <v>1</v>
          </cell>
          <cell r="G30" t="str">
            <v>SFVCO-BEL</v>
          </cell>
        </row>
        <row r="31">
          <cell r="E31" t="str">
            <v>Spain</v>
          </cell>
          <cell r="F31" t="b">
            <v>1</v>
          </cell>
          <cell r="G31" t="str">
            <v>SFVCO-E</v>
          </cell>
        </row>
        <row r="32">
          <cell r="E32" t="str">
            <v>Argentina</v>
          </cell>
          <cell r="F32" t="b">
            <v>0</v>
          </cell>
          <cell r="G32" t="str">
            <v>SFVCO-ARG</v>
          </cell>
        </row>
        <row r="33">
          <cell r="E33" t="str">
            <v>Germany</v>
          </cell>
          <cell r="F33" t="b">
            <v>1</v>
          </cell>
          <cell r="G33" t="str">
            <v>SFVCO-D</v>
          </cell>
        </row>
        <row r="34">
          <cell r="E34" t="str">
            <v>France</v>
          </cell>
          <cell r="F34" t="b">
            <v>1</v>
          </cell>
          <cell r="G34" t="str">
            <v>SFVCO-F</v>
          </cell>
        </row>
        <row r="35">
          <cell r="E35" t="str">
            <v>Colombia</v>
          </cell>
          <cell r="F35" t="b">
            <v>0</v>
          </cell>
          <cell r="G35" t="str">
            <v>SFVCO-CLM</v>
          </cell>
        </row>
        <row r="36">
          <cell r="E36" t="str">
            <v>Italy</v>
          </cell>
          <cell r="F36" t="b">
            <v>1</v>
          </cell>
          <cell r="G36" t="str">
            <v>SFVCO-I</v>
          </cell>
        </row>
        <row r="37">
          <cell r="E37" t="str">
            <v>Japan</v>
          </cell>
          <cell r="F37" t="b">
            <v>0</v>
          </cell>
          <cell r="G37" t="str">
            <v>SFVCO-J</v>
          </cell>
        </row>
        <row r="38">
          <cell r="E38" t="str">
            <v>Singapore</v>
          </cell>
          <cell r="F38" t="b">
            <v>0</v>
          </cell>
          <cell r="G38" t="str">
            <v>SFVCO-SNG</v>
          </cell>
        </row>
        <row r="39">
          <cell r="E39" t="str">
            <v>Philippines</v>
          </cell>
          <cell r="F39" t="b">
            <v>0</v>
          </cell>
          <cell r="G39" t="str">
            <v>SFVCO-PHL</v>
          </cell>
        </row>
        <row r="40">
          <cell r="E40" t="str">
            <v>Switzerland</v>
          </cell>
          <cell r="F40" t="b">
            <v>1</v>
          </cell>
          <cell r="G40" t="str">
            <v>SFVCO-SUI</v>
          </cell>
        </row>
        <row r="41">
          <cell r="E41" t="str">
            <v>Mexico</v>
          </cell>
          <cell r="F41" t="b">
            <v>0</v>
          </cell>
          <cell r="G41" t="str">
            <v>SFVCO-MES</v>
          </cell>
        </row>
        <row r="42">
          <cell r="E42" t="str">
            <v>Vietnam</v>
          </cell>
          <cell r="F42" t="b">
            <v>0</v>
          </cell>
          <cell r="G42" t="str">
            <v>SFVCO-VTN</v>
          </cell>
        </row>
        <row r="43">
          <cell r="E43" t="str">
            <v>Thailand</v>
          </cell>
          <cell r="F43" t="b">
            <v>0</v>
          </cell>
          <cell r="G43" t="str">
            <v>SFVCO-THA</v>
          </cell>
        </row>
        <row r="44">
          <cell r="E44" t="str">
            <v>Korea</v>
          </cell>
          <cell r="F44" t="b">
            <v>0</v>
          </cell>
          <cell r="G44" t="str">
            <v>SFVCO-KOR</v>
          </cell>
        </row>
        <row r="45">
          <cell r="E45" t="str">
            <v>Australia</v>
          </cell>
          <cell r="F45" t="b">
            <v>0</v>
          </cell>
          <cell r="G45" t="str">
            <v>SFVCO-AUS</v>
          </cell>
        </row>
        <row r="46">
          <cell r="E46" t="str">
            <v>S. Africa</v>
          </cell>
          <cell r="F46" t="b">
            <v>0</v>
          </cell>
          <cell r="G46" t="str">
            <v>SFVCO-AFS</v>
          </cell>
        </row>
        <row r="47">
          <cell r="E47" t="str">
            <v>Sweden</v>
          </cell>
          <cell r="F47" t="b">
            <v>1</v>
          </cell>
          <cell r="G47" t="str">
            <v>SFVCO-S</v>
          </cell>
        </row>
        <row r="48">
          <cell r="E48" t="str">
            <v>Taiwan</v>
          </cell>
          <cell r="F48" t="b">
            <v>0</v>
          </cell>
          <cell r="G48" t="str">
            <v>SFVCO-TWN</v>
          </cell>
        </row>
        <row r="49">
          <cell r="E49" t="str">
            <v>Portugal</v>
          </cell>
          <cell r="F49" t="b">
            <v>1</v>
          </cell>
          <cell r="G49" t="str">
            <v>SFVCO-POR</v>
          </cell>
        </row>
        <row r="50">
          <cell r="E50" t="str">
            <v>Malaysia</v>
          </cell>
          <cell r="F50" t="b">
            <v>0</v>
          </cell>
          <cell r="G50" t="str">
            <v>SFVCO-MLA</v>
          </cell>
        </row>
        <row r="51">
          <cell r="E51" t="str">
            <v>Gabon</v>
          </cell>
          <cell r="F51" t="b">
            <v>0</v>
          </cell>
          <cell r="G51" t="str">
            <v>SFVCO-G</v>
          </cell>
        </row>
        <row r="52">
          <cell r="E52" t="str">
            <v>Indonesia</v>
          </cell>
          <cell r="F52" t="b">
            <v>0</v>
          </cell>
          <cell r="G52" t="str">
            <v>SFVCO-INDO</v>
          </cell>
        </row>
      </sheetData>
      <sheetData sheetId="3" refreshError="1">
        <row r="9">
          <cell r="J9">
            <v>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May12"/>
      <sheetName val="May13"/>
      <sheetName val="May14"/>
      <sheetName val="May17"/>
      <sheetName val="May20"/>
      <sheetName val="May21"/>
      <sheetName val="May24"/>
      <sheetName val="May25"/>
      <sheetName val="May26"/>
      <sheetName val="May27"/>
      <sheetName val="Program to date"/>
      <sheetName val="share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 refreshError="1"/>
      <sheetData sheetId="11" refreshError="1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May12"/>
      <sheetName val="May13"/>
      <sheetName val="May14"/>
      <sheetName val="May17"/>
      <sheetName val="May20"/>
      <sheetName val="May21"/>
      <sheetName val="May24"/>
      <sheetName val="May25"/>
      <sheetName val="May26"/>
      <sheetName val="May27"/>
      <sheetName val="Program to date"/>
      <sheetName val="shares"/>
      <sheetName val="Summary(Sohu)"/>
      <sheetName val="CondensedPL(Sohu)"/>
      <sheetName val="CondensedPL(Qtr)"/>
      <sheetName val="Roll-up(Qtr)(Sohu)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Salary08"/>
      <sheetName val="Company"/>
      <sheetName val="FESCO"/>
      <sheetName val="Housing"/>
      <sheetName val="BonusQ2"/>
      <sheetName val="HDC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Salary08"/>
      <sheetName val="Company"/>
      <sheetName val="FESCO"/>
      <sheetName val="Housing"/>
      <sheetName val="BonusQ2"/>
      <sheetName val="HDC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美圆总报价表"/>
      <sheetName val="内贸合同总价表"/>
      <sheetName val="进口设备CIP总价表"/>
      <sheetName val="进口设备FOB总价表"/>
      <sheetName val="内贸采购合同总价表"/>
      <sheetName val="玛赛软件合同总价表"/>
      <sheetName val="设备清单"/>
      <sheetName val="安全服务"/>
      <sheetName val="培训选项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13">
          <cell r="D13">
            <v>216500</v>
          </cell>
        </row>
      </sheetData>
      <sheetData sheetId="8" refreshError="1">
        <row r="10">
          <cell r="G10">
            <v>15200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人民币总报价表"/>
      <sheetName val="进口设备FCA总价表"/>
      <sheetName val="进口设备内贸合同总价表"/>
      <sheetName val="亚信软件合同总价表"/>
      <sheetName val="亚信服务合同总价表"/>
      <sheetName val="内贸采购设备合同总价表"/>
      <sheetName val="内贸采购设备清单"/>
      <sheetName val="省网管中心"/>
      <sheetName val="沈阳，大连"/>
      <sheetName val="备件设备选项"/>
      <sheetName val="培训选项"/>
      <sheetName val="安全内贸采购合同总价表"/>
      <sheetName val="玛赛软件合同总价表"/>
      <sheetName val="玛赛服务合同总价表"/>
      <sheetName val="安全服务"/>
      <sheetName val="安全设备清单"/>
      <sheetName val="安全培训选项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 refreshError="1"/>
      <sheetData sheetId="16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美圆总报价表"/>
      <sheetName val="内贸合同总价表"/>
      <sheetName val="进口设备CIP总价表"/>
      <sheetName val="进口设备FOB总价表"/>
      <sheetName val="内贸采购合同总价表"/>
      <sheetName val="玛赛软件合同总价表"/>
      <sheetName val="设备清单"/>
      <sheetName val="安全服务"/>
      <sheetName val="培训选项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13">
          <cell r="D13">
            <v>216500</v>
          </cell>
        </row>
      </sheetData>
      <sheetData sheetId="8" refreshError="1">
        <row r="10">
          <cell r="G10">
            <v>15200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3 HC "/>
      <sheetName val="3.1Special"/>
      <sheetName val="3.2HC"/>
      <sheetName val="3.3C&amp;B Sum"/>
      <sheetName val="3.4Commission"/>
      <sheetName val="3.5Average Salary"/>
      <sheetName val="3.6Assumption"/>
      <sheetName val="3.7产品"/>
      <sheetName val="3.8内容"/>
      <sheetName val="3.9采购"/>
      <sheetName val="3.10广电"/>
      <sheetName val="3.11技术"/>
      <sheetName val="进口设备FOB总价表"/>
    </sheetNames>
    <sheetDataSet>
      <sheetData sheetId="0"/>
      <sheetData sheetId="1"/>
      <sheetData sheetId="2"/>
      <sheetData sheetId="3"/>
      <sheetData sheetId="4"/>
      <sheetData sheetId="5">
        <row r="4">
          <cell r="D4">
            <v>400</v>
          </cell>
        </row>
      </sheetData>
      <sheetData sheetId="6">
        <row r="4">
          <cell r="E4">
            <v>1</v>
          </cell>
        </row>
      </sheetData>
      <sheetData sheetId="7">
        <row r="36">
          <cell r="P36">
            <v>534842.70000000007</v>
          </cell>
        </row>
      </sheetData>
      <sheetData sheetId="8">
        <row r="36">
          <cell r="P36">
            <v>3820815.3060000008</v>
          </cell>
        </row>
      </sheetData>
      <sheetData sheetId="9">
        <row r="36">
          <cell r="P36">
            <v>1469389.4000000004</v>
          </cell>
        </row>
      </sheetData>
      <sheetData sheetId="10">
        <row r="36">
          <cell r="P36">
            <v>664899.87000000011</v>
          </cell>
        </row>
      </sheetData>
      <sheetData sheetId="11">
        <row r="36">
          <cell r="P36">
            <v>1572704.3400000003</v>
          </cell>
        </row>
      </sheetData>
      <sheetData sheetId="12" refreshError="1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美圆总报价表"/>
      <sheetName val="进口设备CIP总价表"/>
      <sheetName val="进口设备FOB总价表"/>
      <sheetName val="内贸合同总价表"/>
      <sheetName val="内贸采购合同总价表"/>
      <sheetName val="玛赛服务合同总价表"/>
      <sheetName val="玛赛软件合同总价表"/>
      <sheetName val="设备清单"/>
      <sheetName val="安全服务"/>
      <sheetName val="培训选项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PL"/>
      <sheetName val="FCS&amp;LLS"/>
      <sheetName val="Ex-by month"/>
      <sheetName val="Focus"/>
      <sheetName val="工资计算表"/>
      <sheetName val="房屋租赁汇总表"/>
      <sheetName val="奖金明细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4.xml><?xml version="1.0" encoding="utf-8"?>
<externalLink xmlns="http://schemas.openxmlformats.org/spreadsheetml/2006/main">
  <externalBook xmlns:r="http://schemas.openxmlformats.org/officeDocument/2006/relationships" r:id="rId1">
    <sheetNames>
      <sheetName val="PL"/>
      <sheetName val="FCS&amp;LLS"/>
      <sheetName val="Ex-by month"/>
      <sheetName val="Focus"/>
      <sheetName val="工资计算表"/>
      <sheetName val="房屋租赁汇总表"/>
      <sheetName val="奖金明细"/>
      <sheetName val="Allocation"/>
      <sheetName val="H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</sheetDataSet>
  </externalBook>
</externalLink>
</file>

<file path=xl/externalLinks/externalLink35.xml><?xml version="1.0" encoding="utf-8"?>
<externalLink xmlns="http://schemas.openxmlformats.org/spreadsheetml/2006/main">
  <externalBook xmlns:r="http://schemas.openxmlformats.org/officeDocument/2006/relationships" r:id="rId1">
    <sheetNames>
      <sheetName val="美圆总报价表"/>
      <sheetName val="内贸合同总价表"/>
      <sheetName val="进口设备CIP总价表"/>
      <sheetName val="进口设备FOB总价表"/>
      <sheetName val="内贸采购合同总价表"/>
      <sheetName val="玛赛软件合同总价表"/>
      <sheetName val="玛赛服务合同总价表"/>
      <sheetName val="安全服务"/>
      <sheetName val="设备清单"/>
      <sheetName val="培训选项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3">
          <cell r="C3">
            <v>0</v>
          </cell>
        </row>
        <row r="4">
          <cell r="C4">
            <v>0</v>
          </cell>
        </row>
      </sheetData>
      <sheetData sheetId="5" refreshError="1">
        <row r="3">
          <cell r="C3">
            <v>0.5</v>
          </cell>
        </row>
      </sheetData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6.xml><?xml version="1.0" encoding="utf-8"?>
<externalLink xmlns="http://schemas.openxmlformats.org/spreadsheetml/2006/main">
  <externalBook xmlns:r="http://schemas.openxmlformats.org/officeDocument/2006/relationships" r:id="rId1">
    <sheetNames>
      <sheetName val="美圆总报价表"/>
      <sheetName val="内贸合同总价表"/>
      <sheetName val="进口设备CIP总价表"/>
      <sheetName val="进口设备FOB总价表"/>
      <sheetName val="内贸采购合同总价表"/>
      <sheetName val="玛赛软件合同总价表"/>
      <sheetName val="玛赛服务合同总价表"/>
      <sheetName val="安全服务"/>
      <sheetName val="设备清单"/>
      <sheetName val="培训选项"/>
    </sheetNames>
    <sheetDataSet>
      <sheetData sheetId="0" refreshError="1"/>
      <sheetData sheetId="1" refreshError="1"/>
      <sheetData sheetId="2" refreshError="1"/>
      <sheetData sheetId="3" refreshError="1">
        <row r="4">
          <cell r="C4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7.xml><?xml version="1.0" encoding="utf-8"?>
<externalLink xmlns="http://schemas.openxmlformats.org/spreadsheetml/2006/main">
  <externalBook xmlns:r="http://schemas.openxmlformats.org/officeDocument/2006/relationships" r:id="rId1">
    <sheetNames>
      <sheetName val="美圆总报价表"/>
      <sheetName val="内贸合同总价表"/>
      <sheetName val="进口设备CIP总价表"/>
      <sheetName val="进口设备FOB总价表"/>
      <sheetName val="内贸采购合同总价表"/>
      <sheetName val="玛赛软件合同总价表"/>
      <sheetName val="玛赛服务合同总价表"/>
      <sheetName val="安全服务"/>
      <sheetName val="设备清单"/>
      <sheetName val="培训选项"/>
    </sheetNames>
    <sheetDataSet>
      <sheetData sheetId="0" refreshError="1"/>
      <sheetData sheetId="1" refreshError="1"/>
      <sheetData sheetId="2" refreshError="1"/>
      <sheetData sheetId="3" refreshError="1">
        <row r="4">
          <cell r="C4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8.xml><?xml version="1.0" encoding="utf-8"?>
<externalLink xmlns="http://schemas.openxmlformats.org/spreadsheetml/2006/main">
  <externalBook xmlns:r="http://schemas.openxmlformats.org/officeDocument/2006/relationships" r:id="rId1">
    <sheetNames>
      <sheetName val="BizLinePL"/>
    </sheetNames>
    <sheetDataSet>
      <sheetData sheetId="0" refreshError="1">
        <row r="50">
          <cell r="BA50">
            <v>40000000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>
  <externalBook xmlns:r="http://schemas.openxmlformats.org/officeDocument/2006/relationships" r:id="rId1">
    <sheetNames>
      <sheetName val="BizLinePL"/>
      <sheetName val="进口设备FOB总价表"/>
    </sheetNames>
    <sheetDataSet>
      <sheetData sheetId="0" refreshError="1">
        <row r="50">
          <cell r="BA50">
            <v>40000000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人民币总报价表"/>
      <sheetName val="进口设备FCA总价表"/>
      <sheetName val="进口设备内贸合同总价表"/>
      <sheetName val="亚信软件合同总价表"/>
      <sheetName val="亚信服务合同总价表"/>
      <sheetName val="内贸采购设备合同总价表"/>
      <sheetName val="内贸采购设备清单"/>
      <sheetName val="省网管中心"/>
      <sheetName val="沈阳，大连"/>
      <sheetName val="备件设备选项"/>
      <sheetName val="培训选项"/>
      <sheetName val="安全内贸采购合同总价表"/>
      <sheetName val="玛赛软件合同总价表"/>
      <sheetName val="玛赛服务合同总价表"/>
      <sheetName val="安全服务"/>
      <sheetName val="安全设备清单"/>
      <sheetName val="安全培训选项"/>
      <sheetName val="进口设备FOB总价表"/>
      <sheetName val="Work copy"/>
      <sheetName val="PL By Qtr-AfterElim"/>
      <sheetName val="PL-Qtr"/>
      <sheetName val="Spending_Qtr"/>
      <sheetName val="Facility"/>
      <sheetName val="Input"/>
      <sheetName val="Hist Rev"/>
      <sheetName val="Detail"/>
      <sheetName val="WPA_Assum"/>
      <sheetName val="Closing BS"/>
      <sheetName val="Lead-Non Game"/>
      <sheetName val="Breakdown"/>
      <sheetName val="PBC - SM-Accrual"/>
      <sheetName val="活动 成本 BJ&amp;SH&amp;GZ"/>
      <sheetName val="Content_Media"/>
      <sheetName val="Content_Entertainment"/>
      <sheetName val="Sogou_accrual"/>
      <sheetName val="Content-author payment"/>
      <sheetName val="A&amp;P total"/>
      <sheetName val="accrued A&amp;P(corprate)"/>
      <sheetName val="Accrued A&amp;P-Emarketing "/>
      <sheetName val="Accrued Others"/>
      <sheetName val="Accrued A&amp;P-白社会"/>
      <sheetName val="Accrued A&amp;P-Auto"/>
      <sheetName val="Accrued A&amp;P-Sports"/>
      <sheetName val="Accrued A&amp;P-Entertainment "/>
      <sheetName val="无线"/>
      <sheetName val="MTC"/>
      <sheetName val="微博"/>
      <sheetName val="IT-数码"/>
      <sheetName val="Accrued A&amp;P-金融事业部"/>
      <sheetName val="Accrue_Mgt"/>
      <sheetName val="Inputs"/>
      <sheetName val="内贸合同总价表"/>
      <sheetName val="Tables"/>
      <sheetName val="Package"/>
      <sheetName val="B1-1"/>
      <sheetName val="Valuation"/>
      <sheetName val="Consolidated FS-20090630"/>
      <sheetName val="DLCD"/>
      <sheetName val="Capital"/>
      <sheetName val="设备部房屋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40.xml><?xml version="1.0" encoding="utf-8"?>
<externalLink xmlns="http://schemas.openxmlformats.org/spreadsheetml/2006/main">
  <externalBook xmlns:r="http://schemas.openxmlformats.org/officeDocument/2006/relationships" r:id="rId1">
    <sheetNames>
      <sheetName val="2005vs2006vs2007summary"/>
      <sheetName val="AllocationRec"/>
      <sheetName val="Facility"/>
      <sheetName val="Depreciation"/>
      <sheetName val="Communication"/>
      <sheetName val="Salary and benefit"/>
      <sheetName val="Travelling &amp; Entertainment"/>
      <sheetName val="Professional Fee"/>
      <sheetName val="Advertising &amp; Promotion"/>
      <sheetName val="Content &amp; License"/>
      <sheetName val="Bad Debt Provision"/>
      <sheetName val="Reconciliation"/>
      <sheetName val="Office expenses"/>
      <sheetName val="Training"/>
      <sheetName val="Amortization of intangbiles"/>
      <sheetName val="Other"/>
      <sheetName val="Index"/>
      <sheetName val="Summary"/>
      <sheetName val="Brand Ad"/>
      <sheetName val="Search"/>
      <sheetName val="Go2Map-Other"/>
      <sheetName val="Wireless"/>
      <sheetName val="WAP Portal"/>
      <sheetName val="EC"/>
      <sheetName val="Game"/>
      <sheetName val="TLBB"/>
      <sheetName val="Gorp"/>
      <sheetName val="CorpbyNature"/>
      <sheetName val="Sheet1"/>
      <sheetName val="进口设备FOB总价表"/>
    </sheetNames>
    <sheetDataSet>
      <sheetData sheetId="0"/>
      <sheetData sheetId="1"/>
      <sheetData sheetId="2" refreshError="1">
        <row r="6">
          <cell r="D6">
            <v>7.9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</sheetDataSet>
  </externalBook>
</externalLink>
</file>

<file path=xl/externalLinks/externalLink41.xml><?xml version="1.0" encoding="utf-8"?>
<externalLink xmlns="http://schemas.openxmlformats.org/spreadsheetml/2006/main">
  <externalBook xmlns:r="http://schemas.openxmlformats.org/officeDocument/2006/relationships" r:id="rId1">
    <sheetNames>
      <sheetName val="Index"/>
      <sheetName val="Allocated Facility"/>
      <sheetName val="Allocation by Q"/>
      <sheetName val="Bizline summary"/>
      <sheetName val="Sheet1"/>
      <sheetName val="Sheet2"/>
    </sheetNames>
    <sheetDataSet>
      <sheetData sheetId="0"/>
      <sheetData sheetId="1"/>
      <sheetData sheetId="2" refreshError="1">
        <row r="7">
          <cell r="D7">
            <v>286.00974113863435</v>
          </cell>
        </row>
      </sheetData>
      <sheetData sheetId="3"/>
      <sheetData sheetId="4"/>
      <sheetData sheetId="5"/>
    </sheetDataSet>
  </externalBook>
</externalLink>
</file>

<file path=xl/externalLinks/externalLink42.xml><?xml version="1.0" encoding="utf-8"?>
<externalLink xmlns="http://schemas.openxmlformats.org/spreadsheetml/2006/main">
  <externalBook xmlns:r="http://schemas.openxmlformats.org/officeDocument/2006/relationships" r:id="rId1">
    <sheetNames>
      <sheetName val="Index"/>
      <sheetName val="Allocated Facility"/>
      <sheetName val="Allocation by Q"/>
      <sheetName val="Bizline summary"/>
      <sheetName val="Sheet1"/>
      <sheetName val="Sheet2"/>
      <sheetName val="Spending-mth(Sohu)"/>
      <sheetName val="Spending-Qtr"/>
    </sheetNames>
    <sheetDataSet>
      <sheetData sheetId="0"/>
      <sheetData sheetId="1"/>
      <sheetData sheetId="2" refreshError="1">
        <row r="7">
          <cell r="D7">
            <v>286.00974113863435</v>
          </cell>
        </row>
      </sheetData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43.xml><?xml version="1.0" encoding="utf-8"?>
<externalLink xmlns="http://schemas.openxmlformats.org/spreadsheetml/2006/main">
  <externalBook xmlns:r="http://schemas.openxmlformats.org/officeDocument/2006/relationships" r:id="rId1">
    <sheetNames>
      <sheetName val="2.版权摊销分销及现金流总结"/>
      <sheetName val="2.1.独家剧分销"/>
      <sheetName val="2.1-1 2012分销计划透视"/>
      <sheetName val="2.1-Data"/>
      <sheetName val="2.2. 采购部数及成本"/>
      <sheetName val="2.3.2012年版权采购明细"/>
      <sheetName val="摊销费用"/>
      <sheetName val="Summary "/>
    </sheetNames>
    <sheetDataSet>
      <sheetData sheetId="0"/>
      <sheetData sheetId="1"/>
      <sheetData sheetId="2"/>
      <sheetData sheetId="3">
        <row r="1">
          <cell r="B1" t="str">
            <v>剧名</v>
          </cell>
        </row>
      </sheetData>
      <sheetData sheetId="4"/>
      <sheetData sheetId="5">
        <row r="8">
          <cell r="A8" t="str">
            <v>电视剧</v>
          </cell>
          <cell r="B8" t="str">
            <v>片方</v>
          </cell>
          <cell r="C8" t="str">
            <v>独家</v>
          </cell>
          <cell r="D8" t="str">
            <v>境内</v>
          </cell>
          <cell r="E8" t="str">
            <v>新片购买</v>
          </cell>
          <cell r="J8">
            <v>135000000</v>
          </cell>
          <cell r="M8">
            <v>27000000</v>
          </cell>
          <cell r="N8">
            <v>54000000</v>
          </cell>
          <cell r="O8">
            <v>27000000</v>
          </cell>
          <cell r="P8">
            <v>27000000</v>
          </cell>
        </row>
        <row r="9">
          <cell r="A9" t="str">
            <v>电视剧</v>
          </cell>
          <cell r="B9" t="str">
            <v>片方</v>
          </cell>
          <cell r="C9" t="str">
            <v>独家</v>
          </cell>
          <cell r="D9" t="str">
            <v>泰国</v>
          </cell>
          <cell r="E9" t="str">
            <v>新片购买</v>
          </cell>
        </row>
        <row r="11">
          <cell r="A11" t="str">
            <v>电视剧</v>
          </cell>
          <cell r="B11" t="str">
            <v>代理商</v>
          </cell>
          <cell r="C11" t="str">
            <v>非独家</v>
          </cell>
          <cell r="D11" t="str">
            <v>境内</v>
          </cell>
          <cell r="E11" t="str">
            <v>新片购买</v>
          </cell>
          <cell r="J11">
            <v>60000000</v>
          </cell>
          <cell r="M11">
            <v>15000000</v>
          </cell>
          <cell r="N11">
            <v>15000000</v>
          </cell>
          <cell r="O11">
            <v>15000000</v>
          </cell>
          <cell r="P11">
            <v>15000000</v>
          </cell>
        </row>
        <row r="12">
          <cell r="A12" t="str">
            <v>电视剧</v>
          </cell>
          <cell r="B12" t="str">
            <v>代理商</v>
          </cell>
          <cell r="C12" t="str">
            <v>非独家</v>
          </cell>
          <cell r="D12" t="str">
            <v>境内</v>
          </cell>
          <cell r="E12" t="str">
            <v>补充剧库</v>
          </cell>
          <cell r="J12">
            <v>4500000</v>
          </cell>
          <cell r="M12">
            <v>1800000</v>
          </cell>
          <cell r="N12">
            <v>900000</v>
          </cell>
          <cell r="O12">
            <v>900000</v>
          </cell>
          <cell r="P12">
            <v>900000</v>
          </cell>
        </row>
        <row r="13">
          <cell r="A13" t="str">
            <v>电视剧</v>
          </cell>
          <cell r="B13" t="str">
            <v>代理商</v>
          </cell>
          <cell r="C13" t="str">
            <v>非独家</v>
          </cell>
          <cell r="D13" t="str">
            <v>境内</v>
          </cell>
          <cell r="E13" t="str">
            <v>老片续约</v>
          </cell>
          <cell r="J13">
            <v>11304735</v>
          </cell>
          <cell r="M13">
            <v>1786720</v>
          </cell>
          <cell r="N13">
            <v>2888860</v>
          </cell>
          <cell r="O13">
            <v>3223740</v>
          </cell>
          <cell r="P13">
            <v>3405415</v>
          </cell>
        </row>
        <row r="16">
          <cell r="A16" t="str">
            <v>电影</v>
          </cell>
          <cell r="B16" t="str">
            <v>代理商</v>
          </cell>
          <cell r="C16" t="str">
            <v>独家</v>
          </cell>
          <cell r="D16" t="str">
            <v>日本</v>
          </cell>
          <cell r="E16" t="str">
            <v>新片购买</v>
          </cell>
          <cell r="J16">
            <v>13860000</v>
          </cell>
          <cell r="M16">
            <v>13860000</v>
          </cell>
          <cell r="N16">
            <v>0</v>
          </cell>
          <cell r="O16">
            <v>0</v>
          </cell>
          <cell r="P16">
            <v>0</v>
          </cell>
        </row>
        <row r="18">
          <cell r="A18" t="str">
            <v>电影</v>
          </cell>
          <cell r="B18" t="str">
            <v>代理商</v>
          </cell>
          <cell r="C18" t="str">
            <v>非独家</v>
          </cell>
          <cell r="D18" t="str">
            <v>境内+境外</v>
          </cell>
          <cell r="E18" t="str">
            <v>新片购买</v>
          </cell>
          <cell r="J18">
            <v>30000000</v>
          </cell>
          <cell r="M18">
            <v>7500000</v>
          </cell>
          <cell r="N18">
            <v>9000000</v>
          </cell>
          <cell r="O18">
            <v>7000000</v>
          </cell>
          <cell r="P18">
            <v>6500000</v>
          </cell>
        </row>
        <row r="19">
          <cell r="A19" t="str">
            <v>电影</v>
          </cell>
          <cell r="B19" t="str">
            <v>代理商</v>
          </cell>
          <cell r="C19" t="str">
            <v>非独家</v>
          </cell>
          <cell r="D19" t="str">
            <v>境内+境外</v>
          </cell>
          <cell r="E19" t="str">
            <v>补充剧库</v>
          </cell>
          <cell r="J19">
            <v>7630000</v>
          </cell>
          <cell r="M19">
            <v>2060000</v>
          </cell>
          <cell r="N19">
            <v>800000</v>
          </cell>
          <cell r="O19">
            <v>3630000</v>
          </cell>
          <cell r="P19">
            <v>1140000</v>
          </cell>
        </row>
        <row r="20">
          <cell r="A20" t="str">
            <v>电影</v>
          </cell>
          <cell r="B20" t="str">
            <v>代理商</v>
          </cell>
          <cell r="C20" t="str">
            <v>非独家</v>
          </cell>
          <cell r="D20" t="str">
            <v>境内+境外</v>
          </cell>
          <cell r="E20" t="str">
            <v>老片续约</v>
          </cell>
          <cell r="J20">
            <v>6474891.7999999998</v>
          </cell>
          <cell r="M20">
            <v>1725341.8</v>
          </cell>
          <cell r="N20">
            <v>406250</v>
          </cell>
          <cell r="O20">
            <v>1713400</v>
          </cell>
          <cell r="P20">
            <v>2629900</v>
          </cell>
        </row>
        <row r="24">
          <cell r="A24" t="str">
            <v>动漫</v>
          </cell>
          <cell r="B24" t="str">
            <v>片方</v>
          </cell>
          <cell r="C24" t="str">
            <v>非独家</v>
          </cell>
          <cell r="D24" t="str">
            <v>境内</v>
          </cell>
          <cell r="E24" t="str">
            <v>新片购买</v>
          </cell>
          <cell r="J24">
            <v>1497600</v>
          </cell>
          <cell r="M24">
            <v>374400</v>
          </cell>
          <cell r="N24">
            <v>468000</v>
          </cell>
          <cell r="O24">
            <v>468000</v>
          </cell>
          <cell r="P24">
            <v>187200</v>
          </cell>
        </row>
        <row r="25">
          <cell r="A25" t="str">
            <v>动漫</v>
          </cell>
          <cell r="B25" t="str">
            <v>片方</v>
          </cell>
          <cell r="C25" t="str">
            <v>非独家</v>
          </cell>
          <cell r="D25" t="str">
            <v>境外</v>
          </cell>
          <cell r="E25" t="str">
            <v>新片购买</v>
          </cell>
          <cell r="J25">
            <v>3600000</v>
          </cell>
          <cell r="M25">
            <v>720000</v>
          </cell>
          <cell r="N25">
            <v>1440000</v>
          </cell>
          <cell r="O25">
            <v>1080000</v>
          </cell>
          <cell r="P25">
            <v>360000</v>
          </cell>
        </row>
        <row r="26">
          <cell r="A26" t="str">
            <v>动漫</v>
          </cell>
          <cell r="B26" t="str">
            <v>片方</v>
          </cell>
          <cell r="C26" t="str">
            <v>非独家</v>
          </cell>
          <cell r="D26" t="str">
            <v>境内</v>
          </cell>
          <cell r="E26" t="str">
            <v>老片续约</v>
          </cell>
          <cell r="J26">
            <v>1768000</v>
          </cell>
          <cell r="M26">
            <v>477800</v>
          </cell>
          <cell r="N26">
            <v>576000</v>
          </cell>
          <cell r="O26">
            <v>547200</v>
          </cell>
          <cell r="P26">
            <v>167000</v>
          </cell>
        </row>
        <row r="28">
          <cell r="A28" t="str">
            <v>纪录片</v>
          </cell>
          <cell r="B28" t="str">
            <v>代理商</v>
          </cell>
          <cell r="C28" t="str">
            <v>非独家</v>
          </cell>
          <cell r="D28" t="str">
            <v>境内</v>
          </cell>
          <cell r="E28" t="str">
            <v>老片续约</v>
          </cell>
          <cell r="J28">
            <v>1536200</v>
          </cell>
          <cell r="M28">
            <v>786000</v>
          </cell>
          <cell r="N28">
            <v>750200</v>
          </cell>
        </row>
        <row r="29">
          <cell r="A29" t="str">
            <v>纪录片</v>
          </cell>
          <cell r="B29" t="str">
            <v>国家地理</v>
          </cell>
          <cell r="C29" t="str">
            <v>非独家</v>
          </cell>
          <cell r="D29" t="str">
            <v>英国</v>
          </cell>
          <cell r="E29" t="str">
            <v>新片购买</v>
          </cell>
          <cell r="J29">
            <v>1260000</v>
          </cell>
          <cell r="N29">
            <v>1260000</v>
          </cell>
        </row>
        <row r="31">
          <cell r="A31" t="str">
            <v>纪录片</v>
          </cell>
          <cell r="B31" t="str">
            <v>代理商</v>
          </cell>
          <cell r="C31" t="str">
            <v>独家</v>
          </cell>
          <cell r="D31" t="str">
            <v>境内</v>
          </cell>
          <cell r="E31" t="str">
            <v>老片续约</v>
          </cell>
          <cell r="J31">
            <v>1710000</v>
          </cell>
          <cell r="M31">
            <v>1500000</v>
          </cell>
          <cell r="N31">
            <v>210000</v>
          </cell>
        </row>
        <row r="33">
          <cell r="A33" t="str">
            <v>综艺</v>
          </cell>
          <cell r="B33" t="str">
            <v>片方</v>
          </cell>
          <cell r="C33" t="str">
            <v>非独家</v>
          </cell>
          <cell r="D33" t="str">
            <v>境外</v>
          </cell>
          <cell r="E33" t="str">
            <v>新片购买</v>
          </cell>
        </row>
        <row r="34">
          <cell r="A34" t="str">
            <v>综艺</v>
          </cell>
          <cell r="B34" t="str">
            <v>片方</v>
          </cell>
          <cell r="C34" t="str">
            <v>非独家</v>
          </cell>
          <cell r="D34" t="str">
            <v>境外</v>
          </cell>
          <cell r="E34" t="str">
            <v>新片购买</v>
          </cell>
          <cell r="J34">
            <v>4989600</v>
          </cell>
          <cell r="O34">
            <v>4989600</v>
          </cell>
        </row>
        <row r="35">
          <cell r="A35" t="str">
            <v>综艺</v>
          </cell>
          <cell r="B35" t="str">
            <v>代理商</v>
          </cell>
          <cell r="C35" t="str">
            <v>非独家</v>
          </cell>
          <cell r="D35" t="str">
            <v>台湾</v>
          </cell>
          <cell r="E35" t="str">
            <v>新片购买</v>
          </cell>
        </row>
        <row r="37">
          <cell r="A37" t="str">
            <v>付费电影</v>
          </cell>
          <cell r="B37" t="str">
            <v>米高梅</v>
          </cell>
          <cell r="C37" t="str">
            <v>独家</v>
          </cell>
          <cell r="D37" t="str">
            <v>美国</v>
          </cell>
          <cell r="E37" t="str">
            <v>新片购买</v>
          </cell>
          <cell r="J37">
            <v>4200000</v>
          </cell>
          <cell r="M37">
            <v>0</v>
          </cell>
          <cell r="N37">
            <v>0</v>
          </cell>
          <cell r="O37">
            <v>4200000</v>
          </cell>
          <cell r="P37">
            <v>0</v>
          </cell>
        </row>
        <row r="38">
          <cell r="A38" t="str">
            <v>付费电影</v>
          </cell>
          <cell r="B38" t="str">
            <v>米拉麦克斯</v>
          </cell>
          <cell r="C38" t="str">
            <v>非独家</v>
          </cell>
          <cell r="D38" t="str">
            <v>美国</v>
          </cell>
          <cell r="E38" t="str">
            <v>新片购买</v>
          </cell>
          <cell r="J38">
            <v>9135000</v>
          </cell>
          <cell r="M38">
            <v>4567500</v>
          </cell>
          <cell r="N38">
            <v>0</v>
          </cell>
          <cell r="O38">
            <v>0</v>
          </cell>
          <cell r="P38">
            <v>0</v>
          </cell>
        </row>
        <row r="39">
          <cell r="A39" t="str">
            <v>付费电影</v>
          </cell>
          <cell r="B39" t="str">
            <v>电影网</v>
          </cell>
          <cell r="C39" t="str">
            <v>非独家</v>
          </cell>
          <cell r="D39" t="str">
            <v>境内</v>
          </cell>
          <cell r="E39" t="str">
            <v>新片购买</v>
          </cell>
          <cell r="J39">
            <v>1200000</v>
          </cell>
          <cell r="M39">
            <v>300000</v>
          </cell>
          <cell r="N39">
            <v>300000</v>
          </cell>
          <cell r="O39">
            <v>300000</v>
          </cell>
          <cell r="P39">
            <v>300000</v>
          </cell>
        </row>
        <row r="40">
          <cell r="A40" t="str">
            <v>付费电影</v>
          </cell>
          <cell r="B40" t="str">
            <v>片库（如朗思，美亚）</v>
          </cell>
          <cell r="C40" t="str">
            <v>非独家</v>
          </cell>
          <cell r="D40" t="str">
            <v>境外</v>
          </cell>
          <cell r="E40" t="str">
            <v>新片购买</v>
          </cell>
          <cell r="J40">
            <v>1250000</v>
          </cell>
          <cell r="M40">
            <v>0</v>
          </cell>
          <cell r="N40">
            <v>1250000</v>
          </cell>
          <cell r="O40">
            <v>0</v>
          </cell>
          <cell r="P40">
            <v>0</v>
          </cell>
        </row>
        <row r="41">
          <cell r="A41" t="str">
            <v>付费电影</v>
          </cell>
          <cell r="B41" t="str">
            <v>境外（法，德等）</v>
          </cell>
          <cell r="C41" t="str">
            <v>非独家</v>
          </cell>
          <cell r="D41" t="str">
            <v>境外</v>
          </cell>
          <cell r="E41" t="str">
            <v>新片购买</v>
          </cell>
          <cell r="J41">
            <v>625000</v>
          </cell>
          <cell r="M41">
            <v>0</v>
          </cell>
          <cell r="N41">
            <v>0</v>
          </cell>
          <cell r="O41">
            <v>625000</v>
          </cell>
          <cell r="P41">
            <v>0</v>
          </cell>
        </row>
        <row r="42">
          <cell r="A42" t="str">
            <v>付费电视剧</v>
          </cell>
          <cell r="B42" t="str">
            <v>付费电视剧</v>
          </cell>
          <cell r="C42" t="str">
            <v>非独家</v>
          </cell>
          <cell r="D42" t="str">
            <v>境外</v>
          </cell>
          <cell r="E42" t="str">
            <v>新片购买</v>
          </cell>
          <cell r="J42">
            <v>500000</v>
          </cell>
          <cell r="M42">
            <v>0</v>
          </cell>
          <cell r="N42">
            <v>500000</v>
          </cell>
          <cell r="O42">
            <v>0</v>
          </cell>
          <cell r="P42">
            <v>0</v>
          </cell>
        </row>
        <row r="43">
          <cell r="A43" t="str">
            <v>付费综艺</v>
          </cell>
          <cell r="B43" t="str">
            <v>付费综艺</v>
          </cell>
          <cell r="C43" t="str">
            <v>非独家</v>
          </cell>
          <cell r="D43" t="str">
            <v>境内</v>
          </cell>
          <cell r="E43" t="str">
            <v>新片购买</v>
          </cell>
          <cell r="J43">
            <v>400000</v>
          </cell>
          <cell r="M43">
            <v>0</v>
          </cell>
          <cell r="N43">
            <v>0</v>
          </cell>
          <cell r="O43">
            <v>400000</v>
          </cell>
          <cell r="P43">
            <v>0</v>
          </cell>
        </row>
        <row r="44">
          <cell r="A44" t="str">
            <v>付费纪录片</v>
          </cell>
          <cell r="B44" t="str">
            <v>付费纪录片</v>
          </cell>
          <cell r="C44" t="str">
            <v>非独家</v>
          </cell>
          <cell r="D44" t="str">
            <v>境内</v>
          </cell>
          <cell r="E44" t="str">
            <v>新片购买</v>
          </cell>
          <cell r="J44">
            <v>100000</v>
          </cell>
          <cell r="M44">
            <v>0</v>
          </cell>
          <cell r="N44">
            <v>0</v>
          </cell>
          <cell r="O44">
            <v>0</v>
          </cell>
          <cell r="P44">
            <v>100000</v>
          </cell>
        </row>
        <row r="45">
          <cell r="A45" t="str">
            <v>付费教育</v>
          </cell>
          <cell r="B45" t="str">
            <v>付费教育</v>
          </cell>
          <cell r="C45" t="str">
            <v>非独家</v>
          </cell>
          <cell r="D45" t="str">
            <v>境内</v>
          </cell>
          <cell r="E45" t="str">
            <v>新片购买</v>
          </cell>
          <cell r="J45">
            <v>3900000</v>
          </cell>
          <cell r="M45">
            <v>3900000</v>
          </cell>
          <cell r="N45">
            <v>0</v>
          </cell>
          <cell r="O45">
            <v>0</v>
          </cell>
          <cell r="P45">
            <v>0</v>
          </cell>
        </row>
        <row r="47">
          <cell r="A47" t="str">
            <v>框架</v>
          </cell>
          <cell r="B47" t="str">
            <v>希杰</v>
          </cell>
          <cell r="C47" t="str">
            <v>独播</v>
          </cell>
          <cell r="D47" t="str">
            <v>韩国</v>
          </cell>
          <cell r="E47" t="str">
            <v>新片购买</v>
          </cell>
          <cell r="J47">
            <v>21744015</v>
          </cell>
          <cell r="M47">
            <v>5436003.75</v>
          </cell>
          <cell r="N47">
            <v>5436003.75</v>
          </cell>
          <cell r="O47">
            <v>5436003.75</v>
          </cell>
          <cell r="P47">
            <v>5436003.75</v>
          </cell>
        </row>
        <row r="48">
          <cell r="A48" t="str">
            <v>独家美剧</v>
          </cell>
          <cell r="B48" t="str">
            <v>Warner</v>
          </cell>
          <cell r="C48" t="str">
            <v>独播</v>
          </cell>
          <cell r="D48" t="str">
            <v>美国</v>
          </cell>
          <cell r="E48" t="str">
            <v>新片购买</v>
          </cell>
          <cell r="J48">
            <v>2494800</v>
          </cell>
          <cell r="M48">
            <v>0</v>
          </cell>
          <cell r="N48">
            <v>0</v>
          </cell>
          <cell r="O48">
            <v>2494800</v>
          </cell>
          <cell r="P48">
            <v>0</v>
          </cell>
        </row>
        <row r="49">
          <cell r="A49" t="str">
            <v>美剧A</v>
          </cell>
          <cell r="B49" t="str">
            <v>Warner</v>
          </cell>
          <cell r="C49" t="str">
            <v>非独播</v>
          </cell>
          <cell r="D49" t="str">
            <v>美国</v>
          </cell>
          <cell r="E49" t="str">
            <v>新片购买</v>
          </cell>
          <cell r="J49">
            <v>6961500</v>
          </cell>
          <cell r="M49">
            <v>0</v>
          </cell>
          <cell r="N49">
            <v>0</v>
          </cell>
          <cell r="O49">
            <v>6961500</v>
          </cell>
          <cell r="P49">
            <v>0</v>
          </cell>
        </row>
        <row r="50">
          <cell r="A50" t="str">
            <v>美剧A</v>
          </cell>
          <cell r="B50" t="str">
            <v>Disney</v>
          </cell>
          <cell r="C50" t="str">
            <v>非独播</v>
          </cell>
          <cell r="D50" t="str">
            <v>美国</v>
          </cell>
          <cell r="E50" t="str">
            <v>新片购买</v>
          </cell>
          <cell r="J50">
            <v>1215900</v>
          </cell>
          <cell r="M50">
            <v>0</v>
          </cell>
          <cell r="N50">
            <v>0</v>
          </cell>
          <cell r="O50">
            <v>1215900</v>
          </cell>
          <cell r="P50">
            <v>0</v>
          </cell>
        </row>
        <row r="52">
          <cell r="A52" t="str">
            <v>美剧A</v>
          </cell>
          <cell r="B52" t="str">
            <v>FOX</v>
          </cell>
          <cell r="C52" t="str">
            <v>非独播</v>
          </cell>
          <cell r="D52" t="str">
            <v>美国</v>
          </cell>
          <cell r="E52" t="str">
            <v>新片购买</v>
          </cell>
          <cell r="J52">
            <v>2898000</v>
          </cell>
          <cell r="M52">
            <v>0</v>
          </cell>
          <cell r="N52">
            <v>0</v>
          </cell>
          <cell r="O52">
            <v>2898000</v>
          </cell>
          <cell r="P52">
            <v>0</v>
          </cell>
        </row>
        <row r="53">
          <cell r="A53" t="str">
            <v>美剧A</v>
          </cell>
          <cell r="B53" t="str">
            <v>CBS</v>
          </cell>
          <cell r="C53" t="str">
            <v>非独播</v>
          </cell>
          <cell r="D53" t="str">
            <v>美国</v>
          </cell>
          <cell r="E53" t="str">
            <v>新片购买</v>
          </cell>
          <cell r="J53">
            <v>1108800</v>
          </cell>
          <cell r="M53">
            <v>0</v>
          </cell>
          <cell r="N53">
            <v>0</v>
          </cell>
          <cell r="O53">
            <v>1108800</v>
          </cell>
          <cell r="P53">
            <v>0</v>
          </cell>
        </row>
        <row r="55">
          <cell r="A55" t="str">
            <v>美剧AA</v>
          </cell>
          <cell r="B55" t="str">
            <v>sony</v>
          </cell>
          <cell r="C55" t="str">
            <v>非独播</v>
          </cell>
          <cell r="D55" t="str">
            <v>美国</v>
          </cell>
          <cell r="E55" t="str">
            <v>新片购买</v>
          </cell>
          <cell r="J55">
            <v>3717000</v>
          </cell>
          <cell r="M55">
            <v>0</v>
          </cell>
          <cell r="N55">
            <v>0</v>
          </cell>
          <cell r="O55">
            <v>3717000</v>
          </cell>
          <cell r="P55">
            <v>0</v>
          </cell>
        </row>
        <row r="56">
          <cell r="A56" t="str">
            <v>美剧AA</v>
          </cell>
          <cell r="B56" t="str">
            <v>AMC</v>
          </cell>
          <cell r="C56" t="str">
            <v>非独播</v>
          </cell>
          <cell r="D56" t="str">
            <v>美国</v>
          </cell>
          <cell r="E56" t="str">
            <v>新片购买</v>
          </cell>
          <cell r="J56">
            <v>4032000</v>
          </cell>
          <cell r="M56">
            <v>0</v>
          </cell>
          <cell r="N56">
            <v>0</v>
          </cell>
          <cell r="O56">
            <v>4032000</v>
          </cell>
          <cell r="P56">
            <v>0</v>
          </cell>
        </row>
        <row r="58">
          <cell r="A58" t="str">
            <v>英剧</v>
          </cell>
          <cell r="B58" t="str">
            <v>BBC</v>
          </cell>
          <cell r="C58" t="str">
            <v>非独播</v>
          </cell>
          <cell r="D58" t="str">
            <v>英国</v>
          </cell>
          <cell r="E58" t="str">
            <v>新片购买</v>
          </cell>
          <cell r="J58">
            <v>94500</v>
          </cell>
          <cell r="M58">
            <v>94500</v>
          </cell>
          <cell r="N58">
            <v>0</v>
          </cell>
          <cell r="O58">
            <v>0</v>
          </cell>
          <cell r="P58">
            <v>0</v>
          </cell>
        </row>
      </sheetData>
      <sheetData sheetId="6">
        <row r="8">
          <cell r="M8">
            <v>0</v>
          </cell>
        </row>
      </sheetData>
      <sheetData sheetId="7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FirstDraft@Nov24"/>
      <sheetName val="P&amp;L"/>
      <sheetName val="TLBB"/>
      <sheetName val="TLBB (2)"/>
      <sheetName val="Game BO"/>
      <sheetName val="Game TLBB"/>
      <sheetName val="TLBB-拆分"/>
      <sheetName val="Game TLBB (2)"/>
    </sheetNames>
    <sheetDataSet>
      <sheetData sheetId="0"/>
      <sheetData sheetId="1"/>
      <sheetData sheetId="2" refreshError="1">
        <row r="86">
          <cell r="C86">
            <v>39600000</v>
          </cell>
          <cell r="D86">
            <v>39600000</v>
          </cell>
          <cell r="E86">
            <v>38500000</v>
          </cell>
          <cell r="F86">
            <v>38300000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人民币总报价表"/>
      <sheetName val="进口设备FCA总价表"/>
      <sheetName val="进口设备内贸合同总价表"/>
      <sheetName val="亚信软件合同总价表"/>
      <sheetName val="亚信服务合同总价表"/>
      <sheetName val="内贸采购设备合同总价表"/>
      <sheetName val="内贸采购设备清单"/>
      <sheetName val="省网管中心"/>
      <sheetName val="沈阳，大连"/>
      <sheetName val="备件设备选项"/>
      <sheetName val="培训选项"/>
      <sheetName val="安全内贸采购合同总价表"/>
      <sheetName val="玛赛软件合同总价表"/>
      <sheetName val="玛赛服务合同总价表"/>
      <sheetName val="安全服务"/>
      <sheetName val="安全设备清单"/>
      <sheetName val="安全培训选项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 refreshError="1"/>
      <sheetData sheetId="16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Issue"/>
      <sheetName val="Topdown"/>
      <sheetName val="P&amp;L by Business Line Q4"/>
      <sheetName val="Corporate"/>
      <sheetName val="SpendingQ4"/>
      <sheetName val="SummaryOLD"/>
      <sheetName val="Summary NEW"/>
      <sheetName val="Update@0924"/>
      <sheetName val="PL"/>
      <sheetName val="Update@1015"/>
      <sheetName val="Contribution"/>
      <sheetName val="Contribution(OLD)"/>
      <sheetName val="Wireless"/>
      <sheetName val="Q4.04 Linda"/>
      <sheetName val="A&amp;P"/>
      <sheetName val="Q4 Corporate"/>
      <sheetName val="EC"/>
      <sheetName val="P&amp;L by Business Line-QTD(SM)"/>
      <sheetName val="Spending_Qtr Oct15"/>
      <sheetName val="Ad"/>
      <sheetName val="SPS"/>
      <sheetName val="Game"/>
      <sheetName val="Spending_Qtr"/>
      <sheetName val="Q1"/>
      <sheetName val="Q4 CorporateOld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美圆总报价表"/>
      <sheetName val="进口设备CIP总价表"/>
      <sheetName val="进口设备FOB总价表"/>
      <sheetName val="内贸合同总价表"/>
      <sheetName val="内贸采购合同总价表"/>
      <sheetName val="玛赛服务合同总价表"/>
      <sheetName val="玛赛软件合同总价表"/>
      <sheetName val="设备清单"/>
      <sheetName val="安全服务"/>
      <sheetName val="培训选项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美圆总报价表"/>
      <sheetName val="进口设备CIP总价表"/>
      <sheetName val="进口设备FOB总价表"/>
      <sheetName val="内贸合同总价表"/>
      <sheetName val="内贸采购合同总价表"/>
      <sheetName val="玛赛服务合同总价表"/>
      <sheetName val="玛赛软件合同总价表"/>
      <sheetName val="设备清单"/>
      <sheetName val="安全服务"/>
      <sheetName val="培训选项"/>
      <sheetName val="Work copy"/>
      <sheetName val="PL By Qtr-AfterElim"/>
      <sheetName val="PL-Qtr"/>
      <sheetName val="Spending_Qtr"/>
      <sheetName val="Assumption"/>
      <sheetName val="AIZ BWA"/>
      <sheetName val="INMT MSX"/>
      <sheetName val="Detail"/>
      <sheetName val="Input"/>
      <sheetName val="General"/>
      <sheetName val="EX6_CapAssets"/>
      <sheetName val="WPA_Assum"/>
      <sheetName val="Valuation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Z72"/>
  <sheetViews>
    <sheetView topLeftCell="A31" workbookViewId="0">
      <selection activeCell="C30" sqref="C30:C31"/>
    </sheetView>
  </sheetViews>
  <sheetFormatPr defaultColWidth="9" defaultRowHeight="14.25" outlineLevelCol="1"/>
  <cols>
    <col min="1" max="1" width="9" style="25"/>
    <col min="2" max="2" width="9.375" style="25" bestFit="1" customWidth="1"/>
    <col min="3" max="5" width="9" style="25"/>
    <col min="6" max="6" width="13.625" style="100" bestFit="1" customWidth="1"/>
    <col min="7" max="10" width="10.25" style="100" hidden="1" customWidth="1"/>
    <col min="11" max="11" width="9.375" style="100" hidden="1" customWidth="1"/>
    <col min="12" max="12" width="11.25" style="100" hidden="1" customWidth="1"/>
    <col min="13" max="28" width="9" style="100" customWidth="1" outlineLevel="1"/>
    <col min="29" max="29" width="9" style="100" customWidth="1"/>
    <col min="30" max="30" width="0" style="100" hidden="1" customWidth="1" outlineLevel="1" collapsed="1"/>
    <col min="31" max="31" width="10.25" style="100" hidden="1" customWidth="1" outlineLevel="1"/>
    <col min="32" max="77" width="0" style="100" hidden="1" customWidth="1" outlineLevel="1"/>
    <col min="78" max="78" width="9.375" style="25" bestFit="1" customWidth="1" collapsed="1"/>
    <col min="79" max="16384" width="9" style="25"/>
  </cols>
  <sheetData>
    <row r="1" spans="1:78" s="259" customFormat="1" hidden="1">
      <c r="F1" s="261"/>
      <c r="G1" s="261"/>
      <c r="H1" s="261"/>
      <c r="I1" s="261"/>
      <c r="J1" s="261"/>
      <c r="K1" s="261"/>
      <c r="L1" s="261" t="s">
        <v>495</v>
      </c>
      <c r="M1" s="261"/>
      <c r="N1" s="261"/>
      <c r="O1" s="261"/>
      <c r="P1" s="261"/>
      <c r="Q1" s="261"/>
      <c r="R1" s="261"/>
      <c r="S1" s="261"/>
      <c r="T1" s="261"/>
      <c r="U1" s="261"/>
      <c r="V1" s="261"/>
      <c r="W1" s="261"/>
      <c r="X1" s="261"/>
      <c r="Y1" s="261">
        <v>1</v>
      </c>
      <c r="Z1" s="261">
        <v>2</v>
      </c>
      <c r="AA1" s="261">
        <v>3</v>
      </c>
      <c r="AB1" s="261">
        <v>4</v>
      </c>
      <c r="AC1" s="261"/>
      <c r="AD1" s="261">
        <v>5</v>
      </c>
      <c r="AE1" s="261">
        <v>6</v>
      </c>
      <c r="AF1" s="261">
        <v>7</v>
      </c>
      <c r="AG1" s="261">
        <v>8</v>
      </c>
      <c r="AH1" s="261">
        <v>9</v>
      </c>
      <c r="AI1" s="261">
        <v>10</v>
      </c>
      <c r="AJ1" s="261">
        <v>11</v>
      </c>
      <c r="AK1" s="261">
        <v>12</v>
      </c>
      <c r="AL1" s="261">
        <v>13</v>
      </c>
      <c r="AM1" s="261">
        <v>14</v>
      </c>
      <c r="AN1" s="261">
        <v>15</v>
      </c>
      <c r="AO1" s="261">
        <v>16</v>
      </c>
      <c r="AP1" s="261">
        <v>17</v>
      </c>
      <c r="AQ1" s="261">
        <v>18</v>
      </c>
      <c r="AR1" s="261">
        <v>19</v>
      </c>
      <c r="AS1" s="261">
        <v>20</v>
      </c>
      <c r="AT1" s="261">
        <v>21</v>
      </c>
      <c r="AU1" s="261">
        <v>22</v>
      </c>
      <c r="AV1" s="261">
        <v>23</v>
      </c>
      <c r="AW1" s="261">
        <v>24</v>
      </c>
      <c r="AX1" s="261"/>
      <c r="AY1" s="261"/>
      <c r="AZ1" s="261"/>
      <c r="BA1" s="261"/>
      <c r="BB1" s="261"/>
      <c r="BC1" s="261"/>
      <c r="BD1" s="261"/>
      <c r="BE1" s="261"/>
      <c r="BF1" s="261"/>
      <c r="BG1" s="261"/>
      <c r="BH1" s="261"/>
      <c r="BI1" s="261"/>
      <c r="BJ1" s="261"/>
      <c r="BK1" s="261"/>
      <c r="BL1" s="261"/>
      <c r="BM1" s="261"/>
      <c r="BN1" s="261"/>
      <c r="BO1" s="261"/>
      <c r="BP1" s="261"/>
      <c r="BQ1" s="261"/>
      <c r="BR1" s="261"/>
      <c r="BS1" s="261"/>
      <c r="BT1" s="261"/>
      <c r="BU1" s="261"/>
      <c r="BV1" s="261"/>
      <c r="BW1" s="261"/>
      <c r="BX1" s="261"/>
      <c r="BY1" s="261"/>
    </row>
    <row r="2" spans="1:78" s="259" customFormat="1" hidden="1">
      <c r="F2" s="261"/>
      <c r="G2" s="261"/>
      <c r="H2" s="261"/>
      <c r="I2" s="261"/>
      <c r="J2" s="261"/>
      <c r="K2" s="261"/>
      <c r="L2" s="262" t="s">
        <v>509</v>
      </c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1">
        <v>8.3333333333333329E-2</v>
      </c>
      <c r="Z2" s="261">
        <v>8.3333333333333329E-2</v>
      </c>
      <c r="AA2" s="261">
        <v>8.3333333333333329E-2</v>
      </c>
      <c r="AB2" s="261">
        <v>8.3333333333333329E-2</v>
      </c>
      <c r="AC2" s="261"/>
      <c r="AD2" s="261">
        <v>8.3333333333333329E-2</v>
      </c>
      <c r="AE2" s="261">
        <v>8.3333333333333329E-2</v>
      </c>
      <c r="AF2" s="261">
        <v>4.9999999999999996E-2</v>
      </c>
      <c r="AG2" s="261">
        <v>4.9999999999999996E-2</v>
      </c>
      <c r="AH2" s="261">
        <v>4.9999999999999996E-2</v>
      </c>
      <c r="AI2" s="261">
        <v>4.9999999999999996E-2</v>
      </c>
      <c r="AJ2" s="261">
        <v>4.9999999999999996E-2</v>
      </c>
      <c r="AK2" s="261">
        <v>4.9999999999999996E-2</v>
      </c>
      <c r="AL2" s="261">
        <v>1.6666666666666666E-2</v>
      </c>
      <c r="AM2" s="261">
        <v>1.6666666666666666E-2</v>
      </c>
      <c r="AN2" s="261">
        <v>1.6666666666666666E-2</v>
      </c>
      <c r="AO2" s="261">
        <v>1.6666666666666666E-2</v>
      </c>
      <c r="AP2" s="261">
        <v>1.6666666666666666E-2</v>
      </c>
      <c r="AQ2" s="261">
        <v>1.6666666666666666E-2</v>
      </c>
      <c r="AR2" s="261">
        <v>1.6666666666666666E-2</v>
      </c>
      <c r="AS2" s="261">
        <v>1.6666666666666666E-2</v>
      </c>
      <c r="AT2" s="261">
        <v>1.6666666666666666E-2</v>
      </c>
      <c r="AU2" s="261">
        <v>1.6666666666666666E-2</v>
      </c>
      <c r="AV2" s="261">
        <v>1.6666666666666666E-2</v>
      </c>
      <c r="AW2" s="261">
        <v>1.6666666666666666E-2</v>
      </c>
      <c r="AX2" s="261"/>
      <c r="AY2" s="261"/>
      <c r="AZ2" s="261"/>
      <c r="BA2" s="261"/>
      <c r="BB2" s="261"/>
      <c r="BC2" s="261"/>
      <c r="BD2" s="261"/>
      <c r="BE2" s="261"/>
      <c r="BF2" s="261"/>
      <c r="BG2" s="261"/>
      <c r="BH2" s="261"/>
      <c r="BI2" s="261"/>
      <c r="BJ2" s="261"/>
      <c r="BK2" s="261"/>
      <c r="BL2" s="261"/>
      <c r="BM2" s="261"/>
      <c r="BN2" s="261"/>
      <c r="BO2" s="261"/>
      <c r="BP2" s="261"/>
      <c r="BQ2" s="261"/>
      <c r="BR2" s="261"/>
      <c r="BS2" s="261"/>
      <c r="BT2" s="261"/>
      <c r="BU2" s="261"/>
      <c r="BV2" s="261"/>
      <c r="BW2" s="261"/>
      <c r="BX2" s="261"/>
      <c r="BY2" s="261"/>
    </row>
    <row r="3" spans="1:78" s="259" customFormat="1" hidden="1">
      <c r="F3" s="261"/>
      <c r="G3" s="261"/>
      <c r="H3" s="261"/>
      <c r="I3" s="261"/>
      <c r="J3" s="261"/>
      <c r="K3" s="261"/>
      <c r="L3" s="263" t="s">
        <v>508</v>
      </c>
      <c r="M3" s="263"/>
      <c r="N3" s="263"/>
      <c r="O3" s="263"/>
      <c r="P3" s="263"/>
      <c r="Q3" s="263"/>
      <c r="R3" s="263"/>
      <c r="S3" s="263"/>
      <c r="T3" s="263"/>
      <c r="U3" s="263"/>
      <c r="V3" s="263"/>
      <c r="W3" s="263"/>
      <c r="X3" s="263"/>
      <c r="Y3" s="261">
        <f>1/36</f>
        <v>2.7777777777777776E-2</v>
      </c>
      <c r="Z3" s="261">
        <f>1/36</f>
        <v>2.7777777777777776E-2</v>
      </c>
      <c r="AA3" s="261">
        <f>1/36</f>
        <v>2.7777777777777776E-2</v>
      </c>
      <c r="AB3" s="261">
        <f>1/36</f>
        <v>2.7777777777777776E-2</v>
      </c>
      <c r="AC3" s="261"/>
      <c r="AD3" s="261">
        <f t="shared" ref="AD3:AW3" si="0">1/36</f>
        <v>2.7777777777777776E-2</v>
      </c>
      <c r="AE3" s="261">
        <f t="shared" si="0"/>
        <v>2.7777777777777776E-2</v>
      </c>
      <c r="AF3" s="261">
        <f t="shared" si="0"/>
        <v>2.7777777777777776E-2</v>
      </c>
      <c r="AG3" s="261">
        <f t="shared" si="0"/>
        <v>2.7777777777777776E-2</v>
      </c>
      <c r="AH3" s="261">
        <f t="shared" si="0"/>
        <v>2.7777777777777776E-2</v>
      </c>
      <c r="AI3" s="261">
        <f t="shared" si="0"/>
        <v>2.7777777777777776E-2</v>
      </c>
      <c r="AJ3" s="261">
        <f t="shared" si="0"/>
        <v>2.7777777777777776E-2</v>
      </c>
      <c r="AK3" s="261">
        <f t="shared" si="0"/>
        <v>2.7777777777777776E-2</v>
      </c>
      <c r="AL3" s="261">
        <f t="shared" si="0"/>
        <v>2.7777777777777776E-2</v>
      </c>
      <c r="AM3" s="261">
        <f t="shared" si="0"/>
        <v>2.7777777777777776E-2</v>
      </c>
      <c r="AN3" s="261">
        <f t="shared" si="0"/>
        <v>2.7777777777777776E-2</v>
      </c>
      <c r="AO3" s="261">
        <f t="shared" si="0"/>
        <v>2.7777777777777776E-2</v>
      </c>
      <c r="AP3" s="261">
        <f t="shared" si="0"/>
        <v>2.7777777777777776E-2</v>
      </c>
      <c r="AQ3" s="261">
        <f t="shared" si="0"/>
        <v>2.7777777777777776E-2</v>
      </c>
      <c r="AR3" s="261">
        <f t="shared" si="0"/>
        <v>2.7777777777777776E-2</v>
      </c>
      <c r="AS3" s="261">
        <f t="shared" si="0"/>
        <v>2.7777777777777776E-2</v>
      </c>
      <c r="AT3" s="261">
        <f t="shared" si="0"/>
        <v>2.7777777777777776E-2</v>
      </c>
      <c r="AU3" s="261">
        <f t="shared" si="0"/>
        <v>2.7777777777777776E-2</v>
      </c>
      <c r="AV3" s="261">
        <f t="shared" si="0"/>
        <v>2.7777777777777776E-2</v>
      </c>
      <c r="AW3" s="261">
        <f t="shared" si="0"/>
        <v>2.7777777777777776E-2</v>
      </c>
      <c r="AX3" s="261"/>
      <c r="AY3" s="261"/>
      <c r="AZ3" s="261"/>
      <c r="BA3" s="261"/>
      <c r="BB3" s="261"/>
      <c r="BC3" s="261"/>
      <c r="BD3" s="261"/>
      <c r="BE3" s="261"/>
      <c r="BF3" s="261"/>
      <c r="BG3" s="261"/>
      <c r="BH3" s="261"/>
      <c r="BI3" s="261"/>
      <c r="BJ3" s="261"/>
      <c r="BK3" s="261"/>
      <c r="BL3" s="261"/>
      <c r="BM3" s="261"/>
      <c r="BN3" s="261"/>
      <c r="BO3" s="261"/>
      <c r="BP3" s="261"/>
      <c r="BQ3" s="261"/>
      <c r="BR3" s="261"/>
      <c r="BS3" s="261"/>
      <c r="BT3" s="261"/>
      <c r="BU3" s="261"/>
      <c r="BV3" s="261"/>
      <c r="BW3" s="261"/>
      <c r="BX3" s="261"/>
      <c r="BY3" s="261"/>
    </row>
    <row r="4" spans="1:78" s="259" customFormat="1" hidden="1">
      <c r="F4" s="261"/>
      <c r="G4" s="261"/>
      <c r="H4" s="261"/>
      <c r="I4" s="261"/>
      <c r="J4" s="261"/>
      <c r="K4" s="261"/>
      <c r="L4" s="263" t="s">
        <v>507</v>
      </c>
      <c r="M4" s="263"/>
      <c r="N4" s="263"/>
      <c r="O4" s="263"/>
      <c r="P4" s="263"/>
      <c r="Q4" s="263"/>
      <c r="R4" s="263"/>
      <c r="S4" s="263"/>
      <c r="T4" s="263"/>
      <c r="U4" s="263"/>
      <c r="V4" s="263"/>
      <c r="W4" s="263"/>
      <c r="X4" s="263"/>
      <c r="Y4" s="261">
        <f>1/24</f>
        <v>4.1666666666666664E-2</v>
      </c>
      <c r="Z4" s="261">
        <f>1/24</f>
        <v>4.1666666666666664E-2</v>
      </c>
      <c r="AA4" s="261">
        <f>1/24</f>
        <v>4.1666666666666664E-2</v>
      </c>
      <c r="AB4" s="261">
        <f>1/24</f>
        <v>4.1666666666666664E-2</v>
      </c>
      <c r="AC4" s="261"/>
      <c r="AD4" s="261">
        <f t="shared" ref="AD4:AW4" si="1">1/24</f>
        <v>4.1666666666666664E-2</v>
      </c>
      <c r="AE4" s="261">
        <f t="shared" si="1"/>
        <v>4.1666666666666664E-2</v>
      </c>
      <c r="AF4" s="261">
        <f t="shared" si="1"/>
        <v>4.1666666666666664E-2</v>
      </c>
      <c r="AG4" s="261">
        <f t="shared" si="1"/>
        <v>4.1666666666666664E-2</v>
      </c>
      <c r="AH4" s="261">
        <f t="shared" si="1"/>
        <v>4.1666666666666664E-2</v>
      </c>
      <c r="AI4" s="261">
        <f t="shared" si="1"/>
        <v>4.1666666666666664E-2</v>
      </c>
      <c r="AJ4" s="261">
        <f t="shared" si="1"/>
        <v>4.1666666666666664E-2</v>
      </c>
      <c r="AK4" s="261">
        <f t="shared" si="1"/>
        <v>4.1666666666666664E-2</v>
      </c>
      <c r="AL4" s="261">
        <f t="shared" si="1"/>
        <v>4.1666666666666664E-2</v>
      </c>
      <c r="AM4" s="261">
        <f t="shared" si="1"/>
        <v>4.1666666666666664E-2</v>
      </c>
      <c r="AN4" s="261">
        <f t="shared" si="1"/>
        <v>4.1666666666666664E-2</v>
      </c>
      <c r="AO4" s="261">
        <f t="shared" si="1"/>
        <v>4.1666666666666664E-2</v>
      </c>
      <c r="AP4" s="261">
        <f t="shared" si="1"/>
        <v>4.1666666666666664E-2</v>
      </c>
      <c r="AQ4" s="261">
        <f t="shared" si="1"/>
        <v>4.1666666666666664E-2</v>
      </c>
      <c r="AR4" s="261">
        <f t="shared" si="1"/>
        <v>4.1666666666666664E-2</v>
      </c>
      <c r="AS4" s="261">
        <f t="shared" si="1"/>
        <v>4.1666666666666664E-2</v>
      </c>
      <c r="AT4" s="261">
        <f t="shared" si="1"/>
        <v>4.1666666666666664E-2</v>
      </c>
      <c r="AU4" s="261">
        <f t="shared" si="1"/>
        <v>4.1666666666666664E-2</v>
      </c>
      <c r="AV4" s="261">
        <f t="shared" si="1"/>
        <v>4.1666666666666664E-2</v>
      </c>
      <c r="AW4" s="261">
        <f t="shared" si="1"/>
        <v>4.1666666666666664E-2</v>
      </c>
      <c r="AX4" s="261"/>
      <c r="AY4" s="261"/>
      <c r="AZ4" s="261"/>
      <c r="BA4" s="261"/>
      <c r="BB4" s="261"/>
      <c r="BC4" s="261"/>
      <c r="BD4" s="261"/>
      <c r="BE4" s="261"/>
      <c r="BF4" s="261"/>
      <c r="BG4" s="261"/>
      <c r="BH4" s="261"/>
      <c r="BI4" s="261"/>
      <c r="BJ4" s="261"/>
      <c r="BK4" s="261"/>
      <c r="BL4" s="261"/>
      <c r="BM4" s="261"/>
      <c r="BN4" s="261"/>
      <c r="BO4" s="261"/>
      <c r="BP4" s="261"/>
      <c r="BQ4" s="261"/>
      <c r="BR4" s="261"/>
      <c r="BS4" s="261"/>
      <c r="BT4" s="261"/>
      <c r="BU4" s="261"/>
      <c r="BV4" s="261"/>
      <c r="BW4" s="261"/>
      <c r="BX4" s="261"/>
      <c r="BY4" s="261"/>
    </row>
    <row r="5" spans="1:78" s="259" customFormat="1" hidden="1">
      <c r="F5" s="261"/>
      <c r="G5" s="261"/>
      <c r="H5" s="261"/>
      <c r="I5" s="261"/>
      <c r="J5" s="261"/>
      <c r="K5" s="261"/>
      <c r="L5" s="261" t="s">
        <v>506</v>
      </c>
      <c r="M5" s="261"/>
      <c r="N5" s="261"/>
      <c r="O5" s="261"/>
      <c r="P5" s="261"/>
      <c r="Q5" s="261"/>
      <c r="R5" s="261"/>
      <c r="S5" s="261"/>
      <c r="T5" s="261"/>
      <c r="U5" s="261"/>
      <c r="V5" s="261"/>
      <c r="W5" s="261"/>
      <c r="X5" s="261"/>
      <c r="Y5" s="261">
        <f>1/12</f>
        <v>8.3333333333333329E-2</v>
      </c>
      <c r="Z5" s="261">
        <f>1/12</f>
        <v>8.3333333333333329E-2</v>
      </c>
      <c r="AA5" s="261">
        <f>1/12</f>
        <v>8.3333333333333329E-2</v>
      </c>
      <c r="AB5" s="261">
        <f>1/12</f>
        <v>8.3333333333333329E-2</v>
      </c>
      <c r="AC5" s="261"/>
      <c r="AD5" s="261">
        <f t="shared" ref="AD5:AK5" si="2">1/12</f>
        <v>8.3333333333333329E-2</v>
      </c>
      <c r="AE5" s="261">
        <f t="shared" si="2"/>
        <v>8.3333333333333329E-2</v>
      </c>
      <c r="AF5" s="261">
        <f t="shared" si="2"/>
        <v>8.3333333333333329E-2</v>
      </c>
      <c r="AG5" s="261">
        <f t="shared" si="2"/>
        <v>8.3333333333333329E-2</v>
      </c>
      <c r="AH5" s="261">
        <f t="shared" si="2"/>
        <v>8.3333333333333329E-2</v>
      </c>
      <c r="AI5" s="261">
        <f t="shared" si="2"/>
        <v>8.3333333333333329E-2</v>
      </c>
      <c r="AJ5" s="261">
        <f t="shared" si="2"/>
        <v>8.3333333333333329E-2</v>
      </c>
      <c r="AK5" s="261">
        <f t="shared" si="2"/>
        <v>8.3333333333333329E-2</v>
      </c>
      <c r="AL5" s="261"/>
      <c r="AM5" s="261"/>
      <c r="AN5" s="261"/>
      <c r="AO5" s="261"/>
      <c r="AP5" s="261"/>
      <c r="AQ5" s="261"/>
      <c r="AR5" s="261"/>
      <c r="AS5" s="261"/>
      <c r="AT5" s="261"/>
      <c r="AU5" s="261"/>
      <c r="AV5" s="261"/>
      <c r="AW5" s="261"/>
      <c r="AX5" s="261"/>
      <c r="AY5" s="261"/>
      <c r="AZ5" s="261"/>
      <c r="BA5" s="261"/>
      <c r="BB5" s="261"/>
      <c r="BC5" s="261"/>
      <c r="BD5" s="261"/>
      <c r="BE5" s="261"/>
      <c r="BF5" s="261"/>
      <c r="BG5" s="261"/>
      <c r="BH5" s="261"/>
      <c r="BI5" s="261"/>
      <c r="BJ5" s="261"/>
      <c r="BK5" s="261"/>
      <c r="BL5" s="261"/>
      <c r="BM5" s="261"/>
      <c r="BN5" s="261"/>
      <c r="BO5" s="261"/>
      <c r="BP5" s="261"/>
      <c r="BQ5" s="261"/>
      <c r="BR5" s="261"/>
      <c r="BS5" s="261"/>
      <c r="BT5" s="261"/>
      <c r="BU5" s="261"/>
      <c r="BV5" s="261"/>
      <c r="BW5" s="261"/>
      <c r="BX5" s="261"/>
      <c r="BY5" s="261"/>
    </row>
    <row r="6" spans="1:78" s="259" customFormat="1" hidden="1">
      <c r="F6" s="261"/>
      <c r="G6" s="261"/>
      <c r="H6" s="261"/>
      <c r="I6" s="261"/>
      <c r="J6" s="261"/>
      <c r="K6" s="261"/>
      <c r="L6" s="261"/>
      <c r="M6" s="261"/>
      <c r="N6" s="261"/>
      <c r="O6" s="261"/>
      <c r="P6" s="261"/>
      <c r="Q6" s="261"/>
      <c r="R6" s="261"/>
      <c r="S6" s="261"/>
      <c r="T6" s="261"/>
      <c r="U6" s="261"/>
      <c r="V6" s="261"/>
      <c r="W6" s="261"/>
      <c r="X6" s="261"/>
      <c r="Y6" s="261"/>
      <c r="Z6" s="261"/>
      <c r="AA6" s="261"/>
      <c r="AB6" s="261"/>
      <c r="AC6" s="261"/>
      <c r="AD6" s="261"/>
      <c r="AE6" s="261"/>
      <c r="AF6" s="261"/>
      <c r="AG6" s="261"/>
      <c r="AH6" s="261"/>
      <c r="AI6" s="261"/>
      <c r="AJ6" s="261"/>
      <c r="AK6" s="261"/>
      <c r="AL6" s="261"/>
      <c r="AM6" s="261"/>
      <c r="AN6" s="261"/>
      <c r="AO6" s="261"/>
      <c r="AP6" s="261"/>
      <c r="AQ6" s="261"/>
      <c r="AR6" s="261"/>
      <c r="AS6" s="261"/>
      <c r="AT6" s="261"/>
      <c r="AU6" s="261"/>
      <c r="AV6" s="261"/>
      <c r="AW6" s="261"/>
      <c r="AX6" s="261"/>
      <c r="AY6" s="261"/>
      <c r="AZ6" s="261"/>
      <c r="BA6" s="261"/>
      <c r="BB6" s="261"/>
      <c r="BC6" s="261"/>
      <c r="BD6" s="261"/>
      <c r="BE6" s="261"/>
      <c r="BF6" s="261"/>
      <c r="BG6" s="261"/>
      <c r="BH6" s="261"/>
      <c r="BI6" s="261"/>
      <c r="BJ6" s="261"/>
      <c r="BK6" s="261"/>
      <c r="BL6" s="261"/>
      <c r="BM6" s="261"/>
      <c r="BN6" s="261"/>
      <c r="BO6" s="261"/>
      <c r="BP6" s="261"/>
      <c r="BQ6" s="261"/>
      <c r="BR6" s="261"/>
      <c r="BS6" s="261"/>
      <c r="BT6" s="261"/>
      <c r="BU6" s="261"/>
      <c r="BV6" s="261"/>
      <c r="BW6" s="261"/>
      <c r="BX6" s="261"/>
      <c r="BY6" s="261"/>
    </row>
    <row r="7" spans="1:78" s="201" customFormat="1" ht="28.5">
      <c r="A7" s="256" t="s">
        <v>505</v>
      </c>
      <c r="B7" s="256" t="s">
        <v>504</v>
      </c>
      <c r="C7" s="256" t="s">
        <v>503</v>
      </c>
      <c r="D7" s="256" t="s">
        <v>502</v>
      </c>
      <c r="E7" s="256" t="s">
        <v>501</v>
      </c>
      <c r="F7" s="264" t="s">
        <v>500</v>
      </c>
      <c r="G7" s="264" t="s">
        <v>499</v>
      </c>
      <c r="H7" s="264" t="s">
        <v>498</v>
      </c>
      <c r="I7" s="264" t="s">
        <v>497</v>
      </c>
      <c r="J7" s="264" t="s">
        <v>496</v>
      </c>
      <c r="K7" s="264" t="s">
        <v>478</v>
      </c>
      <c r="L7" s="264" t="s">
        <v>495</v>
      </c>
      <c r="M7" s="264" t="s">
        <v>494</v>
      </c>
      <c r="N7" s="264" t="s">
        <v>493</v>
      </c>
      <c r="O7" s="264" t="s">
        <v>492</v>
      </c>
      <c r="P7" s="264" t="s">
        <v>491</v>
      </c>
      <c r="Q7" s="264" t="s">
        <v>490</v>
      </c>
      <c r="R7" s="264" t="s">
        <v>489</v>
      </c>
      <c r="S7" s="264" t="s">
        <v>488</v>
      </c>
      <c r="T7" s="264" t="s">
        <v>487</v>
      </c>
      <c r="U7" s="264" t="s">
        <v>486</v>
      </c>
      <c r="V7" s="264" t="s">
        <v>485</v>
      </c>
      <c r="W7" s="264" t="s">
        <v>484</v>
      </c>
      <c r="X7" s="264" t="s">
        <v>483</v>
      </c>
      <c r="Y7" s="264" t="s">
        <v>482</v>
      </c>
      <c r="Z7" s="264" t="s">
        <v>481</v>
      </c>
      <c r="AA7" s="264" t="s">
        <v>480</v>
      </c>
      <c r="AB7" s="264" t="s">
        <v>479</v>
      </c>
      <c r="AC7" s="264" t="s">
        <v>478</v>
      </c>
      <c r="AD7" s="264">
        <v>2012001</v>
      </c>
      <c r="AE7" s="264">
        <v>2012002</v>
      </c>
      <c r="AF7" s="264">
        <v>2012003</v>
      </c>
      <c r="AG7" s="264">
        <v>2012004</v>
      </c>
      <c r="AH7" s="264">
        <v>2012005</v>
      </c>
      <c r="AI7" s="264">
        <v>2012006</v>
      </c>
      <c r="AJ7" s="264">
        <v>2012007</v>
      </c>
      <c r="AK7" s="264">
        <v>2012008</v>
      </c>
      <c r="AL7" s="264">
        <v>2012009</v>
      </c>
      <c r="AM7" s="264">
        <v>2012010</v>
      </c>
      <c r="AN7" s="264">
        <v>2012011</v>
      </c>
      <c r="AO7" s="264">
        <v>2012012</v>
      </c>
      <c r="AP7" s="264">
        <v>2013001</v>
      </c>
      <c r="AQ7" s="264">
        <v>2013002</v>
      </c>
      <c r="AR7" s="264">
        <v>2013003</v>
      </c>
      <c r="AS7" s="264">
        <v>2013004</v>
      </c>
      <c r="AT7" s="264">
        <v>2013005</v>
      </c>
      <c r="AU7" s="264">
        <v>2013006</v>
      </c>
      <c r="AV7" s="264">
        <v>2013007</v>
      </c>
      <c r="AW7" s="264">
        <v>2013008</v>
      </c>
      <c r="AX7" s="264">
        <v>2013009</v>
      </c>
      <c r="AY7" s="264">
        <v>2013010</v>
      </c>
      <c r="AZ7" s="264">
        <v>2013011</v>
      </c>
      <c r="BA7" s="264">
        <v>2013012</v>
      </c>
      <c r="BB7" s="264">
        <v>2014001</v>
      </c>
      <c r="BC7" s="264">
        <v>2014002</v>
      </c>
      <c r="BD7" s="264">
        <v>2014003</v>
      </c>
      <c r="BE7" s="264">
        <v>2014004</v>
      </c>
      <c r="BF7" s="264">
        <v>2014005</v>
      </c>
      <c r="BG7" s="264">
        <v>2014006</v>
      </c>
      <c r="BH7" s="264">
        <v>2014007</v>
      </c>
      <c r="BI7" s="264">
        <v>2014008</v>
      </c>
      <c r="BJ7" s="264">
        <v>2014009</v>
      </c>
      <c r="BK7" s="264">
        <v>2014010</v>
      </c>
      <c r="BL7" s="264">
        <v>2014011</v>
      </c>
      <c r="BM7" s="264">
        <v>2014012</v>
      </c>
      <c r="BN7" s="264">
        <v>2015001</v>
      </c>
      <c r="BO7" s="264">
        <v>2015002</v>
      </c>
      <c r="BP7" s="264">
        <v>2015003</v>
      </c>
      <c r="BQ7" s="264">
        <v>2015004</v>
      </c>
      <c r="BR7" s="264">
        <v>2015005</v>
      </c>
      <c r="BS7" s="264">
        <v>2015006</v>
      </c>
      <c r="BT7" s="264">
        <v>2015007</v>
      </c>
      <c r="BU7" s="264">
        <v>2015008</v>
      </c>
      <c r="BV7" s="264">
        <v>2015009</v>
      </c>
      <c r="BW7" s="264">
        <v>2015010</v>
      </c>
      <c r="BX7" s="264">
        <v>2015011</v>
      </c>
      <c r="BY7" s="264">
        <v>2015012</v>
      </c>
      <c r="BZ7" s="256" t="s">
        <v>478</v>
      </c>
    </row>
    <row r="8" spans="1:78">
      <c r="A8" s="25" t="str">
        <f>'[43]2.3.2012年版权采购明细'!A8</f>
        <v>电视剧</v>
      </c>
      <c r="B8" s="25" t="str">
        <f>'[43]2.3.2012年版权采购明细'!B8</f>
        <v>片方</v>
      </c>
      <c r="C8" s="25" t="str">
        <f>'[43]2.3.2012年版权采购明细'!C8</f>
        <v>独家</v>
      </c>
      <c r="D8" s="25" t="str">
        <f>'[43]2.3.2012年版权采购明细'!D8</f>
        <v>境内</v>
      </c>
      <c r="E8" s="25" t="str">
        <f>'[43]2.3.2012年版权采购明细'!E8</f>
        <v>新片购买</v>
      </c>
      <c r="F8" s="100">
        <f>'[43]2.3.2012年版权采购明细'!J8</f>
        <v>135000000</v>
      </c>
      <c r="G8" s="100">
        <f>IFERROR('[43]2.3.2012年版权采购明细'!M8,"")</f>
        <v>27000000</v>
      </c>
      <c r="H8" s="100">
        <f>'[43]2.3.2012年版权采购明细'!N8</f>
        <v>54000000</v>
      </c>
      <c r="I8" s="100">
        <f>'[43]2.3.2012年版权采购明细'!O8</f>
        <v>27000000</v>
      </c>
      <c r="J8" s="100">
        <f>'[43]2.3.2012年版权采购明细'!P8</f>
        <v>27000000</v>
      </c>
      <c r="K8" s="100">
        <f t="shared" ref="K8:K43" si="3">F8-SUM(M8:AB8)</f>
        <v>0</v>
      </c>
      <c r="L8" s="100" t="s">
        <v>477</v>
      </c>
      <c r="M8" s="100">
        <f t="shared" ref="M8:M43" si="4">SUM(AD8:AF8)</f>
        <v>0</v>
      </c>
      <c r="N8" s="100">
        <f t="shared" ref="N8:N43" si="5">SUM(AG8:AI8)</f>
        <v>0</v>
      </c>
      <c r="O8" s="100">
        <f t="shared" ref="O8:O43" si="6">SUM(AJ8:AL8)</f>
        <v>0</v>
      </c>
      <c r="P8" s="100">
        <f t="shared" ref="P8:P43" si="7">SUM(AM8:AO8)</f>
        <v>0</v>
      </c>
      <c r="Q8" s="100">
        <f t="shared" ref="Q8:Q43" si="8">SUM(AP8:AR8)</f>
        <v>4500000</v>
      </c>
      <c r="R8" s="100">
        <f t="shared" ref="R8:R43" si="9">SUM(AS8:AU8)</f>
        <v>15750000</v>
      </c>
      <c r="S8" s="100">
        <f t="shared" ref="S8:S43" si="10">SUM(AV8:AX8)</f>
        <v>22950000</v>
      </c>
      <c r="T8" s="100">
        <f t="shared" ref="T8:T43" si="11">SUM(AY8:BA8)</f>
        <v>25200000</v>
      </c>
      <c r="U8" s="100">
        <f t="shared" ref="U8:U43" si="12">SUM(BB8:BD8)</f>
        <v>22050000</v>
      </c>
      <c r="V8" s="100">
        <f t="shared" ref="V8:V43" si="13">SUM(BE8:BG8)</f>
        <v>14850000</v>
      </c>
      <c r="W8" s="100">
        <f t="shared" ref="W8:W43" si="14">SUM(BH8:BJ8)</f>
        <v>10350000</v>
      </c>
      <c r="X8" s="100">
        <f t="shared" ref="X8:X43" si="15">SUM(BK8:BM8)</f>
        <v>7650000</v>
      </c>
      <c r="Y8" s="100">
        <f t="shared" ref="Y8:Y43" si="16">SUM(BN8:BP8)</f>
        <v>5850000</v>
      </c>
      <c r="Z8" s="100">
        <f t="shared" ref="Z8:Z43" si="17">SUM(BQ8:BS8)</f>
        <v>3600000</v>
      </c>
      <c r="AA8" s="100">
        <f t="shared" ref="AA8:AA43" si="18">SUM(BT8:BV8)</f>
        <v>1800000</v>
      </c>
      <c r="AB8" s="100">
        <f t="shared" ref="AB8:AB43" si="19">SUM(BW8:BY8)</f>
        <v>450000</v>
      </c>
      <c r="AC8" s="100">
        <f t="shared" ref="AC8:AC44" si="20">SUM(M8:AB8)-F8</f>
        <v>0</v>
      </c>
      <c r="AP8" s="265">
        <f>$G8*X$2+$H8*U$2+$I8*R$2+$J8*O$2</f>
        <v>0</v>
      </c>
      <c r="AQ8" s="265">
        <f>$G8*Y$2+$H8*V$2+$I8*S$2+$J8*P$2</f>
        <v>2250000</v>
      </c>
      <c r="AR8" s="265">
        <f>$G8*Z$2+$H8*W$2+$I8*T$2+$J8*Q$2</f>
        <v>2250000</v>
      </c>
      <c r="AS8" s="265">
        <f>$G8*AA$2+$H8*X$2+$I8*U$2+$J8*R$2</f>
        <v>2250000</v>
      </c>
      <c r="AT8" s="265">
        <f>$G8*AB$2+$H8*Y$2+$I8*V$2+$J8*S$2</f>
        <v>6750000</v>
      </c>
      <c r="AU8" s="265">
        <f>$G8*AD$2+$H8*Z$2+$I8*W$2+$J8*T$2</f>
        <v>6750000</v>
      </c>
      <c r="AV8" s="265">
        <f>$G8*AE$2+$H8*AA$2+$I8*X$2+$J8*U$2</f>
        <v>6750000</v>
      </c>
      <c r="AW8" s="265">
        <f>$G8*AF$2+$H8*AB$2+$I8*Y$2+$J8*V$2</f>
        <v>8100000</v>
      </c>
      <c r="AX8" s="265">
        <f>$G8*AG$2+$H8*AD$2+$I8*Z$2+$J8*W$2</f>
        <v>8100000</v>
      </c>
      <c r="AY8" s="265">
        <f>$G8*AH$2+$H8*AE$2+$I8*AA$2+$J8*X$2</f>
        <v>8100000</v>
      </c>
      <c r="AZ8" s="265">
        <f>$G8*AI$2+$H8*AF$2+$I8*AB$2+$J8*Y$2</f>
        <v>8550000</v>
      </c>
      <c r="BA8" s="265">
        <f>$G8*AJ$2+$H8*AG$2+$I8*AD$2+$J8*Z$2</f>
        <v>8550000</v>
      </c>
      <c r="BB8" s="265">
        <f>$G8*AK$2+$H8*AH$2+$I8*AE$2+$J8*AA$2</f>
        <v>8550000</v>
      </c>
      <c r="BC8" s="265">
        <f>$G8*AL$2+$H8*AI$2+$I8*AF$2+$J8*AB$2</f>
        <v>6750000</v>
      </c>
      <c r="BD8" s="265">
        <f t="shared" ref="BD8:BY8" si="21">$G8*AM$2+$H8*AJ$2+$I8*AG$2+$J8*AD$2</f>
        <v>6750000</v>
      </c>
      <c r="BE8" s="265">
        <f t="shared" si="21"/>
        <v>6750000</v>
      </c>
      <c r="BF8" s="265">
        <f t="shared" si="21"/>
        <v>4050000</v>
      </c>
      <c r="BG8" s="265">
        <f t="shared" si="21"/>
        <v>4050000</v>
      </c>
      <c r="BH8" s="265">
        <f t="shared" si="21"/>
        <v>4050000</v>
      </c>
      <c r="BI8" s="265">
        <f t="shared" si="21"/>
        <v>3150000</v>
      </c>
      <c r="BJ8" s="265">
        <f t="shared" si="21"/>
        <v>3150000</v>
      </c>
      <c r="BK8" s="265">
        <f t="shared" si="21"/>
        <v>3150000</v>
      </c>
      <c r="BL8" s="265">
        <f t="shared" si="21"/>
        <v>2250000</v>
      </c>
      <c r="BM8" s="265">
        <f t="shared" si="21"/>
        <v>2250000</v>
      </c>
      <c r="BN8" s="265">
        <f t="shared" si="21"/>
        <v>2250000</v>
      </c>
      <c r="BO8" s="265">
        <f t="shared" si="21"/>
        <v>1800000</v>
      </c>
      <c r="BP8" s="265">
        <f t="shared" si="21"/>
        <v>1800000</v>
      </c>
      <c r="BQ8" s="265">
        <f t="shared" si="21"/>
        <v>1800000</v>
      </c>
      <c r="BR8" s="265">
        <f t="shared" si="21"/>
        <v>900000</v>
      </c>
      <c r="BS8" s="265">
        <f t="shared" si="21"/>
        <v>900000</v>
      </c>
      <c r="BT8" s="265">
        <f t="shared" si="21"/>
        <v>900000</v>
      </c>
      <c r="BU8" s="265">
        <f t="shared" si="21"/>
        <v>450000</v>
      </c>
      <c r="BV8" s="265">
        <f t="shared" si="21"/>
        <v>450000</v>
      </c>
      <c r="BW8" s="265">
        <f t="shared" si="21"/>
        <v>450000</v>
      </c>
      <c r="BX8" s="265">
        <f t="shared" si="21"/>
        <v>0</v>
      </c>
      <c r="BY8" s="265">
        <f t="shared" si="21"/>
        <v>0</v>
      </c>
      <c r="BZ8" s="25">
        <f t="shared" ref="BZ8:BZ43" si="22">SUM(AD8:BY8)-F8</f>
        <v>0</v>
      </c>
    </row>
    <row r="9" spans="1:78">
      <c r="A9" s="25" t="str">
        <f>'[43]2.3.2012年版权采购明细'!A9</f>
        <v>电视剧</v>
      </c>
      <c r="B9" s="25" t="str">
        <f>'[43]2.3.2012年版权采购明细'!B9</f>
        <v>片方</v>
      </c>
      <c r="C9" s="25" t="str">
        <f>'[43]2.3.2012年版权采购明细'!C9</f>
        <v>独家</v>
      </c>
      <c r="D9" s="25" t="str">
        <f>'[43]2.3.2012年版权采购明细'!D9</f>
        <v>泰国</v>
      </c>
      <c r="E9" s="25" t="str">
        <f>'[43]2.3.2012年版权采购明细'!E9</f>
        <v>新片购买</v>
      </c>
      <c r="F9" s="100">
        <f>'[43]2.3.2012年版权采购明细'!J9</f>
        <v>0</v>
      </c>
      <c r="G9" s="100">
        <f>'[43]2.3.2012年版权采购明细'!M9</f>
        <v>0</v>
      </c>
      <c r="H9" s="100">
        <f>'[43]2.3.2012年版权采购明细'!N9</f>
        <v>0</v>
      </c>
      <c r="I9" s="100">
        <f>'[43]2.3.2012年版权采购明细'!O9</f>
        <v>0</v>
      </c>
      <c r="J9" s="100">
        <f>'[43]2.3.2012年版权采购明细'!P9</f>
        <v>0</v>
      </c>
      <c r="K9" s="100">
        <f t="shared" si="3"/>
        <v>0</v>
      </c>
      <c r="L9" s="100" t="s">
        <v>477</v>
      </c>
      <c r="M9" s="100">
        <f t="shared" si="4"/>
        <v>0</v>
      </c>
      <c r="N9" s="100">
        <f t="shared" si="5"/>
        <v>0</v>
      </c>
      <c r="O9" s="100">
        <f t="shared" si="6"/>
        <v>0</v>
      </c>
      <c r="P9" s="100">
        <f t="shared" si="7"/>
        <v>0</v>
      </c>
      <c r="Q9" s="100">
        <f t="shared" si="8"/>
        <v>0</v>
      </c>
      <c r="R9" s="100">
        <f t="shared" si="9"/>
        <v>0</v>
      </c>
      <c r="S9" s="100">
        <f t="shared" si="10"/>
        <v>0</v>
      </c>
      <c r="T9" s="100">
        <f t="shared" si="11"/>
        <v>0</v>
      </c>
      <c r="U9" s="100">
        <f t="shared" si="12"/>
        <v>0</v>
      </c>
      <c r="V9" s="100">
        <f t="shared" si="13"/>
        <v>0</v>
      </c>
      <c r="W9" s="100">
        <f t="shared" si="14"/>
        <v>0</v>
      </c>
      <c r="X9" s="100">
        <f t="shared" si="15"/>
        <v>0</v>
      </c>
      <c r="Y9" s="100">
        <f t="shared" si="16"/>
        <v>0</v>
      </c>
      <c r="Z9" s="100">
        <f t="shared" si="17"/>
        <v>0</v>
      </c>
      <c r="AA9" s="100">
        <f t="shared" si="18"/>
        <v>0</v>
      </c>
      <c r="AB9" s="100">
        <f t="shared" si="19"/>
        <v>0</v>
      </c>
      <c r="AC9" s="100">
        <f t="shared" si="20"/>
        <v>0</v>
      </c>
      <c r="AD9" s="265">
        <f t="shared" ref="AD9:AH10" si="23">$G9*X$2+$H9*U$2+$I9*R$2+$J9*O$2</f>
        <v>0</v>
      </c>
      <c r="AE9" s="265">
        <f t="shared" si="23"/>
        <v>0</v>
      </c>
      <c r="AF9" s="265">
        <f t="shared" si="23"/>
        <v>0</v>
      </c>
      <c r="AG9" s="265">
        <f t="shared" si="23"/>
        <v>0</v>
      </c>
      <c r="AH9" s="265">
        <f t="shared" si="23"/>
        <v>0</v>
      </c>
      <c r="AI9" s="265">
        <f t="shared" ref="AI9:AK10" si="24">$G9*AD$2+$H9*Z$2+$I9*W$2+$J9*T$2</f>
        <v>0</v>
      </c>
      <c r="AJ9" s="265">
        <f t="shared" si="24"/>
        <v>0</v>
      </c>
      <c r="AK9" s="265">
        <f t="shared" si="24"/>
        <v>0</v>
      </c>
      <c r="AL9" s="265">
        <f t="shared" ref="AL9:AN10" si="25">$G9*AG$2+$H9*AD$2+$I9*Z$2+$J9*W$2</f>
        <v>0</v>
      </c>
      <c r="AM9" s="265">
        <f t="shared" si="25"/>
        <v>0</v>
      </c>
      <c r="AN9" s="265">
        <f t="shared" si="25"/>
        <v>0</v>
      </c>
      <c r="AO9" s="265">
        <f t="shared" ref="AO9:AQ10" si="26">$G9*AJ$2+$H9*AG$2+$I9*AD$2+$J9*Z$2</f>
        <v>0</v>
      </c>
      <c r="AP9" s="265">
        <f t="shared" si="26"/>
        <v>0</v>
      </c>
      <c r="AQ9" s="265">
        <f t="shared" si="26"/>
        <v>0</v>
      </c>
      <c r="AR9" s="265">
        <f t="shared" ref="AR9:BA10" si="27">$G9*AM$2+$H9*AJ$2+$I9*AG$2+$J9*AD$2</f>
        <v>0</v>
      </c>
      <c r="AS9" s="265">
        <f t="shared" si="27"/>
        <v>0</v>
      </c>
      <c r="AT9" s="265">
        <f t="shared" si="27"/>
        <v>0</v>
      </c>
      <c r="AU9" s="265">
        <f t="shared" si="27"/>
        <v>0</v>
      </c>
      <c r="AV9" s="265">
        <f t="shared" si="27"/>
        <v>0</v>
      </c>
      <c r="AW9" s="265">
        <f t="shared" si="27"/>
        <v>0</v>
      </c>
      <c r="AX9" s="265">
        <f t="shared" si="27"/>
        <v>0</v>
      </c>
      <c r="AY9" s="265">
        <f t="shared" si="27"/>
        <v>0</v>
      </c>
      <c r="AZ9" s="265">
        <f t="shared" si="27"/>
        <v>0</v>
      </c>
      <c r="BA9" s="265">
        <f t="shared" si="27"/>
        <v>0</v>
      </c>
      <c r="BB9" s="265">
        <f t="shared" ref="BB9:BK10" si="28">$G9*AW$2+$H9*AT$2+$I9*AQ$2+$J9*AN$2</f>
        <v>0</v>
      </c>
      <c r="BC9" s="265">
        <f t="shared" si="28"/>
        <v>0</v>
      </c>
      <c r="BD9" s="265">
        <f t="shared" si="28"/>
        <v>0</v>
      </c>
      <c r="BE9" s="265">
        <f t="shared" si="28"/>
        <v>0</v>
      </c>
      <c r="BF9" s="265">
        <f t="shared" si="28"/>
        <v>0</v>
      </c>
      <c r="BG9" s="265">
        <f t="shared" si="28"/>
        <v>0</v>
      </c>
      <c r="BH9" s="265">
        <f t="shared" si="28"/>
        <v>0</v>
      </c>
      <c r="BI9" s="265">
        <f t="shared" si="28"/>
        <v>0</v>
      </c>
      <c r="BJ9" s="265">
        <f t="shared" si="28"/>
        <v>0</v>
      </c>
      <c r="BK9" s="265">
        <f t="shared" si="28"/>
        <v>0</v>
      </c>
      <c r="BL9" s="265">
        <f t="shared" ref="BL9:BU10" si="29">$G9*BG$2+$H9*BD$2+$I9*BA$2+$J9*AX$2</f>
        <v>0</v>
      </c>
      <c r="BM9" s="265">
        <f t="shared" si="29"/>
        <v>0</v>
      </c>
      <c r="BN9" s="265">
        <f t="shared" si="29"/>
        <v>0</v>
      </c>
      <c r="BO9" s="265">
        <f t="shared" si="29"/>
        <v>0</v>
      </c>
      <c r="BP9" s="265">
        <f t="shared" si="29"/>
        <v>0</v>
      </c>
      <c r="BQ9" s="265">
        <f t="shared" si="29"/>
        <v>0</v>
      </c>
      <c r="BR9" s="265">
        <f t="shared" si="29"/>
        <v>0</v>
      </c>
      <c r="BS9" s="265">
        <f t="shared" si="29"/>
        <v>0</v>
      </c>
      <c r="BT9" s="265">
        <f t="shared" si="29"/>
        <v>0</v>
      </c>
      <c r="BU9" s="265">
        <f t="shared" si="29"/>
        <v>0</v>
      </c>
      <c r="BV9" s="265">
        <f t="shared" ref="BV9:BY10" si="30">$G9*BQ$2+$H9*BN$2+$I9*BK$2+$J9*BH$2</f>
        <v>0</v>
      </c>
      <c r="BW9" s="265">
        <f t="shared" si="30"/>
        <v>0</v>
      </c>
      <c r="BX9" s="265">
        <f t="shared" si="30"/>
        <v>0</v>
      </c>
      <c r="BY9" s="265">
        <f t="shared" si="30"/>
        <v>0</v>
      </c>
      <c r="BZ9" s="25">
        <f t="shared" si="22"/>
        <v>0</v>
      </c>
    </row>
    <row r="10" spans="1:78">
      <c r="A10" s="25" t="str">
        <f>'[43]2.3.2012年版权采购明细'!A11</f>
        <v>电视剧</v>
      </c>
      <c r="B10" s="25" t="str">
        <f>'[43]2.3.2012年版权采购明细'!B11</f>
        <v>代理商</v>
      </c>
      <c r="C10" s="25" t="str">
        <f>'[43]2.3.2012年版权采购明细'!C11</f>
        <v>非独家</v>
      </c>
      <c r="D10" s="25" t="str">
        <f>'[43]2.3.2012年版权采购明细'!D11</f>
        <v>境内</v>
      </c>
      <c r="E10" s="25" t="str">
        <f>'[43]2.3.2012年版权采购明细'!E11</f>
        <v>新片购买</v>
      </c>
      <c r="F10" s="100">
        <f>'[43]2.3.2012年版权采购明细'!J11</f>
        <v>60000000</v>
      </c>
      <c r="G10" s="100">
        <f>'[43]2.3.2012年版权采购明细'!M11</f>
        <v>15000000</v>
      </c>
      <c r="H10" s="100">
        <f>'[43]2.3.2012年版权采购明细'!N11</f>
        <v>15000000</v>
      </c>
      <c r="I10" s="100">
        <f>'[43]2.3.2012年版权采购明细'!O11</f>
        <v>15000000</v>
      </c>
      <c r="J10" s="100">
        <f>'[43]2.3.2012年版权采购明细'!P11</f>
        <v>15000000</v>
      </c>
      <c r="K10" s="100">
        <f t="shared" si="3"/>
        <v>0</v>
      </c>
      <c r="L10" s="100" t="s">
        <v>477</v>
      </c>
      <c r="M10" s="100">
        <f t="shared" si="4"/>
        <v>2500000</v>
      </c>
      <c r="N10" s="100">
        <f t="shared" si="5"/>
        <v>6250000</v>
      </c>
      <c r="O10" s="100">
        <f t="shared" si="6"/>
        <v>9000000</v>
      </c>
      <c r="P10" s="100">
        <f t="shared" si="7"/>
        <v>11250000</v>
      </c>
      <c r="Q10" s="100">
        <f t="shared" si="8"/>
        <v>10000000</v>
      </c>
      <c r="R10" s="100">
        <f t="shared" si="9"/>
        <v>7000000</v>
      </c>
      <c r="S10" s="100">
        <f t="shared" si="10"/>
        <v>5000000</v>
      </c>
      <c r="T10" s="100">
        <f t="shared" si="11"/>
        <v>3500000</v>
      </c>
      <c r="U10" s="100">
        <f t="shared" si="12"/>
        <v>2500000</v>
      </c>
      <c r="V10" s="100">
        <f t="shared" si="13"/>
        <v>1750000</v>
      </c>
      <c r="W10" s="100">
        <f t="shared" si="14"/>
        <v>1000000</v>
      </c>
      <c r="X10" s="100">
        <f t="shared" si="15"/>
        <v>250000</v>
      </c>
      <c r="Y10" s="100">
        <f t="shared" si="16"/>
        <v>0</v>
      </c>
      <c r="Z10" s="100">
        <f t="shared" si="17"/>
        <v>0</v>
      </c>
      <c r="AA10" s="100">
        <f t="shared" si="18"/>
        <v>0</v>
      </c>
      <c r="AB10" s="100">
        <f t="shared" si="19"/>
        <v>0</v>
      </c>
      <c r="AC10" s="100">
        <f t="shared" si="20"/>
        <v>0</v>
      </c>
      <c r="AD10" s="265">
        <f t="shared" si="23"/>
        <v>0</v>
      </c>
      <c r="AE10" s="265">
        <f t="shared" si="23"/>
        <v>1250000</v>
      </c>
      <c r="AF10" s="265">
        <f t="shared" si="23"/>
        <v>1250000</v>
      </c>
      <c r="AG10" s="265">
        <f t="shared" si="23"/>
        <v>1250000</v>
      </c>
      <c r="AH10" s="265">
        <f t="shared" si="23"/>
        <v>2500000</v>
      </c>
      <c r="AI10" s="265">
        <f t="shared" si="24"/>
        <v>2500000</v>
      </c>
      <c r="AJ10" s="265">
        <f t="shared" si="24"/>
        <v>2500000</v>
      </c>
      <c r="AK10" s="265">
        <f t="shared" si="24"/>
        <v>3250000</v>
      </c>
      <c r="AL10" s="265">
        <f t="shared" si="25"/>
        <v>3250000</v>
      </c>
      <c r="AM10" s="265">
        <f t="shared" si="25"/>
        <v>3250000</v>
      </c>
      <c r="AN10" s="265">
        <f t="shared" si="25"/>
        <v>4000000</v>
      </c>
      <c r="AO10" s="265">
        <f t="shared" si="26"/>
        <v>4000000</v>
      </c>
      <c r="AP10" s="265">
        <f t="shared" si="26"/>
        <v>4000000</v>
      </c>
      <c r="AQ10" s="265">
        <f t="shared" si="26"/>
        <v>3000000</v>
      </c>
      <c r="AR10" s="265">
        <f t="shared" si="27"/>
        <v>3000000</v>
      </c>
      <c r="AS10" s="265">
        <f t="shared" si="27"/>
        <v>3000000</v>
      </c>
      <c r="AT10" s="265">
        <f t="shared" si="27"/>
        <v>2000000</v>
      </c>
      <c r="AU10" s="265">
        <f t="shared" si="27"/>
        <v>2000000</v>
      </c>
      <c r="AV10" s="265">
        <f t="shared" si="27"/>
        <v>2000000</v>
      </c>
      <c r="AW10" s="265">
        <f t="shared" si="27"/>
        <v>1500000</v>
      </c>
      <c r="AX10" s="265">
        <f t="shared" si="27"/>
        <v>1500000</v>
      </c>
      <c r="AY10" s="265">
        <f t="shared" si="27"/>
        <v>1500000</v>
      </c>
      <c r="AZ10" s="265">
        <f t="shared" si="27"/>
        <v>1000000</v>
      </c>
      <c r="BA10" s="265">
        <f t="shared" si="27"/>
        <v>1000000</v>
      </c>
      <c r="BB10" s="265">
        <f t="shared" si="28"/>
        <v>1000000</v>
      </c>
      <c r="BC10" s="265">
        <f t="shared" si="28"/>
        <v>750000</v>
      </c>
      <c r="BD10" s="265">
        <f t="shared" si="28"/>
        <v>750000</v>
      </c>
      <c r="BE10" s="265">
        <f t="shared" si="28"/>
        <v>750000</v>
      </c>
      <c r="BF10" s="265">
        <f t="shared" si="28"/>
        <v>500000</v>
      </c>
      <c r="BG10" s="265">
        <f t="shared" si="28"/>
        <v>500000</v>
      </c>
      <c r="BH10" s="265">
        <f t="shared" si="28"/>
        <v>500000</v>
      </c>
      <c r="BI10" s="265">
        <f t="shared" si="28"/>
        <v>250000</v>
      </c>
      <c r="BJ10" s="265">
        <f t="shared" si="28"/>
        <v>250000</v>
      </c>
      <c r="BK10" s="265">
        <f t="shared" si="28"/>
        <v>250000</v>
      </c>
      <c r="BL10" s="265">
        <f t="shared" si="29"/>
        <v>0</v>
      </c>
      <c r="BM10" s="265">
        <f t="shared" si="29"/>
        <v>0</v>
      </c>
      <c r="BN10" s="265">
        <f t="shared" si="29"/>
        <v>0</v>
      </c>
      <c r="BO10" s="265">
        <f t="shared" si="29"/>
        <v>0</v>
      </c>
      <c r="BP10" s="265">
        <f t="shared" si="29"/>
        <v>0</v>
      </c>
      <c r="BQ10" s="265">
        <f t="shared" si="29"/>
        <v>0</v>
      </c>
      <c r="BR10" s="265">
        <f t="shared" si="29"/>
        <v>0</v>
      </c>
      <c r="BS10" s="265">
        <f t="shared" si="29"/>
        <v>0</v>
      </c>
      <c r="BT10" s="265">
        <f t="shared" si="29"/>
        <v>0</v>
      </c>
      <c r="BU10" s="265">
        <f t="shared" si="29"/>
        <v>0</v>
      </c>
      <c r="BV10" s="265">
        <f t="shared" si="30"/>
        <v>0</v>
      </c>
      <c r="BW10" s="265">
        <f t="shared" si="30"/>
        <v>0</v>
      </c>
      <c r="BX10" s="265">
        <f t="shared" si="30"/>
        <v>0</v>
      </c>
      <c r="BY10" s="265">
        <f t="shared" si="30"/>
        <v>0</v>
      </c>
      <c r="BZ10" s="25">
        <f t="shared" si="22"/>
        <v>0</v>
      </c>
    </row>
    <row r="11" spans="1:78">
      <c r="A11" s="25" t="str">
        <f>'[43]2.3.2012年版权采购明细'!A12</f>
        <v>电视剧</v>
      </c>
      <c r="B11" s="25" t="str">
        <f>'[43]2.3.2012年版权采购明细'!B12</f>
        <v>代理商</v>
      </c>
      <c r="C11" s="25" t="str">
        <f>'[43]2.3.2012年版权采购明细'!C12</f>
        <v>非独家</v>
      </c>
      <c r="D11" s="25" t="str">
        <f>'[43]2.3.2012年版权采购明细'!D12</f>
        <v>境内</v>
      </c>
      <c r="E11" s="25" t="str">
        <f>'[43]2.3.2012年版权采购明细'!E12</f>
        <v>补充剧库</v>
      </c>
      <c r="F11" s="100">
        <f>'[43]2.3.2012年版权采购明细'!J12</f>
        <v>4500000</v>
      </c>
      <c r="G11" s="100">
        <f>'[43]2.3.2012年版权采购明细'!M12</f>
        <v>1800000</v>
      </c>
      <c r="H11" s="100">
        <f>'[43]2.3.2012年版权采购明细'!N12</f>
        <v>900000</v>
      </c>
      <c r="I11" s="100">
        <f>'[43]2.3.2012年版权采购明细'!O12</f>
        <v>900000</v>
      </c>
      <c r="J11" s="100">
        <f>'[43]2.3.2012年版权采购明细'!P12</f>
        <v>900000</v>
      </c>
      <c r="K11" s="100">
        <f t="shared" si="3"/>
        <v>0</v>
      </c>
      <c r="L11" s="100" t="s">
        <v>475</v>
      </c>
      <c r="M11" s="100">
        <f t="shared" si="4"/>
        <v>150000</v>
      </c>
      <c r="N11" s="100">
        <f t="shared" si="5"/>
        <v>300000</v>
      </c>
      <c r="O11" s="100">
        <f t="shared" si="6"/>
        <v>412500</v>
      </c>
      <c r="P11" s="100">
        <f t="shared" si="7"/>
        <v>525000</v>
      </c>
      <c r="Q11" s="100">
        <f t="shared" si="8"/>
        <v>562500</v>
      </c>
      <c r="R11" s="100">
        <f t="shared" si="9"/>
        <v>562500</v>
      </c>
      <c r="S11" s="100">
        <f t="shared" si="10"/>
        <v>562500</v>
      </c>
      <c r="T11" s="100">
        <f t="shared" si="11"/>
        <v>562500</v>
      </c>
      <c r="U11" s="100">
        <f t="shared" si="12"/>
        <v>412500</v>
      </c>
      <c r="V11" s="100">
        <f t="shared" si="13"/>
        <v>262500</v>
      </c>
      <c r="W11" s="100">
        <f t="shared" si="14"/>
        <v>150000</v>
      </c>
      <c r="X11" s="100">
        <f t="shared" si="15"/>
        <v>37500</v>
      </c>
      <c r="Y11" s="100">
        <f t="shared" si="16"/>
        <v>0</v>
      </c>
      <c r="Z11" s="100">
        <f t="shared" si="17"/>
        <v>0</v>
      </c>
      <c r="AA11" s="100">
        <f t="shared" si="18"/>
        <v>0</v>
      </c>
      <c r="AB11" s="100">
        <f t="shared" si="19"/>
        <v>0</v>
      </c>
      <c r="AC11" s="100">
        <f t="shared" si="20"/>
        <v>0</v>
      </c>
      <c r="AD11" s="265">
        <f t="shared" ref="AD11:AD22" si="31">$G11*X$4+$H11*U$4+$I11*R$4+$J11*O$4</f>
        <v>0</v>
      </c>
      <c r="AE11" s="265">
        <f t="shared" ref="AE11:AE22" si="32">$G11*Y$4+$H11*V$4+$I11*S$4+$J11*P$4</f>
        <v>75000</v>
      </c>
      <c r="AF11" s="265">
        <f t="shared" ref="AF11:AF22" si="33">$G11*Z$4+$H11*W$4+$I11*T$4+$J11*Q$4</f>
        <v>75000</v>
      </c>
      <c r="AG11" s="265">
        <f t="shared" ref="AG11:AG22" si="34">$G11*AA$4+$H11*X$4+$I11*U$4+$J11*R$4</f>
        <v>75000</v>
      </c>
      <c r="AH11" s="265">
        <f t="shared" ref="AH11:AH22" si="35">$G11*AB$4+$H11*Y$4+$I11*V$4+$J11*S$4</f>
        <v>112500</v>
      </c>
      <c r="AI11" s="265">
        <f t="shared" ref="AI11:AI22" si="36">$G11*AD$4+$H11*Z$4+$I11*W$4+$J11*T$4</f>
        <v>112500</v>
      </c>
      <c r="AJ11" s="265">
        <f t="shared" ref="AJ11:AJ22" si="37">$G11*AE$4+$H11*AA$4+$I11*X$4+$J11*U$4</f>
        <v>112500</v>
      </c>
      <c r="AK11" s="265">
        <f t="shared" ref="AK11:AK22" si="38">$G11*AF$4+$H11*AB$4+$I11*Y$4+$J11*V$4</f>
        <v>150000</v>
      </c>
      <c r="AL11" s="265">
        <f t="shared" ref="AL11:AL22" si="39">$G11*AG$4+$H11*AD$4+$I11*Z$4+$J11*W$4</f>
        <v>150000</v>
      </c>
      <c r="AM11" s="265">
        <f t="shared" ref="AM11:AM22" si="40">$G11*AH$4+$H11*AE$4+$I11*AA$4+$J11*X$4</f>
        <v>150000</v>
      </c>
      <c r="AN11" s="265">
        <f t="shared" ref="AN11:AN22" si="41">$G11*AI$4+$H11*AF$4+$I11*AB$4+$J11*Y$4</f>
        <v>187500</v>
      </c>
      <c r="AO11" s="265">
        <f t="shared" ref="AO11:AO22" si="42">$G11*AJ$4+$H11*AG$4+$I11*AD$4+$J11*Z$4</f>
        <v>187500</v>
      </c>
      <c r="AP11" s="265">
        <f t="shared" ref="AP11:AP22" si="43">$G11*AK$4+$H11*AH$4+$I11*AE$4+$J11*AA$4</f>
        <v>187500</v>
      </c>
      <c r="AQ11" s="265">
        <f t="shared" ref="AQ11:AQ22" si="44">$G11*AL$4+$H11*AI$4+$I11*AF$4+$J11*AB$4</f>
        <v>187500</v>
      </c>
      <c r="AR11" s="265">
        <f t="shared" ref="AR11:AR22" si="45">$G11*AM$4+$H11*AJ$4+$I11*AG$4+$J11*AD$4</f>
        <v>187500</v>
      </c>
      <c r="AS11" s="265">
        <f t="shared" ref="AS11:AS22" si="46">$G11*AN$4+$H11*AK$4+$I11*AH$4+$J11*AE$4</f>
        <v>187500</v>
      </c>
      <c r="AT11" s="265">
        <f t="shared" ref="AT11:AT22" si="47">$G11*AO$4+$H11*AL$4+$I11*AI$4+$J11*AF$4</f>
        <v>187500</v>
      </c>
      <c r="AU11" s="265">
        <f t="shared" ref="AU11:AU22" si="48">$G11*AP$4+$H11*AM$4+$I11*AJ$4+$J11*AG$4</f>
        <v>187500</v>
      </c>
      <c r="AV11" s="265">
        <f t="shared" ref="AV11:AV22" si="49">$G11*AQ$4+$H11*AN$4+$I11*AK$4+$J11*AH$4</f>
        <v>187500</v>
      </c>
      <c r="AW11" s="265">
        <f t="shared" ref="AW11:AW22" si="50">$G11*AR$4+$H11*AO$4+$I11*AL$4+$J11*AI$4</f>
        <v>187500</v>
      </c>
      <c r="AX11" s="265">
        <f t="shared" ref="AX11:AX22" si="51">$G11*AS$4+$H11*AP$4+$I11*AM$4+$J11*AJ$4</f>
        <v>187500</v>
      </c>
      <c r="AY11" s="265">
        <f t="shared" ref="AY11:AY22" si="52">$G11*AT$4+$H11*AQ$4+$I11*AN$4+$J11*AK$4</f>
        <v>187500</v>
      </c>
      <c r="AZ11" s="265">
        <f t="shared" ref="AZ11:AZ22" si="53">$G11*AU$4+$H11*AR$4+$I11*AO$4+$J11*AL$4</f>
        <v>187500</v>
      </c>
      <c r="BA11" s="265">
        <f t="shared" ref="BA11:BA22" si="54">$G11*AV$4+$H11*AS$4+$I11*AP$4+$J11*AM$4</f>
        <v>187500</v>
      </c>
      <c r="BB11" s="265">
        <f t="shared" ref="BB11:BB22" si="55">$G11*AW$4+$H11*AT$4+$I11*AQ$4+$J11*AN$4</f>
        <v>187500</v>
      </c>
      <c r="BC11" s="265">
        <f t="shared" ref="BC11:BC22" si="56">$G11*AX$4+$H11*AU$4+$I11*AR$4+$J11*AO$4</f>
        <v>112500</v>
      </c>
      <c r="BD11" s="265">
        <f t="shared" ref="BD11:BD22" si="57">$G11*AY$4+$H11*AV$4+$I11*AS$4+$J11*AP$4</f>
        <v>112500</v>
      </c>
      <c r="BE11" s="265">
        <f t="shared" ref="BE11:BE22" si="58">$G11*AZ$4+$H11*AW$4+$I11*AT$4+$J11*AQ$4</f>
        <v>112500</v>
      </c>
      <c r="BF11" s="265">
        <f t="shared" ref="BF11:BF22" si="59">$G11*BA$4+$H11*AX$4+$I11*AU$4+$J11*AR$4</f>
        <v>75000</v>
      </c>
      <c r="BG11" s="265">
        <f t="shared" ref="BG11:BG22" si="60">$G11*BB$4+$H11*AY$4+$I11*AV$4+$J11*AS$4</f>
        <v>75000</v>
      </c>
      <c r="BH11" s="265">
        <f t="shared" ref="BH11:BH22" si="61">$G11*BC$4+$H11*AZ$4+$I11*AW$4+$J11*AT$4</f>
        <v>75000</v>
      </c>
      <c r="BI11" s="265">
        <f t="shared" ref="BI11:BI22" si="62">$G11*BD$4+$H11*BA$4+$I11*AX$4+$J11*AU$4</f>
        <v>37500</v>
      </c>
      <c r="BJ11" s="265">
        <f t="shared" ref="BJ11:BJ22" si="63">$G11*BE$4+$H11*BB$4+$I11*AY$4+$J11*AV$4</f>
        <v>37500</v>
      </c>
      <c r="BK11" s="265">
        <f t="shared" ref="BK11:BK22" si="64">$G11*BF$4+$H11*BC$4+$I11*AZ$4+$J11*AW$4</f>
        <v>37500</v>
      </c>
      <c r="BL11" s="265">
        <f t="shared" ref="BL11:BL22" si="65">$G11*BG$4+$H11*BD$4+$I11*BA$4+$J11*AX$4</f>
        <v>0</v>
      </c>
      <c r="BM11" s="265">
        <f t="shared" ref="BM11:BM22" si="66">$G11*BH$4+$H11*BE$4+$I11*BB$4+$J11*AY$4</f>
        <v>0</v>
      </c>
      <c r="BN11" s="265">
        <f t="shared" ref="BN11:BN22" si="67">$G11*BI$4+$H11*BF$4+$I11*BC$4+$J11*AZ$4</f>
        <v>0</v>
      </c>
      <c r="BO11" s="265">
        <f t="shared" ref="BO11:BO22" si="68">$G11*BJ$4+$H11*BG$4+$I11*BD$4+$J11*BA$4</f>
        <v>0</v>
      </c>
      <c r="BP11" s="265">
        <f t="shared" ref="BP11:BP22" si="69">$G11*BK$4+$H11*BH$4+$I11*BE$4+$J11*BB$4</f>
        <v>0</v>
      </c>
      <c r="BQ11" s="265">
        <f t="shared" ref="BQ11:BQ22" si="70">$G11*BL$4+$H11*BI$4+$I11*BF$4+$J11*BC$4</f>
        <v>0</v>
      </c>
      <c r="BR11" s="265">
        <f t="shared" ref="BR11:BR22" si="71">$G11*BM$4+$H11*BJ$4+$I11*BG$4+$J11*BD$4</f>
        <v>0</v>
      </c>
      <c r="BS11" s="265">
        <f t="shared" ref="BS11:BS22" si="72">$G11*BN$4+$H11*BK$4+$I11*BH$4+$J11*BE$4</f>
        <v>0</v>
      </c>
      <c r="BT11" s="265">
        <f t="shared" ref="BT11:BT22" si="73">$G11*BO$4+$H11*BL$4+$I11*BI$4+$J11*BF$4</f>
        <v>0</v>
      </c>
      <c r="BU11" s="265">
        <f t="shared" ref="BU11:BU22" si="74">$G11*BP$4+$H11*BM$4+$I11*BJ$4+$J11*BG$4</f>
        <v>0</v>
      </c>
      <c r="BV11" s="265">
        <f t="shared" ref="BV11:BV22" si="75">$G11*BQ$4+$H11*BN$4+$I11*BK$4+$J11*BH$4</f>
        <v>0</v>
      </c>
      <c r="BW11" s="265">
        <f t="shared" ref="BW11:BW22" si="76">$G11*BR$4+$H11*BO$4+$I11*BL$4+$J11*BI$4</f>
        <v>0</v>
      </c>
      <c r="BX11" s="265">
        <f t="shared" ref="BX11:BX22" si="77">$G11*BS$4+$H11*BP$4+$I11*BM$4+$J11*BJ$4</f>
        <v>0</v>
      </c>
      <c r="BY11" s="265">
        <f t="shared" ref="BY11:BY22" si="78">$G11*BT$4+$H11*BQ$4+$I11*BN$4+$J11*BK$4</f>
        <v>0</v>
      </c>
      <c r="BZ11" s="25">
        <f t="shared" si="22"/>
        <v>0</v>
      </c>
    </row>
    <row r="12" spans="1:78">
      <c r="A12" s="25" t="str">
        <f>'[43]2.3.2012年版权采购明细'!A13</f>
        <v>电视剧</v>
      </c>
      <c r="B12" s="25" t="str">
        <f>'[43]2.3.2012年版权采购明细'!B13</f>
        <v>代理商</v>
      </c>
      <c r="C12" s="25" t="str">
        <f>'[43]2.3.2012年版权采购明细'!C13</f>
        <v>非独家</v>
      </c>
      <c r="D12" s="25" t="str">
        <f>'[43]2.3.2012年版权采购明细'!D13</f>
        <v>境内</v>
      </c>
      <c r="E12" s="25" t="str">
        <f>'[43]2.3.2012年版权采购明细'!E13</f>
        <v>老片续约</v>
      </c>
      <c r="F12" s="100">
        <f>'[43]2.3.2012年版权采购明细'!J13</f>
        <v>11304735</v>
      </c>
      <c r="G12" s="100">
        <f>'[43]2.3.2012年版权采购明细'!M13</f>
        <v>1786720</v>
      </c>
      <c r="H12" s="100">
        <f>'[43]2.3.2012年版权采购明细'!N13</f>
        <v>2888860</v>
      </c>
      <c r="I12" s="100">
        <f>'[43]2.3.2012年版权采购明细'!O13</f>
        <v>3223740</v>
      </c>
      <c r="J12" s="100">
        <f>'[43]2.3.2012年版权采购明细'!P13</f>
        <v>3405415</v>
      </c>
      <c r="K12" s="100">
        <f t="shared" si="3"/>
        <v>0</v>
      </c>
      <c r="L12" s="100" t="s">
        <v>475</v>
      </c>
      <c r="M12" s="100">
        <f t="shared" si="4"/>
        <v>148893.33333333331</v>
      </c>
      <c r="N12" s="100">
        <f t="shared" si="5"/>
        <v>464078.33333333331</v>
      </c>
      <c r="O12" s="100">
        <f t="shared" si="6"/>
        <v>853092.5</v>
      </c>
      <c r="P12" s="100">
        <f t="shared" si="7"/>
        <v>1271199.5833333333</v>
      </c>
      <c r="Q12" s="100">
        <f t="shared" si="8"/>
        <v>1413091.875</v>
      </c>
      <c r="R12" s="100">
        <f t="shared" si="9"/>
        <v>1413091.875</v>
      </c>
      <c r="S12" s="100">
        <f t="shared" si="10"/>
        <v>1413091.875</v>
      </c>
      <c r="T12" s="100">
        <f t="shared" si="11"/>
        <v>1413091.875</v>
      </c>
      <c r="U12" s="100">
        <f t="shared" si="12"/>
        <v>1264198.5416666665</v>
      </c>
      <c r="V12" s="100">
        <f t="shared" si="13"/>
        <v>949013.54166666663</v>
      </c>
      <c r="W12" s="100">
        <f t="shared" si="14"/>
        <v>559999.37499999988</v>
      </c>
      <c r="X12" s="100">
        <f t="shared" si="15"/>
        <v>141892.29166666666</v>
      </c>
      <c r="Y12" s="100">
        <f t="shared" si="16"/>
        <v>0</v>
      </c>
      <c r="Z12" s="100">
        <f t="shared" si="17"/>
        <v>0</v>
      </c>
      <c r="AA12" s="100">
        <f t="shared" si="18"/>
        <v>0</v>
      </c>
      <c r="AB12" s="100">
        <f t="shared" si="19"/>
        <v>0</v>
      </c>
      <c r="AC12" s="100">
        <f t="shared" si="20"/>
        <v>0</v>
      </c>
      <c r="AD12" s="265">
        <f t="shared" si="31"/>
        <v>0</v>
      </c>
      <c r="AE12" s="265">
        <f t="shared" si="32"/>
        <v>74446.666666666657</v>
      </c>
      <c r="AF12" s="265">
        <f t="shared" si="33"/>
        <v>74446.666666666657</v>
      </c>
      <c r="AG12" s="265">
        <f t="shared" si="34"/>
        <v>74446.666666666657</v>
      </c>
      <c r="AH12" s="265">
        <f t="shared" si="35"/>
        <v>194815.83333333331</v>
      </c>
      <c r="AI12" s="265">
        <f t="shared" si="36"/>
        <v>194815.83333333331</v>
      </c>
      <c r="AJ12" s="265">
        <f t="shared" si="37"/>
        <v>194815.83333333331</v>
      </c>
      <c r="AK12" s="265">
        <f t="shared" si="38"/>
        <v>329138.33333333331</v>
      </c>
      <c r="AL12" s="265">
        <f t="shared" si="39"/>
        <v>329138.33333333331</v>
      </c>
      <c r="AM12" s="265">
        <f t="shared" si="40"/>
        <v>329138.33333333331</v>
      </c>
      <c r="AN12" s="265">
        <f t="shared" si="41"/>
        <v>471030.625</v>
      </c>
      <c r="AO12" s="265">
        <f t="shared" si="42"/>
        <v>471030.625</v>
      </c>
      <c r="AP12" s="265">
        <f t="shared" si="43"/>
        <v>471030.625</v>
      </c>
      <c r="AQ12" s="265">
        <f t="shared" si="44"/>
        <v>471030.625</v>
      </c>
      <c r="AR12" s="265">
        <f t="shared" si="45"/>
        <v>471030.625</v>
      </c>
      <c r="AS12" s="265">
        <f t="shared" si="46"/>
        <v>471030.625</v>
      </c>
      <c r="AT12" s="265">
        <f t="shared" si="47"/>
        <v>471030.625</v>
      </c>
      <c r="AU12" s="265">
        <f t="shared" si="48"/>
        <v>471030.625</v>
      </c>
      <c r="AV12" s="265">
        <f t="shared" si="49"/>
        <v>471030.625</v>
      </c>
      <c r="AW12" s="265">
        <f t="shared" si="50"/>
        <v>471030.625</v>
      </c>
      <c r="AX12" s="265">
        <f t="shared" si="51"/>
        <v>471030.625</v>
      </c>
      <c r="AY12" s="265">
        <f t="shared" si="52"/>
        <v>471030.625</v>
      </c>
      <c r="AZ12" s="265">
        <f t="shared" si="53"/>
        <v>471030.625</v>
      </c>
      <c r="BA12" s="265">
        <f t="shared" si="54"/>
        <v>471030.625</v>
      </c>
      <c r="BB12" s="265">
        <f t="shared" si="55"/>
        <v>471030.625</v>
      </c>
      <c r="BC12" s="265">
        <f t="shared" si="56"/>
        <v>396583.95833333331</v>
      </c>
      <c r="BD12" s="265">
        <f t="shared" si="57"/>
        <v>396583.95833333331</v>
      </c>
      <c r="BE12" s="265">
        <f t="shared" si="58"/>
        <v>396583.95833333331</v>
      </c>
      <c r="BF12" s="265">
        <f t="shared" si="59"/>
        <v>276214.79166666663</v>
      </c>
      <c r="BG12" s="265">
        <f t="shared" si="60"/>
        <v>276214.79166666663</v>
      </c>
      <c r="BH12" s="265">
        <f t="shared" si="61"/>
        <v>276214.79166666663</v>
      </c>
      <c r="BI12" s="265">
        <f t="shared" si="62"/>
        <v>141892.29166666666</v>
      </c>
      <c r="BJ12" s="265">
        <f t="shared" si="63"/>
        <v>141892.29166666666</v>
      </c>
      <c r="BK12" s="265">
        <f t="shared" si="64"/>
        <v>141892.29166666666</v>
      </c>
      <c r="BL12" s="265">
        <f t="shared" si="65"/>
        <v>0</v>
      </c>
      <c r="BM12" s="265">
        <f t="shared" si="66"/>
        <v>0</v>
      </c>
      <c r="BN12" s="265">
        <f t="shared" si="67"/>
        <v>0</v>
      </c>
      <c r="BO12" s="265">
        <f t="shared" si="68"/>
        <v>0</v>
      </c>
      <c r="BP12" s="265">
        <f t="shared" si="69"/>
        <v>0</v>
      </c>
      <c r="BQ12" s="265">
        <f t="shared" si="70"/>
        <v>0</v>
      </c>
      <c r="BR12" s="265">
        <f t="shared" si="71"/>
        <v>0</v>
      </c>
      <c r="BS12" s="265">
        <f t="shared" si="72"/>
        <v>0</v>
      </c>
      <c r="BT12" s="265">
        <f t="shared" si="73"/>
        <v>0</v>
      </c>
      <c r="BU12" s="265">
        <f t="shared" si="74"/>
        <v>0</v>
      </c>
      <c r="BV12" s="265">
        <f t="shared" si="75"/>
        <v>0</v>
      </c>
      <c r="BW12" s="265">
        <f t="shared" si="76"/>
        <v>0</v>
      </c>
      <c r="BX12" s="265">
        <f t="shared" si="77"/>
        <v>0</v>
      </c>
      <c r="BY12" s="265">
        <f t="shared" si="78"/>
        <v>0</v>
      </c>
      <c r="BZ12" s="25">
        <f t="shared" si="22"/>
        <v>0</v>
      </c>
    </row>
    <row r="13" spans="1:78">
      <c r="A13" s="25" t="str">
        <f>'[43]2.3.2012年版权采购明细'!A16</f>
        <v>电影</v>
      </c>
      <c r="B13" s="25" t="str">
        <f>'[43]2.3.2012年版权采购明细'!B16</f>
        <v>代理商</v>
      </c>
      <c r="C13" s="25" t="str">
        <f>'[43]2.3.2012年版权采购明细'!C16</f>
        <v>独家</v>
      </c>
      <c r="D13" s="25" t="str">
        <f>'[43]2.3.2012年版权采购明细'!D16</f>
        <v>日本</v>
      </c>
      <c r="E13" s="25" t="str">
        <f>'[43]2.3.2012年版权采购明细'!E16</f>
        <v>新片购买</v>
      </c>
      <c r="F13" s="100">
        <f>'[43]2.3.2012年版权采购明细'!J16</f>
        <v>13860000</v>
      </c>
      <c r="G13" s="100">
        <f>'[43]2.3.2012年版权采购明细'!M16</f>
        <v>13860000</v>
      </c>
      <c r="H13" s="100">
        <f>'[43]2.3.2012年版权采购明细'!N16</f>
        <v>0</v>
      </c>
      <c r="I13" s="100">
        <f>'[43]2.3.2012年版权采购明细'!O16</f>
        <v>0</v>
      </c>
      <c r="J13" s="100">
        <f>'[43]2.3.2012年版权采购明细'!P16</f>
        <v>0</v>
      </c>
      <c r="K13" s="100">
        <f t="shared" si="3"/>
        <v>0</v>
      </c>
      <c r="L13" s="100" t="s">
        <v>475</v>
      </c>
      <c r="M13" s="100">
        <f t="shared" si="4"/>
        <v>1155000</v>
      </c>
      <c r="N13" s="100">
        <f t="shared" si="5"/>
        <v>1732500</v>
      </c>
      <c r="O13" s="100">
        <f t="shared" si="6"/>
        <v>1732500</v>
      </c>
      <c r="P13" s="100">
        <f t="shared" si="7"/>
        <v>1732500</v>
      </c>
      <c r="Q13" s="100">
        <f t="shared" si="8"/>
        <v>1732500</v>
      </c>
      <c r="R13" s="100">
        <f t="shared" si="9"/>
        <v>1732500</v>
      </c>
      <c r="S13" s="100">
        <f t="shared" si="10"/>
        <v>1732500</v>
      </c>
      <c r="T13" s="100">
        <f t="shared" si="11"/>
        <v>1732500</v>
      </c>
      <c r="U13" s="100">
        <f t="shared" si="12"/>
        <v>577500</v>
      </c>
      <c r="V13" s="100">
        <f t="shared" si="13"/>
        <v>0</v>
      </c>
      <c r="W13" s="100">
        <f t="shared" si="14"/>
        <v>0</v>
      </c>
      <c r="X13" s="100">
        <f t="shared" si="15"/>
        <v>0</v>
      </c>
      <c r="Y13" s="100">
        <f t="shared" si="16"/>
        <v>0</v>
      </c>
      <c r="Z13" s="100">
        <f t="shared" si="17"/>
        <v>0</v>
      </c>
      <c r="AA13" s="100">
        <f t="shared" si="18"/>
        <v>0</v>
      </c>
      <c r="AB13" s="100">
        <f t="shared" si="19"/>
        <v>0</v>
      </c>
      <c r="AC13" s="100">
        <f t="shared" si="20"/>
        <v>0</v>
      </c>
      <c r="AD13" s="265">
        <f t="shared" si="31"/>
        <v>0</v>
      </c>
      <c r="AE13" s="265">
        <f t="shared" si="32"/>
        <v>577500</v>
      </c>
      <c r="AF13" s="265">
        <f t="shared" si="33"/>
        <v>577500</v>
      </c>
      <c r="AG13" s="265">
        <f t="shared" si="34"/>
        <v>577500</v>
      </c>
      <c r="AH13" s="265">
        <f t="shared" si="35"/>
        <v>577500</v>
      </c>
      <c r="AI13" s="265">
        <f t="shared" si="36"/>
        <v>577500</v>
      </c>
      <c r="AJ13" s="265">
        <f t="shared" si="37"/>
        <v>577500</v>
      </c>
      <c r="AK13" s="265">
        <f t="shared" si="38"/>
        <v>577500</v>
      </c>
      <c r="AL13" s="265">
        <f t="shared" si="39"/>
        <v>577500</v>
      </c>
      <c r="AM13" s="265">
        <f t="shared" si="40"/>
        <v>577500</v>
      </c>
      <c r="AN13" s="265">
        <f t="shared" si="41"/>
        <v>577500</v>
      </c>
      <c r="AO13" s="265">
        <f t="shared" si="42"/>
        <v>577500</v>
      </c>
      <c r="AP13" s="265">
        <f t="shared" si="43"/>
        <v>577500</v>
      </c>
      <c r="AQ13" s="265">
        <f t="shared" si="44"/>
        <v>577500</v>
      </c>
      <c r="AR13" s="265">
        <f t="shared" si="45"/>
        <v>577500</v>
      </c>
      <c r="AS13" s="265">
        <f t="shared" si="46"/>
        <v>577500</v>
      </c>
      <c r="AT13" s="265">
        <f t="shared" si="47"/>
        <v>577500</v>
      </c>
      <c r="AU13" s="265">
        <f t="shared" si="48"/>
        <v>577500</v>
      </c>
      <c r="AV13" s="265">
        <f t="shared" si="49"/>
        <v>577500</v>
      </c>
      <c r="AW13" s="265">
        <f t="shared" si="50"/>
        <v>577500</v>
      </c>
      <c r="AX13" s="265">
        <f t="shared" si="51"/>
        <v>577500</v>
      </c>
      <c r="AY13" s="265">
        <f t="shared" si="52"/>
        <v>577500</v>
      </c>
      <c r="AZ13" s="265">
        <f t="shared" si="53"/>
        <v>577500</v>
      </c>
      <c r="BA13" s="265">
        <f t="shared" si="54"/>
        <v>577500</v>
      </c>
      <c r="BB13" s="265">
        <f t="shared" si="55"/>
        <v>577500</v>
      </c>
      <c r="BC13" s="265">
        <f t="shared" si="56"/>
        <v>0</v>
      </c>
      <c r="BD13" s="265">
        <f t="shared" si="57"/>
        <v>0</v>
      </c>
      <c r="BE13" s="265">
        <f t="shared" si="58"/>
        <v>0</v>
      </c>
      <c r="BF13" s="265">
        <f t="shared" si="59"/>
        <v>0</v>
      </c>
      <c r="BG13" s="265">
        <f t="shared" si="60"/>
        <v>0</v>
      </c>
      <c r="BH13" s="265">
        <f t="shared" si="61"/>
        <v>0</v>
      </c>
      <c r="BI13" s="265">
        <f t="shared" si="62"/>
        <v>0</v>
      </c>
      <c r="BJ13" s="265">
        <f t="shared" si="63"/>
        <v>0</v>
      </c>
      <c r="BK13" s="265">
        <f t="shared" si="64"/>
        <v>0</v>
      </c>
      <c r="BL13" s="265">
        <f t="shared" si="65"/>
        <v>0</v>
      </c>
      <c r="BM13" s="265">
        <f t="shared" si="66"/>
        <v>0</v>
      </c>
      <c r="BN13" s="265">
        <f t="shared" si="67"/>
        <v>0</v>
      </c>
      <c r="BO13" s="265">
        <f t="shared" si="68"/>
        <v>0</v>
      </c>
      <c r="BP13" s="265">
        <f t="shared" si="69"/>
        <v>0</v>
      </c>
      <c r="BQ13" s="265">
        <f t="shared" si="70"/>
        <v>0</v>
      </c>
      <c r="BR13" s="265">
        <f t="shared" si="71"/>
        <v>0</v>
      </c>
      <c r="BS13" s="265">
        <f t="shared" si="72"/>
        <v>0</v>
      </c>
      <c r="BT13" s="265">
        <f t="shared" si="73"/>
        <v>0</v>
      </c>
      <c r="BU13" s="265">
        <f t="shared" si="74"/>
        <v>0</v>
      </c>
      <c r="BV13" s="265">
        <f t="shared" si="75"/>
        <v>0</v>
      </c>
      <c r="BW13" s="265">
        <f t="shared" si="76"/>
        <v>0</v>
      </c>
      <c r="BX13" s="265">
        <f t="shared" si="77"/>
        <v>0</v>
      </c>
      <c r="BY13" s="265">
        <f t="shared" si="78"/>
        <v>0</v>
      </c>
      <c r="BZ13" s="25">
        <f t="shared" si="22"/>
        <v>0</v>
      </c>
    </row>
    <row r="14" spans="1:78">
      <c r="A14" s="25" t="str">
        <f>'[43]2.3.2012年版权采购明细'!A18</f>
        <v>电影</v>
      </c>
      <c r="B14" s="25" t="str">
        <f>'[43]2.3.2012年版权采购明细'!B18</f>
        <v>代理商</v>
      </c>
      <c r="C14" s="25" t="str">
        <f>'[43]2.3.2012年版权采购明细'!C18</f>
        <v>非独家</v>
      </c>
      <c r="D14" s="25" t="str">
        <f>'[43]2.3.2012年版权采购明细'!D18</f>
        <v>境内+境外</v>
      </c>
      <c r="E14" s="25" t="str">
        <f>'[43]2.3.2012年版权采购明细'!E18</f>
        <v>新片购买</v>
      </c>
      <c r="F14" s="100">
        <f>'[43]2.3.2012年版权采购明细'!J18</f>
        <v>30000000</v>
      </c>
      <c r="G14" s="100">
        <f>'[43]2.3.2012年版权采购明细'!M18</f>
        <v>7500000</v>
      </c>
      <c r="H14" s="100">
        <f>'[43]2.3.2012年版权采购明细'!N18</f>
        <v>9000000</v>
      </c>
      <c r="I14" s="100">
        <f>'[43]2.3.2012年版权采购明细'!O18</f>
        <v>7000000</v>
      </c>
      <c r="J14" s="100">
        <f>'[43]2.3.2012年版权采购明细'!P18</f>
        <v>6500000</v>
      </c>
      <c r="K14" s="100">
        <f t="shared" si="3"/>
        <v>0</v>
      </c>
      <c r="L14" s="100" t="s">
        <v>475</v>
      </c>
      <c r="M14" s="100">
        <f t="shared" si="4"/>
        <v>625000</v>
      </c>
      <c r="N14" s="100">
        <f t="shared" si="5"/>
        <v>1687500</v>
      </c>
      <c r="O14" s="100">
        <f t="shared" si="6"/>
        <v>2645833.333333333</v>
      </c>
      <c r="P14" s="100">
        <f t="shared" si="7"/>
        <v>3479166.6666666665</v>
      </c>
      <c r="Q14" s="100">
        <f t="shared" si="8"/>
        <v>3750000</v>
      </c>
      <c r="R14" s="100">
        <f t="shared" si="9"/>
        <v>3750000</v>
      </c>
      <c r="S14" s="100">
        <f t="shared" si="10"/>
        <v>3750000</v>
      </c>
      <c r="T14" s="100">
        <f t="shared" si="11"/>
        <v>3750000</v>
      </c>
      <c r="U14" s="100">
        <f t="shared" si="12"/>
        <v>3125000</v>
      </c>
      <c r="V14" s="100">
        <f t="shared" si="13"/>
        <v>2062500</v>
      </c>
      <c r="W14" s="100">
        <f t="shared" si="14"/>
        <v>1104166.6666666665</v>
      </c>
      <c r="X14" s="100">
        <f t="shared" si="15"/>
        <v>270833.33333333331</v>
      </c>
      <c r="Y14" s="100">
        <f t="shared" si="16"/>
        <v>0</v>
      </c>
      <c r="Z14" s="100">
        <f t="shared" si="17"/>
        <v>0</v>
      </c>
      <c r="AA14" s="100">
        <f t="shared" si="18"/>
        <v>0</v>
      </c>
      <c r="AB14" s="100">
        <f t="shared" si="19"/>
        <v>0</v>
      </c>
      <c r="AC14" s="100">
        <f t="shared" si="20"/>
        <v>0</v>
      </c>
      <c r="AD14" s="265">
        <f t="shared" si="31"/>
        <v>0</v>
      </c>
      <c r="AE14" s="265">
        <f t="shared" si="32"/>
        <v>312500</v>
      </c>
      <c r="AF14" s="265">
        <f t="shared" si="33"/>
        <v>312500</v>
      </c>
      <c r="AG14" s="265">
        <f t="shared" si="34"/>
        <v>312500</v>
      </c>
      <c r="AH14" s="265">
        <f t="shared" si="35"/>
        <v>687500</v>
      </c>
      <c r="AI14" s="265">
        <f t="shared" si="36"/>
        <v>687500</v>
      </c>
      <c r="AJ14" s="265">
        <f t="shared" si="37"/>
        <v>687500</v>
      </c>
      <c r="AK14" s="265">
        <f t="shared" si="38"/>
        <v>979166.66666666663</v>
      </c>
      <c r="AL14" s="265">
        <f t="shared" si="39"/>
        <v>979166.66666666663</v>
      </c>
      <c r="AM14" s="265">
        <f t="shared" si="40"/>
        <v>979166.66666666663</v>
      </c>
      <c r="AN14" s="265">
        <f t="shared" si="41"/>
        <v>1250000</v>
      </c>
      <c r="AO14" s="265">
        <f t="shared" si="42"/>
        <v>1250000</v>
      </c>
      <c r="AP14" s="265">
        <f t="shared" si="43"/>
        <v>1250000</v>
      </c>
      <c r="AQ14" s="265">
        <f t="shared" si="44"/>
        <v>1250000</v>
      </c>
      <c r="AR14" s="265">
        <f t="shared" si="45"/>
        <v>1250000</v>
      </c>
      <c r="AS14" s="265">
        <f t="shared" si="46"/>
        <v>1250000</v>
      </c>
      <c r="AT14" s="265">
        <f t="shared" si="47"/>
        <v>1250000</v>
      </c>
      <c r="AU14" s="265">
        <f t="shared" si="48"/>
        <v>1250000</v>
      </c>
      <c r="AV14" s="265">
        <f t="shared" si="49"/>
        <v>1250000</v>
      </c>
      <c r="AW14" s="265">
        <f t="shared" si="50"/>
        <v>1250000</v>
      </c>
      <c r="AX14" s="265">
        <f t="shared" si="51"/>
        <v>1250000</v>
      </c>
      <c r="AY14" s="265">
        <f t="shared" si="52"/>
        <v>1250000</v>
      </c>
      <c r="AZ14" s="265">
        <f t="shared" si="53"/>
        <v>1250000</v>
      </c>
      <c r="BA14" s="265">
        <f t="shared" si="54"/>
        <v>1250000</v>
      </c>
      <c r="BB14" s="265">
        <f t="shared" si="55"/>
        <v>1250000</v>
      </c>
      <c r="BC14" s="265">
        <f t="shared" si="56"/>
        <v>937500</v>
      </c>
      <c r="BD14" s="265">
        <f t="shared" si="57"/>
        <v>937500</v>
      </c>
      <c r="BE14" s="265">
        <f t="shared" si="58"/>
        <v>937500</v>
      </c>
      <c r="BF14" s="265">
        <f t="shared" si="59"/>
        <v>562500</v>
      </c>
      <c r="BG14" s="265">
        <f t="shared" si="60"/>
        <v>562500</v>
      </c>
      <c r="BH14" s="265">
        <f t="shared" si="61"/>
        <v>562500</v>
      </c>
      <c r="BI14" s="265">
        <f t="shared" si="62"/>
        <v>270833.33333333331</v>
      </c>
      <c r="BJ14" s="265">
        <f t="shared" si="63"/>
        <v>270833.33333333331</v>
      </c>
      <c r="BK14" s="265">
        <f t="shared" si="64"/>
        <v>270833.33333333331</v>
      </c>
      <c r="BL14" s="265">
        <f t="shared" si="65"/>
        <v>0</v>
      </c>
      <c r="BM14" s="265">
        <f t="shared" si="66"/>
        <v>0</v>
      </c>
      <c r="BN14" s="265">
        <f t="shared" si="67"/>
        <v>0</v>
      </c>
      <c r="BO14" s="265">
        <f t="shared" si="68"/>
        <v>0</v>
      </c>
      <c r="BP14" s="265">
        <f t="shared" si="69"/>
        <v>0</v>
      </c>
      <c r="BQ14" s="265">
        <f t="shared" si="70"/>
        <v>0</v>
      </c>
      <c r="BR14" s="265">
        <f t="shared" si="71"/>
        <v>0</v>
      </c>
      <c r="BS14" s="265">
        <f t="shared" si="72"/>
        <v>0</v>
      </c>
      <c r="BT14" s="265">
        <f t="shared" si="73"/>
        <v>0</v>
      </c>
      <c r="BU14" s="265">
        <f t="shared" si="74"/>
        <v>0</v>
      </c>
      <c r="BV14" s="265">
        <f t="shared" si="75"/>
        <v>0</v>
      </c>
      <c r="BW14" s="265">
        <f t="shared" si="76"/>
        <v>0</v>
      </c>
      <c r="BX14" s="265">
        <f t="shared" si="77"/>
        <v>0</v>
      </c>
      <c r="BY14" s="265">
        <f t="shared" si="78"/>
        <v>0</v>
      </c>
      <c r="BZ14" s="25">
        <f t="shared" si="22"/>
        <v>0</v>
      </c>
    </row>
    <row r="15" spans="1:78">
      <c r="A15" s="25" t="str">
        <f>'[43]2.3.2012年版权采购明细'!A19</f>
        <v>电影</v>
      </c>
      <c r="B15" s="25" t="str">
        <f>'[43]2.3.2012年版权采购明细'!B19</f>
        <v>代理商</v>
      </c>
      <c r="C15" s="25" t="str">
        <f>'[43]2.3.2012年版权采购明细'!C19</f>
        <v>非独家</v>
      </c>
      <c r="D15" s="25" t="str">
        <f>'[43]2.3.2012年版权采购明细'!D19</f>
        <v>境内+境外</v>
      </c>
      <c r="E15" s="25" t="str">
        <f>'[43]2.3.2012年版权采购明细'!E19</f>
        <v>补充剧库</v>
      </c>
      <c r="F15" s="100">
        <f>'[43]2.3.2012年版权采购明细'!J19</f>
        <v>7630000</v>
      </c>
      <c r="G15" s="100">
        <f>'[43]2.3.2012年版权采购明细'!M19</f>
        <v>2060000</v>
      </c>
      <c r="H15" s="100">
        <f>'[43]2.3.2012年版权采购明细'!N19</f>
        <v>800000</v>
      </c>
      <c r="I15" s="100">
        <f>'[43]2.3.2012年版权采购明细'!O19</f>
        <v>3630000</v>
      </c>
      <c r="J15" s="100">
        <f>'[43]2.3.2012年版权采购明细'!P19</f>
        <v>1140000</v>
      </c>
      <c r="K15" s="100">
        <f t="shared" si="3"/>
        <v>0</v>
      </c>
      <c r="L15" s="100" t="s">
        <v>475</v>
      </c>
      <c r="M15" s="100">
        <f t="shared" si="4"/>
        <v>171666.66666666666</v>
      </c>
      <c r="N15" s="100">
        <f t="shared" si="5"/>
        <v>324166.66666666663</v>
      </c>
      <c r="O15" s="100">
        <f t="shared" si="6"/>
        <v>659999.99999999988</v>
      </c>
      <c r="P15" s="100">
        <f t="shared" si="7"/>
        <v>906249.99999999988</v>
      </c>
      <c r="Q15" s="100">
        <f t="shared" si="8"/>
        <v>953749.99999999988</v>
      </c>
      <c r="R15" s="100">
        <f t="shared" si="9"/>
        <v>953749.99999999988</v>
      </c>
      <c r="S15" s="100">
        <f t="shared" si="10"/>
        <v>953749.99999999988</v>
      </c>
      <c r="T15" s="100">
        <f t="shared" si="11"/>
        <v>953749.99999999988</v>
      </c>
      <c r="U15" s="100">
        <f t="shared" si="12"/>
        <v>782083.33333333326</v>
      </c>
      <c r="V15" s="100">
        <f t="shared" si="13"/>
        <v>629583.33333333326</v>
      </c>
      <c r="W15" s="100">
        <f t="shared" si="14"/>
        <v>293750</v>
      </c>
      <c r="X15" s="100">
        <f t="shared" si="15"/>
        <v>47500</v>
      </c>
      <c r="Y15" s="100">
        <f t="shared" si="16"/>
        <v>0</v>
      </c>
      <c r="Z15" s="100">
        <f t="shared" si="17"/>
        <v>0</v>
      </c>
      <c r="AA15" s="100">
        <f t="shared" si="18"/>
        <v>0</v>
      </c>
      <c r="AB15" s="100">
        <f t="shared" si="19"/>
        <v>0</v>
      </c>
      <c r="AC15" s="100">
        <f t="shared" si="20"/>
        <v>0</v>
      </c>
      <c r="AD15" s="265">
        <f t="shared" si="31"/>
        <v>0</v>
      </c>
      <c r="AE15" s="265">
        <f t="shared" si="32"/>
        <v>85833.333333333328</v>
      </c>
      <c r="AF15" s="265">
        <f t="shared" si="33"/>
        <v>85833.333333333328</v>
      </c>
      <c r="AG15" s="265">
        <f t="shared" si="34"/>
        <v>85833.333333333328</v>
      </c>
      <c r="AH15" s="265">
        <f t="shared" si="35"/>
        <v>119166.66666666666</v>
      </c>
      <c r="AI15" s="265">
        <f t="shared" si="36"/>
        <v>119166.66666666666</v>
      </c>
      <c r="AJ15" s="265">
        <f t="shared" si="37"/>
        <v>119166.66666666666</v>
      </c>
      <c r="AK15" s="265">
        <f t="shared" si="38"/>
        <v>270416.66666666663</v>
      </c>
      <c r="AL15" s="265">
        <f t="shared" si="39"/>
        <v>270416.66666666663</v>
      </c>
      <c r="AM15" s="265">
        <f t="shared" si="40"/>
        <v>270416.66666666663</v>
      </c>
      <c r="AN15" s="265">
        <f t="shared" si="41"/>
        <v>317916.66666666663</v>
      </c>
      <c r="AO15" s="265">
        <f t="shared" si="42"/>
        <v>317916.66666666663</v>
      </c>
      <c r="AP15" s="265">
        <f t="shared" si="43"/>
        <v>317916.66666666663</v>
      </c>
      <c r="AQ15" s="265">
        <f t="shared" si="44"/>
        <v>317916.66666666663</v>
      </c>
      <c r="AR15" s="265">
        <f t="shared" si="45"/>
        <v>317916.66666666663</v>
      </c>
      <c r="AS15" s="265">
        <f t="shared" si="46"/>
        <v>317916.66666666663</v>
      </c>
      <c r="AT15" s="265">
        <f t="shared" si="47"/>
        <v>317916.66666666663</v>
      </c>
      <c r="AU15" s="265">
        <f t="shared" si="48"/>
        <v>317916.66666666663</v>
      </c>
      <c r="AV15" s="265">
        <f t="shared" si="49"/>
        <v>317916.66666666663</v>
      </c>
      <c r="AW15" s="265">
        <f t="shared" si="50"/>
        <v>317916.66666666663</v>
      </c>
      <c r="AX15" s="265">
        <f t="shared" si="51"/>
        <v>317916.66666666663</v>
      </c>
      <c r="AY15" s="265">
        <f t="shared" si="52"/>
        <v>317916.66666666663</v>
      </c>
      <c r="AZ15" s="265">
        <f t="shared" si="53"/>
        <v>317916.66666666663</v>
      </c>
      <c r="BA15" s="265">
        <f t="shared" si="54"/>
        <v>317916.66666666663</v>
      </c>
      <c r="BB15" s="265">
        <f t="shared" si="55"/>
        <v>317916.66666666663</v>
      </c>
      <c r="BC15" s="265">
        <f t="shared" si="56"/>
        <v>232083.33333333331</v>
      </c>
      <c r="BD15" s="265">
        <f t="shared" si="57"/>
        <v>232083.33333333331</v>
      </c>
      <c r="BE15" s="265">
        <f t="shared" si="58"/>
        <v>232083.33333333331</v>
      </c>
      <c r="BF15" s="265">
        <f t="shared" si="59"/>
        <v>198750</v>
      </c>
      <c r="BG15" s="265">
        <f t="shared" si="60"/>
        <v>198750</v>
      </c>
      <c r="BH15" s="265">
        <f t="shared" si="61"/>
        <v>198750</v>
      </c>
      <c r="BI15" s="265">
        <f t="shared" si="62"/>
        <v>47500</v>
      </c>
      <c r="BJ15" s="265">
        <f t="shared" si="63"/>
        <v>47500</v>
      </c>
      <c r="BK15" s="265">
        <f t="shared" si="64"/>
        <v>47500</v>
      </c>
      <c r="BL15" s="265">
        <f t="shared" si="65"/>
        <v>0</v>
      </c>
      <c r="BM15" s="265">
        <f t="shared" si="66"/>
        <v>0</v>
      </c>
      <c r="BN15" s="265">
        <f t="shared" si="67"/>
        <v>0</v>
      </c>
      <c r="BO15" s="265">
        <f t="shared" si="68"/>
        <v>0</v>
      </c>
      <c r="BP15" s="265">
        <f t="shared" si="69"/>
        <v>0</v>
      </c>
      <c r="BQ15" s="265">
        <f t="shared" si="70"/>
        <v>0</v>
      </c>
      <c r="BR15" s="265">
        <f t="shared" si="71"/>
        <v>0</v>
      </c>
      <c r="BS15" s="265">
        <f t="shared" si="72"/>
        <v>0</v>
      </c>
      <c r="BT15" s="265">
        <f t="shared" si="73"/>
        <v>0</v>
      </c>
      <c r="BU15" s="265">
        <f t="shared" si="74"/>
        <v>0</v>
      </c>
      <c r="BV15" s="265">
        <f t="shared" si="75"/>
        <v>0</v>
      </c>
      <c r="BW15" s="265">
        <f t="shared" si="76"/>
        <v>0</v>
      </c>
      <c r="BX15" s="265">
        <f t="shared" si="77"/>
        <v>0</v>
      </c>
      <c r="BY15" s="265">
        <f t="shared" si="78"/>
        <v>0</v>
      </c>
      <c r="BZ15" s="25">
        <f t="shared" si="22"/>
        <v>0</v>
      </c>
    </row>
    <row r="16" spans="1:78">
      <c r="A16" s="25" t="str">
        <f>'[43]2.3.2012年版权采购明细'!A20</f>
        <v>电影</v>
      </c>
      <c r="B16" s="25" t="str">
        <f>'[43]2.3.2012年版权采购明细'!B20</f>
        <v>代理商</v>
      </c>
      <c r="C16" s="25" t="str">
        <f>'[43]2.3.2012年版权采购明细'!C20</f>
        <v>非独家</v>
      </c>
      <c r="D16" s="25" t="str">
        <f>'[43]2.3.2012年版权采购明细'!D20</f>
        <v>境内+境外</v>
      </c>
      <c r="E16" s="25" t="str">
        <f>'[43]2.3.2012年版权采购明细'!E20</f>
        <v>老片续约</v>
      </c>
      <c r="F16" s="100">
        <f>'[43]2.3.2012年版权采购明细'!J20</f>
        <v>6474891.7999999998</v>
      </c>
      <c r="G16" s="100">
        <f>'[43]2.3.2012年版权采购明细'!M20</f>
        <v>1725341.8</v>
      </c>
      <c r="H16" s="100">
        <f>'[43]2.3.2012年版权采购明细'!N20</f>
        <v>406250</v>
      </c>
      <c r="I16" s="100">
        <f>'[43]2.3.2012年版权采购明细'!O20</f>
        <v>1713400</v>
      </c>
      <c r="J16" s="100">
        <f>'[43]2.3.2012年版权采购明细'!P20</f>
        <v>2629900</v>
      </c>
      <c r="K16" s="100">
        <f t="shared" si="3"/>
        <v>0</v>
      </c>
      <c r="L16" s="100" t="s">
        <v>475</v>
      </c>
      <c r="M16" s="100">
        <f t="shared" si="4"/>
        <v>143778.48333333334</v>
      </c>
      <c r="N16" s="100">
        <f t="shared" si="5"/>
        <v>249521.89166666666</v>
      </c>
      <c r="O16" s="100">
        <f t="shared" si="6"/>
        <v>409232.30833333329</v>
      </c>
      <c r="P16" s="100">
        <f t="shared" si="7"/>
        <v>699782.30833333335</v>
      </c>
      <c r="Q16" s="100">
        <f t="shared" si="8"/>
        <v>809361.47499999998</v>
      </c>
      <c r="R16" s="100">
        <f t="shared" si="9"/>
        <v>809361.47499999998</v>
      </c>
      <c r="S16" s="100">
        <f t="shared" si="10"/>
        <v>809361.47499999998</v>
      </c>
      <c r="T16" s="100">
        <f t="shared" si="11"/>
        <v>809361.47499999998</v>
      </c>
      <c r="U16" s="100">
        <f t="shared" si="12"/>
        <v>665582.99166666658</v>
      </c>
      <c r="V16" s="100">
        <f t="shared" si="13"/>
        <v>559839.58333333326</v>
      </c>
      <c r="W16" s="100">
        <f t="shared" si="14"/>
        <v>400129.16666666663</v>
      </c>
      <c r="X16" s="100">
        <f t="shared" si="15"/>
        <v>109579.16666666666</v>
      </c>
      <c r="Y16" s="100">
        <f t="shared" si="16"/>
        <v>0</v>
      </c>
      <c r="Z16" s="100">
        <f t="shared" si="17"/>
        <v>0</v>
      </c>
      <c r="AA16" s="100">
        <f t="shared" si="18"/>
        <v>0</v>
      </c>
      <c r="AB16" s="100">
        <f t="shared" si="19"/>
        <v>0</v>
      </c>
      <c r="AC16" s="100">
        <f t="shared" si="20"/>
        <v>0</v>
      </c>
      <c r="AD16" s="265">
        <f t="shared" si="31"/>
        <v>0</v>
      </c>
      <c r="AE16" s="265">
        <f t="shared" si="32"/>
        <v>71889.241666666669</v>
      </c>
      <c r="AF16" s="265">
        <f t="shared" si="33"/>
        <v>71889.241666666669</v>
      </c>
      <c r="AG16" s="265">
        <f t="shared" si="34"/>
        <v>71889.241666666669</v>
      </c>
      <c r="AH16" s="265">
        <f t="shared" si="35"/>
        <v>88816.324999999997</v>
      </c>
      <c r="AI16" s="265">
        <f t="shared" si="36"/>
        <v>88816.324999999997</v>
      </c>
      <c r="AJ16" s="265">
        <f t="shared" si="37"/>
        <v>88816.324999999997</v>
      </c>
      <c r="AK16" s="265">
        <f t="shared" si="38"/>
        <v>160207.99166666664</v>
      </c>
      <c r="AL16" s="265">
        <f t="shared" si="39"/>
        <v>160207.99166666664</v>
      </c>
      <c r="AM16" s="265">
        <f t="shared" si="40"/>
        <v>160207.99166666664</v>
      </c>
      <c r="AN16" s="265">
        <f t="shared" si="41"/>
        <v>269787.15833333333</v>
      </c>
      <c r="AO16" s="265">
        <f t="shared" si="42"/>
        <v>269787.15833333333</v>
      </c>
      <c r="AP16" s="265">
        <f t="shared" si="43"/>
        <v>269787.15833333333</v>
      </c>
      <c r="AQ16" s="265">
        <f t="shared" si="44"/>
        <v>269787.15833333333</v>
      </c>
      <c r="AR16" s="265">
        <f t="shared" si="45"/>
        <v>269787.15833333333</v>
      </c>
      <c r="AS16" s="265">
        <f t="shared" si="46"/>
        <v>269787.15833333333</v>
      </c>
      <c r="AT16" s="265">
        <f t="shared" si="47"/>
        <v>269787.15833333333</v>
      </c>
      <c r="AU16" s="265">
        <f t="shared" si="48"/>
        <v>269787.15833333333</v>
      </c>
      <c r="AV16" s="265">
        <f t="shared" si="49"/>
        <v>269787.15833333333</v>
      </c>
      <c r="AW16" s="265">
        <f t="shared" si="50"/>
        <v>269787.15833333333</v>
      </c>
      <c r="AX16" s="265">
        <f t="shared" si="51"/>
        <v>269787.15833333333</v>
      </c>
      <c r="AY16" s="265">
        <f t="shared" si="52"/>
        <v>269787.15833333333</v>
      </c>
      <c r="AZ16" s="265">
        <f t="shared" si="53"/>
        <v>269787.15833333333</v>
      </c>
      <c r="BA16" s="265">
        <f t="shared" si="54"/>
        <v>269787.15833333333</v>
      </c>
      <c r="BB16" s="265">
        <f t="shared" si="55"/>
        <v>269787.15833333333</v>
      </c>
      <c r="BC16" s="265">
        <f t="shared" si="56"/>
        <v>197897.91666666663</v>
      </c>
      <c r="BD16" s="265">
        <f t="shared" si="57"/>
        <v>197897.91666666663</v>
      </c>
      <c r="BE16" s="265">
        <f t="shared" si="58"/>
        <v>197897.91666666663</v>
      </c>
      <c r="BF16" s="265">
        <f t="shared" si="59"/>
        <v>180970.83333333331</v>
      </c>
      <c r="BG16" s="265">
        <f t="shared" si="60"/>
        <v>180970.83333333331</v>
      </c>
      <c r="BH16" s="265">
        <f t="shared" si="61"/>
        <v>180970.83333333331</v>
      </c>
      <c r="BI16" s="265">
        <f t="shared" si="62"/>
        <v>109579.16666666666</v>
      </c>
      <c r="BJ16" s="265">
        <f t="shared" si="63"/>
        <v>109579.16666666666</v>
      </c>
      <c r="BK16" s="265">
        <f t="shared" si="64"/>
        <v>109579.16666666666</v>
      </c>
      <c r="BL16" s="265">
        <f t="shared" si="65"/>
        <v>0</v>
      </c>
      <c r="BM16" s="265">
        <f t="shared" si="66"/>
        <v>0</v>
      </c>
      <c r="BN16" s="265">
        <f t="shared" si="67"/>
        <v>0</v>
      </c>
      <c r="BO16" s="265">
        <f t="shared" si="68"/>
        <v>0</v>
      </c>
      <c r="BP16" s="265">
        <f t="shared" si="69"/>
        <v>0</v>
      </c>
      <c r="BQ16" s="265">
        <f t="shared" si="70"/>
        <v>0</v>
      </c>
      <c r="BR16" s="265">
        <f t="shared" si="71"/>
        <v>0</v>
      </c>
      <c r="BS16" s="265">
        <f t="shared" si="72"/>
        <v>0</v>
      </c>
      <c r="BT16" s="265">
        <f t="shared" si="73"/>
        <v>0</v>
      </c>
      <c r="BU16" s="265">
        <f t="shared" si="74"/>
        <v>0</v>
      </c>
      <c r="BV16" s="265">
        <f t="shared" si="75"/>
        <v>0</v>
      </c>
      <c r="BW16" s="265">
        <f t="shared" si="76"/>
        <v>0</v>
      </c>
      <c r="BX16" s="265">
        <f t="shared" si="77"/>
        <v>0</v>
      </c>
      <c r="BY16" s="265">
        <f t="shared" si="78"/>
        <v>0</v>
      </c>
      <c r="BZ16" s="25">
        <f t="shared" si="22"/>
        <v>0</v>
      </c>
    </row>
    <row r="17" spans="1:78">
      <c r="A17" s="25" t="str">
        <f>'[43]2.3.2012年版权采购明细'!A24</f>
        <v>动漫</v>
      </c>
      <c r="B17" s="25" t="str">
        <f>'[43]2.3.2012年版权采购明细'!B24</f>
        <v>片方</v>
      </c>
      <c r="C17" s="25" t="str">
        <f>'[43]2.3.2012年版权采购明细'!C24</f>
        <v>非独家</v>
      </c>
      <c r="D17" s="25" t="str">
        <f>'[43]2.3.2012年版权采购明细'!D24</f>
        <v>境内</v>
      </c>
      <c r="E17" s="25" t="str">
        <f>'[43]2.3.2012年版权采购明细'!E24</f>
        <v>新片购买</v>
      </c>
      <c r="F17" s="100">
        <f>'[43]2.3.2012年版权采购明细'!J24</f>
        <v>1497600</v>
      </c>
      <c r="G17" s="100">
        <f>'[43]2.3.2012年版权采购明细'!M24</f>
        <v>374400</v>
      </c>
      <c r="H17" s="100">
        <f>'[43]2.3.2012年版权采购明细'!N24</f>
        <v>468000</v>
      </c>
      <c r="I17" s="100">
        <f>'[43]2.3.2012年版权采购明细'!O24</f>
        <v>468000</v>
      </c>
      <c r="J17" s="100">
        <f>'[43]2.3.2012年版权采购明细'!P24</f>
        <v>187200</v>
      </c>
      <c r="K17" s="100">
        <f t="shared" si="3"/>
        <v>0</v>
      </c>
      <c r="L17" s="100" t="s">
        <v>475</v>
      </c>
      <c r="M17" s="100">
        <f t="shared" si="4"/>
        <v>31200</v>
      </c>
      <c r="N17" s="100">
        <f t="shared" si="5"/>
        <v>85800</v>
      </c>
      <c r="O17" s="100">
        <f t="shared" si="6"/>
        <v>144300</v>
      </c>
      <c r="P17" s="100">
        <f t="shared" si="7"/>
        <v>179400</v>
      </c>
      <c r="Q17" s="100">
        <f t="shared" si="8"/>
        <v>187200</v>
      </c>
      <c r="R17" s="100">
        <f t="shared" si="9"/>
        <v>187200</v>
      </c>
      <c r="S17" s="100">
        <f t="shared" si="10"/>
        <v>187200</v>
      </c>
      <c r="T17" s="100">
        <f t="shared" si="11"/>
        <v>187200</v>
      </c>
      <c r="U17" s="100">
        <f t="shared" si="12"/>
        <v>156000</v>
      </c>
      <c r="V17" s="100">
        <f t="shared" si="13"/>
        <v>101400</v>
      </c>
      <c r="W17" s="100">
        <f t="shared" si="14"/>
        <v>42900</v>
      </c>
      <c r="X17" s="100">
        <f t="shared" si="15"/>
        <v>7800</v>
      </c>
      <c r="Y17" s="100">
        <f t="shared" si="16"/>
        <v>0</v>
      </c>
      <c r="Z17" s="100">
        <f t="shared" si="17"/>
        <v>0</v>
      </c>
      <c r="AA17" s="100">
        <f t="shared" si="18"/>
        <v>0</v>
      </c>
      <c r="AB17" s="100">
        <f t="shared" si="19"/>
        <v>0</v>
      </c>
      <c r="AC17" s="100">
        <f t="shared" si="20"/>
        <v>0</v>
      </c>
      <c r="AD17" s="265">
        <f t="shared" si="31"/>
        <v>0</v>
      </c>
      <c r="AE17" s="265">
        <f t="shared" si="32"/>
        <v>15600</v>
      </c>
      <c r="AF17" s="265">
        <f t="shared" si="33"/>
        <v>15600</v>
      </c>
      <c r="AG17" s="265">
        <f t="shared" si="34"/>
        <v>15600</v>
      </c>
      <c r="AH17" s="265">
        <f t="shared" si="35"/>
        <v>35100</v>
      </c>
      <c r="AI17" s="265">
        <f t="shared" si="36"/>
        <v>35100</v>
      </c>
      <c r="AJ17" s="265">
        <f t="shared" si="37"/>
        <v>35100</v>
      </c>
      <c r="AK17" s="265">
        <f t="shared" si="38"/>
        <v>54600</v>
      </c>
      <c r="AL17" s="265">
        <f t="shared" si="39"/>
        <v>54600</v>
      </c>
      <c r="AM17" s="265">
        <f t="shared" si="40"/>
        <v>54600</v>
      </c>
      <c r="AN17" s="265">
        <f t="shared" si="41"/>
        <v>62400</v>
      </c>
      <c r="AO17" s="265">
        <f t="shared" si="42"/>
        <v>62400</v>
      </c>
      <c r="AP17" s="265">
        <f t="shared" si="43"/>
        <v>62400</v>
      </c>
      <c r="AQ17" s="265">
        <f t="shared" si="44"/>
        <v>62400</v>
      </c>
      <c r="AR17" s="265">
        <f t="shared" si="45"/>
        <v>62400</v>
      </c>
      <c r="AS17" s="265">
        <f t="shared" si="46"/>
        <v>62400</v>
      </c>
      <c r="AT17" s="265">
        <f t="shared" si="47"/>
        <v>62400</v>
      </c>
      <c r="AU17" s="265">
        <f t="shared" si="48"/>
        <v>62400</v>
      </c>
      <c r="AV17" s="265">
        <f t="shared" si="49"/>
        <v>62400</v>
      </c>
      <c r="AW17" s="265">
        <f t="shared" si="50"/>
        <v>62400</v>
      </c>
      <c r="AX17" s="265">
        <f t="shared" si="51"/>
        <v>62400</v>
      </c>
      <c r="AY17" s="265">
        <f t="shared" si="52"/>
        <v>62400</v>
      </c>
      <c r="AZ17" s="265">
        <f t="shared" si="53"/>
        <v>62400</v>
      </c>
      <c r="BA17" s="265">
        <f t="shared" si="54"/>
        <v>62400</v>
      </c>
      <c r="BB17" s="265">
        <f t="shared" si="55"/>
        <v>62400</v>
      </c>
      <c r="BC17" s="265">
        <f t="shared" si="56"/>
        <v>46800</v>
      </c>
      <c r="BD17" s="265">
        <f t="shared" si="57"/>
        <v>46800</v>
      </c>
      <c r="BE17" s="265">
        <f t="shared" si="58"/>
        <v>46800</v>
      </c>
      <c r="BF17" s="265">
        <f t="shared" si="59"/>
        <v>27300</v>
      </c>
      <c r="BG17" s="265">
        <f t="shared" si="60"/>
        <v>27300</v>
      </c>
      <c r="BH17" s="265">
        <f t="shared" si="61"/>
        <v>27300</v>
      </c>
      <c r="BI17" s="265">
        <f t="shared" si="62"/>
        <v>7800</v>
      </c>
      <c r="BJ17" s="265">
        <f t="shared" si="63"/>
        <v>7800</v>
      </c>
      <c r="BK17" s="265">
        <f t="shared" si="64"/>
        <v>7800</v>
      </c>
      <c r="BL17" s="265">
        <f t="shared" si="65"/>
        <v>0</v>
      </c>
      <c r="BM17" s="265">
        <f t="shared" si="66"/>
        <v>0</v>
      </c>
      <c r="BN17" s="265">
        <f t="shared" si="67"/>
        <v>0</v>
      </c>
      <c r="BO17" s="265">
        <f t="shared" si="68"/>
        <v>0</v>
      </c>
      <c r="BP17" s="265">
        <f t="shared" si="69"/>
        <v>0</v>
      </c>
      <c r="BQ17" s="265">
        <f t="shared" si="70"/>
        <v>0</v>
      </c>
      <c r="BR17" s="265">
        <f t="shared" si="71"/>
        <v>0</v>
      </c>
      <c r="BS17" s="265">
        <f t="shared" si="72"/>
        <v>0</v>
      </c>
      <c r="BT17" s="265">
        <f t="shared" si="73"/>
        <v>0</v>
      </c>
      <c r="BU17" s="265">
        <f t="shared" si="74"/>
        <v>0</v>
      </c>
      <c r="BV17" s="265">
        <f t="shared" si="75"/>
        <v>0</v>
      </c>
      <c r="BW17" s="265">
        <f t="shared" si="76"/>
        <v>0</v>
      </c>
      <c r="BX17" s="265">
        <f t="shared" si="77"/>
        <v>0</v>
      </c>
      <c r="BY17" s="265">
        <f t="shared" si="78"/>
        <v>0</v>
      </c>
      <c r="BZ17" s="25">
        <f t="shared" si="22"/>
        <v>0</v>
      </c>
    </row>
    <row r="18" spans="1:78">
      <c r="A18" s="25" t="str">
        <f>'[43]2.3.2012年版权采购明细'!A25</f>
        <v>动漫</v>
      </c>
      <c r="B18" s="25" t="str">
        <f>'[43]2.3.2012年版权采购明细'!B25</f>
        <v>片方</v>
      </c>
      <c r="C18" s="25" t="str">
        <f>'[43]2.3.2012年版权采购明细'!C25</f>
        <v>非独家</v>
      </c>
      <c r="D18" s="25" t="str">
        <f>'[43]2.3.2012年版权采购明细'!D25</f>
        <v>境外</v>
      </c>
      <c r="E18" s="25" t="str">
        <f>'[43]2.3.2012年版权采购明细'!E25</f>
        <v>新片购买</v>
      </c>
      <c r="F18" s="100">
        <f>'[43]2.3.2012年版权采购明细'!J25</f>
        <v>3600000</v>
      </c>
      <c r="G18" s="100">
        <f>'[43]2.3.2012年版权采购明细'!M25</f>
        <v>720000</v>
      </c>
      <c r="H18" s="100">
        <f>'[43]2.3.2012年版权采购明细'!N25</f>
        <v>1440000</v>
      </c>
      <c r="I18" s="100">
        <f>'[43]2.3.2012年版权采购明细'!O25</f>
        <v>1080000</v>
      </c>
      <c r="J18" s="100">
        <f>'[43]2.3.2012年版权采购明细'!P25</f>
        <v>360000</v>
      </c>
      <c r="K18" s="100">
        <f t="shared" si="3"/>
        <v>0</v>
      </c>
      <c r="L18" s="100" t="s">
        <v>475</v>
      </c>
      <c r="M18" s="100">
        <f t="shared" si="4"/>
        <v>60000</v>
      </c>
      <c r="N18" s="100">
        <f t="shared" si="5"/>
        <v>210000</v>
      </c>
      <c r="O18" s="100">
        <f t="shared" si="6"/>
        <v>360000</v>
      </c>
      <c r="P18" s="100">
        <f t="shared" si="7"/>
        <v>435000</v>
      </c>
      <c r="Q18" s="100">
        <f t="shared" si="8"/>
        <v>450000</v>
      </c>
      <c r="R18" s="100">
        <f t="shared" si="9"/>
        <v>450000</v>
      </c>
      <c r="S18" s="100">
        <f t="shared" si="10"/>
        <v>450000</v>
      </c>
      <c r="T18" s="100">
        <f t="shared" si="11"/>
        <v>450000</v>
      </c>
      <c r="U18" s="100">
        <f t="shared" si="12"/>
        <v>390000</v>
      </c>
      <c r="V18" s="100">
        <f t="shared" si="13"/>
        <v>240000</v>
      </c>
      <c r="W18" s="100">
        <f t="shared" si="14"/>
        <v>90000</v>
      </c>
      <c r="X18" s="100">
        <f t="shared" si="15"/>
        <v>15000</v>
      </c>
      <c r="Y18" s="100">
        <f t="shared" si="16"/>
        <v>0</v>
      </c>
      <c r="Z18" s="100">
        <f t="shared" si="17"/>
        <v>0</v>
      </c>
      <c r="AA18" s="100">
        <f t="shared" si="18"/>
        <v>0</v>
      </c>
      <c r="AB18" s="100">
        <f t="shared" si="19"/>
        <v>0</v>
      </c>
      <c r="AC18" s="100">
        <f t="shared" si="20"/>
        <v>0</v>
      </c>
      <c r="AD18" s="265">
        <f t="shared" si="31"/>
        <v>0</v>
      </c>
      <c r="AE18" s="265">
        <f t="shared" si="32"/>
        <v>30000</v>
      </c>
      <c r="AF18" s="265">
        <f t="shared" si="33"/>
        <v>30000</v>
      </c>
      <c r="AG18" s="265">
        <f t="shared" si="34"/>
        <v>30000</v>
      </c>
      <c r="AH18" s="265">
        <f t="shared" si="35"/>
        <v>90000</v>
      </c>
      <c r="AI18" s="265">
        <f t="shared" si="36"/>
        <v>90000</v>
      </c>
      <c r="AJ18" s="265">
        <f t="shared" si="37"/>
        <v>90000</v>
      </c>
      <c r="AK18" s="265">
        <f t="shared" si="38"/>
        <v>135000</v>
      </c>
      <c r="AL18" s="265">
        <f t="shared" si="39"/>
        <v>135000</v>
      </c>
      <c r="AM18" s="265">
        <f t="shared" si="40"/>
        <v>135000</v>
      </c>
      <c r="AN18" s="265">
        <f t="shared" si="41"/>
        <v>150000</v>
      </c>
      <c r="AO18" s="265">
        <f t="shared" si="42"/>
        <v>150000</v>
      </c>
      <c r="AP18" s="265">
        <f t="shared" si="43"/>
        <v>150000</v>
      </c>
      <c r="AQ18" s="265">
        <f t="shared" si="44"/>
        <v>150000</v>
      </c>
      <c r="AR18" s="265">
        <f t="shared" si="45"/>
        <v>150000</v>
      </c>
      <c r="AS18" s="265">
        <f t="shared" si="46"/>
        <v>150000</v>
      </c>
      <c r="AT18" s="265">
        <f t="shared" si="47"/>
        <v>150000</v>
      </c>
      <c r="AU18" s="265">
        <f t="shared" si="48"/>
        <v>150000</v>
      </c>
      <c r="AV18" s="265">
        <f t="shared" si="49"/>
        <v>150000</v>
      </c>
      <c r="AW18" s="265">
        <f t="shared" si="50"/>
        <v>150000</v>
      </c>
      <c r="AX18" s="265">
        <f t="shared" si="51"/>
        <v>150000</v>
      </c>
      <c r="AY18" s="265">
        <f t="shared" si="52"/>
        <v>150000</v>
      </c>
      <c r="AZ18" s="265">
        <f t="shared" si="53"/>
        <v>150000</v>
      </c>
      <c r="BA18" s="265">
        <f t="shared" si="54"/>
        <v>150000</v>
      </c>
      <c r="BB18" s="265">
        <f t="shared" si="55"/>
        <v>150000</v>
      </c>
      <c r="BC18" s="265">
        <f t="shared" si="56"/>
        <v>120000</v>
      </c>
      <c r="BD18" s="265">
        <f t="shared" si="57"/>
        <v>120000</v>
      </c>
      <c r="BE18" s="265">
        <f t="shared" si="58"/>
        <v>120000</v>
      </c>
      <c r="BF18" s="265">
        <f t="shared" si="59"/>
        <v>60000</v>
      </c>
      <c r="BG18" s="265">
        <f t="shared" si="60"/>
        <v>60000</v>
      </c>
      <c r="BH18" s="265">
        <f t="shared" si="61"/>
        <v>60000</v>
      </c>
      <c r="BI18" s="265">
        <f t="shared" si="62"/>
        <v>15000</v>
      </c>
      <c r="BJ18" s="265">
        <f t="shared" si="63"/>
        <v>15000</v>
      </c>
      <c r="BK18" s="265">
        <f t="shared" si="64"/>
        <v>15000</v>
      </c>
      <c r="BL18" s="265">
        <f t="shared" si="65"/>
        <v>0</v>
      </c>
      <c r="BM18" s="265">
        <f t="shared" si="66"/>
        <v>0</v>
      </c>
      <c r="BN18" s="265">
        <f t="shared" si="67"/>
        <v>0</v>
      </c>
      <c r="BO18" s="265">
        <f t="shared" si="68"/>
        <v>0</v>
      </c>
      <c r="BP18" s="265">
        <f t="shared" si="69"/>
        <v>0</v>
      </c>
      <c r="BQ18" s="265">
        <f t="shared" si="70"/>
        <v>0</v>
      </c>
      <c r="BR18" s="265">
        <f t="shared" si="71"/>
        <v>0</v>
      </c>
      <c r="BS18" s="265">
        <f t="shared" si="72"/>
        <v>0</v>
      </c>
      <c r="BT18" s="265">
        <f t="shared" si="73"/>
        <v>0</v>
      </c>
      <c r="BU18" s="265">
        <f t="shared" si="74"/>
        <v>0</v>
      </c>
      <c r="BV18" s="265">
        <f t="shared" si="75"/>
        <v>0</v>
      </c>
      <c r="BW18" s="265">
        <f t="shared" si="76"/>
        <v>0</v>
      </c>
      <c r="BX18" s="265">
        <f t="shared" si="77"/>
        <v>0</v>
      </c>
      <c r="BY18" s="265">
        <f t="shared" si="78"/>
        <v>0</v>
      </c>
      <c r="BZ18" s="25">
        <f t="shared" si="22"/>
        <v>0</v>
      </c>
    </row>
    <row r="19" spans="1:78">
      <c r="A19" s="25" t="str">
        <f>'[43]2.3.2012年版权采购明细'!A26</f>
        <v>动漫</v>
      </c>
      <c r="B19" s="25" t="str">
        <f>'[43]2.3.2012年版权采购明细'!B26</f>
        <v>片方</v>
      </c>
      <c r="C19" s="25" t="str">
        <f>'[43]2.3.2012年版权采购明细'!C26</f>
        <v>非独家</v>
      </c>
      <c r="D19" s="25" t="str">
        <f>'[43]2.3.2012年版权采购明细'!D26</f>
        <v>境内</v>
      </c>
      <c r="E19" s="25" t="str">
        <f>'[43]2.3.2012年版权采购明细'!E26</f>
        <v>老片续约</v>
      </c>
      <c r="F19" s="100">
        <f>'[43]2.3.2012年版权采购明细'!J26</f>
        <v>1768000</v>
      </c>
      <c r="G19" s="100">
        <f>'[43]2.3.2012年版权采购明细'!M26</f>
        <v>477800</v>
      </c>
      <c r="H19" s="100">
        <f>'[43]2.3.2012年版权采购明细'!N26</f>
        <v>576000</v>
      </c>
      <c r="I19" s="100">
        <f>'[43]2.3.2012年版权采购明细'!O26</f>
        <v>547200</v>
      </c>
      <c r="J19" s="100">
        <f>'[43]2.3.2012年版权采购明细'!P26</f>
        <v>167000</v>
      </c>
      <c r="K19" s="100">
        <f t="shared" si="3"/>
        <v>0</v>
      </c>
      <c r="L19" s="100" t="s">
        <v>475</v>
      </c>
      <c r="M19" s="100">
        <f t="shared" si="4"/>
        <v>39816.666666666664</v>
      </c>
      <c r="N19" s="100">
        <f t="shared" si="5"/>
        <v>107724.99999999999</v>
      </c>
      <c r="O19" s="100">
        <f t="shared" si="6"/>
        <v>177325</v>
      </c>
      <c r="P19" s="100">
        <f t="shared" si="7"/>
        <v>214041.66666666666</v>
      </c>
      <c r="Q19" s="100">
        <f t="shared" si="8"/>
        <v>220999.99999999997</v>
      </c>
      <c r="R19" s="100">
        <f t="shared" si="9"/>
        <v>220999.99999999997</v>
      </c>
      <c r="S19" s="100">
        <f t="shared" si="10"/>
        <v>220999.99999999997</v>
      </c>
      <c r="T19" s="100">
        <f t="shared" si="11"/>
        <v>220999.99999999997</v>
      </c>
      <c r="U19" s="100">
        <f t="shared" si="12"/>
        <v>181183.33333333334</v>
      </c>
      <c r="V19" s="100">
        <f t="shared" si="13"/>
        <v>113275</v>
      </c>
      <c r="W19" s="100">
        <f t="shared" si="14"/>
        <v>43675</v>
      </c>
      <c r="X19" s="100">
        <f t="shared" si="15"/>
        <v>6958.333333333333</v>
      </c>
      <c r="Y19" s="100">
        <f t="shared" si="16"/>
        <v>0</v>
      </c>
      <c r="Z19" s="100">
        <f t="shared" si="17"/>
        <v>0</v>
      </c>
      <c r="AA19" s="100">
        <f t="shared" si="18"/>
        <v>0</v>
      </c>
      <c r="AB19" s="100">
        <f t="shared" si="19"/>
        <v>0</v>
      </c>
      <c r="AC19" s="100">
        <f t="shared" si="20"/>
        <v>0</v>
      </c>
      <c r="AD19" s="265">
        <f t="shared" si="31"/>
        <v>0</v>
      </c>
      <c r="AE19" s="265">
        <f t="shared" si="32"/>
        <v>19908.333333333332</v>
      </c>
      <c r="AF19" s="265">
        <f t="shared" si="33"/>
        <v>19908.333333333332</v>
      </c>
      <c r="AG19" s="265">
        <f t="shared" si="34"/>
        <v>19908.333333333332</v>
      </c>
      <c r="AH19" s="265">
        <f t="shared" si="35"/>
        <v>43908.333333333328</v>
      </c>
      <c r="AI19" s="265">
        <f t="shared" si="36"/>
        <v>43908.333333333328</v>
      </c>
      <c r="AJ19" s="265">
        <f t="shared" si="37"/>
        <v>43908.333333333328</v>
      </c>
      <c r="AK19" s="265">
        <f t="shared" si="38"/>
        <v>66708.333333333328</v>
      </c>
      <c r="AL19" s="265">
        <f t="shared" si="39"/>
        <v>66708.333333333328</v>
      </c>
      <c r="AM19" s="265">
        <f t="shared" si="40"/>
        <v>66708.333333333328</v>
      </c>
      <c r="AN19" s="265">
        <f t="shared" si="41"/>
        <v>73666.666666666657</v>
      </c>
      <c r="AO19" s="265">
        <f t="shared" si="42"/>
        <v>73666.666666666657</v>
      </c>
      <c r="AP19" s="265">
        <f t="shared" si="43"/>
        <v>73666.666666666657</v>
      </c>
      <c r="AQ19" s="265">
        <f t="shared" si="44"/>
        <v>73666.666666666657</v>
      </c>
      <c r="AR19" s="265">
        <f t="shared" si="45"/>
        <v>73666.666666666657</v>
      </c>
      <c r="AS19" s="265">
        <f t="shared" si="46"/>
        <v>73666.666666666657</v>
      </c>
      <c r="AT19" s="265">
        <f t="shared" si="47"/>
        <v>73666.666666666657</v>
      </c>
      <c r="AU19" s="265">
        <f t="shared" si="48"/>
        <v>73666.666666666657</v>
      </c>
      <c r="AV19" s="265">
        <f t="shared" si="49"/>
        <v>73666.666666666657</v>
      </c>
      <c r="AW19" s="265">
        <f t="shared" si="50"/>
        <v>73666.666666666657</v>
      </c>
      <c r="AX19" s="265">
        <f t="shared" si="51"/>
        <v>73666.666666666657</v>
      </c>
      <c r="AY19" s="265">
        <f t="shared" si="52"/>
        <v>73666.666666666657</v>
      </c>
      <c r="AZ19" s="265">
        <f t="shared" si="53"/>
        <v>73666.666666666657</v>
      </c>
      <c r="BA19" s="265">
        <f t="shared" si="54"/>
        <v>73666.666666666657</v>
      </c>
      <c r="BB19" s="265">
        <f t="shared" si="55"/>
        <v>73666.666666666657</v>
      </c>
      <c r="BC19" s="265">
        <f t="shared" si="56"/>
        <v>53758.333333333336</v>
      </c>
      <c r="BD19" s="265">
        <f t="shared" si="57"/>
        <v>53758.333333333336</v>
      </c>
      <c r="BE19" s="265">
        <f t="shared" si="58"/>
        <v>53758.333333333336</v>
      </c>
      <c r="BF19" s="265">
        <f t="shared" si="59"/>
        <v>29758.333333333332</v>
      </c>
      <c r="BG19" s="265">
        <f t="shared" si="60"/>
        <v>29758.333333333332</v>
      </c>
      <c r="BH19" s="265">
        <f t="shared" si="61"/>
        <v>29758.333333333332</v>
      </c>
      <c r="BI19" s="265">
        <f t="shared" si="62"/>
        <v>6958.333333333333</v>
      </c>
      <c r="BJ19" s="265">
        <f t="shared" si="63"/>
        <v>6958.333333333333</v>
      </c>
      <c r="BK19" s="265">
        <f t="shared" si="64"/>
        <v>6958.333333333333</v>
      </c>
      <c r="BL19" s="265">
        <f t="shared" si="65"/>
        <v>0</v>
      </c>
      <c r="BM19" s="265">
        <f t="shared" si="66"/>
        <v>0</v>
      </c>
      <c r="BN19" s="265">
        <f t="shared" si="67"/>
        <v>0</v>
      </c>
      <c r="BO19" s="265">
        <f t="shared" si="68"/>
        <v>0</v>
      </c>
      <c r="BP19" s="265">
        <f t="shared" si="69"/>
        <v>0</v>
      </c>
      <c r="BQ19" s="265">
        <f t="shared" si="70"/>
        <v>0</v>
      </c>
      <c r="BR19" s="265">
        <f t="shared" si="71"/>
        <v>0</v>
      </c>
      <c r="BS19" s="265">
        <f t="shared" si="72"/>
        <v>0</v>
      </c>
      <c r="BT19" s="265">
        <f t="shared" si="73"/>
        <v>0</v>
      </c>
      <c r="BU19" s="265">
        <f t="shared" si="74"/>
        <v>0</v>
      </c>
      <c r="BV19" s="265">
        <f t="shared" si="75"/>
        <v>0</v>
      </c>
      <c r="BW19" s="265">
        <f t="shared" si="76"/>
        <v>0</v>
      </c>
      <c r="BX19" s="265">
        <f t="shared" si="77"/>
        <v>0</v>
      </c>
      <c r="BY19" s="265">
        <f t="shared" si="78"/>
        <v>0</v>
      </c>
      <c r="BZ19" s="25">
        <f t="shared" si="22"/>
        <v>0</v>
      </c>
    </row>
    <row r="20" spans="1:78">
      <c r="A20" s="25" t="str">
        <f>'[43]2.3.2012年版权采购明细'!A28</f>
        <v>纪录片</v>
      </c>
      <c r="B20" s="25" t="str">
        <f>'[43]2.3.2012年版权采购明细'!B28</f>
        <v>代理商</v>
      </c>
      <c r="C20" s="25" t="str">
        <f>'[43]2.3.2012年版权采购明细'!C28</f>
        <v>非独家</v>
      </c>
      <c r="D20" s="25" t="str">
        <f>'[43]2.3.2012年版权采购明细'!D28</f>
        <v>境内</v>
      </c>
      <c r="E20" s="25" t="str">
        <f>'[43]2.3.2012年版权采购明细'!E28</f>
        <v>老片续约</v>
      </c>
      <c r="F20" s="100">
        <f>'[43]2.3.2012年版权采购明细'!J28</f>
        <v>1536200</v>
      </c>
      <c r="G20" s="100">
        <f>'[43]2.3.2012年版权采购明细'!M28</f>
        <v>786000</v>
      </c>
      <c r="H20" s="100">
        <f>'[43]2.3.2012年版权采购明细'!N28</f>
        <v>750200</v>
      </c>
      <c r="I20" s="100">
        <f>'[43]2.3.2012年版权采购明细'!O28</f>
        <v>0</v>
      </c>
      <c r="J20" s="100">
        <f>'[43]2.3.2012年版权采购明细'!P28</f>
        <v>0</v>
      </c>
      <c r="K20" s="100">
        <f t="shared" si="3"/>
        <v>0</v>
      </c>
      <c r="L20" s="100" t="s">
        <v>475</v>
      </c>
      <c r="M20" s="100">
        <f t="shared" si="4"/>
        <v>65500</v>
      </c>
      <c r="N20" s="100">
        <f t="shared" si="5"/>
        <v>160766.66666666666</v>
      </c>
      <c r="O20" s="100">
        <f t="shared" si="6"/>
        <v>192025</v>
      </c>
      <c r="P20" s="100">
        <f t="shared" si="7"/>
        <v>192025</v>
      </c>
      <c r="Q20" s="100">
        <f t="shared" si="8"/>
        <v>192025</v>
      </c>
      <c r="R20" s="100">
        <f t="shared" si="9"/>
        <v>192025</v>
      </c>
      <c r="S20" s="100">
        <f t="shared" si="10"/>
        <v>192025</v>
      </c>
      <c r="T20" s="100">
        <f t="shared" si="11"/>
        <v>192025</v>
      </c>
      <c r="U20" s="100">
        <f t="shared" si="12"/>
        <v>126524.99999999999</v>
      </c>
      <c r="V20" s="100">
        <f t="shared" si="13"/>
        <v>31258.333333333332</v>
      </c>
      <c r="W20" s="100">
        <f t="shared" si="14"/>
        <v>0</v>
      </c>
      <c r="X20" s="100">
        <f t="shared" si="15"/>
        <v>0</v>
      </c>
      <c r="Y20" s="100">
        <f t="shared" si="16"/>
        <v>0</v>
      </c>
      <c r="Z20" s="100">
        <f t="shared" si="17"/>
        <v>0</v>
      </c>
      <c r="AA20" s="100">
        <f t="shared" si="18"/>
        <v>0</v>
      </c>
      <c r="AB20" s="100">
        <f t="shared" si="19"/>
        <v>0</v>
      </c>
      <c r="AC20" s="100">
        <f t="shared" si="20"/>
        <v>0</v>
      </c>
      <c r="AD20" s="265">
        <f t="shared" si="31"/>
        <v>0</v>
      </c>
      <c r="AE20" s="265">
        <f t="shared" si="32"/>
        <v>32750</v>
      </c>
      <c r="AF20" s="265">
        <f t="shared" si="33"/>
        <v>32750</v>
      </c>
      <c r="AG20" s="265">
        <f t="shared" si="34"/>
        <v>32750</v>
      </c>
      <c r="AH20" s="265">
        <f t="shared" si="35"/>
        <v>64008.333333333328</v>
      </c>
      <c r="AI20" s="265">
        <f t="shared" si="36"/>
        <v>64008.333333333328</v>
      </c>
      <c r="AJ20" s="265">
        <f t="shared" si="37"/>
        <v>64008.333333333328</v>
      </c>
      <c r="AK20" s="265">
        <f t="shared" si="38"/>
        <v>64008.333333333328</v>
      </c>
      <c r="AL20" s="265">
        <f t="shared" si="39"/>
        <v>64008.333333333328</v>
      </c>
      <c r="AM20" s="265">
        <f t="shared" si="40"/>
        <v>64008.333333333328</v>
      </c>
      <c r="AN20" s="265">
        <f t="shared" si="41"/>
        <v>64008.333333333328</v>
      </c>
      <c r="AO20" s="265">
        <f t="shared" si="42"/>
        <v>64008.333333333328</v>
      </c>
      <c r="AP20" s="265">
        <f t="shared" si="43"/>
        <v>64008.333333333328</v>
      </c>
      <c r="AQ20" s="265">
        <f t="shared" si="44"/>
        <v>64008.333333333328</v>
      </c>
      <c r="AR20" s="265">
        <f t="shared" si="45"/>
        <v>64008.333333333328</v>
      </c>
      <c r="AS20" s="265">
        <f t="shared" si="46"/>
        <v>64008.333333333328</v>
      </c>
      <c r="AT20" s="265">
        <f t="shared" si="47"/>
        <v>64008.333333333328</v>
      </c>
      <c r="AU20" s="265">
        <f t="shared" si="48"/>
        <v>64008.333333333328</v>
      </c>
      <c r="AV20" s="265">
        <f t="shared" si="49"/>
        <v>64008.333333333328</v>
      </c>
      <c r="AW20" s="265">
        <f t="shared" si="50"/>
        <v>64008.333333333328</v>
      </c>
      <c r="AX20" s="265">
        <f t="shared" si="51"/>
        <v>64008.333333333328</v>
      </c>
      <c r="AY20" s="265">
        <f t="shared" si="52"/>
        <v>64008.333333333328</v>
      </c>
      <c r="AZ20" s="265">
        <f t="shared" si="53"/>
        <v>64008.333333333328</v>
      </c>
      <c r="BA20" s="265">
        <f t="shared" si="54"/>
        <v>64008.333333333328</v>
      </c>
      <c r="BB20" s="265">
        <f t="shared" si="55"/>
        <v>64008.333333333328</v>
      </c>
      <c r="BC20" s="265">
        <f t="shared" si="56"/>
        <v>31258.333333333332</v>
      </c>
      <c r="BD20" s="265">
        <f t="shared" si="57"/>
        <v>31258.333333333332</v>
      </c>
      <c r="BE20" s="265">
        <f t="shared" si="58"/>
        <v>31258.333333333332</v>
      </c>
      <c r="BF20" s="265">
        <f t="shared" si="59"/>
        <v>0</v>
      </c>
      <c r="BG20" s="265">
        <f t="shared" si="60"/>
        <v>0</v>
      </c>
      <c r="BH20" s="265">
        <f t="shared" si="61"/>
        <v>0</v>
      </c>
      <c r="BI20" s="265">
        <f t="shared" si="62"/>
        <v>0</v>
      </c>
      <c r="BJ20" s="265">
        <f t="shared" si="63"/>
        <v>0</v>
      </c>
      <c r="BK20" s="265">
        <f t="shared" si="64"/>
        <v>0</v>
      </c>
      <c r="BL20" s="265">
        <f t="shared" si="65"/>
        <v>0</v>
      </c>
      <c r="BM20" s="265">
        <f t="shared" si="66"/>
        <v>0</v>
      </c>
      <c r="BN20" s="265">
        <f t="shared" si="67"/>
        <v>0</v>
      </c>
      <c r="BO20" s="265">
        <f t="shared" si="68"/>
        <v>0</v>
      </c>
      <c r="BP20" s="265">
        <f t="shared" si="69"/>
        <v>0</v>
      </c>
      <c r="BQ20" s="265">
        <f t="shared" si="70"/>
        <v>0</v>
      </c>
      <c r="BR20" s="265">
        <f t="shared" si="71"/>
        <v>0</v>
      </c>
      <c r="BS20" s="265">
        <f t="shared" si="72"/>
        <v>0</v>
      </c>
      <c r="BT20" s="265">
        <f t="shared" si="73"/>
        <v>0</v>
      </c>
      <c r="BU20" s="265">
        <f t="shared" si="74"/>
        <v>0</v>
      </c>
      <c r="BV20" s="265">
        <f t="shared" si="75"/>
        <v>0</v>
      </c>
      <c r="BW20" s="265">
        <f t="shared" si="76"/>
        <v>0</v>
      </c>
      <c r="BX20" s="265">
        <f t="shared" si="77"/>
        <v>0</v>
      </c>
      <c r="BY20" s="265">
        <f t="shared" si="78"/>
        <v>0</v>
      </c>
      <c r="BZ20" s="25">
        <f t="shared" si="22"/>
        <v>0</v>
      </c>
    </row>
    <row r="21" spans="1:78">
      <c r="A21" s="25" t="str">
        <f>'[43]2.3.2012年版权采购明细'!A29</f>
        <v>纪录片</v>
      </c>
      <c r="B21" s="25" t="str">
        <f>'[43]2.3.2012年版权采购明细'!B29</f>
        <v>国家地理</v>
      </c>
      <c r="C21" s="25" t="str">
        <f>'[43]2.3.2012年版权采购明细'!C29</f>
        <v>非独家</v>
      </c>
      <c r="D21" s="25" t="str">
        <f>'[43]2.3.2012年版权采购明细'!D29</f>
        <v>英国</v>
      </c>
      <c r="E21" s="25" t="str">
        <f>'[43]2.3.2012年版权采购明细'!E29</f>
        <v>新片购买</v>
      </c>
      <c r="F21" s="100">
        <f>'[43]2.3.2012年版权采购明细'!J29</f>
        <v>1260000</v>
      </c>
      <c r="G21" s="100">
        <f>'[43]2.3.2012年版权采购明细'!M29</f>
        <v>0</v>
      </c>
      <c r="H21" s="100">
        <f>'[43]2.3.2012年版权采购明细'!N29</f>
        <v>1260000</v>
      </c>
      <c r="I21" s="100">
        <f>'[43]2.3.2012年版权采购明细'!O29</f>
        <v>0</v>
      </c>
      <c r="J21" s="100">
        <f>'[43]2.3.2012年版权采购明细'!P29</f>
        <v>0</v>
      </c>
      <c r="K21" s="100">
        <f t="shared" si="3"/>
        <v>0</v>
      </c>
      <c r="L21" s="100" t="s">
        <v>475</v>
      </c>
      <c r="M21" s="100">
        <f t="shared" si="4"/>
        <v>0</v>
      </c>
      <c r="N21" s="100">
        <f t="shared" si="5"/>
        <v>105000</v>
      </c>
      <c r="O21" s="100">
        <f t="shared" si="6"/>
        <v>157500</v>
      </c>
      <c r="P21" s="100">
        <f t="shared" si="7"/>
        <v>157500</v>
      </c>
      <c r="Q21" s="100">
        <f t="shared" si="8"/>
        <v>157500</v>
      </c>
      <c r="R21" s="100">
        <f t="shared" si="9"/>
        <v>157500</v>
      </c>
      <c r="S21" s="100">
        <f t="shared" si="10"/>
        <v>157500</v>
      </c>
      <c r="T21" s="100">
        <f t="shared" si="11"/>
        <v>157500</v>
      </c>
      <c r="U21" s="100">
        <f t="shared" si="12"/>
        <v>157500</v>
      </c>
      <c r="V21" s="100">
        <f t="shared" si="13"/>
        <v>52500</v>
      </c>
      <c r="W21" s="100">
        <f t="shared" si="14"/>
        <v>0</v>
      </c>
      <c r="X21" s="100">
        <f t="shared" si="15"/>
        <v>0</v>
      </c>
      <c r="Y21" s="100">
        <f t="shared" si="16"/>
        <v>0</v>
      </c>
      <c r="Z21" s="100">
        <f t="shared" si="17"/>
        <v>0</v>
      </c>
      <c r="AA21" s="100">
        <f t="shared" si="18"/>
        <v>0</v>
      </c>
      <c r="AB21" s="100">
        <f t="shared" si="19"/>
        <v>0</v>
      </c>
      <c r="AC21" s="100">
        <f t="shared" si="20"/>
        <v>0</v>
      </c>
      <c r="AD21" s="265">
        <f t="shared" si="31"/>
        <v>0</v>
      </c>
      <c r="AE21" s="265">
        <f t="shared" si="32"/>
        <v>0</v>
      </c>
      <c r="AF21" s="265">
        <f t="shared" si="33"/>
        <v>0</v>
      </c>
      <c r="AG21" s="265">
        <f t="shared" si="34"/>
        <v>0</v>
      </c>
      <c r="AH21" s="265">
        <f t="shared" si="35"/>
        <v>52500</v>
      </c>
      <c r="AI21" s="265">
        <f t="shared" si="36"/>
        <v>52500</v>
      </c>
      <c r="AJ21" s="265">
        <f t="shared" si="37"/>
        <v>52500</v>
      </c>
      <c r="AK21" s="265">
        <f t="shared" si="38"/>
        <v>52500</v>
      </c>
      <c r="AL21" s="265">
        <f t="shared" si="39"/>
        <v>52500</v>
      </c>
      <c r="AM21" s="265">
        <f t="shared" si="40"/>
        <v>52500</v>
      </c>
      <c r="AN21" s="265">
        <f t="shared" si="41"/>
        <v>52500</v>
      </c>
      <c r="AO21" s="265">
        <f t="shared" si="42"/>
        <v>52500</v>
      </c>
      <c r="AP21" s="265">
        <f t="shared" si="43"/>
        <v>52500</v>
      </c>
      <c r="AQ21" s="265">
        <f t="shared" si="44"/>
        <v>52500</v>
      </c>
      <c r="AR21" s="265">
        <f t="shared" si="45"/>
        <v>52500</v>
      </c>
      <c r="AS21" s="265">
        <f t="shared" si="46"/>
        <v>52500</v>
      </c>
      <c r="AT21" s="265">
        <f t="shared" si="47"/>
        <v>52500</v>
      </c>
      <c r="AU21" s="265">
        <f t="shared" si="48"/>
        <v>52500</v>
      </c>
      <c r="AV21" s="265">
        <f t="shared" si="49"/>
        <v>52500</v>
      </c>
      <c r="AW21" s="265">
        <f t="shared" si="50"/>
        <v>52500</v>
      </c>
      <c r="AX21" s="265">
        <f t="shared" si="51"/>
        <v>52500</v>
      </c>
      <c r="AY21" s="265">
        <f t="shared" si="52"/>
        <v>52500</v>
      </c>
      <c r="AZ21" s="265">
        <f t="shared" si="53"/>
        <v>52500</v>
      </c>
      <c r="BA21" s="265">
        <f t="shared" si="54"/>
        <v>52500</v>
      </c>
      <c r="BB21" s="265">
        <f t="shared" si="55"/>
        <v>52500</v>
      </c>
      <c r="BC21" s="265">
        <f t="shared" si="56"/>
        <v>52500</v>
      </c>
      <c r="BD21" s="265">
        <f t="shared" si="57"/>
        <v>52500</v>
      </c>
      <c r="BE21" s="265">
        <f t="shared" si="58"/>
        <v>52500</v>
      </c>
      <c r="BF21" s="265">
        <f t="shared" si="59"/>
        <v>0</v>
      </c>
      <c r="BG21" s="265">
        <f t="shared" si="60"/>
        <v>0</v>
      </c>
      <c r="BH21" s="265">
        <f t="shared" si="61"/>
        <v>0</v>
      </c>
      <c r="BI21" s="265">
        <f t="shared" si="62"/>
        <v>0</v>
      </c>
      <c r="BJ21" s="265">
        <f t="shared" si="63"/>
        <v>0</v>
      </c>
      <c r="BK21" s="265">
        <f t="shared" si="64"/>
        <v>0</v>
      </c>
      <c r="BL21" s="265">
        <f t="shared" si="65"/>
        <v>0</v>
      </c>
      <c r="BM21" s="265">
        <f t="shared" si="66"/>
        <v>0</v>
      </c>
      <c r="BN21" s="265">
        <f t="shared" si="67"/>
        <v>0</v>
      </c>
      <c r="BO21" s="265">
        <f t="shared" si="68"/>
        <v>0</v>
      </c>
      <c r="BP21" s="265">
        <f t="shared" si="69"/>
        <v>0</v>
      </c>
      <c r="BQ21" s="265">
        <f t="shared" si="70"/>
        <v>0</v>
      </c>
      <c r="BR21" s="265">
        <f t="shared" si="71"/>
        <v>0</v>
      </c>
      <c r="BS21" s="265">
        <f t="shared" si="72"/>
        <v>0</v>
      </c>
      <c r="BT21" s="265">
        <f t="shared" si="73"/>
        <v>0</v>
      </c>
      <c r="BU21" s="265">
        <f t="shared" si="74"/>
        <v>0</v>
      </c>
      <c r="BV21" s="265">
        <f t="shared" si="75"/>
        <v>0</v>
      </c>
      <c r="BW21" s="265">
        <f t="shared" si="76"/>
        <v>0</v>
      </c>
      <c r="BX21" s="265">
        <f t="shared" si="77"/>
        <v>0</v>
      </c>
      <c r="BY21" s="265">
        <f t="shared" si="78"/>
        <v>0</v>
      </c>
      <c r="BZ21" s="25">
        <f t="shared" si="22"/>
        <v>0</v>
      </c>
    </row>
    <row r="22" spans="1:78">
      <c r="A22" s="25" t="str">
        <f>'[43]2.3.2012年版权采购明细'!A31</f>
        <v>纪录片</v>
      </c>
      <c r="B22" s="25" t="str">
        <f>'[43]2.3.2012年版权采购明细'!B31</f>
        <v>代理商</v>
      </c>
      <c r="C22" s="25" t="str">
        <f>'[43]2.3.2012年版权采购明细'!C31</f>
        <v>独家</v>
      </c>
      <c r="D22" s="25" t="str">
        <f>'[43]2.3.2012年版权采购明细'!D31</f>
        <v>境内</v>
      </c>
      <c r="E22" s="25" t="str">
        <f>'[43]2.3.2012年版权采购明细'!E31</f>
        <v>老片续约</v>
      </c>
      <c r="F22" s="100">
        <f>'[43]2.3.2012年版权采购明细'!J31</f>
        <v>1710000</v>
      </c>
      <c r="G22" s="100">
        <f>'[43]2.3.2012年版权采购明细'!M31</f>
        <v>1500000</v>
      </c>
      <c r="H22" s="100">
        <f>'[43]2.3.2012年版权采购明细'!N31</f>
        <v>210000</v>
      </c>
      <c r="I22" s="100">
        <f>'[43]2.3.2012年版权采购明细'!O31</f>
        <v>0</v>
      </c>
      <c r="J22" s="100">
        <f>'[43]2.3.2012年版权采购明细'!P31</f>
        <v>0</v>
      </c>
      <c r="K22" s="100">
        <f t="shared" si="3"/>
        <v>0</v>
      </c>
      <c r="L22" s="100" t="s">
        <v>475</v>
      </c>
      <c r="M22" s="100">
        <f t="shared" si="4"/>
        <v>125000</v>
      </c>
      <c r="N22" s="100">
        <f t="shared" si="5"/>
        <v>205000</v>
      </c>
      <c r="O22" s="100">
        <f t="shared" si="6"/>
        <v>213750</v>
      </c>
      <c r="P22" s="100">
        <f t="shared" si="7"/>
        <v>213750</v>
      </c>
      <c r="Q22" s="100">
        <f t="shared" si="8"/>
        <v>213750</v>
      </c>
      <c r="R22" s="100">
        <f t="shared" si="9"/>
        <v>213750</v>
      </c>
      <c r="S22" s="100">
        <f t="shared" si="10"/>
        <v>213750</v>
      </c>
      <c r="T22" s="100">
        <f t="shared" si="11"/>
        <v>213750</v>
      </c>
      <c r="U22" s="100">
        <f t="shared" si="12"/>
        <v>88750</v>
      </c>
      <c r="V22" s="100">
        <f t="shared" si="13"/>
        <v>8750</v>
      </c>
      <c r="W22" s="100">
        <f t="shared" si="14"/>
        <v>0</v>
      </c>
      <c r="X22" s="100">
        <f t="shared" si="15"/>
        <v>0</v>
      </c>
      <c r="Y22" s="100">
        <f t="shared" si="16"/>
        <v>0</v>
      </c>
      <c r="Z22" s="100">
        <f t="shared" si="17"/>
        <v>0</v>
      </c>
      <c r="AA22" s="100">
        <f t="shared" si="18"/>
        <v>0</v>
      </c>
      <c r="AB22" s="100">
        <f t="shared" si="19"/>
        <v>0</v>
      </c>
      <c r="AC22" s="100">
        <f t="shared" si="20"/>
        <v>0</v>
      </c>
      <c r="AD22" s="265">
        <f t="shared" si="31"/>
        <v>0</v>
      </c>
      <c r="AE22" s="265">
        <f t="shared" si="32"/>
        <v>62500</v>
      </c>
      <c r="AF22" s="265">
        <f t="shared" si="33"/>
        <v>62500</v>
      </c>
      <c r="AG22" s="265">
        <f t="shared" si="34"/>
        <v>62500</v>
      </c>
      <c r="AH22" s="265">
        <f t="shared" si="35"/>
        <v>71250</v>
      </c>
      <c r="AI22" s="265">
        <f t="shared" si="36"/>
        <v>71250</v>
      </c>
      <c r="AJ22" s="265">
        <f t="shared" si="37"/>
        <v>71250</v>
      </c>
      <c r="AK22" s="265">
        <f t="shared" si="38"/>
        <v>71250</v>
      </c>
      <c r="AL22" s="265">
        <f t="shared" si="39"/>
        <v>71250</v>
      </c>
      <c r="AM22" s="265">
        <f t="shared" si="40"/>
        <v>71250</v>
      </c>
      <c r="AN22" s="265">
        <f t="shared" si="41"/>
        <v>71250</v>
      </c>
      <c r="AO22" s="265">
        <f t="shared" si="42"/>
        <v>71250</v>
      </c>
      <c r="AP22" s="265">
        <f t="shared" si="43"/>
        <v>71250</v>
      </c>
      <c r="AQ22" s="265">
        <f t="shared" si="44"/>
        <v>71250</v>
      </c>
      <c r="AR22" s="265">
        <f t="shared" si="45"/>
        <v>71250</v>
      </c>
      <c r="AS22" s="265">
        <f t="shared" si="46"/>
        <v>71250</v>
      </c>
      <c r="AT22" s="265">
        <f t="shared" si="47"/>
        <v>71250</v>
      </c>
      <c r="AU22" s="265">
        <f t="shared" si="48"/>
        <v>71250</v>
      </c>
      <c r="AV22" s="265">
        <f t="shared" si="49"/>
        <v>71250</v>
      </c>
      <c r="AW22" s="265">
        <f t="shared" si="50"/>
        <v>71250</v>
      </c>
      <c r="AX22" s="265">
        <f t="shared" si="51"/>
        <v>71250</v>
      </c>
      <c r="AY22" s="265">
        <f t="shared" si="52"/>
        <v>71250</v>
      </c>
      <c r="AZ22" s="265">
        <f t="shared" si="53"/>
        <v>71250</v>
      </c>
      <c r="BA22" s="265">
        <f t="shared" si="54"/>
        <v>71250</v>
      </c>
      <c r="BB22" s="265">
        <f t="shared" si="55"/>
        <v>71250</v>
      </c>
      <c r="BC22" s="265">
        <f t="shared" si="56"/>
        <v>8750</v>
      </c>
      <c r="BD22" s="265">
        <f t="shared" si="57"/>
        <v>8750</v>
      </c>
      <c r="BE22" s="265">
        <f t="shared" si="58"/>
        <v>8750</v>
      </c>
      <c r="BF22" s="265">
        <f t="shared" si="59"/>
        <v>0</v>
      </c>
      <c r="BG22" s="265">
        <f t="shared" si="60"/>
        <v>0</v>
      </c>
      <c r="BH22" s="265">
        <f t="shared" si="61"/>
        <v>0</v>
      </c>
      <c r="BI22" s="265">
        <f t="shared" si="62"/>
        <v>0</v>
      </c>
      <c r="BJ22" s="265">
        <f t="shared" si="63"/>
        <v>0</v>
      </c>
      <c r="BK22" s="265">
        <f t="shared" si="64"/>
        <v>0</v>
      </c>
      <c r="BL22" s="265">
        <f t="shared" si="65"/>
        <v>0</v>
      </c>
      <c r="BM22" s="265">
        <f t="shared" si="66"/>
        <v>0</v>
      </c>
      <c r="BN22" s="265">
        <f t="shared" si="67"/>
        <v>0</v>
      </c>
      <c r="BO22" s="265">
        <f t="shared" si="68"/>
        <v>0</v>
      </c>
      <c r="BP22" s="265">
        <f t="shared" si="69"/>
        <v>0</v>
      </c>
      <c r="BQ22" s="265">
        <f t="shared" si="70"/>
        <v>0</v>
      </c>
      <c r="BR22" s="265">
        <f t="shared" si="71"/>
        <v>0</v>
      </c>
      <c r="BS22" s="265">
        <f t="shared" si="72"/>
        <v>0</v>
      </c>
      <c r="BT22" s="265">
        <f t="shared" si="73"/>
        <v>0</v>
      </c>
      <c r="BU22" s="265">
        <f t="shared" si="74"/>
        <v>0</v>
      </c>
      <c r="BV22" s="265">
        <f t="shared" si="75"/>
        <v>0</v>
      </c>
      <c r="BW22" s="265">
        <f t="shared" si="76"/>
        <v>0</v>
      </c>
      <c r="BX22" s="265">
        <f t="shared" si="77"/>
        <v>0</v>
      </c>
      <c r="BY22" s="265">
        <f t="shared" si="78"/>
        <v>0</v>
      </c>
      <c r="BZ22" s="25">
        <f t="shared" si="22"/>
        <v>0</v>
      </c>
    </row>
    <row r="23" spans="1:78">
      <c r="A23" s="25" t="str">
        <f>'[43]2.3.2012年版权采购明细'!A33</f>
        <v>综艺</v>
      </c>
      <c r="B23" s="25" t="str">
        <f>'[43]2.3.2012年版权采购明细'!B33</f>
        <v>片方</v>
      </c>
      <c r="C23" s="25" t="str">
        <f>'[43]2.3.2012年版权采购明细'!C33</f>
        <v>非独家</v>
      </c>
      <c r="D23" s="25" t="str">
        <f>'[43]2.3.2012年版权采购明细'!D33</f>
        <v>境外</v>
      </c>
      <c r="E23" s="25" t="str">
        <f>'[43]2.3.2012年版权采购明细'!E33</f>
        <v>新片购买</v>
      </c>
      <c r="F23" s="100">
        <f>'[43]2.3.2012年版权采购明细'!J33</f>
        <v>0</v>
      </c>
      <c r="G23" s="100">
        <f>'[43]2.3.2012年版权采购明细'!M33</f>
        <v>0</v>
      </c>
      <c r="H23" s="100">
        <f>'[43]2.3.2012年版权采购明细'!N33</f>
        <v>0</v>
      </c>
      <c r="I23" s="100">
        <f>'[43]2.3.2012年版权采购明细'!O33</f>
        <v>0</v>
      </c>
      <c r="J23" s="100">
        <f>'[43]2.3.2012年版权采购明细'!P33</f>
        <v>0</v>
      </c>
      <c r="K23" s="100">
        <f t="shared" si="3"/>
        <v>0</v>
      </c>
      <c r="L23" s="100" t="s">
        <v>474</v>
      </c>
      <c r="M23" s="100">
        <f t="shared" si="4"/>
        <v>0</v>
      </c>
      <c r="N23" s="100">
        <f t="shared" si="5"/>
        <v>0</v>
      </c>
      <c r="O23" s="100">
        <f t="shared" si="6"/>
        <v>0</v>
      </c>
      <c r="P23" s="100">
        <f t="shared" si="7"/>
        <v>0</v>
      </c>
      <c r="Q23" s="100">
        <f t="shared" si="8"/>
        <v>0</v>
      </c>
      <c r="R23" s="100">
        <f t="shared" si="9"/>
        <v>0</v>
      </c>
      <c r="S23" s="100">
        <f t="shared" si="10"/>
        <v>0</v>
      </c>
      <c r="T23" s="100">
        <f t="shared" si="11"/>
        <v>0</v>
      </c>
      <c r="U23" s="100">
        <f t="shared" si="12"/>
        <v>0</v>
      </c>
      <c r="V23" s="100">
        <f t="shared" si="13"/>
        <v>0</v>
      </c>
      <c r="W23" s="100">
        <f t="shared" si="14"/>
        <v>0</v>
      </c>
      <c r="X23" s="100">
        <f t="shared" si="15"/>
        <v>0</v>
      </c>
      <c r="Y23" s="100">
        <f t="shared" si="16"/>
        <v>0</v>
      </c>
      <c r="Z23" s="100">
        <f t="shared" si="17"/>
        <v>0</v>
      </c>
      <c r="AA23" s="100">
        <f t="shared" si="18"/>
        <v>0</v>
      </c>
      <c r="AB23" s="100">
        <f t="shared" si="19"/>
        <v>0</v>
      </c>
      <c r="AC23" s="100">
        <f t="shared" si="20"/>
        <v>0</v>
      </c>
      <c r="AD23" s="265">
        <f t="shared" ref="AD23:AH25" si="79">$G23*X$5+$H23*U$5+$I23*R$5+$J23*O$5</f>
        <v>0</v>
      </c>
      <c r="AE23" s="265">
        <f t="shared" si="79"/>
        <v>0</v>
      </c>
      <c r="AF23" s="265">
        <f t="shared" si="79"/>
        <v>0</v>
      </c>
      <c r="AG23" s="265">
        <f t="shared" si="79"/>
        <v>0</v>
      </c>
      <c r="AH23" s="265">
        <f t="shared" si="79"/>
        <v>0</v>
      </c>
      <c r="AI23" s="265">
        <f t="shared" ref="AI23:AK25" si="80">$G23*AD$5+$H23*Z$5+$I23*W$5+$J23*T$5</f>
        <v>0</v>
      </c>
      <c r="AJ23" s="265">
        <f t="shared" si="80"/>
        <v>0</v>
      </c>
      <c r="AK23" s="265">
        <f t="shared" si="80"/>
        <v>0</v>
      </c>
      <c r="AL23" s="265">
        <f t="shared" ref="AL23:AN25" si="81">$G23*AG$5+$H23*AD$5+$I23*Z$5+$J23*W$5</f>
        <v>0</v>
      </c>
      <c r="AM23" s="265">
        <f t="shared" si="81"/>
        <v>0</v>
      </c>
      <c r="AN23" s="265">
        <f t="shared" si="81"/>
        <v>0</v>
      </c>
      <c r="AO23" s="265">
        <f t="shared" ref="AO23:AQ25" si="82">$G23*AJ$5+$H23*AG$5+$I23*AD$5+$J23*Z$5</f>
        <v>0</v>
      </c>
      <c r="AP23" s="265">
        <f t="shared" si="82"/>
        <v>0</v>
      </c>
      <c r="AQ23" s="265">
        <f t="shared" si="82"/>
        <v>0</v>
      </c>
      <c r="AR23" s="265">
        <f t="shared" ref="AR23:BA25" si="83">$G23*AM$5+$H23*AJ$5+$I23*AG$5+$J23*AD$5</f>
        <v>0</v>
      </c>
      <c r="AS23" s="265">
        <f t="shared" si="83"/>
        <v>0</v>
      </c>
      <c r="AT23" s="265">
        <f t="shared" si="83"/>
        <v>0</v>
      </c>
      <c r="AU23" s="265">
        <f t="shared" si="83"/>
        <v>0</v>
      </c>
      <c r="AV23" s="265">
        <f t="shared" si="83"/>
        <v>0</v>
      </c>
      <c r="AW23" s="265">
        <f t="shared" si="83"/>
        <v>0</v>
      </c>
      <c r="AX23" s="265">
        <f t="shared" si="83"/>
        <v>0</v>
      </c>
      <c r="AY23" s="265">
        <f t="shared" si="83"/>
        <v>0</v>
      </c>
      <c r="AZ23" s="265">
        <f t="shared" si="83"/>
        <v>0</v>
      </c>
      <c r="BA23" s="265">
        <f t="shared" si="83"/>
        <v>0</v>
      </c>
      <c r="BB23" s="265">
        <f t="shared" ref="BB23:BK25" si="84">$G23*AW$5+$H23*AT$5+$I23*AQ$5+$J23*AN$5</f>
        <v>0</v>
      </c>
      <c r="BC23" s="265">
        <f t="shared" si="84"/>
        <v>0</v>
      </c>
      <c r="BD23" s="265">
        <f t="shared" si="84"/>
        <v>0</v>
      </c>
      <c r="BE23" s="265">
        <f t="shared" si="84"/>
        <v>0</v>
      </c>
      <c r="BF23" s="265">
        <f t="shared" si="84"/>
        <v>0</v>
      </c>
      <c r="BG23" s="265">
        <f t="shared" si="84"/>
        <v>0</v>
      </c>
      <c r="BH23" s="265">
        <f t="shared" si="84"/>
        <v>0</v>
      </c>
      <c r="BI23" s="265">
        <f t="shared" si="84"/>
        <v>0</v>
      </c>
      <c r="BJ23" s="265">
        <f t="shared" si="84"/>
        <v>0</v>
      </c>
      <c r="BK23" s="265">
        <f t="shared" si="84"/>
        <v>0</v>
      </c>
      <c r="BL23" s="265">
        <f t="shared" ref="BL23:BU25" si="85">$G23*BG$5+$H23*BD$5+$I23*BA$5+$J23*AX$5</f>
        <v>0</v>
      </c>
      <c r="BM23" s="265">
        <f t="shared" si="85"/>
        <v>0</v>
      </c>
      <c r="BN23" s="265">
        <f t="shared" si="85"/>
        <v>0</v>
      </c>
      <c r="BO23" s="265">
        <f t="shared" si="85"/>
        <v>0</v>
      </c>
      <c r="BP23" s="265">
        <f t="shared" si="85"/>
        <v>0</v>
      </c>
      <c r="BQ23" s="265">
        <f t="shared" si="85"/>
        <v>0</v>
      </c>
      <c r="BR23" s="265">
        <f t="shared" si="85"/>
        <v>0</v>
      </c>
      <c r="BS23" s="265">
        <f t="shared" si="85"/>
        <v>0</v>
      </c>
      <c r="BT23" s="265">
        <f t="shared" si="85"/>
        <v>0</v>
      </c>
      <c r="BU23" s="265">
        <f t="shared" si="85"/>
        <v>0</v>
      </c>
      <c r="BV23" s="265">
        <f t="shared" ref="BV23:BY25" si="86">$G23*BQ$5+$H23*BN$5+$I23*BK$5+$J23*BH$5</f>
        <v>0</v>
      </c>
      <c r="BW23" s="265">
        <f t="shared" si="86"/>
        <v>0</v>
      </c>
      <c r="BX23" s="265">
        <f t="shared" si="86"/>
        <v>0</v>
      </c>
      <c r="BY23" s="265">
        <f t="shared" si="86"/>
        <v>0</v>
      </c>
      <c r="BZ23" s="25">
        <f t="shared" si="22"/>
        <v>0</v>
      </c>
    </row>
    <row r="24" spans="1:78">
      <c r="A24" s="25" t="str">
        <f>'[43]2.3.2012年版权采购明细'!A34</f>
        <v>综艺</v>
      </c>
      <c r="B24" s="25" t="str">
        <f>'[43]2.3.2012年版权采购明细'!B34</f>
        <v>片方</v>
      </c>
      <c r="C24" s="25" t="str">
        <f>'[43]2.3.2012年版权采购明细'!C34</f>
        <v>非独家</v>
      </c>
      <c r="D24" s="25" t="str">
        <f>'[43]2.3.2012年版权采购明细'!D34</f>
        <v>境外</v>
      </c>
      <c r="E24" s="25" t="str">
        <f>'[43]2.3.2012年版权采购明细'!E34</f>
        <v>新片购买</v>
      </c>
      <c r="F24" s="100">
        <f>'[43]2.3.2012年版权采购明细'!J34</f>
        <v>4989600</v>
      </c>
      <c r="G24" s="100">
        <f>'[43]2.3.2012年版权采购明细'!M34</f>
        <v>0</v>
      </c>
      <c r="H24" s="100">
        <f>'[43]2.3.2012年版权采购明细'!N34</f>
        <v>0</v>
      </c>
      <c r="I24" s="100">
        <f>'[43]2.3.2012年版权采购明细'!O34</f>
        <v>4989600</v>
      </c>
      <c r="J24" s="100">
        <f>'[43]2.3.2012年版权采购明细'!P34</f>
        <v>0</v>
      </c>
      <c r="K24" s="100">
        <f t="shared" si="3"/>
        <v>0</v>
      </c>
      <c r="L24" s="100" t="s">
        <v>474</v>
      </c>
      <c r="M24" s="100">
        <f t="shared" si="4"/>
        <v>0</v>
      </c>
      <c r="N24" s="100">
        <f t="shared" si="5"/>
        <v>0</v>
      </c>
      <c r="O24" s="100">
        <f t="shared" si="6"/>
        <v>831600</v>
      </c>
      <c r="P24" s="100">
        <f t="shared" si="7"/>
        <v>1247400</v>
      </c>
      <c r="Q24" s="100">
        <f t="shared" si="8"/>
        <v>1247400</v>
      </c>
      <c r="R24" s="100">
        <f t="shared" si="9"/>
        <v>1247400</v>
      </c>
      <c r="S24" s="100">
        <f t="shared" si="10"/>
        <v>415800</v>
      </c>
      <c r="T24" s="100">
        <f t="shared" si="11"/>
        <v>0</v>
      </c>
      <c r="U24" s="100">
        <f t="shared" si="12"/>
        <v>0</v>
      </c>
      <c r="V24" s="100">
        <f t="shared" si="13"/>
        <v>0</v>
      </c>
      <c r="W24" s="100">
        <f t="shared" si="14"/>
        <v>0</v>
      </c>
      <c r="X24" s="100">
        <f t="shared" si="15"/>
        <v>0</v>
      </c>
      <c r="Y24" s="100">
        <f t="shared" si="16"/>
        <v>0</v>
      </c>
      <c r="Z24" s="100">
        <f t="shared" si="17"/>
        <v>0</v>
      </c>
      <c r="AA24" s="100">
        <f t="shared" si="18"/>
        <v>0</v>
      </c>
      <c r="AB24" s="100">
        <f t="shared" si="19"/>
        <v>0</v>
      </c>
      <c r="AC24" s="100">
        <f t="shared" si="20"/>
        <v>0</v>
      </c>
      <c r="AD24" s="265">
        <f t="shared" si="79"/>
        <v>0</v>
      </c>
      <c r="AE24" s="265">
        <f t="shared" si="79"/>
        <v>0</v>
      </c>
      <c r="AF24" s="265">
        <f t="shared" si="79"/>
        <v>0</v>
      </c>
      <c r="AG24" s="265">
        <f t="shared" si="79"/>
        <v>0</v>
      </c>
      <c r="AH24" s="265">
        <f t="shared" si="79"/>
        <v>0</v>
      </c>
      <c r="AI24" s="265">
        <f t="shared" si="80"/>
        <v>0</v>
      </c>
      <c r="AJ24" s="265">
        <f t="shared" si="80"/>
        <v>0</v>
      </c>
      <c r="AK24" s="265">
        <f t="shared" si="80"/>
        <v>415800</v>
      </c>
      <c r="AL24" s="265">
        <f t="shared" si="81"/>
        <v>415800</v>
      </c>
      <c r="AM24" s="265">
        <f t="shared" si="81"/>
        <v>415800</v>
      </c>
      <c r="AN24" s="265">
        <f t="shared" si="81"/>
        <v>415800</v>
      </c>
      <c r="AO24" s="265">
        <f t="shared" si="82"/>
        <v>415800</v>
      </c>
      <c r="AP24" s="265">
        <f t="shared" si="82"/>
        <v>415800</v>
      </c>
      <c r="AQ24" s="265">
        <f t="shared" si="82"/>
        <v>415800</v>
      </c>
      <c r="AR24" s="265">
        <f t="shared" si="83"/>
        <v>415800</v>
      </c>
      <c r="AS24" s="265">
        <f t="shared" si="83"/>
        <v>415800</v>
      </c>
      <c r="AT24" s="265">
        <f t="shared" si="83"/>
        <v>415800</v>
      </c>
      <c r="AU24" s="265">
        <f t="shared" si="83"/>
        <v>415800</v>
      </c>
      <c r="AV24" s="265">
        <f t="shared" si="83"/>
        <v>415800</v>
      </c>
      <c r="AW24" s="265">
        <f t="shared" si="83"/>
        <v>0</v>
      </c>
      <c r="AX24" s="265">
        <f t="shared" si="83"/>
        <v>0</v>
      </c>
      <c r="AY24" s="265">
        <f t="shared" si="83"/>
        <v>0</v>
      </c>
      <c r="AZ24" s="265">
        <f t="shared" si="83"/>
        <v>0</v>
      </c>
      <c r="BA24" s="265">
        <f t="shared" si="83"/>
        <v>0</v>
      </c>
      <c r="BB24" s="265">
        <f t="shared" si="84"/>
        <v>0</v>
      </c>
      <c r="BC24" s="265">
        <f t="shared" si="84"/>
        <v>0</v>
      </c>
      <c r="BD24" s="265">
        <f t="shared" si="84"/>
        <v>0</v>
      </c>
      <c r="BE24" s="265">
        <f t="shared" si="84"/>
        <v>0</v>
      </c>
      <c r="BF24" s="265">
        <f t="shared" si="84"/>
        <v>0</v>
      </c>
      <c r="BG24" s="265">
        <f t="shared" si="84"/>
        <v>0</v>
      </c>
      <c r="BH24" s="265">
        <f t="shared" si="84"/>
        <v>0</v>
      </c>
      <c r="BI24" s="265">
        <f t="shared" si="84"/>
        <v>0</v>
      </c>
      <c r="BJ24" s="265">
        <f t="shared" si="84"/>
        <v>0</v>
      </c>
      <c r="BK24" s="265">
        <f t="shared" si="84"/>
        <v>0</v>
      </c>
      <c r="BL24" s="265">
        <f t="shared" si="85"/>
        <v>0</v>
      </c>
      <c r="BM24" s="265">
        <f t="shared" si="85"/>
        <v>0</v>
      </c>
      <c r="BN24" s="265">
        <f t="shared" si="85"/>
        <v>0</v>
      </c>
      <c r="BO24" s="265">
        <f t="shared" si="85"/>
        <v>0</v>
      </c>
      <c r="BP24" s="265">
        <f t="shared" si="85"/>
        <v>0</v>
      </c>
      <c r="BQ24" s="265">
        <f t="shared" si="85"/>
        <v>0</v>
      </c>
      <c r="BR24" s="265">
        <f t="shared" si="85"/>
        <v>0</v>
      </c>
      <c r="BS24" s="265">
        <f t="shared" si="85"/>
        <v>0</v>
      </c>
      <c r="BT24" s="265">
        <f t="shared" si="85"/>
        <v>0</v>
      </c>
      <c r="BU24" s="265">
        <f t="shared" si="85"/>
        <v>0</v>
      </c>
      <c r="BV24" s="265">
        <f t="shared" si="86"/>
        <v>0</v>
      </c>
      <c r="BW24" s="265">
        <f t="shared" si="86"/>
        <v>0</v>
      </c>
      <c r="BX24" s="265">
        <f t="shared" si="86"/>
        <v>0</v>
      </c>
      <c r="BY24" s="265">
        <f t="shared" si="86"/>
        <v>0</v>
      </c>
      <c r="BZ24" s="25">
        <f t="shared" si="22"/>
        <v>0</v>
      </c>
    </row>
    <row r="25" spans="1:78">
      <c r="A25" s="25" t="str">
        <f>'[43]2.3.2012年版权采购明细'!A35</f>
        <v>综艺</v>
      </c>
      <c r="B25" s="25" t="str">
        <f>'[43]2.3.2012年版权采购明细'!B35</f>
        <v>代理商</v>
      </c>
      <c r="C25" s="25" t="str">
        <f>'[43]2.3.2012年版权采购明细'!C35</f>
        <v>非独家</v>
      </c>
      <c r="D25" s="25" t="str">
        <f>'[43]2.3.2012年版权采购明细'!D35</f>
        <v>台湾</v>
      </c>
      <c r="E25" s="25" t="str">
        <f>'[43]2.3.2012年版权采购明细'!E35</f>
        <v>新片购买</v>
      </c>
      <c r="F25" s="100">
        <f>'[43]2.3.2012年版权采购明细'!J35</f>
        <v>0</v>
      </c>
      <c r="G25" s="100">
        <f>'[43]2.3.2012年版权采购明细'!M35</f>
        <v>0</v>
      </c>
      <c r="H25" s="100">
        <f>'[43]2.3.2012年版权采购明细'!N35</f>
        <v>0</v>
      </c>
      <c r="I25" s="100">
        <f>'[43]2.3.2012年版权采购明细'!O35</f>
        <v>0</v>
      </c>
      <c r="J25" s="100">
        <f>'[43]2.3.2012年版权采购明细'!P35</f>
        <v>0</v>
      </c>
      <c r="K25" s="100">
        <f t="shared" si="3"/>
        <v>0</v>
      </c>
      <c r="L25" s="100" t="s">
        <v>474</v>
      </c>
      <c r="M25" s="100">
        <f t="shared" si="4"/>
        <v>0</v>
      </c>
      <c r="N25" s="100">
        <f t="shared" si="5"/>
        <v>0</v>
      </c>
      <c r="O25" s="100">
        <f t="shared" si="6"/>
        <v>0</v>
      </c>
      <c r="P25" s="100">
        <f t="shared" si="7"/>
        <v>0</v>
      </c>
      <c r="Q25" s="100">
        <f t="shared" si="8"/>
        <v>0</v>
      </c>
      <c r="R25" s="100">
        <f t="shared" si="9"/>
        <v>0</v>
      </c>
      <c r="S25" s="100">
        <f t="shared" si="10"/>
        <v>0</v>
      </c>
      <c r="T25" s="100">
        <f t="shared" si="11"/>
        <v>0</v>
      </c>
      <c r="U25" s="100">
        <f t="shared" si="12"/>
        <v>0</v>
      </c>
      <c r="V25" s="100">
        <f t="shared" si="13"/>
        <v>0</v>
      </c>
      <c r="W25" s="100">
        <f t="shared" si="14"/>
        <v>0</v>
      </c>
      <c r="X25" s="100">
        <f t="shared" si="15"/>
        <v>0</v>
      </c>
      <c r="Y25" s="100">
        <f t="shared" si="16"/>
        <v>0</v>
      </c>
      <c r="Z25" s="100">
        <f t="shared" si="17"/>
        <v>0</v>
      </c>
      <c r="AA25" s="100">
        <f t="shared" si="18"/>
        <v>0</v>
      </c>
      <c r="AB25" s="100">
        <f t="shared" si="19"/>
        <v>0</v>
      </c>
      <c r="AC25" s="100">
        <f t="shared" si="20"/>
        <v>0</v>
      </c>
      <c r="AD25" s="265">
        <f t="shared" si="79"/>
        <v>0</v>
      </c>
      <c r="AE25" s="265">
        <f t="shared" si="79"/>
        <v>0</v>
      </c>
      <c r="AF25" s="265">
        <f t="shared" si="79"/>
        <v>0</v>
      </c>
      <c r="AG25" s="265">
        <f t="shared" si="79"/>
        <v>0</v>
      </c>
      <c r="AH25" s="265">
        <f t="shared" si="79"/>
        <v>0</v>
      </c>
      <c r="AI25" s="265">
        <f t="shared" si="80"/>
        <v>0</v>
      </c>
      <c r="AJ25" s="265">
        <f t="shared" si="80"/>
        <v>0</v>
      </c>
      <c r="AK25" s="265">
        <f t="shared" si="80"/>
        <v>0</v>
      </c>
      <c r="AL25" s="265">
        <f t="shared" si="81"/>
        <v>0</v>
      </c>
      <c r="AM25" s="265">
        <f t="shared" si="81"/>
        <v>0</v>
      </c>
      <c r="AN25" s="265">
        <f t="shared" si="81"/>
        <v>0</v>
      </c>
      <c r="AO25" s="265">
        <f t="shared" si="82"/>
        <v>0</v>
      </c>
      <c r="AP25" s="265">
        <f t="shared" si="82"/>
        <v>0</v>
      </c>
      <c r="AQ25" s="265">
        <f t="shared" si="82"/>
        <v>0</v>
      </c>
      <c r="AR25" s="265">
        <f t="shared" si="83"/>
        <v>0</v>
      </c>
      <c r="AS25" s="265">
        <f t="shared" si="83"/>
        <v>0</v>
      </c>
      <c r="AT25" s="265">
        <f t="shared" si="83"/>
        <v>0</v>
      </c>
      <c r="AU25" s="265">
        <f t="shared" si="83"/>
        <v>0</v>
      </c>
      <c r="AV25" s="265">
        <f t="shared" si="83"/>
        <v>0</v>
      </c>
      <c r="AW25" s="265">
        <f t="shared" si="83"/>
        <v>0</v>
      </c>
      <c r="AX25" s="265">
        <f t="shared" si="83"/>
        <v>0</v>
      </c>
      <c r="AY25" s="265">
        <f t="shared" si="83"/>
        <v>0</v>
      </c>
      <c r="AZ25" s="265">
        <f t="shared" si="83"/>
        <v>0</v>
      </c>
      <c r="BA25" s="265">
        <f t="shared" si="83"/>
        <v>0</v>
      </c>
      <c r="BB25" s="265">
        <f t="shared" si="84"/>
        <v>0</v>
      </c>
      <c r="BC25" s="265">
        <f t="shared" si="84"/>
        <v>0</v>
      </c>
      <c r="BD25" s="265">
        <f t="shared" si="84"/>
        <v>0</v>
      </c>
      <c r="BE25" s="265">
        <f t="shared" si="84"/>
        <v>0</v>
      </c>
      <c r="BF25" s="265">
        <f t="shared" si="84"/>
        <v>0</v>
      </c>
      <c r="BG25" s="265">
        <f t="shared" si="84"/>
        <v>0</v>
      </c>
      <c r="BH25" s="265">
        <f t="shared" si="84"/>
        <v>0</v>
      </c>
      <c r="BI25" s="265">
        <f t="shared" si="84"/>
        <v>0</v>
      </c>
      <c r="BJ25" s="265">
        <f t="shared" si="84"/>
        <v>0</v>
      </c>
      <c r="BK25" s="265">
        <f t="shared" si="84"/>
        <v>0</v>
      </c>
      <c r="BL25" s="265">
        <f t="shared" si="85"/>
        <v>0</v>
      </c>
      <c r="BM25" s="265">
        <f t="shared" si="85"/>
        <v>0</v>
      </c>
      <c r="BN25" s="265">
        <f t="shared" si="85"/>
        <v>0</v>
      </c>
      <c r="BO25" s="265">
        <f t="shared" si="85"/>
        <v>0</v>
      </c>
      <c r="BP25" s="265">
        <f t="shared" si="85"/>
        <v>0</v>
      </c>
      <c r="BQ25" s="265">
        <f t="shared" si="85"/>
        <v>0</v>
      </c>
      <c r="BR25" s="265">
        <f t="shared" si="85"/>
        <v>0</v>
      </c>
      <c r="BS25" s="265">
        <f t="shared" si="85"/>
        <v>0</v>
      </c>
      <c r="BT25" s="265">
        <f t="shared" si="85"/>
        <v>0</v>
      </c>
      <c r="BU25" s="265">
        <f t="shared" si="85"/>
        <v>0</v>
      </c>
      <c r="BV25" s="265">
        <f t="shared" si="86"/>
        <v>0</v>
      </c>
      <c r="BW25" s="265">
        <f t="shared" si="86"/>
        <v>0</v>
      </c>
      <c r="BX25" s="265">
        <f t="shared" si="86"/>
        <v>0</v>
      </c>
      <c r="BY25" s="265">
        <f t="shared" si="86"/>
        <v>0</v>
      </c>
      <c r="BZ25" s="25">
        <f t="shared" si="22"/>
        <v>0</v>
      </c>
    </row>
    <row r="26" spans="1:78">
      <c r="A26" s="25" t="str">
        <f>'[43]2.3.2012年版权采购明细'!A37</f>
        <v>付费电影</v>
      </c>
      <c r="B26" s="25" t="str">
        <f>'[43]2.3.2012年版权采购明细'!B37</f>
        <v>米高梅</v>
      </c>
      <c r="C26" s="25" t="str">
        <f>'[43]2.3.2012年版权采购明细'!C37</f>
        <v>独家</v>
      </c>
      <c r="D26" s="25" t="str">
        <f>'[43]2.3.2012年版权采购明细'!D37</f>
        <v>美国</v>
      </c>
      <c r="E26" s="25" t="str">
        <f>'[43]2.3.2012年版权采购明细'!E37</f>
        <v>新片购买</v>
      </c>
      <c r="F26" s="100">
        <f>'[43]2.3.2012年版权采购明细'!J37</f>
        <v>4200000</v>
      </c>
      <c r="G26" s="100">
        <f>'[43]2.3.2012年版权采购明细'!M37</f>
        <v>0</v>
      </c>
      <c r="H26" s="100">
        <f>'[43]2.3.2012年版权采购明细'!N37</f>
        <v>0</v>
      </c>
      <c r="I26" s="100">
        <f>'[43]2.3.2012年版权采购明细'!O37</f>
        <v>4200000</v>
      </c>
      <c r="J26" s="100">
        <f>'[43]2.3.2012年版权采购明细'!P37</f>
        <v>0</v>
      </c>
      <c r="K26" s="100">
        <f t="shared" si="3"/>
        <v>0</v>
      </c>
      <c r="L26" s="100" t="s">
        <v>475</v>
      </c>
      <c r="M26" s="100">
        <f t="shared" si="4"/>
        <v>0</v>
      </c>
      <c r="N26" s="100">
        <f t="shared" si="5"/>
        <v>0</v>
      </c>
      <c r="O26" s="100">
        <f t="shared" si="6"/>
        <v>350000</v>
      </c>
      <c r="P26" s="100">
        <f t="shared" si="7"/>
        <v>525000</v>
      </c>
      <c r="Q26" s="100">
        <f t="shared" si="8"/>
        <v>525000</v>
      </c>
      <c r="R26" s="100">
        <f t="shared" si="9"/>
        <v>525000</v>
      </c>
      <c r="S26" s="100">
        <f t="shared" si="10"/>
        <v>525000</v>
      </c>
      <c r="T26" s="100">
        <f t="shared" si="11"/>
        <v>525000</v>
      </c>
      <c r="U26" s="100">
        <f t="shared" si="12"/>
        <v>525000</v>
      </c>
      <c r="V26" s="100">
        <f t="shared" si="13"/>
        <v>525000</v>
      </c>
      <c r="W26" s="100">
        <f t="shared" si="14"/>
        <v>175000</v>
      </c>
      <c r="X26" s="100">
        <f t="shared" si="15"/>
        <v>0</v>
      </c>
      <c r="Y26" s="100">
        <f t="shared" si="16"/>
        <v>0</v>
      </c>
      <c r="Z26" s="100">
        <f t="shared" si="17"/>
        <v>0</v>
      </c>
      <c r="AA26" s="100">
        <f t="shared" si="18"/>
        <v>0</v>
      </c>
      <c r="AB26" s="100">
        <f t="shared" si="19"/>
        <v>0</v>
      </c>
      <c r="AC26" s="100">
        <f t="shared" si="20"/>
        <v>0</v>
      </c>
      <c r="AD26" s="265">
        <f>$G26*X$4+$H26*U$4+$I26*R$4+$J26*O$4</f>
        <v>0</v>
      </c>
      <c r="AE26" s="265">
        <f>$G26*Y$4+$H26*V$4+$I26*S$4+$J26*P$4</f>
        <v>0</v>
      </c>
      <c r="AF26" s="265">
        <f>$G26*Z$4+$H26*W$4+$I26*T$4+$J26*Q$4</f>
        <v>0</v>
      </c>
      <c r="AG26" s="265">
        <f>$G26*AA$4+$H26*X$4+$I26*U$4+$J26*R$4</f>
        <v>0</v>
      </c>
      <c r="AH26" s="265">
        <f>$G26*AB$4+$H26*Y$4+$I26*V$4+$J26*S$4</f>
        <v>0</v>
      </c>
      <c r="AI26" s="265">
        <f>$G26*AD$4+$H26*Z$4+$I26*W$4+$J26*T$4</f>
        <v>0</v>
      </c>
      <c r="AJ26" s="265">
        <f>$G26*AE$4+$H26*AA$4+$I26*X$4+$J26*U$4</f>
        <v>0</v>
      </c>
      <c r="AK26" s="265">
        <f>$G26*AF$4+$H26*AB$4+$I26*Y$4+$J26*V$4</f>
        <v>175000</v>
      </c>
      <c r="AL26" s="265">
        <f>$G26*AG$4+$H26*AD$4+$I26*Z$4+$J26*W$4</f>
        <v>175000</v>
      </c>
      <c r="AM26" s="265">
        <f>$G26*AH$4+$H26*AE$4+$I26*AA$4+$J26*X$4</f>
        <v>175000</v>
      </c>
      <c r="AN26" s="265">
        <f>$G26*AI$4+$H26*AF$4+$I26*AB$4+$J26*Y$4</f>
        <v>175000</v>
      </c>
      <c r="AO26" s="265">
        <f>$G26*AJ$4+$H26*AG$4+$I26*AD$4+$J26*Z$4</f>
        <v>175000</v>
      </c>
      <c r="AP26" s="265">
        <f>$G26*AK$4+$H26*AH$4+$I26*AE$4+$J26*AA$4</f>
        <v>175000</v>
      </c>
      <c r="AQ26" s="265">
        <f>$G26*AL$4+$H26*AI$4+$I26*AF$4+$J26*AB$4</f>
        <v>175000</v>
      </c>
      <c r="AR26" s="265">
        <f t="shared" ref="AR26:BY26" si="87">$G26*AM$4+$H26*AJ$4+$I26*AG$4+$J26*AD$4</f>
        <v>175000</v>
      </c>
      <c r="AS26" s="265">
        <f t="shared" si="87"/>
        <v>175000</v>
      </c>
      <c r="AT26" s="265">
        <f t="shared" si="87"/>
        <v>175000</v>
      </c>
      <c r="AU26" s="265">
        <f t="shared" si="87"/>
        <v>175000</v>
      </c>
      <c r="AV26" s="265">
        <f t="shared" si="87"/>
        <v>175000</v>
      </c>
      <c r="AW26" s="265">
        <f t="shared" si="87"/>
        <v>175000</v>
      </c>
      <c r="AX26" s="265">
        <f t="shared" si="87"/>
        <v>175000</v>
      </c>
      <c r="AY26" s="265">
        <f t="shared" si="87"/>
        <v>175000</v>
      </c>
      <c r="AZ26" s="265">
        <f t="shared" si="87"/>
        <v>175000</v>
      </c>
      <c r="BA26" s="265">
        <f t="shared" si="87"/>
        <v>175000</v>
      </c>
      <c r="BB26" s="265">
        <f t="shared" si="87"/>
        <v>175000</v>
      </c>
      <c r="BC26" s="265">
        <f t="shared" si="87"/>
        <v>175000</v>
      </c>
      <c r="BD26" s="265">
        <f t="shared" si="87"/>
        <v>175000</v>
      </c>
      <c r="BE26" s="265">
        <f t="shared" si="87"/>
        <v>175000</v>
      </c>
      <c r="BF26" s="265">
        <f t="shared" si="87"/>
        <v>175000</v>
      </c>
      <c r="BG26" s="265">
        <f t="shared" si="87"/>
        <v>175000</v>
      </c>
      <c r="BH26" s="265">
        <f t="shared" si="87"/>
        <v>175000</v>
      </c>
      <c r="BI26" s="265">
        <f t="shared" si="87"/>
        <v>0</v>
      </c>
      <c r="BJ26" s="265">
        <f t="shared" si="87"/>
        <v>0</v>
      </c>
      <c r="BK26" s="265">
        <f t="shared" si="87"/>
        <v>0</v>
      </c>
      <c r="BL26" s="265">
        <f t="shared" si="87"/>
        <v>0</v>
      </c>
      <c r="BM26" s="265">
        <f t="shared" si="87"/>
        <v>0</v>
      </c>
      <c r="BN26" s="265">
        <f t="shared" si="87"/>
        <v>0</v>
      </c>
      <c r="BO26" s="265">
        <f t="shared" si="87"/>
        <v>0</v>
      </c>
      <c r="BP26" s="265">
        <f t="shared" si="87"/>
        <v>0</v>
      </c>
      <c r="BQ26" s="265">
        <f t="shared" si="87"/>
        <v>0</v>
      </c>
      <c r="BR26" s="265">
        <f t="shared" si="87"/>
        <v>0</v>
      </c>
      <c r="BS26" s="265">
        <f t="shared" si="87"/>
        <v>0</v>
      </c>
      <c r="BT26" s="265">
        <f t="shared" si="87"/>
        <v>0</v>
      </c>
      <c r="BU26" s="265">
        <f t="shared" si="87"/>
        <v>0</v>
      </c>
      <c r="BV26" s="265">
        <f t="shared" si="87"/>
        <v>0</v>
      </c>
      <c r="BW26" s="265">
        <f t="shared" si="87"/>
        <v>0</v>
      </c>
      <c r="BX26" s="265">
        <f t="shared" si="87"/>
        <v>0</v>
      </c>
      <c r="BY26" s="265">
        <f t="shared" si="87"/>
        <v>0</v>
      </c>
      <c r="BZ26" s="25">
        <f t="shared" si="22"/>
        <v>0</v>
      </c>
    </row>
    <row r="27" spans="1:78">
      <c r="A27" s="25" t="str">
        <f>'[43]2.3.2012年版权采购明细'!A38</f>
        <v>付费电影</v>
      </c>
      <c r="B27" s="25" t="str">
        <f>'[43]2.3.2012年版权采购明细'!B38</f>
        <v>米拉麦克斯</v>
      </c>
      <c r="C27" s="25" t="str">
        <f>'[43]2.3.2012年版权采购明细'!C38</f>
        <v>非独家</v>
      </c>
      <c r="D27" s="25" t="str">
        <f>'[43]2.3.2012年版权采购明细'!D38</f>
        <v>美国</v>
      </c>
      <c r="E27" s="25" t="str">
        <f>'[43]2.3.2012年版权采购明细'!E38</f>
        <v>新片购买</v>
      </c>
      <c r="F27" s="100">
        <f>'[43]2.3.2012年版权采购明细'!J38</f>
        <v>9135000</v>
      </c>
      <c r="G27" s="100">
        <f>'[43]2.3.2012年版权采购明细'!M38</f>
        <v>4567500</v>
      </c>
      <c r="H27" s="100">
        <f>'[43]2.3.2012年版权采购明细'!N38</f>
        <v>0</v>
      </c>
      <c r="I27" s="100">
        <f>'[43]2.3.2012年版权采购明细'!O38</f>
        <v>0</v>
      </c>
      <c r="J27" s="100">
        <f>'[43]2.3.2012年版权采购明细'!P38</f>
        <v>0</v>
      </c>
      <c r="K27" s="100">
        <f t="shared" si="3"/>
        <v>0</v>
      </c>
      <c r="L27" s="100" t="s">
        <v>476</v>
      </c>
      <c r="M27" s="100">
        <f t="shared" si="4"/>
        <v>761250</v>
      </c>
      <c r="N27" s="100">
        <f t="shared" si="5"/>
        <v>1141875</v>
      </c>
      <c r="O27" s="100">
        <f t="shared" si="6"/>
        <v>1141875</v>
      </c>
      <c r="P27" s="100">
        <f t="shared" si="7"/>
        <v>1141875</v>
      </c>
      <c r="Q27" s="100">
        <f t="shared" si="8"/>
        <v>761250</v>
      </c>
      <c r="R27" s="100">
        <f t="shared" si="9"/>
        <v>570937.5</v>
      </c>
      <c r="S27" s="100">
        <f t="shared" si="10"/>
        <v>570937.5</v>
      </c>
      <c r="T27" s="100">
        <f t="shared" si="11"/>
        <v>570937.5</v>
      </c>
      <c r="U27" s="100">
        <f t="shared" si="12"/>
        <v>570937.5</v>
      </c>
      <c r="V27" s="100">
        <f t="shared" si="13"/>
        <v>570937.5</v>
      </c>
      <c r="W27" s="100">
        <f t="shared" si="14"/>
        <v>570937.5</v>
      </c>
      <c r="X27" s="100">
        <f t="shared" si="15"/>
        <v>570937.5</v>
      </c>
      <c r="Y27" s="100">
        <f t="shared" si="16"/>
        <v>190312.5</v>
      </c>
      <c r="Z27" s="100">
        <f t="shared" si="17"/>
        <v>0</v>
      </c>
      <c r="AA27" s="100">
        <f t="shared" si="18"/>
        <v>0</v>
      </c>
      <c r="AB27" s="100">
        <f t="shared" si="19"/>
        <v>0</v>
      </c>
      <c r="AC27" s="100">
        <f t="shared" si="20"/>
        <v>0</v>
      </c>
      <c r="AE27" s="100">
        <f t="shared" ref="AE27:AP27" si="88">$G$27/12</f>
        <v>380625</v>
      </c>
      <c r="AF27" s="100">
        <f t="shared" si="88"/>
        <v>380625</v>
      </c>
      <c r="AG27" s="100">
        <f t="shared" si="88"/>
        <v>380625</v>
      </c>
      <c r="AH27" s="100">
        <f t="shared" si="88"/>
        <v>380625</v>
      </c>
      <c r="AI27" s="100">
        <f t="shared" si="88"/>
        <v>380625</v>
      </c>
      <c r="AJ27" s="100">
        <f t="shared" si="88"/>
        <v>380625</v>
      </c>
      <c r="AK27" s="100">
        <f t="shared" si="88"/>
        <v>380625</v>
      </c>
      <c r="AL27" s="100">
        <f t="shared" si="88"/>
        <v>380625</v>
      </c>
      <c r="AM27" s="100">
        <f t="shared" si="88"/>
        <v>380625</v>
      </c>
      <c r="AN27" s="100">
        <f t="shared" si="88"/>
        <v>380625</v>
      </c>
      <c r="AO27" s="100">
        <f t="shared" si="88"/>
        <v>380625</v>
      </c>
      <c r="AP27" s="100">
        <f t="shared" si="88"/>
        <v>380625</v>
      </c>
      <c r="AQ27" s="100">
        <f t="shared" ref="AQ27:BN27" si="89">$G$27/12/2</f>
        <v>190312.5</v>
      </c>
      <c r="AR27" s="100">
        <f t="shared" si="89"/>
        <v>190312.5</v>
      </c>
      <c r="AS27" s="100">
        <f t="shared" si="89"/>
        <v>190312.5</v>
      </c>
      <c r="AT27" s="100">
        <f t="shared" si="89"/>
        <v>190312.5</v>
      </c>
      <c r="AU27" s="100">
        <f t="shared" si="89"/>
        <v>190312.5</v>
      </c>
      <c r="AV27" s="100">
        <f t="shared" si="89"/>
        <v>190312.5</v>
      </c>
      <c r="AW27" s="100">
        <f t="shared" si="89"/>
        <v>190312.5</v>
      </c>
      <c r="AX27" s="100">
        <f t="shared" si="89"/>
        <v>190312.5</v>
      </c>
      <c r="AY27" s="100">
        <f t="shared" si="89"/>
        <v>190312.5</v>
      </c>
      <c r="AZ27" s="100">
        <f t="shared" si="89"/>
        <v>190312.5</v>
      </c>
      <c r="BA27" s="100">
        <f t="shared" si="89"/>
        <v>190312.5</v>
      </c>
      <c r="BB27" s="100">
        <f t="shared" si="89"/>
        <v>190312.5</v>
      </c>
      <c r="BC27" s="100">
        <f t="shared" si="89"/>
        <v>190312.5</v>
      </c>
      <c r="BD27" s="100">
        <f t="shared" si="89"/>
        <v>190312.5</v>
      </c>
      <c r="BE27" s="100">
        <f t="shared" si="89"/>
        <v>190312.5</v>
      </c>
      <c r="BF27" s="100">
        <f t="shared" si="89"/>
        <v>190312.5</v>
      </c>
      <c r="BG27" s="100">
        <f t="shared" si="89"/>
        <v>190312.5</v>
      </c>
      <c r="BH27" s="100">
        <f t="shared" si="89"/>
        <v>190312.5</v>
      </c>
      <c r="BI27" s="100">
        <f t="shared" si="89"/>
        <v>190312.5</v>
      </c>
      <c r="BJ27" s="100">
        <f t="shared" si="89"/>
        <v>190312.5</v>
      </c>
      <c r="BK27" s="100">
        <f t="shared" si="89"/>
        <v>190312.5</v>
      </c>
      <c r="BL27" s="100">
        <f t="shared" si="89"/>
        <v>190312.5</v>
      </c>
      <c r="BM27" s="100">
        <f t="shared" si="89"/>
        <v>190312.5</v>
      </c>
      <c r="BN27" s="100">
        <f t="shared" si="89"/>
        <v>190312.5</v>
      </c>
      <c r="BZ27" s="25">
        <f t="shared" si="22"/>
        <v>0</v>
      </c>
    </row>
    <row r="28" spans="1:78">
      <c r="A28" s="25" t="str">
        <f>'[43]2.3.2012年版权采购明细'!A39</f>
        <v>付费电影</v>
      </c>
      <c r="B28" s="25" t="str">
        <f>'[43]2.3.2012年版权采购明细'!B39</f>
        <v>电影网</v>
      </c>
      <c r="C28" s="25" t="str">
        <f>'[43]2.3.2012年版权采购明细'!C39</f>
        <v>非独家</v>
      </c>
      <c r="D28" s="25" t="str">
        <f>'[43]2.3.2012年版权采购明细'!D39</f>
        <v>境内</v>
      </c>
      <c r="E28" s="25" t="str">
        <f>'[43]2.3.2012年版权采购明细'!E39</f>
        <v>新片购买</v>
      </c>
      <c r="F28" s="100">
        <f>'[43]2.3.2012年版权采购明细'!J39</f>
        <v>1200000</v>
      </c>
      <c r="G28" s="100">
        <f>'[43]2.3.2012年版权采购明细'!M39</f>
        <v>300000</v>
      </c>
      <c r="H28" s="100">
        <f>'[43]2.3.2012年版权采购明细'!N39</f>
        <v>300000</v>
      </c>
      <c r="I28" s="100">
        <f>'[43]2.3.2012年版权采购明细'!O39</f>
        <v>300000</v>
      </c>
      <c r="J28" s="100">
        <f>'[43]2.3.2012年版权采购明细'!P39</f>
        <v>300000</v>
      </c>
      <c r="K28" s="100">
        <f t="shared" si="3"/>
        <v>0</v>
      </c>
      <c r="L28" s="100" t="s">
        <v>474</v>
      </c>
      <c r="M28" s="100">
        <f t="shared" si="4"/>
        <v>50000</v>
      </c>
      <c r="N28" s="100">
        <f t="shared" si="5"/>
        <v>125000</v>
      </c>
      <c r="O28" s="100">
        <f t="shared" si="6"/>
        <v>200000</v>
      </c>
      <c r="P28" s="100">
        <f t="shared" si="7"/>
        <v>275000</v>
      </c>
      <c r="Q28" s="100">
        <f t="shared" si="8"/>
        <v>250000</v>
      </c>
      <c r="R28" s="100">
        <f t="shared" si="9"/>
        <v>175000</v>
      </c>
      <c r="S28" s="100">
        <f t="shared" si="10"/>
        <v>100000</v>
      </c>
      <c r="T28" s="100">
        <f t="shared" si="11"/>
        <v>25000</v>
      </c>
      <c r="U28" s="100">
        <f t="shared" si="12"/>
        <v>0</v>
      </c>
      <c r="V28" s="100">
        <f t="shared" si="13"/>
        <v>0</v>
      </c>
      <c r="W28" s="100">
        <f t="shared" si="14"/>
        <v>0</v>
      </c>
      <c r="X28" s="100">
        <f t="shared" si="15"/>
        <v>0</v>
      </c>
      <c r="Y28" s="100">
        <f t="shared" si="16"/>
        <v>0</v>
      </c>
      <c r="Z28" s="100">
        <f t="shared" si="17"/>
        <v>0</v>
      </c>
      <c r="AA28" s="100">
        <f t="shared" si="18"/>
        <v>0</v>
      </c>
      <c r="AB28" s="100">
        <f t="shared" si="19"/>
        <v>0</v>
      </c>
      <c r="AC28" s="100">
        <f t="shared" si="20"/>
        <v>0</v>
      </c>
      <c r="AD28" s="265">
        <f t="shared" ref="AD28:AH33" si="90">$G28*X$5+$H28*U$5+$I28*R$5+$J28*O$5</f>
        <v>0</v>
      </c>
      <c r="AE28" s="265">
        <f t="shared" si="90"/>
        <v>25000</v>
      </c>
      <c r="AF28" s="265">
        <f t="shared" si="90"/>
        <v>25000</v>
      </c>
      <c r="AG28" s="265">
        <f t="shared" si="90"/>
        <v>25000</v>
      </c>
      <c r="AH28" s="265">
        <f t="shared" si="90"/>
        <v>50000</v>
      </c>
      <c r="AI28" s="265">
        <f t="shared" ref="AI28:AK33" si="91">$G28*AD$5+$H28*Z$5+$I28*W$5+$J28*T$5</f>
        <v>50000</v>
      </c>
      <c r="AJ28" s="265">
        <f t="shared" si="91"/>
        <v>50000</v>
      </c>
      <c r="AK28" s="265">
        <f t="shared" si="91"/>
        <v>75000</v>
      </c>
      <c r="AL28" s="265">
        <f t="shared" ref="AL28:AN33" si="92">$G28*AG$5+$H28*AD$5+$I28*Z$5+$J28*W$5</f>
        <v>75000</v>
      </c>
      <c r="AM28" s="265">
        <f t="shared" si="92"/>
        <v>75000</v>
      </c>
      <c r="AN28" s="265">
        <f t="shared" si="92"/>
        <v>100000</v>
      </c>
      <c r="AO28" s="265">
        <f t="shared" ref="AO28:AQ33" si="93">$G28*AJ$5+$H28*AG$5+$I28*AD$5+$J28*Z$5</f>
        <v>100000</v>
      </c>
      <c r="AP28" s="265">
        <f t="shared" si="93"/>
        <v>100000</v>
      </c>
      <c r="AQ28" s="265">
        <f t="shared" si="93"/>
        <v>75000</v>
      </c>
      <c r="AR28" s="265">
        <f t="shared" ref="AR28:BA33" si="94">$G28*AM$5+$H28*AJ$5+$I28*AG$5+$J28*AD$5</f>
        <v>75000</v>
      </c>
      <c r="AS28" s="265">
        <f t="shared" si="94"/>
        <v>75000</v>
      </c>
      <c r="AT28" s="265">
        <f t="shared" si="94"/>
        <v>50000</v>
      </c>
      <c r="AU28" s="265">
        <f t="shared" si="94"/>
        <v>50000</v>
      </c>
      <c r="AV28" s="265">
        <f t="shared" si="94"/>
        <v>50000</v>
      </c>
      <c r="AW28" s="265">
        <f t="shared" si="94"/>
        <v>25000</v>
      </c>
      <c r="AX28" s="265">
        <f t="shared" si="94"/>
        <v>25000</v>
      </c>
      <c r="AY28" s="265">
        <f t="shared" si="94"/>
        <v>25000</v>
      </c>
      <c r="AZ28" s="265">
        <f t="shared" si="94"/>
        <v>0</v>
      </c>
      <c r="BA28" s="265">
        <f t="shared" si="94"/>
        <v>0</v>
      </c>
      <c r="BB28" s="265">
        <f t="shared" ref="BB28:BK33" si="95">$G28*AW$5+$H28*AT$5+$I28*AQ$5+$J28*AN$5</f>
        <v>0</v>
      </c>
      <c r="BC28" s="265">
        <f t="shared" si="95"/>
        <v>0</v>
      </c>
      <c r="BD28" s="265">
        <f t="shared" si="95"/>
        <v>0</v>
      </c>
      <c r="BE28" s="265">
        <f t="shared" si="95"/>
        <v>0</v>
      </c>
      <c r="BF28" s="265">
        <f t="shared" si="95"/>
        <v>0</v>
      </c>
      <c r="BG28" s="265">
        <f t="shared" si="95"/>
        <v>0</v>
      </c>
      <c r="BH28" s="265">
        <f t="shared" si="95"/>
        <v>0</v>
      </c>
      <c r="BI28" s="265">
        <f t="shared" si="95"/>
        <v>0</v>
      </c>
      <c r="BJ28" s="265">
        <f t="shared" si="95"/>
        <v>0</v>
      </c>
      <c r="BK28" s="265">
        <f t="shared" si="95"/>
        <v>0</v>
      </c>
      <c r="BL28" s="265">
        <f t="shared" ref="BL28:BU33" si="96">$G28*BG$5+$H28*BD$5+$I28*BA$5+$J28*AX$5</f>
        <v>0</v>
      </c>
      <c r="BM28" s="265">
        <f t="shared" si="96"/>
        <v>0</v>
      </c>
      <c r="BN28" s="265">
        <f t="shared" si="96"/>
        <v>0</v>
      </c>
      <c r="BO28" s="265">
        <f t="shared" si="96"/>
        <v>0</v>
      </c>
      <c r="BP28" s="265">
        <f t="shared" si="96"/>
        <v>0</v>
      </c>
      <c r="BQ28" s="265">
        <f t="shared" si="96"/>
        <v>0</v>
      </c>
      <c r="BR28" s="265">
        <f t="shared" si="96"/>
        <v>0</v>
      </c>
      <c r="BS28" s="265">
        <f t="shared" si="96"/>
        <v>0</v>
      </c>
      <c r="BT28" s="265">
        <f t="shared" si="96"/>
        <v>0</v>
      </c>
      <c r="BU28" s="265">
        <f t="shared" si="96"/>
        <v>0</v>
      </c>
      <c r="BV28" s="265">
        <f t="shared" ref="BV28:BY33" si="97">$G28*BQ$5+$H28*BN$5+$I28*BK$5+$J28*BH$5</f>
        <v>0</v>
      </c>
      <c r="BW28" s="265">
        <f t="shared" si="97"/>
        <v>0</v>
      </c>
      <c r="BX28" s="265">
        <f t="shared" si="97"/>
        <v>0</v>
      </c>
      <c r="BY28" s="265">
        <f t="shared" si="97"/>
        <v>0</v>
      </c>
      <c r="BZ28" s="25">
        <f t="shared" si="22"/>
        <v>0</v>
      </c>
    </row>
    <row r="29" spans="1:78">
      <c r="A29" s="25" t="str">
        <f>'[43]2.3.2012年版权采购明细'!A40</f>
        <v>付费电影</v>
      </c>
      <c r="B29" s="25" t="str">
        <f>'[43]2.3.2012年版权采购明细'!B40</f>
        <v>片库（如朗思，美亚）</v>
      </c>
      <c r="C29" s="25" t="str">
        <f>'[43]2.3.2012年版权采购明细'!C40</f>
        <v>非独家</v>
      </c>
      <c r="D29" s="25" t="str">
        <f>'[43]2.3.2012年版权采购明细'!D40</f>
        <v>境外</v>
      </c>
      <c r="E29" s="25" t="str">
        <f>'[43]2.3.2012年版权采购明细'!E40</f>
        <v>新片购买</v>
      </c>
      <c r="F29" s="100">
        <f>'[43]2.3.2012年版权采购明细'!J40</f>
        <v>1250000</v>
      </c>
      <c r="G29" s="100">
        <f>'[43]2.3.2012年版权采购明细'!M40</f>
        <v>0</v>
      </c>
      <c r="H29" s="100">
        <f>'[43]2.3.2012年版权采购明细'!N40</f>
        <v>1250000</v>
      </c>
      <c r="I29" s="100">
        <f>'[43]2.3.2012年版权采购明细'!O40</f>
        <v>0</v>
      </c>
      <c r="J29" s="100">
        <f>'[43]2.3.2012年版权采购明细'!P40</f>
        <v>0</v>
      </c>
      <c r="K29" s="100">
        <f t="shared" si="3"/>
        <v>0</v>
      </c>
      <c r="L29" s="100" t="s">
        <v>474</v>
      </c>
      <c r="M29" s="100">
        <f t="shared" si="4"/>
        <v>0</v>
      </c>
      <c r="N29" s="100">
        <f t="shared" si="5"/>
        <v>208333.33333333331</v>
      </c>
      <c r="O29" s="100">
        <f t="shared" si="6"/>
        <v>312500</v>
      </c>
      <c r="P29" s="100">
        <f t="shared" si="7"/>
        <v>312500</v>
      </c>
      <c r="Q29" s="100">
        <f t="shared" si="8"/>
        <v>312500</v>
      </c>
      <c r="R29" s="100">
        <f t="shared" si="9"/>
        <v>104166.66666666666</v>
      </c>
      <c r="S29" s="100">
        <f t="shared" si="10"/>
        <v>0</v>
      </c>
      <c r="T29" s="100">
        <f t="shared" si="11"/>
        <v>0</v>
      </c>
      <c r="U29" s="100">
        <f t="shared" si="12"/>
        <v>0</v>
      </c>
      <c r="V29" s="100">
        <f t="shared" si="13"/>
        <v>0</v>
      </c>
      <c r="W29" s="100">
        <f t="shared" si="14"/>
        <v>0</v>
      </c>
      <c r="X29" s="100">
        <f t="shared" si="15"/>
        <v>0</v>
      </c>
      <c r="Y29" s="100">
        <f t="shared" si="16"/>
        <v>0</v>
      </c>
      <c r="Z29" s="100">
        <f t="shared" si="17"/>
        <v>0</v>
      </c>
      <c r="AA29" s="100">
        <f t="shared" si="18"/>
        <v>0</v>
      </c>
      <c r="AB29" s="100">
        <f t="shared" si="19"/>
        <v>0</v>
      </c>
      <c r="AC29" s="100">
        <f t="shared" si="20"/>
        <v>0</v>
      </c>
      <c r="AD29" s="265">
        <f t="shared" si="90"/>
        <v>0</v>
      </c>
      <c r="AE29" s="265">
        <f t="shared" si="90"/>
        <v>0</v>
      </c>
      <c r="AF29" s="265">
        <f t="shared" si="90"/>
        <v>0</v>
      </c>
      <c r="AG29" s="265">
        <f t="shared" si="90"/>
        <v>0</v>
      </c>
      <c r="AH29" s="265">
        <f t="shared" si="90"/>
        <v>104166.66666666666</v>
      </c>
      <c r="AI29" s="265">
        <f t="shared" si="91"/>
        <v>104166.66666666666</v>
      </c>
      <c r="AJ29" s="265">
        <f t="shared" si="91"/>
        <v>104166.66666666666</v>
      </c>
      <c r="AK29" s="265">
        <f t="shared" si="91"/>
        <v>104166.66666666666</v>
      </c>
      <c r="AL29" s="265">
        <f t="shared" si="92"/>
        <v>104166.66666666666</v>
      </c>
      <c r="AM29" s="265">
        <f t="shared" si="92"/>
        <v>104166.66666666666</v>
      </c>
      <c r="AN29" s="265">
        <f t="shared" si="92"/>
        <v>104166.66666666666</v>
      </c>
      <c r="AO29" s="265">
        <f t="shared" si="93"/>
        <v>104166.66666666666</v>
      </c>
      <c r="AP29" s="265">
        <f t="shared" si="93"/>
        <v>104166.66666666666</v>
      </c>
      <c r="AQ29" s="265">
        <f t="shared" si="93"/>
        <v>104166.66666666666</v>
      </c>
      <c r="AR29" s="265">
        <f t="shared" si="94"/>
        <v>104166.66666666666</v>
      </c>
      <c r="AS29" s="265">
        <f t="shared" si="94"/>
        <v>104166.66666666666</v>
      </c>
      <c r="AT29" s="265">
        <f t="shared" si="94"/>
        <v>0</v>
      </c>
      <c r="AU29" s="265">
        <f t="shared" si="94"/>
        <v>0</v>
      </c>
      <c r="AV29" s="265">
        <f t="shared" si="94"/>
        <v>0</v>
      </c>
      <c r="AW29" s="265">
        <f t="shared" si="94"/>
        <v>0</v>
      </c>
      <c r="AX29" s="265">
        <f t="shared" si="94"/>
        <v>0</v>
      </c>
      <c r="AY29" s="265">
        <f t="shared" si="94"/>
        <v>0</v>
      </c>
      <c r="AZ29" s="265">
        <f t="shared" si="94"/>
        <v>0</v>
      </c>
      <c r="BA29" s="265">
        <f t="shared" si="94"/>
        <v>0</v>
      </c>
      <c r="BB29" s="265">
        <f t="shared" si="95"/>
        <v>0</v>
      </c>
      <c r="BC29" s="265">
        <f t="shared" si="95"/>
        <v>0</v>
      </c>
      <c r="BD29" s="265">
        <f t="shared" si="95"/>
        <v>0</v>
      </c>
      <c r="BE29" s="265">
        <f t="shared" si="95"/>
        <v>0</v>
      </c>
      <c r="BF29" s="265">
        <f t="shared" si="95"/>
        <v>0</v>
      </c>
      <c r="BG29" s="265">
        <f t="shared" si="95"/>
        <v>0</v>
      </c>
      <c r="BH29" s="265">
        <f t="shared" si="95"/>
        <v>0</v>
      </c>
      <c r="BI29" s="265">
        <f t="shared" si="95"/>
        <v>0</v>
      </c>
      <c r="BJ29" s="265">
        <f t="shared" si="95"/>
        <v>0</v>
      </c>
      <c r="BK29" s="265">
        <f t="shared" si="95"/>
        <v>0</v>
      </c>
      <c r="BL29" s="265">
        <f t="shared" si="96"/>
        <v>0</v>
      </c>
      <c r="BM29" s="265">
        <f t="shared" si="96"/>
        <v>0</v>
      </c>
      <c r="BN29" s="265">
        <f t="shared" si="96"/>
        <v>0</v>
      </c>
      <c r="BO29" s="265">
        <f t="shared" si="96"/>
        <v>0</v>
      </c>
      <c r="BP29" s="265">
        <f t="shared" si="96"/>
        <v>0</v>
      </c>
      <c r="BQ29" s="265">
        <f t="shared" si="96"/>
        <v>0</v>
      </c>
      <c r="BR29" s="265">
        <f t="shared" si="96"/>
        <v>0</v>
      </c>
      <c r="BS29" s="265">
        <f t="shared" si="96"/>
        <v>0</v>
      </c>
      <c r="BT29" s="265">
        <f t="shared" si="96"/>
        <v>0</v>
      </c>
      <c r="BU29" s="265">
        <f t="shared" si="96"/>
        <v>0</v>
      </c>
      <c r="BV29" s="265">
        <f t="shared" si="97"/>
        <v>0</v>
      </c>
      <c r="BW29" s="265">
        <f t="shared" si="97"/>
        <v>0</v>
      </c>
      <c r="BX29" s="265">
        <f t="shared" si="97"/>
        <v>0</v>
      </c>
      <c r="BY29" s="265">
        <f t="shared" si="97"/>
        <v>0</v>
      </c>
      <c r="BZ29" s="25">
        <f t="shared" si="22"/>
        <v>0</v>
      </c>
    </row>
    <row r="30" spans="1:78">
      <c r="A30" s="25" t="str">
        <f>'[43]2.3.2012年版权采购明细'!A41</f>
        <v>付费电影</v>
      </c>
      <c r="B30" s="25" t="str">
        <f>'[43]2.3.2012年版权采购明细'!B41</f>
        <v>境外（法，德等）</v>
      </c>
      <c r="C30" s="25" t="str">
        <f>'[43]2.3.2012年版权采购明细'!C41</f>
        <v>非独家</v>
      </c>
      <c r="D30" s="25" t="str">
        <f>'[43]2.3.2012年版权采购明细'!D41</f>
        <v>境外</v>
      </c>
      <c r="E30" s="25" t="str">
        <f>'[43]2.3.2012年版权采购明细'!E41</f>
        <v>新片购买</v>
      </c>
      <c r="F30" s="100">
        <f>'[43]2.3.2012年版权采购明细'!J41</f>
        <v>625000</v>
      </c>
      <c r="G30" s="100">
        <f>'[43]2.3.2012年版权采购明细'!M41</f>
        <v>0</v>
      </c>
      <c r="H30" s="100">
        <f>'[43]2.3.2012年版权采购明细'!N41</f>
        <v>0</v>
      </c>
      <c r="I30" s="100">
        <f>'[43]2.3.2012年版权采购明细'!O41</f>
        <v>625000</v>
      </c>
      <c r="J30" s="100">
        <f>'[43]2.3.2012年版权采购明细'!P41</f>
        <v>0</v>
      </c>
      <c r="K30" s="100">
        <f t="shared" si="3"/>
        <v>0</v>
      </c>
      <c r="L30" s="100" t="s">
        <v>474</v>
      </c>
      <c r="M30" s="100">
        <f t="shared" si="4"/>
        <v>0</v>
      </c>
      <c r="N30" s="100">
        <f t="shared" si="5"/>
        <v>0</v>
      </c>
      <c r="O30" s="100">
        <f t="shared" si="6"/>
        <v>104166.66666666666</v>
      </c>
      <c r="P30" s="100">
        <f t="shared" si="7"/>
        <v>156250</v>
      </c>
      <c r="Q30" s="100">
        <f t="shared" si="8"/>
        <v>156250</v>
      </c>
      <c r="R30" s="100">
        <f t="shared" si="9"/>
        <v>156250</v>
      </c>
      <c r="S30" s="100">
        <f t="shared" si="10"/>
        <v>52083.333333333328</v>
      </c>
      <c r="T30" s="100">
        <f t="shared" si="11"/>
        <v>0</v>
      </c>
      <c r="U30" s="100">
        <f t="shared" si="12"/>
        <v>0</v>
      </c>
      <c r="V30" s="100">
        <f t="shared" si="13"/>
        <v>0</v>
      </c>
      <c r="W30" s="100">
        <f t="shared" si="14"/>
        <v>0</v>
      </c>
      <c r="X30" s="100">
        <f t="shared" si="15"/>
        <v>0</v>
      </c>
      <c r="Y30" s="100">
        <f t="shared" si="16"/>
        <v>0</v>
      </c>
      <c r="Z30" s="100">
        <f t="shared" si="17"/>
        <v>0</v>
      </c>
      <c r="AA30" s="100">
        <f t="shared" si="18"/>
        <v>0</v>
      </c>
      <c r="AB30" s="100">
        <f t="shared" si="19"/>
        <v>0</v>
      </c>
      <c r="AC30" s="100">
        <f t="shared" si="20"/>
        <v>0</v>
      </c>
      <c r="AD30" s="265">
        <f t="shared" si="90"/>
        <v>0</v>
      </c>
      <c r="AE30" s="265">
        <f t="shared" si="90"/>
        <v>0</v>
      </c>
      <c r="AF30" s="265">
        <f t="shared" si="90"/>
        <v>0</v>
      </c>
      <c r="AG30" s="265">
        <f t="shared" si="90"/>
        <v>0</v>
      </c>
      <c r="AH30" s="265">
        <f t="shared" si="90"/>
        <v>0</v>
      </c>
      <c r="AI30" s="265">
        <f t="shared" si="91"/>
        <v>0</v>
      </c>
      <c r="AJ30" s="265">
        <f t="shared" si="91"/>
        <v>0</v>
      </c>
      <c r="AK30" s="265">
        <f t="shared" si="91"/>
        <v>52083.333333333328</v>
      </c>
      <c r="AL30" s="265">
        <f t="shared" si="92"/>
        <v>52083.333333333328</v>
      </c>
      <c r="AM30" s="265">
        <f t="shared" si="92"/>
        <v>52083.333333333328</v>
      </c>
      <c r="AN30" s="265">
        <f t="shared" si="92"/>
        <v>52083.333333333328</v>
      </c>
      <c r="AO30" s="265">
        <f t="shared" si="93"/>
        <v>52083.333333333328</v>
      </c>
      <c r="AP30" s="265">
        <f t="shared" si="93"/>
        <v>52083.333333333328</v>
      </c>
      <c r="AQ30" s="265">
        <f t="shared" si="93"/>
        <v>52083.333333333328</v>
      </c>
      <c r="AR30" s="265">
        <f t="shared" si="94"/>
        <v>52083.333333333328</v>
      </c>
      <c r="AS30" s="265">
        <f t="shared" si="94"/>
        <v>52083.333333333328</v>
      </c>
      <c r="AT30" s="265">
        <f t="shared" si="94"/>
        <v>52083.333333333328</v>
      </c>
      <c r="AU30" s="265">
        <f t="shared" si="94"/>
        <v>52083.333333333328</v>
      </c>
      <c r="AV30" s="265">
        <f t="shared" si="94"/>
        <v>52083.333333333328</v>
      </c>
      <c r="AW30" s="265">
        <f t="shared" si="94"/>
        <v>0</v>
      </c>
      <c r="AX30" s="265">
        <f t="shared" si="94"/>
        <v>0</v>
      </c>
      <c r="AY30" s="265">
        <f t="shared" si="94"/>
        <v>0</v>
      </c>
      <c r="AZ30" s="265">
        <f t="shared" si="94"/>
        <v>0</v>
      </c>
      <c r="BA30" s="265">
        <f t="shared" si="94"/>
        <v>0</v>
      </c>
      <c r="BB30" s="265">
        <f t="shared" si="95"/>
        <v>0</v>
      </c>
      <c r="BC30" s="265">
        <f t="shared" si="95"/>
        <v>0</v>
      </c>
      <c r="BD30" s="265">
        <f t="shared" si="95"/>
        <v>0</v>
      </c>
      <c r="BE30" s="265">
        <f t="shared" si="95"/>
        <v>0</v>
      </c>
      <c r="BF30" s="265">
        <f t="shared" si="95"/>
        <v>0</v>
      </c>
      <c r="BG30" s="265">
        <f t="shared" si="95"/>
        <v>0</v>
      </c>
      <c r="BH30" s="265">
        <f t="shared" si="95"/>
        <v>0</v>
      </c>
      <c r="BI30" s="265">
        <f t="shared" si="95"/>
        <v>0</v>
      </c>
      <c r="BJ30" s="265">
        <f t="shared" si="95"/>
        <v>0</v>
      </c>
      <c r="BK30" s="265">
        <f t="shared" si="95"/>
        <v>0</v>
      </c>
      <c r="BL30" s="265">
        <f t="shared" si="96"/>
        <v>0</v>
      </c>
      <c r="BM30" s="265">
        <f t="shared" si="96"/>
        <v>0</v>
      </c>
      <c r="BN30" s="265">
        <f t="shared" si="96"/>
        <v>0</v>
      </c>
      <c r="BO30" s="265">
        <f t="shared" si="96"/>
        <v>0</v>
      </c>
      <c r="BP30" s="265">
        <f t="shared" si="96"/>
        <v>0</v>
      </c>
      <c r="BQ30" s="265">
        <f t="shared" si="96"/>
        <v>0</v>
      </c>
      <c r="BR30" s="265">
        <f t="shared" si="96"/>
        <v>0</v>
      </c>
      <c r="BS30" s="265">
        <f t="shared" si="96"/>
        <v>0</v>
      </c>
      <c r="BT30" s="265">
        <f t="shared" si="96"/>
        <v>0</v>
      </c>
      <c r="BU30" s="265">
        <f t="shared" si="96"/>
        <v>0</v>
      </c>
      <c r="BV30" s="265">
        <f t="shared" si="97"/>
        <v>0</v>
      </c>
      <c r="BW30" s="265">
        <f t="shared" si="97"/>
        <v>0</v>
      </c>
      <c r="BX30" s="265">
        <f t="shared" si="97"/>
        <v>0</v>
      </c>
      <c r="BY30" s="265">
        <f t="shared" si="97"/>
        <v>0</v>
      </c>
      <c r="BZ30" s="25">
        <f t="shared" si="22"/>
        <v>0</v>
      </c>
    </row>
    <row r="31" spans="1:78">
      <c r="A31" s="25" t="str">
        <f>'[43]2.3.2012年版权采购明细'!A42</f>
        <v>付费电视剧</v>
      </c>
      <c r="B31" s="25" t="str">
        <f>'[43]2.3.2012年版权采购明细'!B42</f>
        <v>付费电视剧</v>
      </c>
      <c r="C31" s="25" t="str">
        <f>'[43]2.3.2012年版权采购明细'!C42</f>
        <v>非独家</v>
      </c>
      <c r="D31" s="25" t="str">
        <f>'[43]2.3.2012年版权采购明细'!D42</f>
        <v>境外</v>
      </c>
      <c r="E31" s="25" t="str">
        <f>'[43]2.3.2012年版权采购明细'!E42</f>
        <v>新片购买</v>
      </c>
      <c r="F31" s="100">
        <f>'[43]2.3.2012年版权采购明细'!J42</f>
        <v>500000</v>
      </c>
      <c r="G31" s="100">
        <f>'[43]2.3.2012年版权采购明细'!M42</f>
        <v>0</v>
      </c>
      <c r="H31" s="100">
        <f>'[43]2.3.2012年版权采购明细'!N42</f>
        <v>500000</v>
      </c>
      <c r="I31" s="100">
        <f>'[43]2.3.2012年版权采购明细'!O42</f>
        <v>0</v>
      </c>
      <c r="J31" s="100">
        <f>'[43]2.3.2012年版权采购明细'!P42</f>
        <v>0</v>
      </c>
      <c r="K31" s="100">
        <f t="shared" si="3"/>
        <v>0</v>
      </c>
      <c r="L31" s="100" t="s">
        <v>474</v>
      </c>
      <c r="M31" s="100">
        <f t="shared" si="4"/>
        <v>0</v>
      </c>
      <c r="N31" s="100">
        <f t="shared" si="5"/>
        <v>83333.333333333328</v>
      </c>
      <c r="O31" s="100">
        <f t="shared" si="6"/>
        <v>125000</v>
      </c>
      <c r="P31" s="100">
        <f t="shared" si="7"/>
        <v>125000</v>
      </c>
      <c r="Q31" s="100">
        <f t="shared" si="8"/>
        <v>125000</v>
      </c>
      <c r="R31" s="100">
        <f t="shared" si="9"/>
        <v>41666.666666666664</v>
      </c>
      <c r="S31" s="100">
        <f t="shared" si="10"/>
        <v>0</v>
      </c>
      <c r="T31" s="100">
        <f t="shared" si="11"/>
        <v>0</v>
      </c>
      <c r="U31" s="100">
        <f t="shared" si="12"/>
        <v>0</v>
      </c>
      <c r="V31" s="100">
        <f t="shared" si="13"/>
        <v>0</v>
      </c>
      <c r="W31" s="100">
        <f t="shared" si="14"/>
        <v>0</v>
      </c>
      <c r="X31" s="100">
        <f t="shared" si="15"/>
        <v>0</v>
      </c>
      <c r="Y31" s="100">
        <f t="shared" si="16"/>
        <v>0</v>
      </c>
      <c r="Z31" s="100">
        <f t="shared" si="17"/>
        <v>0</v>
      </c>
      <c r="AA31" s="100">
        <f t="shared" si="18"/>
        <v>0</v>
      </c>
      <c r="AB31" s="100">
        <f t="shared" si="19"/>
        <v>0</v>
      </c>
      <c r="AC31" s="100">
        <f t="shared" si="20"/>
        <v>0</v>
      </c>
      <c r="AD31" s="265">
        <f t="shared" si="90"/>
        <v>0</v>
      </c>
      <c r="AE31" s="265">
        <f t="shared" si="90"/>
        <v>0</v>
      </c>
      <c r="AF31" s="265">
        <f t="shared" si="90"/>
        <v>0</v>
      </c>
      <c r="AG31" s="265">
        <f t="shared" si="90"/>
        <v>0</v>
      </c>
      <c r="AH31" s="265">
        <f t="shared" si="90"/>
        <v>41666.666666666664</v>
      </c>
      <c r="AI31" s="265">
        <f t="shared" si="91"/>
        <v>41666.666666666664</v>
      </c>
      <c r="AJ31" s="265">
        <f t="shared" si="91"/>
        <v>41666.666666666664</v>
      </c>
      <c r="AK31" s="265">
        <f t="shared" si="91"/>
        <v>41666.666666666664</v>
      </c>
      <c r="AL31" s="265">
        <f t="shared" si="92"/>
        <v>41666.666666666664</v>
      </c>
      <c r="AM31" s="265">
        <f t="shared" si="92"/>
        <v>41666.666666666664</v>
      </c>
      <c r="AN31" s="265">
        <f t="shared" si="92"/>
        <v>41666.666666666664</v>
      </c>
      <c r="AO31" s="265">
        <f t="shared" si="93"/>
        <v>41666.666666666664</v>
      </c>
      <c r="AP31" s="265">
        <f t="shared" si="93"/>
        <v>41666.666666666664</v>
      </c>
      <c r="AQ31" s="265">
        <f t="shared" si="93"/>
        <v>41666.666666666664</v>
      </c>
      <c r="AR31" s="265">
        <f t="shared" si="94"/>
        <v>41666.666666666664</v>
      </c>
      <c r="AS31" s="265">
        <f t="shared" si="94"/>
        <v>41666.666666666664</v>
      </c>
      <c r="AT31" s="265">
        <f t="shared" si="94"/>
        <v>0</v>
      </c>
      <c r="AU31" s="265">
        <f t="shared" si="94"/>
        <v>0</v>
      </c>
      <c r="AV31" s="265">
        <f t="shared" si="94"/>
        <v>0</v>
      </c>
      <c r="AW31" s="265">
        <f t="shared" si="94"/>
        <v>0</v>
      </c>
      <c r="AX31" s="265">
        <f t="shared" si="94"/>
        <v>0</v>
      </c>
      <c r="AY31" s="265">
        <f t="shared" si="94"/>
        <v>0</v>
      </c>
      <c r="AZ31" s="265">
        <f t="shared" si="94"/>
        <v>0</v>
      </c>
      <c r="BA31" s="265">
        <f t="shared" si="94"/>
        <v>0</v>
      </c>
      <c r="BB31" s="265">
        <f t="shared" si="95"/>
        <v>0</v>
      </c>
      <c r="BC31" s="265">
        <f t="shared" si="95"/>
        <v>0</v>
      </c>
      <c r="BD31" s="265">
        <f t="shared" si="95"/>
        <v>0</v>
      </c>
      <c r="BE31" s="265">
        <f t="shared" si="95"/>
        <v>0</v>
      </c>
      <c r="BF31" s="265">
        <f t="shared" si="95"/>
        <v>0</v>
      </c>
      <c r="BG31" s="265">
        <f t="shared" si="95"/>
        <v>0</v>
      </c>
      <c r="BH31" s="265">
        <f t="shared" si="95"/>
        <v>0</v>
      </c>
      <c r="BI31" s="265">
        <f t="shared" si="95"/>
        <v>0</v>
      </c>
      <c r="BJ31" s="265">
        <f t="shared" si="95"/>
        <v>0</v>
      </c>
      <c r="BK31" s="265">
        <f t="shared" si="95"/>
        <v>0</v>
      </c>
      <c r="BL31" s="265">
        <f t="shared" si="96"/>
        <v>0</v>
      </c>
      <c r="BM31" s="265">
        <f t="shared" si="96"/>
        <v>0</v>
      </c>
      <c r="BN31" s="265">
        <f t="shared" si="96"/>
        <v>0</v>
      </c>
      <c r="BO31" s="265">
        <f t="shared" si="96"/>
        <v>0</v>
      </c>
      <c r="BP31" s="265">
        <f t="shared" si="96"/>
        <v>0</v>
      </c>
      <c r="BQ31" s="265">
        <f t="shared" si="96"/>
        <v>0</v>
      </c>
      <c r="BR31" s="265">
        <f t="shared" si="96"/>
        <v>0</v>
      </c>
      <c r="BS31" s="265">
        <f t="shared" si="96"/>
        <v>0</v>
      </c>
      <c r="BT31" s="265">
        <f t="shared" si="96"/>
        <v>0</v>
      </c>
      <c r="BU31" s="265">
        <f t="shared" si="96"/>
        <v>0</v>
      </c>
      <c r="BV31" s="265">
        <f t="shared" si="97"/>
        <v>0</v>
      </c>
      <c r="BW31" s="265">
        <f t="shared" si="97"/>
        <v>0</v>
      </c>
      <c r="BX31" s="265">
        <f t="shared" si="97"/>
        <v>0</v>
      </c>
      <c r="BY31" s="265">
        <f t="shared" si="97"/>
        <v>0</v>
      </c>
      <c r="BZ31" s="25">
        <f t="shared" si="22"/>
        <v>0</v>
      </c>
    </row>
    <row r="32" spans="1:78">
      <c r="A32" s="25" t="str">
        <f>'[43]2.3.2012年版权采购明细'!A43</f>
        <v>付费综艺</v>
      </c>
      <c r="B32" s="25" t="str">
        <f>'[43]2.3.2012年版权采购明细'!B43</f>
        <v>付费综艺</v>
      </c>
      <c r="C32" s="25" t="str">
        <f>'[43]2.3.2012年版权采购明细'!C43</f>
        <v>非独家</v>
      </c>
      <c r="D32" s="25" t="str">
        <f>'[43]2.3.2012年版权采购明细'!D43</f>
        <v>境内</v>
      </c>
      <c r="E32" s="25" t="str">
        <f>'[43]2.3.2012年版权采购明细'!E43</f>
        <v>新片购买</v>
      </c>
      <c r="F32" s="100">
        <f>'[43]2.3.2012年版权采购明细'!J43</f>
        <v>400000</v>
      </c>
      <c r="G32" s="100">
        <f>'[43]2.3.2012年版权采购明细'!M43</f>
        <v>0</v>
      </c>
      <c r="H32" s="100">
        <f>'[43]2.3.2012年版权采购明细'!N43</f>
        <v>0</v>
      </c>
      <c r="I32" s="100">
        <f>'[43]2.3.2012年版权采购明细'!O43</f>
        <v>400000</v>
      </c>
      <c r="J32" s="100">
        <f>'[43]2.3.2012年版权采购明细'!P43</f>
        <v>0</v>
      </c>
      <c r="K32" s="100">
        <f t="shared" si="3"/>
        <v>0</v>
      </c>
      <c r="L32" s="100" t="s">
        <v>474</v>
      </c>
      <c r="M32" s="100">
        <f t="shared" si="4"/>
        <v>0</v>
      </c>
      <c r="N32" s="100">
        <f t="shared" si="5"/>
        <v>0</v>
      </c>
      <c r="O32" s="100">
        <f t="shared" si="6"/>
        <v>66666.666666666657</v>
      </c>
      <c r="P32" s="100">
        <f t="shared" si="7"/>
        <v>99999.999999999985</v>
      </c>
      <c r="Q32" s="100">
        <f t="shared" si="8"/>
        <v>99999.999999999985</v>
      </c>
      <c r="R32" s="100">
        <f t="shared" si="9"/>
        <v>99999.999999999985</v>
      </c>
      <c r="S32" s="100">
        <f t="shared" si="10"/>
        <v>33333.333333333328</v>
      </c>
      <c r="T32" s="100">
        <f t="shared" si="11"/>
        <v>0</v>
      </c>
      <c r="U32" s="100">
        <f t="shared" si="12"/>
        <v>0</v>
      </c>
      <c r="V32" s="100">
        <f t="shared" si="13"/>
        <v>0</v>
      </c>
      <c r="W32" s="100">
        <f t="shared" si="14"/>
        <v>0</v>
      </c>
      <c r="X32" s="100">
        <f t="shared" si="15"/>
        <v>0</v>
      </c>
      <c r="Y32" s="100">
        <f t="shared" si="16"/>
        <v>0</v>
      </c>
      <c r="Z32" s="100">
        <f t="shared" si="17"/>
        <v>0</v>
      </c>
      <c r="AA32" s="100">
        <f t="shared" si="18"/>
        <v>0</v>
      </c>
      <c r="AB32" s="100">
        <f t="shared" si="19"/>
        <v>0</v>
      </c>
      <c r="AC32" s="100">
        <f t="shared" si="20"/>
        <v>0</v>
      </c>
      <c r="AD32" s="265">
        <f t="shared" si="90"/>
        <v>0</v>
      </c>
      <c r="AE32" s="265">
        <f t="shared" si="90"/>
        <v>0</v>
      </c>
      <c r="AF32" s="265">
        <f t="shared" si="90"/>
        <v>0</v>
      </c>
      <c r="AG32" s="265">
        <f t="shared" si="90"/>
        <v>0</v>
      </c>
      <c r="AH32" s="265">
        <f t="shared" si="90"/>
        <v>0</v>
      </c>
      <c r="AI32" s="265">
        <f t="shared" si="91"/>
        <v>0</v>
      </c>
      <c r="AJ32" s="265">
        <f t="shared" si="91"/>
        <v>0</v>
      </c>
      <c r="AK32" s="265">
        <f t="shared" si="91"/>
        <v>33333.333333333328</v>
      </c>
      <c r="AL32" s="265">
        <f t="shared" si="92"/>
        <v>33333.333333333328</v>
      </c>
      <c r="AM32" s="265">
        <f t="shared" si="92"/>
        <v>33333.333333333328</v>
      </c>
      <c r="AN32" s="265">
        <f t="shared" si="92"/>
        <v>33333.333333333328</v>
      </c>
      <c r="AO32" s="265">
        <f t="shared" si="93"/>
        <v>33333.333333333328</v>
      </c>
      <c r="AP32" s="265">
        <f t="shared" si="93"/>
        <v>33333.333333333328</v>
      </c>
      <c r="AQ32" s="265">
        <f t="shared" si="93"/>
        <v>33333.333333333328</v>
      </c>
      <c r="AR32" s="265">
        <f t="shared" si="94"/>
        <v>33333.333333333328</v>
      </c>
      <c r="AS32" s="265">
        <f t="shared" si="94"/>
        <v>33333.333333333328</v>
      </c>
      <c r="AT32" s="265">
        <f t="shared" si="94"/>
        <v>33333.333333333328</v>
      </c>
      <c r="AU32" s="265">
        <f t="shared" si="94"/>
        <v>33333.333333333328</v>
      </c>
      <c r="AV32" s="265">
        <f t="shared" si="94"/>
        <v>33333.333333333328</v>
      </c>
      <c r="AW32" s="265">
        <f t="shared" si="94"/>
        <v>0</v>
      </c>
      <c r="AX32" s="265">
        <f t="shared" si="94"/>
        <v>0</v>
      </c>
      <c r="AY32" s="265">
        <f t="shared" si="94"/>
        <v>0</v>
      </c>
      <c r="AZ32" s="265">
        <f t="shared" si="94"/>
        <v>0</v>
      </c>
      <c r="BA32" s="265">
        <f t="shared" si="94"/>
        <v>0</v>
      </c>
      <c r="BB32" s="265">
        <f t="shared" si="95"/>
        <v>0</v>
      </c>
      <c r="BC32" s="265">
        <f t="shared" si="95"/>
        <v>0</v>
      </c>
      <c r="BD32" s="265">
        <f t="shared" si="95"/>
        <v>0</v>
      </c>
      <c r="BE32" s="265">
        <f t="shared" si="95"/>
        <v>0</v>
      </c>
      <c r="BF32" s="265">
        <f t="shared" si="95"/>
        <v>0</v>
      </c>
      <c r="BG32" s="265">
        <f t="shared" si="95"/>
        <v>0</v>
      </c>
      <c r="BH32" s="265">
        <f t="shared" si="95"/>
        <v>0</v>
      </c>
      <c r="BI32" s="265">
        <f t="shared" si="95"/>
        <v>0</v>
      </c>
      <c r="BJ32" s="265">
        <f t="shared" si="95"/>
        <v>0</v>
      </c>
      <c r="BK32" s="265">
        <f t="shared" si="95"/>
        <v>0</v>
      </c>
      <c r="BL32" s="265">
        <f t="shared" si="96"/>
        <v>0</v>
      </c>
      <c r="BM32" s="265">
        <f t="shared" si="96"/>
        <v>0</v>
      </c>
      <c r="BN32" s="265">
        <f t="shared" si="96"/>
        <v>0</v>
      </c>
      <c r="BO32" s="265">
        <f t="shared" si="96"/>
        <v>0</v>
      </c>
      <c r="BP32" s="265">
        <f t="shared" si="96"/>
        <v>0</v>
      </c>
      <c r="BQ32" s="265">
        <f t="shared" si="96"/>
        <v>0</v>
      </c>
      <c r="BR32" s="265">
        <f t="shared" si="96"/>
        <v>0</v>
      </c>
      <c r="BS32" s="265">
        <f t="shared" si="96"/>
        <v>0</v>
      </c>
      <c r="BT32" s="265">
        <f t="shared" si="96"/>
        <v>0</v>
      </c>
      <c r="BU32" s="265">
        <f t="shared" si="96"/>
        <v>0</v>
      </c>
      <c r="BV32" s="265">
        <f t="shared" si="97"/>
        <v>0</v>
      </c>
      <c r="BW32" s="265">
        <f t="shared" si="97"/>
        <v>0</v>
      </c>
      <c r="BX32" s="265">
        <f t="shared" si="97"/>
        <v>0</v>
      </c>
      <c r="BY32" s="265">
        <f t="shared" si="97"/>
        <v>0</v>
      </c>
      <c r="BZ32" s="25">
        <f t="shared" si="22"/>
        <v>0</v>
      </c>
    </row>
    <row r="33" spans="1:78">
      <c r="A33" s="25" t="str">
        <f>'[43]2.3.2012年版权采购明细'!A44</f>
        <v>付费纪录片</v>
      </c>
      <c r="B33" s="25" t="str">
        <f>'[43]2.3.2012年版权采购明细'!B44</f>
        <v>付费纪录片</v>
      </c>
      <c r="C33" s="25" t="str">
        <f>'[43]2.3.2012年版权采购明细'!C44</f>
        <v>非独家</v>
      </c>
      <c r="D33" s="25" t="str">
        <f>'[43]2.3.2012年版权采购明细'!D44</f>
        <v>境内</v>
      </c>
      <c r="E33" s="25" t="str">
        <f>'[43]2.3.2012年版权采购明细'!E44</f>
        <v>新片购买</v>
      </c>
      <c r="F33" s="100">
        <f>'[43]2.3.2012年版权采购明细'!J44</f>
        <v>100000</v>
      </c>
      <c r="G33" s="100">
        <f>'[43]2.3.2012年版权采购明细'!M44</f>
        <v>0</v>
      </c>
      <c r="H33" s="100">
        <f>'[43]2.3.2012年版权采购明细'!N44</f>
        <v>0</v>
      </c>
      <c r="I33" s="100">
        <f>'[43]2.3.2012年版权采购明细'!O44</f>
        <v>0</v>
      </c>
      <c r="J33" s="100">
        <f>'[43]2.3.2012年版权采购明细'!P44</f>
        <v>100000</v>
      </c>
      <c r="K33" s="100">
        <f t="shared" si="3"/>
        <v>0</v>
      </c>
      <c r="L33" s="100" t="s">
        <v>474</v>
      </c>
      <c r="M33" s="100">
        <f t="shared" si="4"/>
        <v>0</v>
      </c>
      <c r="N33" s="100">
        <f t="shared" si="5"/>
        <v>0</v>
      </c>
      <c r="O33" s="100">
        <f t="shared" si="6"/>
        <v>0</v>
      </c>
      <c r="P33" s="100">
        <f t="shared" si="7"/>
        <v>16666.666666666664</v>
      </c>
      <c r="Q33" s="100">
        <f t="shared" si="8"/>
        <v>24999.999999999996</v>
      </c>
      <c r="R33" s="100">
        <f t="shared" si="9"/>
        <v>24999.999999999996</v>
      </c>
      <c r="S33" s="100">
        <f t="shared" si="10"/>
        <v>24999.999999999996</v>
      </c>
      <c r="T33" s="100">
        <f t="shared" si="11"/>
        <v>8333.3333333333321</v>
      </c>
      <c r="U33" s="100">
        <f t="shared" si="12"/>
        <v>0</v>
      </c>
      <c r="V33" s="100">
        <f t="shared" si="13"/>
        <v>0</v>
      </c>
      <c r="W33" s="100">
        <f t="shared" si="14"/>
        <v>0</v>
      </c>
      <c r="X33" s="100">
        <f t="shared" si="15"/>
        <v>0</v>
      </c>
      <c r="Y33" s="100">
        <f t="shared" si="16"/>
        <v>0</v>
      </c>
      <c r="Z33" s="100">
        <f t="shared" si="17"/>
        <v>0</v>
      </c>
      <c r="AA33" s="100">
        <f t="shared" si="18"/>
        <v>0</v>
      </c>
      <c r="AB33" s="100">
        <f t="shared" si="19"/>
        <v>0</v>
      </c>
      <c r="AC33" s="100">
        <f t="shared" si="20"/>
        <v>0</v>
      </c>
      <c r="AD33" s="265">
        <f t="shared" si="90"/>
        <v>0</v>
      </c>
      <c r="AE33" s="265">
        <f t="shared" si="90"/>
        <v>0</v>
      </c>
      <c r="AF33" s="265">
        <f t="shared" si="90"/>
        <v>0</v>
      </c>
      <c r="AG33" s="265">
        <f t="shared" si="90"/>
        <v>0</v>
      </c>
      <c r="AH33" s="265">
        <f t="shared" si="90"/>
        <v>0</v>
      </c>
      <c r="AI33" s="265">
        <f t="shared" si="91"/>
        <v>0</v>
      </c>
      <c r="AJ33" s="265">
        <f t="shared" si="91"/>
        <v>0</v>
      </c>
      <c r="AK33" s="265">
        <f t="shared" si="91"/>
        <v>0</v>
      </c>
      <c r="AL33" s="265">
        <f t="shared" si="92"/>
        <v>0</v>
      </c>
      <c r="AM33" s="265">
        <f t="shared" si="92"/>
        <v>0</v>
      </c>
      <c r="AN33" s="265">
        <f t="shared" si="92"/>
        <v>8333.3333333333321</v>
      </c>
      <c r="AO33" s="265">
        <f t="shared" si="93"/>
        <v>8333.3333333333321</v>
      </c>
      <c r="AP33" s="265">
        <f t="shared" si="93"/>
        <v>8333.3333333333321</v>
      </c>
      <c r="AQ33" s="265">
        <f t="shared" si="93"/>
        <v>8333.3333333333321</v>
      </c>
      <c r="AR33" s="265">
        <f t="shared" si="94"/>
        <v>8333.3333333333321</v>
      </c>
      <c r="AS33" s="265">
        <f t="shared" si="94"/>
        <v>8333.3333333333321</v>
      </c>
      <c r="AT33" s="265">
        <f t="shared" si="94"/>
        <v>8333.3333333333321</v>
      </c>
      <c r="AU33" s="265">
        <f t="shared" si="94"/>
        <v>8333.3333333333321</v>
      </c>
      <c r="AV33" s="265">
        <f t="shared" si="94"/>
        <v>8333.3333333333321</v>
      </c>
      <c r="AW33" s="265">
        <f t="shared" si="94"/>
        <v>8333.3333333333321</v>
      </c>
      <c r="AX33" s="265">
        <f t="shared" si="94"/>
        <v>8333.3333333333321</v>
      </c>
      <c r="AY33" s="265">
        <f t="shared" si="94"/>
        <v>8333.3333333333321</v>
      </c>
      <c r="AZ33" s="265">
        <f t="shared" si="94"/>
        <v>0</v>
      </c>
      <c r="BA33" s="265">
        <f t="shared" si="94"/>
        <v>0</v>
      </c>
      <c r="BB33" s="265">
        <f t="shared" si="95"/>
        <v>0</v>
      </c>
      <c r="BC33" s="265">
        <f t="shared" si="95"/>
        <v>0</v>
      </c>
      <c r="BD33" s="265">
        <f t="shared" si="95"/>
        <v>0</v>
      </c>
      <c r="BE33" s="265">
        <f t="shared" si="95"/>
        <v>0</v>
      </c>
      <c r="BF33" s="265">
        <f t="shared" si="95"/>
        <v>0</v>
      </c>
      <c r="BG33" s="265">
        <f t="shared" si="95"/>
        <v>0</v>
      </c>
      <c r="BH33" s="265">
        <f t="shared" si="95"/>
        <v>0</v>
      </c>
      <c r="BI33" s="265">
        <f t="shared" si="95"/>
        <v>0</v>
      </c>
      <c r="BJ33" s="265">
        <f t="shared" si="95"/>
        <v>0</v>
      </c>
      <c r="BK33" s="265">
        <f t="shared" si="95"/>
        <v>0</v>
      </c>
      <c r="BL33" s="265">
        <f t="shared" si="96"/>
        <v>0</v>
      </c>
      <c r="BM33" s="265">
        <f t="shared" si="96"/>
        <v>0</v>
      </c>
      <c r="BN33" s="265">
        <f t="shared" si="96"/>
        <v>0</v>
      </c>
      <c r="BO33" s="265">
        <f t="shared" si="96"/>
        <v>0</v>
      </c>
      <c r="BP33" s="265">
        <f t="shared" si="96"/>
        <v>0</v>
      </c>
      <c r="BQ33" s="265">
        <f t="shared" si="96"/>
        <v>0</v>
      </c>
      <c r="BR33" s="265">
        <f t="shared" si="96"/>
        <v>0</v>
      </c>
      <c r="BS33" s="265">
        <f t="shared" si="96"/>
        <v>0</v>
      </c>
      <c r="BT33" s="265">
        <f t="shared" si="96"/>
        <v>0</v>
      </c>
      <c r="BU33" s="265">
        <f t="shared" si="96"/>
        <v>0</v>
      </c>
      <c r="BV33" s="265">
        <f t="shared" si="97"/>
        <v>0</v>
      </c>
      <c r="BW33" s="265">
        <f t="shared" si="97"/>
        <v>0</v>
      </c>
      <c r="BX33" s="265">
        <f t="shared" si="97"/>
        <v>0</v>
      </c>
      <c r="BY33" s="265">
        <f t="shared" si="97"/>
        <v>0</v>
      </c>
      <c r="BZ33" s="25">
        <f t="shared" si="22"/>
        <v>0</v>
      </c>
    </row>
    <row r="34" spans="1:78" s="260" customFormat="1">
      <c r="A34" s="260" t="str">
        <f>'[43]2.3.2012年版权采购明细'!A45</f>
        <v>付费教育</v>
      </c>
      <c r="B34" s="260" t="str">
        <f>'[43]2.3.2012年版权采购明细'!B45</f>
        <v>付费教育</v>
      </c>
      <c r="C34" s="260" t="str">
        <f>'[43]2.3.2012年版权采购明细'!C45</f>
        <v>非独家</v>
      </c>
      <c r="D34" s="260" t="str">
        <f>'[43]2.3.2012年版权采购明细'!D45</f>
        <v>境内</v>
      </c>
      <c r="E34" s="260" t="str">
        <f>'[43]2.3.2012年版权采购明细'!E45</f>
        <v>新片购买</v>
      </c>
      <c r="F34" s="266">
        <f>IFERROR('[43]2.3.2012年版权采购明细'!J45,"")</f>
        <v>3900000</v>
      </c>
      <c r="G34" s="266">
        <f>'[43]2.3.2012年版权采购明细'!M45</f>
        <v>3900000</v>
      </c>
      <c r="H34" s="266">
        <f>'[43]2.3.2012年版权采购明细'!N45</f>
        <v>0</v>
      </c>
      <c r="I34" s="266">
        <f>'[43]2.3.2012年版权采购明细'!O45</f>
        <v>0</v>
      </c>
      <c r="J34" s="266">
        <f>'[43]2.3.2012年版权采购明细'!P45</f>
        <v>0</v>
      </c>
      <c r="K34" s="266">
        <f t="shared" si="3"/>
        <v>0</v>
      </c>
      <c r="L34" s="266" t="s">
        <v>475</v>
      </c>
      <c r="M34" s="266">
        <f t="shared" si="4"/>
        <v>325000</v>
      </c>
      <c r="N34" s="266">
        <f t="shared" si="5"/>
        <v>487500</v>
      </c>
      <c r="O34" s="266">
        <f t="shared" si="6"/>
        <v>487500</v>
      </c>
      <c r="P34" s="266">
        <f t="shared" si="7"/>
        <v>487500</v>
      </c>
      <c r="Q34" s="266">
        <f t="shared" si="8"/>
        <v>487500</v>
      </c>
      <c r="R34" s="266">
        <f t="shared" si="9"/>
        <v>487500</v>
      </c>
      <c r="S34" s="266">
        <f t="shared" si="10"/>
        <v>487500</v>
      </c>
      <c r="T34" s="266">
        <f t="shared" si="11"/>
        <v>487500</v>
      </c>
      <c r="U34" s="266">
        <f t="shared" si="12"/>
        <v>162500</v>
      </c>
      <c r="V34" s="266">
        <f t="shared" si="13"/>
        <v>0</v>
      </c>
      <c r="W34" s="266">
        <f t="shared" si="14"/>
        <v>0</v>
      </c>
      <c r="X34" s="266">
        <f t="shared" si="15"/>
        <v>0</v>
      </c>
      <c r="Y34" s="266">
        <f t="shared" si="16"/>
        <v>0</v>
      </c>
      <c r="Z34" s="266">
        <f t="shared" si="17"/>
        <v>0</v>
      </c>
      <c r="AA34" s="266">
        <f t="shared" si="18"/>
        <v>0</v>
      </c>
      <c r="AB34" s="266">
        <f t="shared" si="19"/>
        <v>0</v>
      </c>
      <c r="AC34" s="100">
        <f t="shared" si="20"/>
        <v>0</v>
      </c>
      <c r="AD34" s="267">
        <f>IFERROR($G34*X$4+$H34*U$4+$I34*R$4+$J34*O$4,"")</f>
        <v>0</v>
      </c>
      <c r="AE34" s="267">
        <f>IFERROR($G34*Y$4+$H34*V$4+$I34*S$4+$J34*P$4,"")</f>
        <v>162500</v>
      </c>
      <c r="AF34" s="267">
        <f>IFERROR($G34*Z$4+$H34*W$4+$I34*T$4+$J34*Q$4,"")</f>
        <v>162500</v>
      </c>
      <c r="AG34" s="267">
        <f>IFERROR($G34*AA$4+$H34*X$4+$I34*U$4+$J34*R$4,"")</f>
        <v>162500</v>
      </c>
      <c r="AH34" s="267">
        <f>IFERROR($G34*AB$4+$H34*Y$4+$I34*V$4+$J34*S$4,"")</f>
        <v>162500</v>
      </c>
      <c r="AI34" s="267">
        <f>IFERROR($G34*AD$4+$H34*Z$4+$I34*W$4+$J34*T$4,"")</f>
        <v>162500</v>
      </c>
      <c r="AJ34" s="267">
        <f>IFERROR($G34*AE$4+$H34*AA$4+$I34*X$4+$J34*U$4,"")</f>
        <v>162500</v>
      </c>
      <c r="AK34" s="267">
        <f>IFERROR($G34*AF$4+$H34*AB$4+$I34*Y$4+$J34*V$4,"")</f>
        <v>162500</v>
      </c>
      <c r="AL34" s="267">
        <f>IFERROR($G34*AG$4+$H34*AD$4+$I34*Z$4+$J34*W$4,"")</f>
        <v>162500</v>
      </c>
      <c r="AM34" s="267">
        <f>IFERROR($G34*AH$4+$H34*AE$4+$I34*AA$4+$J34*X$4,"")</f>
        <v>162500</v>
      </c>
      <c r="AN34" s="267">
        <f>IFERROR($G34*AI$4+$H34*AF$4+$I34*AB$4+$J34*Y$4,"")</f>
        <v>162500</v>
      </c>
      <c r="AO34" s="267">
        <f>IFERROR($G34*AJ$4+$H34*AG$4+$I34*AD$4+$J34*Z$4,"")</f>
        <v>162500</v>
      </c>
      <c r="AP34" s="267">
        <f>IFERROR($G34*AK$4+$H34*AH$4+$I34*AE$4+$J34*AA$4,"")</f>
        <v>162500</v>
      </c>
      <c r="AQ34" s="267">
        <f>IFERROR($G34*AL$4+$H34*AI$4+$I34*AF$4+$J34*AB$4,"")</f>
        <v>162500</v>
      </c>
      <c r="AR34" s="267">
        <f t="shared" ref="AR34:BY34" si="98">IFERROR($G34*AM$4+$H34*AJ$4+$I34*AG$4+$J34*AD$4,"")</f>
        <v>162500</v>
      </c>
      <c r="AS34" s="267">
        <f t="shared" si="98"/>
        <v>162500</v>
      </c>
      <c r="AT34" s="267">
        <f t="shared" si="98"/>
        <v>162500</v>
      </c>
      <c r="AU34" s="267">
        <f t="shared" si="98"/>
        <v>162500</v>
      </c>
      <c r="AV34" s="267">
        <f t="shared" si="98"/>
        <v>162500</v>
      </c>
      <c r="AW34" s="267">
        <f t="shared" si="98"/>
        <v>162500</v>
      </c>
      <c r="AX34" s="267">
        <f t="shared" si="98"/>
        <v>162500</v>
      </c>
      <c r="AY34" s="267">
        <f t="shared" si="98"/>
        <v>162500</v>
      </c>
      <c r="AZ34" s="267">
        <f t="shared" si="98"/>
        <v>162500</v>
      </c>
      <c r="BA34" s="267">
        <f t="shared" si="98"/>
        <v>162500</v>
      </c>
      <c r="BB34" s="267">
        <f t="shared" si="98"/>
        <v>162500</v>
      </c>
      <c r="BC34" s="267">
        <f t="shared" si="98"/>
        <v>0</v>
      </c>
      <c r="BD34" s="267">
        <f t="shared" si="98"/>
        <v>0</v>
      </c>
      <c r="BE34" s="267">
        <f t="shared" si="98"/>
        <v>0</v>
      </c>
      <c r="BF34" s="267">
        <f t="shared" si="98"/>
        <v>0</v>
      </c>
      <c r="BG34" s="267">
        <f t="shared" si="98"/>
        <v>0</v>
      </c>
      <c r="BH34" s="267">
        <f t="shared" si="98"/>
        <v>0</v>
      </c>
      <c r="BI34" s="267">
        <f t="shared" si="98"/>
        <v>0</v>
      </c>
      <c r="BJ34" s="267">
        <f t="shared" si="98"/>
        <v>0</v>
      </c>
      <c r="BK34" s="267">
        <f t="shared" si="98"/>
        <v>0</v>
      </c>
      <c r="BL34" s="267">
        <f t="shared" si="98"/>
        <v>0</v>
      </c>
      <c r="BM34" s="267">
        <f t="shared" si="98"/>
        <v>0</v>
      </c>
      <c r="BN34" s="267">
        <f t="shared" si="98"/>
        <v>0</v>
      </c>
      <c r="BO34" s="267">
        <f t="shared" si="98"/>
        <v>0</v>
      </c>
      <c r="BP34" s="267">
        <f t="shared" si="98"/>
        <v>0</v>
      </c>
      <c r="BQ34" s="267">
        <f t="shared" si="98"/>
        <v>0</v>
      </c>
      <c r="BR34" s="267">
        <f t="shared" si="98"/>
        <v>0</v>
      </c>
      <c r="BS34" s="267">
        <f t="shared" si="98"/>
        <v>0</v>
      </c>
      <c r="BT34" s="267">
        <f t="shared" si="98"/>
        <v>0</v>
      </c>
      <c r="BU34" s="267">
        <f t="shared" si="98"/>
        <v>0</v>
      </c>
      <c r="BV34" s="267">
        <f t="shared" si="98"/>
        <v>0</v>
      </c>
      <c r="BW34" s="267">
        <f t="shared" si="98"/>
        <v>0</v>
      </c>
      <c r="BX34" s="267">
        <f t="shared" si="98"/>
        <v>0</v>
      </c>
      <c r="BY34" s="267">
        <f t="shared" si="98"/>
        <v>0</v>
      </c>
      <c r="BZ34" s="260">
        <f t="shared" si="22"/>
        <v>0</v>
      </c>
    </row>
    <row r="35" spans="1:78">
      <c r="A35" s="25" t="str">
        <f>'[43]2.3.2012年版权采购明细'!A47</f>
        <v>框架</v>
      </c>
      <c r="B35" s="25" t="str">
        <f>'[43]2.3.2012年版权采购明细'!B47</f>
        <v>希杰</v>
      </c>
      <c r="C35" s="25" t="str">
        <f>'[43]2.3.2012年版权采购明细'!C47</f>
        <v>独播</v>
      </c>
      <c r="D35" s="25" t="str">
        <f>'[43]2.3.2012年版权采购明细'!D47</f>
        <v>韩国</v>
      </c>
      <c r="E35" s="25" t="str">
        <f>'[43]2.3.2012年版权采购明细'!E47</f>
        <v>新片购买</v>
      </c>
      <c r="F35" s="100">
        <f>'[43]2.3.2012年版权采购明细'!J47</f>
        <v>21744015</v>
      </c>
      <c r="G35" s="100">
        <f>'[43]2.3.2012年版权采购明细'!M47</f>
        <v>5436003.75</v>
      </c>
      <c r="H35" s="100">
        <f>'[43]2.3.2012年版权采购明细'!N47</f>
        <v>5436003.75</v>
      </c>
      <c r="I35" s="100">
        <f>'[43]2.3.2012年版权采购明细'!O47</f>
        <v>5436003.75</v>
      </c>
      <c r="J35" s="100">
        <f>'[43]2.3.2012年版权采购明细'!P47</f>
        <v>5436003.75</v>
      </c>
      <c r="K35" s="100">
        <f t="shared" si="3"/>
        <v>0</v>
      </c>
      <c r="L35" s="100" t="s">
        <v>474</v>
      </c>
      <c r="M35" s="100">
        <f t="shared" si="4"/>
        <v>906000.625</v>
      </c>
      <c r="N35" s="100">
        <f t="shared" si="5"/>
        <v>2265001.5625</v>
      </c>
      <c r="O35" s="100">
        <f t="shared" si="6"/>
        <v>3624002.5</v>
      </c>
      <c r="P35" s="100">
        <f t="shared" si="7"/>
        <v>4983003.4375</v>
      </c>
      <c r="Q35" s="100">
        <f t="shared" si="8"/>
        <v>4530003.125</v>
      </c>
      <c r="R35" s="100">
        <f t="shared" si="9"/>
        <v>3171002.1875</v>
      </c>
      <c r="S35" s="100">
        <f t="shared" si="10"/>
        <v>1812001.25</v>
      </c>
      <c r="T35" s="100">
        <f t="shared" si="11"/>
        <v>453000.3125</v>
      </c>
      <c r="U35" s="100">
        <f t="shared" si="12"/>
        <v>0</v>
      </c>
      <c r="V35" s="100">
        <f t="shared" si="13"/>
        <v>0</v>
      </c>
      <c r="W35" s="100">
        <f t="shared" si="14"/>
        <v>0</v>
      </c>
      <c r="X35" s="100">
        <f t="shared" si="15"/>
        <v>0</v>
      </c>
      <c r="Y35" s="100">
        <f t="shared" si="16"/>
        <v>0</v>
      </c>
      <c r="Z35" s="100">
        <f t="shared" si="17"/>
        <v>0</v>
      </c>
      <c r="AA35" s="100">
        <f t="shared" si="18"/>
        <v>0</v>
      </c>
      <c r="AB35" s="100">
        <f t="shared" si="19"/>
        <v>0</v>
      </c>
      <c r="AC35" s="100">
        <f t="shared" si="20"/>
        <v>0</v>
      </c>
      <c r="AD35" s="265">
        <f t="shared" ref="AD35:AH40" si="99">$G35*X$5+$H35*U$5+$I35*R$5+$J35*O$5</f>
        <v>0</v>
      </c>
      <c r="AE35" s="265">
        <f t="shared" si="99"/>
        <v>453000.3125</v>
      </c>
      <c r="AF35" s="265">
        <f t="shared" si="99"/>
        <v>453000.3125</v>
      </c>
      <c r="AG35" s="265">
        <f t="shared" si="99"/>
        <v>453000.3125</v>
      </c>
      <c r="AH35" s="265">
        <f t="shared" si="99"/>
        <v>906000.625</v>
      </c>
      <c r="AI35" s="265">
        <f t="shared" ref="AI35:AK40" si="100">$G35*AD$5+$H35*Z$5+$I35*W$5+$J35*T$5</f>
        <v>906000.625</v>
      </c>
      <c r="AJ35" s="265">
        <f t="shared" si="100"/>
        <v>906000.625</v>
      </c>
      <c r="AK35" s="265">
        <f t="shared" si="100"/>
        <v>1359000.9375</v>
      </c>
      <c r="AL35" s="265">
        <f t="shared" ref="AL35:AN40" si="101">$G35*AG$5+$H35*AD$5+$I35*Z$5+$J35*W$5</f>
        <v>1359000.9375</v>
      </c>
      <c r="AM35" s="265">
        <f t="shared" si="101"/>
        <v>1359000.9375</v>
      </c>
      <c r="AN35" s="265">
        <f t="shared" si="101"/>
        <v>1812001.25</v>
      </c>
      <c r="AO35" s="265">
        <f t="shared" ref="AO35:AQ40" si="102">$G35*AJ$5+$H35*AG$5+$I35*AD$5+$J35*Z$5</f>
        <v>1812001.25</v>
      </c>
      <c r="AP35" s="265">
        <f t="shared" si="102"/>
        <v>1812001.25</v>
      </c>
      <c r="AQ35" s="265">
        <f t="shared" si="102"/>
        <v>1359000.9375</v>
      </c>
      <c r="AR35" s="265">
        <f t="shared" ref="AR35:BA40" si="103">$G35*AM$5+$H35*AJ$5+$I35*AG$5+$J35*AD$5</f>
        <v>1359000.9375</v>
      </c>
      <c r="AS35" s="265">
        <f t="shared" si="103"/>
        <v>1359000.9375</v>
      </c>
      <c r="AT35" s="265">
        <f t="shared" si="103"/>
        <v>906000.625</v>
      </c>
      <c r="AU35" s="265">
        <f t="shared" si="103"/>
        <v>906000.625</v>
      </c>
      <c r="AV35" s="265">
        <f t="shared" si="103"/>
        <v>906000.625</v>
      </c>
      <c r="AW35" s="265">
        <f t="shared" si="103"/>
        <v>453000.3125</v>
      </c>
      <c r="AX35" s="265">
        <f t="shared" si="103"/>
        <v>453000.3125</v>
      </c>
      <c r="AY35" s="265">
        <f t="shared" si="103"/>
        <v>453000.3125</v>
      </c>
      <c r="AZ35" s="265">
        <f t="shared" si="103"/>
        <v>0</v>
      </c>
      <c r="BA35" s="265">
        <f t="shared" si="103"/>
        <v>0</v>
      </c>
      <c r="BB35" s="265">
        <f t="shared" ref="BB35:BK40" si="104">$G35*AW$5+$H35*AT$5+$I35*AQ$5+$J35*AN$5</f>
        <v>0</v>
      </c>
      <c r="BC35" s="265">
        <f t="shared" si="104"/>
        <v>0</v>
      </c>
      <c r="BD35" s="265">
        <f t="shared" si="104"/>
        <v>0</v>
      </c>
      <c r="BE35" s="265">
        <f t="shared" si="104"/>
        <v>0</v>
      </c>
      <c r="BF35" s="265">
        <f t="shared" si="104"/>
        <v>0</v>
      </c>
      <c r="BG35" s="265">
        <f t="shared" si="104"/>
        <v>0</v>
      </c>
      <c r="BH35" s="265">
        <f t="shared" si="104"/>
        <v>0</v>
      </c>
      <c r="BI35" s="265">
        <f t="shared" si="104"/>
        <v>0</v>
      </c>
      <c r="BJ35" s="265">
        <f t="shared" si="104"/>
        <v>0</v>
      </c>
      <c r="BK35" s="265">
        <f t="shared" si="104"/>
        <v>0</v>
      </c>
      <c r="BL35" s="265">
        <f t="shared" ref="BL35:BU40" si="105">$G35*BG$5+$H35*BD$5+$I35*BA$5+$J35*AX$5</f>
        <v>0</v>
      </c>
      <c r="BM35" s="265">
        <f t="shared" si="105"/>
        <v>0</v>
      </c>
      <c r="BN35" s="265">
        <f t="shared" si="105"/>
        <v>0</v>
      </c>
      <c r="BO35" s="265">
        <f t="shared" si="105"/>
        <v>0</v>
      </c>
      <c r="BP35" s="265">
        <f t="shared" si="105"/>
        <v>0</v>
      </c>
      <c r="BQ35" s="265">
        <f t="shared" si="105"/>
        <v>0</v>
      </c>
      <c r="BR35" s="265">
        <f t="shared" si="105"/>
        <v>0</v>
      </c>
      <c r="BS35" s="265">
        <f t="shared" si="105"/>
        <v>0</v>
      </c>
      <c r="BT35" s="265">
        <f t="shared" si="105"/>
        <v>0</v>
      </c>
      <c r="BU35" s="265">
        <f t="shared" si="105"/>
        <v>0</v>
      </c>
      <c r="BV35" s="265">
        <f t="shared" ref="BV35:BY40" si="106">$G35*BQ$5+$H35*BN$5+$I35*BK$5+$J35*BH$5</f>
        <v>0</v>
      </c>
      <c r="BW35" s="265">
        <f t="shared" si="106"/>
        <v>0</v>
      </c>
      <c r="BX35" s="265">
        <f t="shared" si="106"/>
        <v>0</v>
      </c>
      <c r="BY35" s="265">
        <f t="shared" si="106"/>
        <v>0</v>
      </c>
      <c r="BZ35" s="25">
        <f t="shared" si="22"/>
        <v>0</v>
      </c>
    </row>
    <row r="36" spans="1:78">
      <c r="A36" s="25" t="str">
        <f>'[43]2.3.2012年版权采购明细'!A48</f>
        <v>独家美剧</v>
      </c>
      <c r="B36" s="25" t="str">
        <f>'[43]2.3.2012年版权采购明细'!B48</f>
        <v>Warner</v>
      </c>
      <c r="C36" s="25" t="str">
        <f>'[43]2.3.2012年版权采购明细'!C48</f>
        <v>独播</v>
      </c>
      <c r="D36" s="25" t="str">
        <f>'[43]2.3.2012年版权采购明细'!D48</f>
        <v>美国</v>
      </c>
      <c r="E36" s="25" t="str">
        <f>'[43]2.3.2012年版权采购明细'!E48</f>
        <v>新片购买</v>
      </c>
      <c r="F36" s="100">
        <f>'[43]2.3.2012年版权采购明细'!J48</f>
        <v>2494800</v>
      </c>
      <c r="G36" s="100">
        <f>'[43]2.3.2012年版权采购明细'!M48</f>
        <v>0</v>
      </c>
      <c r="H36" s="100">
        <f>'[43]2.3.2012年版权采购明细'!N48</f>
        <v>0</v>
      </c>
      <c r="I36" s="100">
        <f>'[43]2.3.2012年版权采购明细'!O48</f>
        <v>2494800</v>
      </c>
      <c r="J36" s="100">
        <f>'[43]2.3.2012年版权采购明细'!P48</f>
        <v>0</v>
      </c>
      <c r="K36" s="100">
        <f t="shared" si="3"/>
        <v>0</v>
      </c>
      <c r="L36" s="100" t="s">
        <v>474</v>
      </c>
      <c r="M36" s="100">
        <f t="shared" si="4"/>
        <v>0</v>
      </c>
      <c r="N36" s="100">
        <f t="shared" si="5"/>
        <v>0</v>
      </c>
      <c r="O36" s="100">
        <f t="shared" si="6"/>
        <v>415800</v>
      </c>
      <c r="P36" s="100">
        <f t="shared" si="7"/>
        <v>623700</v>
      </c>
      <c r="Q36" s="100">
        <f t="shared" si="8"/>
        <v>623700</v>
      </c>
      <c r="R36" s="100">
        <f t="shared" si="9"/>
        <v>623700</v>
      </c>
      <c r="S36" s="100">
        <f t="shared" si="10"/>
        <v>207900</v>
      </c>
      <c r="T36" s="100">
        <f t="shared" si="11"/>
        <v>0</v>
      </c>
      <c r="U36" s="100">
        <f t="shared" si="12"/>
        <v>0</v>
      </c>
      <c r="V36" s="100">
        <f t="shared" si="13"/>
        <v>0</v>
      </c>
      <c r="W36" s="100">
        <f t="shared" si="14"/>
        <v>0</v>
      </c>
      <c r="X36" s="100">
        <f t="shared" si="15"/>
        <v>0</v>
      </c>
      <c r="Y36" s="100">
        <f t="shared" si="16"/>
        <v>0</v>
      </c>
      <c r="Z36" s="100">
        <f t="shared" si="17"/>
        <v>0</v>
      </c>
      <c r="AA36" s="100">
        <f t="shared" si="18"/>
        <v>0</v>
      </c>
      <c r="AB36" s="100">
        <f t="shared" si="19"/>
        <v>0</v>
      </c>
      <c r="AC36" s="100">
        <f t="shared" si="20"/>
        <v>0</v>
      </c>
      <c r="AD36" s="265">
        <f t="shared" si="99"/>
        <v>0</v>
      </c>
      <c r="AE36" s="265">
        <f t="shared" si="99"/>
        <v>0</v>
      </c>
      <c r="AF36" s="265">
        <f t="shared" si="99"/>
        <v>0</v>
      </c>
      <c r="AG36" s="265">
        <f t="shared" si="99"/>
        <v>0</v>
      </c>
      <c r="AH36" s="265">
        <f t="shared" si="99"/>
        <v>0</v>
      </c>
      <c r="AI36" s="265">
        <f t="shared" si="100"/>
        <v>0</v>
      </c>
      <c r="AJ36" s="265">
        <f t="shared" si="100"/>
        <v>0</v>
      </c>
      <c r="AK36" s="265">
        <f t="shared" si="100"/>
        <v>207900</v>
      </c>
      <c r="AL36" s="265">
        <f t="shared" si="101"/>
        <v>207900</v>
      </c>
      <c r="AM36" s="265">
        <f t="shared" si="101"/>
        <v>207900</v>
      </c>
      <c r="AN36" s="265">
        <f t="shared" si="101"/>
        <v>207900</v>
      </c>
      <c r="AO36" s="265">
        <f t="shared" si="102"/>
        <v>207900</v>
      </c>
      <c r="AP36" s="265">
        <f t="shared" si="102"/>
        <v>207900</v>
      </c>
      <c r="AQ36" s="265">
        <f t="shared" si="102"/>
        <v>207900</v>
      </c>
      <c r="AR36" s="265">
        <f t="shared" si="103"/>
        <v>207900</v>
      </c>
      <c r="AS36" s="265">
        <f t="shared" si="103"/>
        <v>207900</v>
      </c>
      <c r="AT36" s="265">
        <f t="shared" si="103"/>
        <v>207900</v>
      </c>
      <c r="AU36" s="265">
        <f t="shared" si="103"/>
        <v>207900</v>
      </c>
      <c r="AV36" s="265">
        <f t="shared" si="103"/>
        <v>207900</v>
      </c>
      <c r="AW36" s="265">
        <f t="shared" si="103"/>
        <v>0</v>
      </c>
      <c r="AX36" s="265">
        <f t="shared" si="103"/>
        <v>0</v>
      </c>
      <c r="AY36" s="265">
        <f t="shared" si="103"/>
        <v>0</v>
      </c>
      <c r="AZ36" s="265">
        <f t="shared" si="103"/>
        <v>0</v>
      </c>
      <c r="BA36" s="265">
        <f t="shared" si="103"/>
        <v>0</v>
      </c>
      <c r="BB36" s="265">
        <f t="shared" si="104"/>
        <v>0</v>
      </c>
      <c r="BC36" s="265">
        <f t="shared" si="104"/>
        <v>0</v>
      </c>
      <c r="BD36" s="265">
        <f t="shared" si="104"/>
        <v>0</v>
      </c>
      <c r="BE36" s="265">
        <f t="shared" si="104"/>
        <v>0</v>
      </c>
      <c r="BF36" s="265">
        <f t="shared" si="104"/>
        <v>0</v>
      </c>
      <c r="BG36" s="265">
        <f t="shared" si="104"/>
        <v>0</v>
      </c>
      <c r="BH36" s="265">
        <f t="shared" si="104"/>
        <v>0</v>
      </c>
      <c r="BI36" s="265">
        <f t="shared" si="104"/>
        <v>0</v>
      </c>
      <c r="BJ36" s="265">
        <f t="shared" si="104"/>
        <v>0</v>
      </c>
      <c r="BK36" s="265">
        <f t="shared" si="104"/>
        <v>0</v>
      </c>
      <c r="BL36" s="265">
        <f t="shared" si="105"/>
        <v>0</v>
      </c>
      <c r="BM36" s="265">
        <f t="shared" si="105"/>
        <v>0</v>
      </c>
      <c r="BN36" s="265">
        <f t="shared" si="105"/>
        <v>0</v>
      </c>
      <c r="BO36" s="265">
        <f t="shared" si="105"/>
        <v>0</v>
      </c>
      <c r="BP36" s="265">
        <f t="shared" si="105"/>
        <v>0</v>
      </c>
      <c r="BQ36" s="265">
        <f t="shared" si="105"/>
        <v>0</v>
      </c>
      <c r="BR36" s="265">
        <f t="shared" si="105"/>
        <v>0</v>
      </c>
      <c r="BS36" s="265">
        <f t="shared" si="105"/>
        <v>0</v>
      </c>
      <c r="BT36" s="265">
        <f t="shared" si="105"/>
        <v>0</v>
      </c>
      <c r="BU36" s="265">
        <f t="shared" si="105"/>
        <v>0</v>
      </c>
      <c r="BV36" s="265">
        <f t="shared" si="106"/>
        <v>0</v>
      </c>
      <c r="BW36" s="265">
        <f t="shared" si="106"/>
        <v>0</v>
      </c>
      <c r="BX36" s="265">
        <f t="shared" si="106"/>
        <v>0</v>
      </c>
      <c r="BY36" s="265">
        <f t="shared" si="106"/>
        <v>0</v>
      </c>
      <c r="BZ36" s="25">
        <f t="shared" si="22"/>
        <v>0</v>
      </c>
    </row>
    <row r="37" spans="1:78">
      <c r="A37" s="25" t="str">
        <f>'[43]2.3.2012年版权采购明细'!A49</f>
        <v>美剧A</v>
      </c>
      <c r="B37" s="25" t="str">
        <f>'[43]2.3.2012年版权采购明细'!B49</f>
        <v>Warner</v>
      </c>
      <c r="C37" s="25" t="str">
        <f>'[43]2.3.2012年版权采购明细'!C49</f>
        <v>非独播</v>
      </c>
      <c r="D37" s="25" t="str">
        <f>'[43]2.3.2012年版权采购明细'!D49</f>
        <v>美国</v>
      </c>
      <c r="E37" s="25" t="str">
        <f>'[43]2.3.2012年版权采购明细'!E49</f>
        <v>新片购买</v>
      </c>
      <c r="F37" s="100">
        <f>'[43]2.3.2012年版权采购明细'!J49</f>
        <v>6961500</v>
      </c>
      <c r="G37" s="100">
        <f>'[43]2.3.2012年版权采购明细'!M49</f>
        <v>0</v>
      </c>
      <c r="H37" s="100">
        <f>'[43]2.3.2012年版权采购明细'!N49</f>
        <v>0</v>
      </c>
      <c r="I37" s="100">
        <f>'[43]2.3.2012年版权采购明细'!O49</f>
        <v>6961500</v>
      </c>
      <c r="J37" s="100">
        <f>'[43]2.3.2012年版权采购明细'!P49</f>
        <v>0</v>
      </c>
      <c r="K37" s="100">
        <f t="shared" si="3"/>
        <v>0</v>
      </c>
      <c r="L37" s="100" t="s">
        <v>474</v>
      </c>
      <c r="M37" s="100">
        <f t="shared" si="4"/>
        <v>0</v>
      </c>
      <c r="N37" s="100">
        <f t="shared" si="5"/>
        <v>0</v>
      </c>
      <c r="O37" s="100">
        <f t="shared" si="6"/>
        <v>1160250</v>
      </c>
      <c r="P37" s="100">
        <f t="shared" si="7"/>
        <v>1740375</v>
      </c>
      <c r="Q37" s="100">
        <f t="shared" si="8"/>
        <v>1740375</v>
      </c>
      <c r="R37" s="100">
        <f t="shared" si="9"/>
        <v>1740375</v>
      </c>
      <c r="S37" s="100">
        <f t="shared" si="10"/>
        <v>580125</v>
      </c>
      <c r="T37" s="100">
        <f t="shared" si="11"/>
        <v>0</v>
      </c>
      <c r="U37" s="100">
        <f t="shared" si="12"/>
        <v>0</v>
      </c>
      <c r="V37" s="100">
        <f t="shared" si="13"/>
        <v>0</v>
      </c>
      <c r="W37" s="100">
        <f t="shared" si="14"/>
        <v>0</v>
      </c>
      <c r="X37" s="100">
        <f t="shared" si="15"/>
        <v>0</v>
      </c>
      <c r="Y37" s="100">
        <f t="shared" si="16"/>
        <v>0</v>
      </c>
      <c r="Z37" s="100">
        <f t="shared" si="17"/>
        <v>0</v>
      </c>
      <c r="AA37" s="100">
        <f t="shared" si="18"/>
        <v>0</v>
      </c>
      <c r="AB37" s="100">
        <f t="shared" si="19"/>
        <v>0</v>
      </c>
      <c r="AC37" s="100">
        <f t="shared" si="20"/>
        <v>0</v>
      </c>
      <c r="AD37" s="265">
        <f t="shared" si="99"/>
        <v>0</v>
      </c>
      <c r="AE37" s="265">
        <f t="shared" si="99"/>
        <v>0</v>
      </c>
      <c r="AF37" s="265">
        <f t="shared" si="99"/>
        <v>0</v>
      </c>
      <c r="AG37" s="265">
        <f t="shared" si="99"/>
        <v>0</v>
      </c>
      <c r="AH37" s="265">
        <f t="shared" si="99"/>
        <v>0</v>
      </c>
      <c r="AI37" s="265">
        <f t="shared" si="100"/>
        <v>0</v>
      </c>
      <c r="AJ37" s="265">
        <f t="shared" si="100"/>
        <v>0</v>
      </c>
      <c r="AK37" s="265">
        <f t="shared" si="100"/>
        <v>580125</v>
      </c>
      <c r="AL37" s="265">
        <f t="shared" si="101"/>
        <v>580125</v>
      </c>
      <c r="AM37" s="265">
        <f t="shared" si="101"/>
        <v>580125</v>
      </c>
      <c r="AN37" s="265">
        <f t="shared" si="101"/>
        <v>580125</v>
      </c>
      <c r="AO37" s="265">
        <f t="shared" si="102"/>
        <v>580125</v>
      </c>
      <c r="AP37" s="265">
        <f t="shared" si="102"/>
        <v>580125</v>
      </c>
      <c r="AQ37" s="265">
        <f t="shared" si="102"/>
        <v>580125</v>
      </c>
      <c r="AR37" s="265">
        <f t="shared" si="103"/>
        <v>580125</v>
      </c>
      <c r="AS37" s="265">
        <f t="shared" si="103"/>
        <v>580125</v>
      </c>
      <c r="AT37" s="265">
        <f t="shared" si="103"/>
        <v>580125</v>
      </c>
      <c r="AU37" s="265">
        <f t="shared" si="103"/>
        <v>580125</v>
      </c>
      <c r="AV37" s="265">
        <f t="shared" si="103"/>
        <v>580125</v>
      </c>
      <c r="AW37" s="265">
        <f t="shared" si="103"/>
        <v>0</v>
      </c>
      <c r="AX37" s="265">
        <f t="shared" si="103"/>
        <v>0</v>
      </c>
      <c r="AY37" s="265">
        <f t="shared" si="103"/>
        <v>0</v>
      </c>
      <c r="AZ37" s="265">
        <f t="shared" si="103"/>
        <v>0</v>
      </c>
      <c r="BA37" s="265">
        <f t="shared" si="103"/>
        <v>0</v>
      </c>
      <c r="BB37" s="265">
        <f t="shared" si="104"/>
        <v>0</v>
      </c>
      <c r="BC37" s="265">
        <f t="shared" si="104"/>
        <v>0</v>
      </c>
      <c r="BD37" s="265">
        <f t="shared" si="104"/>
        <v>0</v>
      </c>
      <c r="BE37" s="265">
        <f t="shared" si="104"/>
        <v>0</v>
      </c>
      <c r="BF37" s="265">
        <f t="shared" si="104"/>
        <v>0</v>
      </c>
      <c r="BG37" s="265">
        <f t="shared" si="104"/>
        <v>0</v>
      </c>
      <c r="BH37" s="265">
        <f t="shared" si="104"/>
        <v>0</v>
      </c>
      <c r="BI37" s="265">
        <f t="shared" si="104"/>
        <v>0</v>
      </c>
      <c r="BJ37" s="265">
        <f t="shared" si="104"/>
        <v>0</v>
      </c>
      <c r="BK37" s="265">
        <f t="shared" si="104"/>
        <v>0</v>
      </c>
      <c r="BL37" s="265">
        <f t="shared" si="105"/>
        <v>0</v>
      </c>
      <c r="BM37" s="265">
        <f t="shared" si="105"/>
        <v>0</v>
      </c>
      <c r="BN37" s="265">
        <f t="shared" si="105"/>
        <v>0</v>
      </c>
      <c r="BO37" s="265">
        <f t="shared" si="105"/>
        <v>0</v>
      </c>
      <c r="BP37" s="265">
        <f t="shared" si="105"/>
        <v>0</v>
      </c>
      <c r="BQ37" s="265">
        <f t="shared" si="105"/>
        <v>0</v>
      </c>
      <c r="BR37" s="265">
        <f t="shared" si="105"/>
        <v>0</v>
      </c>
      <c r="BS37" s="265">
        <f t="shared" si="105"/>
        <v>0</v>
      </c>
      <c r="BT37" s="265">
        <f t="shared" si="105"/>
        <v>0</v>
      </c>
      <c r="BU37" s="265">
        <f t="shared" si="105"/>
        <v>0</v>
      </c>
      <c r="BV37" s="265">
        <f t="shared" si="106"/>
        <v>0</v>
      </c>
      <c r="BW37" s="265">
        <f t="shared" si="106"/>
        <v>0</v>
      </c>
      <c r="BX37" s="265">
        <f t="shared" si="106"/>
        <v>0</v>
      </c>
      <c r="BY37" s="265">
        <f t="shared" si="106"/>
        <v>0</v>
      </c>
      <c r="BZ37" s="25">
        <f t="shared" si="22"/>
        <v>0</v>
      </c>
    </row>
    <row r="38" spans="1:78">
      <c r="A38" s="25" t="str">
        <f>'[43]2.3.2012年版权采购明细'!A50</f>
        <v>美剧A</v>
      </c>
      <c r="B38" s="25" t="str">
        <f>'[43]2.3.2012年版权采购明细'!B50</f>
        <v>Disney</v>
      </c>
      <c r="C38" s="25" t="str">
        <f>'[43]2.3.2012年版权采购明细'!C50</f>
        <v>非独播</v>
      </c>
      <c r="D38" s="25" t="str">
        <f>'[43]2.3.2012年版权采购明细'!D50</f>
        <v>美国</v>
      </c>
      <c r="E38" s="25" t="str">
        <f>'[43]2.3.2012年版权采购明细'!E50</f>
        <v>新片购买</v>
      </c>
      <c r="F38" s="100">
        <f>'[43]2.3.2012年版权采购明细'!J50</f>
        <v>1215900</v>
      </c>
      <c r="G38" s="100">
        <f>'[43]2.3.2012年版权采购明细'!M50</f>
        <v>0</v>
      </c>
      <c r="H38" s="100">
        <f>'[43]2.3.2012年版权采购明细'!N50</f>
        <v>0</v>
      </c>
      <c r="I38" s="100">
        <f>'[43]2.3.2012年版权采购明细'!O50</f>
        <v>1215900</v>
      </c>
      <c r="J38" s="100">
        <f>'[43]2.3.2012年版权采购明细'!P50</f>
        <v>0</v>
      </c>
      <c r="K38" s="100">
        <f t="shared" si="3"/>
        <v>0</v>
      </c>
      <c r="L38" s="100" t="s">
        <v>474</v>
      </c>
      <c r="M38" s="100">
        <f t="shared" si="4"/>
        <v>0</v>
      </c>
      <c r="N38" s="100">
        <f t="shared" si="5"/>
        <v>0</v>
      </c>
      <c r="O38" s="100">
        <f t="shared" si="6"/>
        <v>202650</v>
      </c>
      <c r="P38" s="100">
        <f t="shared" si="7"/>
        <v>303975</v>
      </c>
      <c r="Q38" s="100">
        <f t="shared" si="8"/>
        <v>303975</v>
      </c>
      <c r="R38" s="100">
        <f t="shared" si="9"/>
        <v>303975</v>
      </c>
      <c r="S38" s="100">
        <f t="shared" si="10"/>
        <v>101325</v>
      </c>
      <c r="T38" s="100">
        <f t="shared" si="11"/>
        <v>0</v>
      </c>
      <c r="U38" s="100">
        <f t="shared" si="12"/>
        <v>0</v>
      </c>
      <c r="V38" s="100">
        <f t="shared" si="13"/>
        <v>0</v>
      </c>
      <c r="W38" s="100">
        <f t="shared" si="14"/>
        <v>0</v>
      </c>
      <c r="X38" s="100">
        <f t="shared" si="15"/>
        <v>0</v>
      </c>
      <c r="Y38" s="100">
        <f t="shared" si="16"/>
        <v>0</v>
      </c>
      <c r="Z38" s="100">
        <f t="shared" si="17"/>
        <v>0</v>
      </c>
      <c r="AA38" s="100">
        <f t="shared" si="18"/>
        <v>0</v>
      </c>
      <c r="AB38" s="100">
        <f t="shared" si="19"/>
        <v>0</v>
      </c>
      <c r="AC38" s="100">
        <f t="shared" si="20"/>
        <v>0</v>
      </c>
      <c r="AD38" s="265">
        <f t="shared" si="99"/>
        <v>0</v>
      </c>
      <c r="AE38" s="265">
        <f t="shared" si="99"/>
        <v>0</v>
      </c>
      <c r="AF38" s="265">
        <f t="shared" si="99"/>
        <v>0</v>
      </c>
      <c r="AG38" s="265">
        <f t="shared" si="99"/>
        <v>0</v>
      </c>
      <c r="AH38" s="265">
        <f t="shared" si="99"/>
        <v>0</v>
      </c>
      <c r="AI38" s="265">
        <f t="shared" si="100"/>
        <v>0</v>
      </c>
      <c r="AJ38" s="265">
        <f t="shared" si="100"/>
        <v>0</v>
      </c>
      <c r="AK38" s="265">
        <f t="shared" si="100"/>
        <v>101325</v>
      </c>
      <c r="AL38" s="265">
        <f t="shared" si="101"/>
        <v>101325</v>
      </c>
      <c r="AM38" s="265">
        <f t="shared" si="101"/>
        <v>101325</v>
      </c>
      <c r="AN38" s="265">
        <f t="shared" si="101"/>
        <v>101325</v>
      </c>
      <c r="AO38" s="265">
        <f t="shared" si="102"/>
        <v>101325</v>
      </c>
      <c r="AP38" s="265">
        <f t="shared" si="102"/>
        <v>101325</v>
      </c>
      <c r="AQ38" s="265">
        <f t="shared" si="102"/>
        <v>101325</v>
      </c>
      <c r="AR38" s="265">
        <f t="shared" si="103"/>
        <v>101325</v>
      </c>
      <c r="AS38" s="265">
        <f t="shared" si="103"/>
        <v>101325</v>
      </c>
      <c r="AT38" s="265">
        <f t="shared" si="103"/>
        <v>101325</v>
      </c>
      <c r="AU38" s="265">
        <f t="shared" si="103"/>
        <v>101325</v>
      </c>
      <c r="AV38" s="265">
        <f t="shared" si="103"/>
        <v>101325</v>
      </c>
      <c r="AW38" s="265">
        <f t="shared" si="103"/>
        <v>0</v>
      </c>
      <c r="AX38" s="265">
        <f t="shared" si="103"/>
        <v>0</v>
      </c>
      <c r="AY38" s="265">
        <f t="shared" si="103"/>
        <v>0</v>
      </c>
      <c r="AZ38" s="265">
        <f t="shared" si="103"/>
        <v>0</v>
      </c>
      <c r="BA38" s="265">
        <f t="shared" si="103"/>
        <v>0</v>
      </c>
      <c r="BB38" s="265">
        <f t="shared" si="104"/>
        <v>0</v>
      </c>
      <c r="BC38" s="265">
        <f t="shared" si="104"/>
        <v>0</v>
      </c>
      <c r="BD38" s="265">
        <f t="shared" si="104"/>
        <v>0</v>
      </c>
      <c r="BE38" s="265">
        <f t="shared" si="104"/>
        <v>0</v>
      </c>
      <c r="BF38" s="265">
        <f t="shared" si="104"/>
        <v>0</v>
      </c>
      <c r="BG38" s="265">
        <f t="shared" si="104"/>
        <v>0</v>
      </c>
      <c r="BH38" s="265">
        <f t="shared" si="104"/>
        <v>0</v>
      </c>
      <c r="BI38" s="265">
        <f t="shared" si="104"/>
        <v>0</v>
      </c>
      <c r="BJ38" s="265">
        <f t="shared" si="104"/>
        <v>0</v>
      </c>
      <c r="BK38" s="265">
        <f t="shared" si="104"/>
        <v>0</v>
      </c>
      <c r="BL38" s="265">
        <f t="shared" si="105"/>
        <v>0</v>
      </c>
      <c r="BM38" s="265">
        <f t="shared" si="105"/>
        <v>0</v>
      </c>
      <c r="BN38" s="265">
        <f t="shared" si="105"/>
        <v>0</v>
      </c>
      <c r="BO38" s="265">
        <f t="shared" si="105"/>
        <v>0</v>
      </c>
      <c r="BP38" s="265">
        <f t="shared" si="105"/>
        <v>0</v>
      </c>
      <c r="BQ38" s="265">
        <f t="shared" si="105"/>
        <v>0</v>
      </c>
      <c r="BR38" s="265">
        <f t="shared" si="105"/>
        <v>0</v>
      </c>
      <c r="BS38" s="265">
        <f t="shared" si="105"/>
        <v>0</v>
      </c>
      <c r="BT38" s="265">
        <f t="shared" si="105"/>
        <v>0</v>
      </c>
      <c r="BU38" s="265">
        <f t="shared" si="105"/>
        <v>0</v>
      </c>
      <c r="BV38" s="265">
        <f t="shared" si="106"/>
        <v>0</v>
      </c>
      <c r="BW38" s="265">
        <f t="shared" si="106"/>
        <v>0</v>
      </c>
      <c r="BX38" s="265">
        <f t="shared" si="106"/>
        <v>0</v>
      </c>
      <c r="BY38" s="265">
        <f t="shared" si="106"/>
        <v>0</v>
      </c>
      <c r="BZ38" s="25">
        <f t="shared" si="22"/>
        <v>0</v>
      </c>
    </row>
    <row r="39" spans="1:78">
      <c r="A39" s="25" t="str">
        <f>'[43]2.3.2012年版权采购明细'!A52</f>
        <v>美剧A</v>
      </c>
      <c r="B39" s="25" t="str">
        <f>'[43]2.3.2012年版权采购明细'!B52</f>
        <v>FOX</v>
      </c>
      <c r="C39" s="25" t="str">
        <f>'[43]2.3.2012年版权采购明细'!C52</f>
        <v>非独播</v>
      </c>
      <c r="D39" s="25" t="str">
        <f>'[43]2.3.2012年版权采购明细'!D52</f>
        <v>美国</v>
      </c>
      <c r="E39" s="25" t="str">
        <f>'[43]2.3.2012年版权采购明细'!E52</f>
        <v>新片购买</v>
      </c>
      <c r="F39" s="100">
        <f>'[43]2.3.2012年版权采购明细'!J52</f>
        <v>2898000</v>
      </c>
      <c r="G39" s="100">
        <f>'[43]2.3.2012年版权采购明细'!M52</f>
        <v>0</v>
      </c>
      <c r="H39" s="100">
        <f>'[43]2.3.2012年版权采购明细'!N52</f>
        <v>0</v>
      </c>
      <c r="I39" s="100">
        <f>'[43]2.3.2012年版权采购明细'!O52</f>
        <v>2898000</v>
      </c>
      <c r="J39" s="100">
        <f>'[43]2.3.2012年版权采购明细'!P52</f>
        <v>0</v>
      </c>
      <c r="K39" s="100">
        <f t="shared" si="3"/>
        <v>0</v>
      </c>
      <c r="L39" s="100" t="s">
        <v>474</v>
      </c>
      <c r="M39" s="100">
        <f t="shared" si="4"/>
        <v>0</v>
      </c>
      <c r="N39" s="100">
        <f t="shared" si="5"/>
        <v>0</v>
      </c>
      <c r="O39" s="100">
        <f t="shared" si="6"/>
        <v>483000</v>
      </c>
      <c r="P39" s="100">
        <f t="shared" si="7"/>
        <v>724500</v>
      </c>
      <c r="Q39" s="100">
        <f t="shared" si="8"/>
        <v>724500</v>
      </c>
      <c r="R39" s="100">
        <f t="shared" si="9"/>
        <v>724500</v>
      </c>
      <c r="S39" s="100">
        <f t="shared" si="10"/>
        <v>241500</v>
      </c>
      <c r="T39" s="100">
        <f t="shared" si="11"/>
        <v>0</v>
      </c>
      <c r="U39" s="100">
        <f t="shared" si="12"/>
        <v>0</v>
      </c>
      <c r="V39" s="100">
        <f t="shared" si="13"/>
        <v>0</v>
      </c>
      <c r="W39" s="100">
        <f t="shared" si="14"/>
        <v>0</v>
      </c>
      <c r="X39" s="100">
        <f t="shared" si="15"/>
        <v>0</v>
      </c>
      <c r="Y39" s="100">
        <f t="shared" si="16"/>
        <v>0</v>
      </c>
      <c r="Z39" s="100">
        <f t="shared" si="17"/>
        <v>0</v>
      </c>
      <c r="AA39" s="100">
        <f t="shared" si="18"/>
        <v>0</v>
      </c>
      <c r="AB39" s="100">
        <f t="shared" si="19"/>
        <v>0</v>
      </c>
      <c r="AC39" s="100">
        <f t="shared" si="20"/>
        <v>0</v>
      </c>
      <c r="AD39" s="265">
        <f t="shared" si="99"/>
        <v>0</v>
      </c>
      <c r="AE39" s="265">
        <f t="shared" si="99"/>
        <v>0</v>
      </c>
      <c r="AF39" s="265">
        <f t="shared" si="99"/>
        <v>0</v>
      </c>
      <c r="AG39" s="265">
        <f t="shared" si="99"/>
        <v>0</v>
      </c>
      <c r="AH39" s="265">
        <f t="shared" si="99"/>
        <v>0</v>
      </c>
      <c r="AI39" s="265">
        <f t="shared" si="100"/>
        <v>0</v>
      </c>
      <c r="AJ39" s="265">
        <f t="shared" si="100"/>
        <v>0</v>
      </c>
      <c r="AK39" s="265">
        <f t="shared" si="100"/>
        <v>241500</v>
      </c>
      <c r="AL39" s="265">
        <f t="shared" si="101"/>
        <v>241500</v>
      </c>
      <c r="AM39" s="265">
        <f t="shared" si="101"/>
        <v>241500</v>
      </c>
      <c r="AN39" s="265">
        <f t="shared" si="101"/>
        <v>241500</v>
      </c>
      <c r="AO39" s="265">
        <f t="shared" si="102"/>
        <v>241500</v>
      </c>
      <c r="AP39" s="265">
        <f t="shared" si="102"/>
        <v>241500</v>
      </c>
      <c r="AQ39" s="265">
        <f t="shared" si="102"/>
        <v>241500</v>
      </c>
      <c r="AR39" s="265">
        <f t="shared" si="103"/>
        <v>241500</v>
      </c>
      <c r="AS39" s="265">
        <f t="shared" si="103"/>
        <v>241500</v>
      </c>
      <c r="AT39" s="265">
        <f t="shared" si="103"/>
        <v>241500</v>
      </c>
      <c r="AU39" s="265">
        <f t="shared" si="103"/>
        <v>241500</v>
      </c>
      <c r="AV39" s="265">
        <f t="shared" si="103"/>
        <v>241500</v>
      </c>
      <c r="AW39" s="265">
        <f t="shared" si="103"/>
        <v>0</v>
      </c>
      <c r="AX39" s="265">
        <f t="shared" si="103"/>
        <v>0</v>
      </c>
      <c r="AY39" s="265">
        <f t="shared" si="103"/>
        <v>0</v>
      </c>
      <c r="AZ39" s="265">
        <f t="shared" si="103"/>
        <v>0</v>
      </c>
      <c r="BA39" s="265">
        <f t="shared" si="103"/>
        <v>0</v>
      </c>
      <c r="BB39" s="265">
        <f t="shared" si="104"/>
        <v>0</v>
      </c>
      <c r="BC39" s="265">
        <f t="shared" si="104"/>
        <v>0</v>
      </c>
      <c r="BD39" s="265">
        <f t="shared" si="104"/>
        <v>0</v>
      </c>
      <c r="BE39" s="265">
        <f t="shared" si="104"/>
        <v>0</v>
      </c>
      <c r="BF39" s="265">
        <f t="shared" si="104"/>
        <v>0</v>
      </c>
      <c r="BG39" s="265">
        <f t="shared" si="104"/>
        <v>0</v>
      </c>
      <c r="BH39" s="265">
        <f t="shared" si="104"/>
        <v>0</v>
      </c>
      <c r="BI39" s="265">
        <f t="shared" si="104"/>
        <v>0</v>
      </c>
      <c r="BJ39" s="265">
        <f t="shared" si="104"/>
        <v>0</v>
      </c>
      <c r="BK39" s="265">
        <f t="shared" si="104"/>
        <v>0</v>
      </c>
      <c r="BL39" s="265">
        <f t="shared" si="105"/>
        <v>0</v>
      </c>
      <c r="BM39" s="265">
        <f t="shared" si="105"/>
        <v>0</v>
      </c>
      <c r="BN39" s="265">
        <f t="shared" si="105"/>
        <v>0</v>
      </c>
      <c r="BO39" s="265">
        <f t="shared" si="105"/>
        <v>0</v>
      </c>
      <c r="BP39" s="265">
        <f t="shared" si="105"/>
        <v>0</v>
      </c>
      <c r="BQ39" s="265">
        <f t="shared" si="105"/>
        <v>0</v>
      </c>
      <c r="BR39" s="265">
        <f t="shared" si="105"/>
        <v>0</v>
      </c>
      <c r="BS39" s="265">
        <f t="shared" si="105"/>
        <v>0</v>
      </c>
      <c r="BT39" s="265">
        <f t="shared" si="105"/>
        <v>0</v>
      </c>
      <c r="BU39" s="265">
        <f t="shared" si="105"/>
        <v>0</v>
      </c>
      <c r="BV39" s="265">
        <f t="shared" si="106"/>
        <v>0</v>
      </c>
      <c r="BW39" s="265">
        <f t="shared" si="106"/>
        <v>0</v>
      </c>
      <c r="BX39" s="265">
        <f t="shared" si="106"/>
        <v>0</v>
      </c>
      <c r="BY39" s="265">
        <f t="shared" si="106"/>
        <v>0</v>
      </c>
      <c r="BZ39" s="25">
        <f t="shared" si="22"/>
        <v>0</v>
      </c>
    </row>
    <row r="40" spans="1:78">
      <c r="A40" s="25" t="str">
        <f>'[43]2.3.2012年版权采购明细'!A53</f>
        <v>美剧A</v>
      </c>
      <c r="B40" s="25" t="str">
        <f>'[43]2.3.2012年版权采购明细'!B53</f>
        <v>CBS</v>
      </c>
      <c r="C40" s="25" t="str">
        <f>'[43]2.3.2012年版权采购明细'!C53</f>
        <v>非独播</v>
      </c>
      <c r="D40" s="25" t="str">
        <f>'[43]2.3.2012年版权采购明细'!D53</f>
        <v>美国</v>
      </c>
      <c r="E40" s="25" t="str">
        <f>'[43]2.3.2012年版权采购明细'!E53</f>
        <v>新片购买</v>
      </c>
      <c r="F40" s="100">
        <f>'[43]2.3.2012年版权采购明细'!J53</f>
        <v>1108800</v>
      </c>
      <c r="G40" s="100">
        <f>'[43]2.3.2012年版权采购明细'!M53</f>
        <v>0</v>
      </c>
      <c r="H40" s="100">
        <f>'[43]2.3.2012年版权采购明细'!N53</f>
        <v>0</v>
      </c>
      <c r="I40" s="100">
        <f>'[43]2.3.2012年版权采购明细'!O53</f>
        <v>1108800</v>
      </c>
      <c r="J40" s="100">
        <f>'[43]2.3.2012年版权采购明细'!P53</f>
        <v>0</v>
      </c>
      <c r="K40" s="100">
        <f t="shared" si="3"/>
        <v>0</v>
      </c>
      <c r="L40" s="100" t="s">
        <v>474</v>
      </c>
      <c r="M40" s="100">
        <f t="shared" si="4"/>
        <v>0</v>
      </c>
      <c r="N40" s="100">
        <f t="shared" si="5"/>
        <v>0</v>
      </c>
      <c r="O40" s="100">
        <f t="shared" si="6"/>
        <v>184800</v>
      </c>
      <c r="P40" s="100">
        <f t="shared" si="7"/>
        <v>277200</v>
      </c>
      <c r="Q40" s="100">
        <f t="shared" si="8"/>
        <v>277200</v>
      </c>
      <c r="R40" s="100">
        <f t="shared" si="9"/>
        <v>277200</v>
      </c>
      <c r="S40" s="100">
        <f t="shared" si="10"/>
        <v>92400</v>
      </c>
      <c r="T40" s="100">
        <f t="shared" si="11"/>
        <v>0</v>
      </c>
      <c r="U40" s="100">
        <f t="shared" si="12"/>
        <v>0</v>
      </c>
      <c r="V40" s="100">
        <f t="shared" si="13"/>
        <v>0</v>
      </c>
      <c r="W40" s="100">
        <f t="shared" si="14"/>
        <v>0</v>
      </c>
      <c r="X40" s="100">
        <f t="shared" si="15"/>
        <v>0</v>
      </c>
      <c r="Y40" s="100">
        <f t="shared" si="16"/>
        <v>0</v>
      </c>
      <c r="Z40" s="100">
        <f t="shared" si="17"/>
        <v>0</v>
      </c>
      <c r="AA40" s="100">
        <f t="shared" si="18"/>
        <v>0</v>
      </c>
      <c r="AB40" s="100">
        <f t="shared" si="19"/>
        <v>0</v>
      </c>
      <c r="AC40" s="100">
        <f t="shared" si="20"/>
        <v>0</v>
      </c>
      <c r="AD40" s="265">
        <f t="shared" si="99"/>
        <v>0</v>
      </c>
      <c r="AE40" s="265">
        <f t="shared" si="99"/>
        <v>0</v>
      </c>
      <c r="AF40" s="265">
        <f t="shared" si="99"/>
        <v>0</v>
      </c>
      <c r="AG40" s="265">
        <f t="shared" si="99"/>
        <v>0</v>
      </c>
      <c r="AH40" s="265">
        <f t="shared" si="99"/>
        <v>0</v>
      </c>
      <c r="AI40" s="265">
        <f t="shared" si="100"/>
        <v>0</v>
      </c>
      <c r="AJ40" s="265">
        <f t="shared" si="100"/>
        <v>0</v>
      </c>
      <c r="AK40" s="265">
        <f t="shared" si="100"/>
        <v>92400</v>
      </c>
      <c r="AL40" s="265">
        <f t="shared" si="101"/>
        <v>92400</v>
      </c>
      <c r="AM40" s="265">
        <f t="shared" si="101"/>
        <v>92400</v>
      </c>
      <c r="AN40" s="265">
        <f t="shared" si="101"/>
        <v>92400</v>
      </c>
      <c r="AO40" s="265">
        <f t="shared" si="102"/>
        <v>92400</v>
      </c>
      <c r="AP40" s="265">
        <f t="shared" si="102"/>
        <v>92400</v>
      </c>
      <c r="AQ40" s="265">
        <f t="shared" si="102"/>
        <v>92400</v>
      </c>
      <c r="AR40" s="265">
        <f t="shared" si="103"/>
        <v>92400</v>
      </c>
      <c r="AS40" s="265">
        <f t="shared" si="103"/>
        <v>92400</v>
      </c>
      <c r="AT40" s="265">
        <f t="shared" si="103"/>
        <v>92400</v>
      </c>
      <c r="AU40" s="265">
        <f t="shared" si="103"/>
        <v>92400</v>
      </c>
      <c r="AV40" s="265">
        <f t="shared" si="103"/>
        <v>92400</v>
      </c>
      <c r="AW40" s="265">
        <f t="shared" si="103"/>
        <v>0</v>
      </c>
      <c r="AX40" s="265">
        <f t="shared" si="103"/>
        <v>0</v>
      </c>
      <c r="AY40" s="265">
        <f t="shared" si="103"/>
        <v>0</v>
      </c>
      <c r="AZ40" s="265">
        <f t="shared" si="103"/>
        <v>0</v>
      </c>
      <c r="BA40" s="265">
        <f t="shared" si="103"/>
        <v>0</v>
      </c>
      <c r="BB40" s="265">
        <f t="shared" si="104"/>
        <v>0</v>
      </c>
      <c r="BC40" s="265">
        <f t="shared" si="104"/>
        <v>0</v>
      </c>
      <c r="BD40" s="265">
        <f t="shared" si="104"/>
        <v>0</v>
      </c>
      <c r="BE40" s="265">
        <f t="shared" si="104"/>
        <v>0</v>
      </c>
      <c r="BF40" s="265">
        <f t="shared" si="104"/>
        <v>0</v>
      </c>
      <c r="BG40" s="265">
        <f t="shared" si="104"/>
        <v>0</v>
      </c>
      <c r="BH40" s="265">
        <f t="shared" si="104"/>
        <v>0</v>
      </c>
      <c r="BI40" s="265">
        <f t="shared" si="104"/>
        <v>0</v>
      </c>
      <c r="BJ40" s="265">
        <f t="shared" si="104"/>
        <v>0</v>
      </c>
      <c r="BK40" s="265">
        <f t="shared" si="104"/>
        <v>0</v>
      </c>
      <c r="BL40" s="265">
        <f t="shared" si="105"/>
        <v>0</v>
      </c>
      <c r="BM40" s="265">
        <f t="shared" si="105"/>
        <v>0</v>
      </c>
      <c r="BN40" s="265">
        <f t="shared" si="105"/>
        <v>0</v>
      </c>
      <c r="BO40" s="265">
        <f t="shared" si="105"/>
        <v>0</v>
      </c>
      <c r="BP40" s="265">
        <f t="shared" si="105"/>
        <v>0</v>
      </c>
      <c r="BQ40" s="265">
        <f t="shared" si="105"/>
        <v>0</v>
      </c>
      <c r="BR40" s="265">
        <f t="shared" si="105"/>
        <v>0</v>
      </c>
      <c r="BS40" s="265">
        <f t="shared" si="105"/>
        <v>0</v>
      </c>
      <c r="BT40" s="265">
        <f t="shared" si="105"/>
        <v>0</v>
      </c>
      <c r="BU40" s="265">
        <f t="shared" si="105"/>
        <v>0</v>
      </c>
      <c r="BV40" s="265">
        <f t="shared" si="106"/>
        <v>0</v>
      </c>
      <c r="BW40" s="265">
        <f t="shared" si="106"/>
        <v>0</v>
      </c>
      <c r="BX40" s="265">
        <f t="shared" si="106"/>
        <v>0</v>
      </c>
      <c r="BY40" s="265">
        <f t="shared" si="106"/>
        <v>0</v>
      </c>
      <c r="BZ40" s="25">
        <f t="shared" si="22"/>
        <v>0</v>
      </c>
    </row>
    <row r="41" spans="1:78" s="260" customFormat="1">
      <c r="A41" s="260" t="str">
        <f>'[43]2.3.2012年版权采购明细'!A55</f>
        <v>美剧AA</v>
      </c>
      <c r="B41" s="260" t="str">
        <f>'[43]2.3.2012年版权采购明细'!B55</f>
        <v>sony</v>
      </c>
      <c r="C41" s="260" t="str">
        <f>'[43]2.3.2012年版权采购明细'!C55</f>
        <v>非独播</v>
      </c>
      <c r="D41" s="260" t="str">
        <f>'[43]2.3.2012年版权采购明细'!D55</f>
        <v>美国</v>
      </c>
      <c r="E41" s="260" t="str">
        <f>'[43]2.3.2012年版权采购明细'!E55</f>
        <v>新片购买</v>
      </c>
      <c r="F41" s="266">
        <f>IFERROR('[43]2.3.2012年版权采购明细'!J55,"")</f>
        <v>3717000</v>
      </c>
      <c r="G41" s="266">
        <f>'[43]2.3.2012年版权采购明细'!M55</f>
        <v>0</v>
      </c>
      <c r="H41" s="266">
        <f>'[43]2.3.2012年版权采购明细'!N55</f>
        <v>0</v>
      </c>
      <c r="I41" s="266">
        <f>'[43]2.3.2012年版权采购明细'!O55</f>
        <v>3717000</v>
      </c>
      <c r="J41" s="266">
        <f>'[43]2.3.2012年版权采购明细'!P55</f>
        <v>0</v>
      </c>
      <c r="K41" s="266">
        <f t="shared" si="3"/>
        <v>0</v>
      </c>
      <c r="L41" s="266" t="s">
        <v>474</v>
      </c>
      <c r="M41" s="266">
        <f t="shared" si="4"/>
        <v>0</v>
      </c>
      <c r="N41" s="266">
        <f t="shared" si="5"/>
        <v>0</v>
      </c>
      <c r="O41" s="266">
        <f t="shared" si="6"/>
        <v>619500</v>
      </c>
      <c r="P41" s="266">
        <f t="shared" si="7"/>
        <v>929250</v>
      </c>
      <c r="Q41" s="266">
        <f t="shared" si="8"/>
        <v>929250</v>
      </c>
      <c r="R41" s="266">
        <f t="shared" si="9"/>
        <v>929250</v>
      </c>
      <c r="S41" s="266">
        <f t="shared" si="10"/>
        <v>309750</v>
      </c>
      <c r="T41" s="266">
        <f t="shared" si="11"/>
        <v>0</v>
      </c>
      <c r="U41" s="266">
        <f t="shared" si="12"/>
        <v>0</v>
      </c>
      <c r="V41" s="266">
        <f t="shared" si="13"/>
        <v>0</v>
      </c>
      <c r="W41" s="266">
        <f t="shared" si="14"/>
        <v>0</v>
      </c>
      <c r="X41" s="266">
        <f t="shared" si="15"/>
        <v>0</v>
      </c>
      <c r="Y41" s="266">
        <f t="shared" si="16"/>
        <v>0</v>
      </c>
      <c r="Z41" s="266">
        <f t="shared" si="17"/>
        <v>0</v>
      </c>
      <c r="AA41" s="266">
        <f t="shared" si="18"/>
        <v>0</v>
      </c>
      <c r="AB41" s="266">
        <f t="shared" si="19"/>
        <v>0</v>
      </c>
      <c r="AC41" s="100">
        <f t="shared" si="20"/>
        <v>0</v>
      </c>
      <c r="AD41" s="267">
        <f t="shared" ref="AD41:AH42" si="107">IFERROR($G41*X$5+$H41*U$5+$I41*R$5+$J41*O$5,"")</f>
        <v>0</v>
      </c>
      <c r="AE41" s="267">
        <f t="shared" si="107"/>
        <v>0</v>
      </c>
      <c r="AF41" s="267">
        <f t="shared" si="107"/>
        <v>0</v>
      </c>
      <c r="AG41" s="267">
        <f t="shared" si="107"/>
        <v>0</v>
      </c>
      <c r="AH41" s="267">
        <f t="shared" si="107"/>
        <v>0</v>
      </c>
      <c r="AI41" s="267">
        <f t="shared" ref="AI41:AK42" si="108">IFERROR($G41*AD$5+$H41*Z$5+$I41*W$5+$J41*T$5,"")</f>
        <v>0</v>
      </c>
      <c r="AJ41" s="267">
        <f t="shared" si="108"/>
        <v>0</v>
      </c>
      <c r="AK41" s="267">
        <f t="shared" si="108"/>
        <v>309750</v>
      </c>
      <c r="AL41" s="267">
        <f t="shared" ref="AL41:AN42" si="109">IFERROR($G41*AG$5+$H41*AD$5+$I41*Z$5+$J41*W$5,"")</f>
        <v>309750</v>
      </c>
      <c r="AM41" s="267">
        <f t="shared" si="109"/>
        <v>309750</v>
      </c>
      <c r="AN41" s="267">
        <f t="shared" si="109"/>
        <v>309750</v>
      </c>
      <c r="AO41" s="267">
        <f t="shared" ref="AO41:AQ42" si="110">IFERROR($G41*AJ$5+$H41*AG$5+$I41*AD$5+$J41*Z$5,"")</f>
        <v>309750</v>
      </c>
      <c r="AP41" s="267">
        <f t="shared" si="110"/>
        <v>309750</v>
      </c>
      <c r="AQ41" s="267">
        <f t="shared" si="110"/>
        <v>309750</v>
      </c>
      <c r="AR41" s="267">
        <f t="shared" ref="AR41:BA42" si="111">IFERROR($G41*AM$5+$H41*AJ$5+$I41*AG$5+$J41*AD$5,"")</f>
        <v>309750</v>
      </c>
      <c r="AS41" s="267">
        <f t="shared" si="111"/>
        <v>309750</v>
      </c>
      <c r="AT41" s="267">
        <f t="shared" si="111"/>
        <v>309750</v>
      </c>
      <c r="AU41" s="267">
        <f t="shared" si="111"/>
        <v>309750</v>
      </c>
      <c r="AV41" s="267">
        <f t="shared" si="111"/>
        <v>309750</v>
      </c>
      <c r="AW41" s="267">
        <f t="shared" si="111"/>
        <v>0</v>
      </c>
      <c r="AX41" s="267">
        <f t="shared" si="111"/>
        <v>0</v>
      </c>
      <c r="AY41" s="267">
        <f t="shared" si="111"/>
        <v>0</v>
      </c>
      <c r="AZ41" s="267">
        <f t="shared" si="111"/>
        <v>0</v>
      </c>
      <c r="BA41" s="267">
        <f t="shared" si="111"/>
        <v>0</v>
      </c>
      <c r="BB41" s="267">
        <f t="shared" ref="BB41:BK42" si="112">IFERROR($G41*AW$5+$H41*AT$5+$I41*AQ$5+$J41*AN$5,"")</f>
        <v>0</v>
      </c>
      <c r="BC41" s="267">
        <f t="shared" si="112"/>
        <v>0</v>
      </c>
      <c r="BD41" s="267">
        <f t="shared" si="112"/>
        <v>0</v>
      </c>
      <c r="BE41" s="267">
        <f t="shared" si="112"/>
        <v>0</v>
      </c>
      <c r="BF41" s="267">
        <f t="shared" si="112"/>
        <v>0</v>
      </c>
      <c r="BG41" s="267">
        <f t="shared" si="112"/>
        <v>0</v>
      </c>
      <c r="BH41" s="267">
        <f t="shared" si="112"/>
        <v>0</v>
      </c>
      <c r="BI41" s="267">
        <f t="shared" si="112"/>
        <v>0</v>
      </c>
      <c r="BJ41" s="267">
        <f t="shared" si="112"/>
        <v>0</v>
      </c>
      <c r="BK41" s="267">
        <f t="shared" si="112"/>
        <v>0</v>
      </c>
      <c r="BL41" s="267">
        <f t="shared" ref="BL41:BU42" si="113">IFERROR($G41*BG$5+$H41*BD$5+$I41*BA$5+$J41*AX$5,"")</f>
        <v>0</v>
      </c>
      <c r="BM41" s="267">
        <f t="shared" si="113"/>
        <v>0</v>
      </c>
      <c r="BN41" s="267">
        <f t="shared" si="113"/>
        <v>0</v>
      </c>
      <c r="BO41" s="267">
        <f t="shared" si="113"/>
        <v>0</v>
      </c>
      <c r="BP41" s="267">
        <f t="shared" si="113"/>
        <v>0</v>
      </c>
      <c r="BQ41" s="267">
        <f t="shared" si="113"/>
        <v>0</v>
      </c>
      <c r="BR41" s="267">
        <f t="shared" si="113"/>
        <v>0</v>
      </c>
      <c r="BS41" s="267">
        <f t="shared" si="113"/>
        <v>0</v>
      </c>
      <c r="BT41" s="267">
        <f t="shared" si="113"/>
        <v>0</v>
      </c>
      <c r="BU41" s="267">
        <f t="shared" si="113"/>
        <v>0</v>
      </c>
      <c r="BV41" s="267">
        <f t="shared" ref="BV41:BY42" si="114">IFERROR($G41*BQ$5+$H41*BN$5+$I41*BK$5+$J41*BH$5,"")</f>
        <v>0</v>
      </c>
      <c r="BW41" s="267">
        <f t="shared" si="114"/>
        <v>0</v>
      </c>
      <c r="BX41" s="267">
        <f t="shared" si="114"/>
        <v>0</v>
      </c>
      <c r="BY41" s="267">
        <f t="shared" si="114"/>
        <v>0</v>
      </c>
      <c r="BZ41" s="260">
        <f t="shared" si="22"/>
        <v>0</v>
      </c>
    </row>
    <row r="42" spans="1:78" s="260" customFormat="1">
      <c r="A42" s="260" t="str">
        <f>'[43]2.3.2012年版权采购明细'!A56</f>
        <v>美剧AA</v>
      </c>
      <c r="B42" s="260" t="str">
        <f>'[43]2.3.2012年版权采购明细'!B56</f>
        <v>AMC</v>
      </c>
      <c r="C42" s="260" t="str">
        <f>'[43]2.3.2012年版权采购明细'!C56</f>
        <v>非独播</v>
      </c>
      <c r="D42" s="260" t="str">
        <f>'[43]2.3.2012年版权采购明细'!D56</f>
        <v>美国</v>
      </c>
      <c r="E42" s="260" t="str">
        <f>'[43]2.3.2012年版权采购明细'!E56</f>
        <v>新片购买</v>
      </c>
      <c r="F42" s="266">
        <f>IFERROR('[43]2.3.2012年版权采购明细'!J56,"")</f>
        <v>4032000</v>
      </c>
      <c r="G42" s="266">
        <f>'[43]2.3.2012年版权采购明细'!M56</f>
        <v>0</v>
      </c>
      <c r="H42" s="266">
        <f>'[43]2.3.2012年版权采购明细'!N56</f>
        <v>0</v>
      </c>
      <c r="I42" s="266">
        <f>'[43]2.3.2012年版权采购明细'!O56</f>
        <v>4032000</v>
      </c>
      <c r="J42" s="266">
        <f>'[43]2.3.2012年版权采购明细'!P56</f>
        <v>0</v>
      </c>
      <c r="K42" s="266">
        <f t="shared" si="3"/>
        <v>0</v>
      </c>
      <c r="L42" s="266" t="s">
        <v>474</v>
      </c>
      <c r="M42" s="266">
        <f t="shared" si="4"/>
        <v>0</v>
      </c>
      <c r="N42" s="266">
        <f t="shared" si="5"/>
        <v>0</v>
      </c>
      <c r="O42" s="266">
        <f t="shared" si="6"/>
        <v>672000</v>
      </c>
      <c r="P42" s="266">
        <f t="shared" si="7"/>
        <v>1008000</v>
      </c>
      <c r="Q42" s="266">
        <f t="shared" si="8"/>
        <v>1008000</v>
      </c>
      <c r="R42" s="266">
        <f t="shared" si="9"/>
        <v>1008000</v>
      </c>
      <c r="S42" s="266">
        <f t="shared" si="10"/>
        <v>336000</v>
      </c>
      <c r="T42" s="266">
        <f t="shared" si="11"/>
        <v>0</v>
      </c>
      <c r="U42" s="266">
        <f t="shared" si="12"/>
        <v>0</v>
      </c>
      <c r="V42" s="266">
        <f t="shared" si="13"/>
        <v>0</v>
      </c>
      <c r="W42" s="266">
        <f t="shared" si="14"/>
        <v>0</v>
      </c>
      <c r="X42" s="266">
        <f t="shared" si="15"/>
        <v>0</v>
      </c>
      <c r="Y42" s="266">
        <f t="shared" si="16"/>
        <v>0</v>
      </c>
      <c r="Z42" s="266">
        <f t="shared" si="17"/>
        <v>0</v>
      </c>
      <c r="AA42" s="266">
        <f t="shared" si="18"/>
        <v>0</v>
      </c>
      <c r="AB42" s="266">
        <f t="shared" si="19"/>
        <v>0</v>
      </c>
      <c r="AC42" s="100">
        <f t="shared" si="20"/>
        <v>0</v>
      </c>
      <c r="AD42" s="267">
        <f t="shared" si="107"/>
        <v>0</v>
      </c>
      <c r="AE42" s="267">
        <f t="shared" si="107"/>
        <v>0</v>
      </c>
      <c r="AF42" s="267">
        <f t="shared" si="107"/>
        <v>0</v>
      </c>
      <c r="AG42" s="267">
        <f t="shared" si="107"/>
        <v>0</v>
      </c>
      <c r="AH42" s="267">
        <f t="shared" si="107"/>
        <v>0</v>
      </c>
      <c r="AI42" s="267">
        <f t="shared" si="108"/>
        <v>0</v>
      </c>
      <c r="AJ42" s="267">
        <f t="shared" si="108"/>
        <v>0</v>
      </c>
      <c r="AK42" s="267">
        <f t="shared" si="108"/>
        <v>336000</v>
      </c>
      <c r="AL42" s="267">
        <f t="shared" si="109"/>
        <v>336000</v>
      </c>
      <c r="AM42" s="267">
        <f t="shared" si="109"/>
        <v>336000</v>
      </c>
      <c r="AN42" s="267">
        <f t="shared" si="109"/>
        <v>336000</v>
      </c>
      <c r="AO42" s="267">
        <f t="shared" si="110"/>
        <v>336000</v>
      </c>
      <c r="AP42" s="267">
        <f t="shared" si="110"/>
        <v>336000</v>
      </c>
      <c r="AQ42" s="267">
        <f t="shared" si="110"/>
        <v>336000</v>
      </c>
      <c r="AR42" s="267">
        <f t="shared" si="111"/>
        <v>336000</v>
      </c>
      <c r="AS42" s="267">
        <f t="shared" si="111"/>
        <v>336000</v>
      </c>
      <c r="AT42" s="267">
        <f t="shared" si="111"/>
        <v>336000</v>
      </c>
      <c r="AU42" s="267">
        <f t="shared" si="111"/>
        <v>336000</v>
      </c>
      <c r="AV42" s="267">
        <f t="shared" si="111"/>
        <v>336000</v>
      </c>
      <c r="AW42" s="267">
        <f t="shared" si="111"/>
        <v>0</v>
      </c>
      <c r="AX42" s="267">
        <f t="shared" si="111"/>
        <v>0</v>
      </c>
      <c r="AY42" s="267">
        <f t="shared" si="111"/>
        <v>0</v>
      </c>
      <c r="AZ42" s="267">
        <f t="shared" si="111"/>
        <v>0</v>
      </c>
      <c r="BA42" s="267">
        <f t="shared" si="111"/>
        <v>0</v>
      </c>
      <c r="BB42" s="267">
        <f t="shared" si="112"/>
        <v>0</v>
      </c>
      <c r="BC42" s="267">
        <f t="shared" si="112"/>
        <v>0</v>
      </c>
      <c r="BD42" s="267">
        <f t="shared" si="112"/>
        <v>0</v>
      </c>
      <c r="BE42" s="267">
        <f t="shared" si="112"/>
        <v>0</v>
      </c>
      <c r="BF42" s="267">
        <f t="shared" si="112"/>
        <v>0</v>
      </c>
      <c r="BG42" s="267">
        <f t="shared" si="112"/>
        <v>0</v>
      </c>
      <c r="BH42" s="267">
        <f t="shared" si="112"/>
        <v>0</v>
      </c>
      <c r="BI42" s="267">
        <f t="shared" si="112"/>
        <v>0</v>
      </c>
      <c r="BJ42" s="267">
        <f t="shared" si="112"/>
        <v>0</v>
      </c>
      <c r="BK42" s="267">
        <f t="shared" si="112"/>
        <v>0</v>
      </c>
      <c r="BL42" s="267">
        <f t="shared" si="113"/>
        <v>0</v>
      </c>
      <c r="BM42" s="267">
        <f t="shared" si="113"/>
        <v>0</v>
      </c>
      <c r="BN42" s="267">
        <f t="shared" si="113"/>
        <v>0</v>
      </c>
      <c r="BO42" s="267">
        <f t="shared" si="113"/>
        <v>0</v>
      </c>
      <c r="BP42" s="267">
        <f t="shared" si="113"/>
        <v>0</v>
      </c>
      <c r="BQ42" s="267">
        <f t="shared" si="113"/>
        <v>0</v>
      </c>
      <c r="BR42" s="267">
        <f t="shared" si="113"/>
        <v>0</v>
      </c>
      <c r="BS42" s="267">
        <f t="shared" si="113"/>
        <v>0</v>
      </c>
      <c r="BT42" s="267">
        <f t="shared" si="113"/>
        <v>0</v>
      </c>
      <c r="BU42" s="267">
        <f t="shared" si="113"/>
        <v>0</v>
      </c>
      <c r="BV42" s="267">
        <f t="shared" si="114"/>
        <v>0</v>
      </c>
      <c r="BW42" s="267">
        <f t="shared" si="114"/>
        <v>0</v>
      </c>
      <c r="BX42" s="267">
        <f t="shared" si="114"/>
        <v>0</v>
      </c>
      <c r="BY42" s="267">
        <f t="shared" si="114"/>
        <v>0</v>
      </c>
      <c r="BZ42" s="260">
        <f t="shared" si="22"/>
        <v>0</v>
      </c>
    </row>
    <row r="43" spans="1:78">
      <c r="A43" s="25" t="str">
        <f>'[43]2.3.2012年版权采购明细'!A58</f>
        <v>英剧</v>
      </c>
      <c r="B43" s="25" t="str">
        <f>'[43]2.3.2012年版权采购明细'!B58</f>
        <v>BBC</v>
      </c>
      <c r="C43" s="25" t="str">
        <f>'[43]2.3.2012年版权采购明细'!C58</f>
        <v>非独播</v>
      </c>
      <c r="D43" s="25" t="str">
        <f>'[43]2.3.2012年版权采购明细'!D58</f>
        <v>英国</v>
      </c>
      <c r="E43" s="25" t="str">
        <f>'[43]2.3.2012年版权采购明细'!E58</f>
        <v>新片购买</v>
      </c>
      <c r="F43" s="100">
        <f>'[43]2.3.2012年版权采购明细'!J58</f>
        <v>94500</v>
      </c>
      <c r="G43" s="100">
        <f>'[43]2.3.2012年版权采购明细'!M58</f>
        <v>94500</v>
      </c>
      <c r="H43" s="100">
        <f>'[43]2.3.2012年版权采购明细'!N58</f>
        <v>0</v>
      </c>
      <c r="I43" s="100">
        <f>'[43]2.3.2012年版权采购明细'!O58</f>
        <v>0</v>
      </c>
      <c r="J43" s="100">
        <f>'[43]2.3.2012年版权采购明细'!P58</f>
        <v>0</v>
      </c>
      <c r="K43" s="100">
        <f t="shared" si="3"/>
        <v>0</v>
      </c>
      <c r="L43" s="100" t="s">
        <v>474</v>
      </c>
      <c r="M43" s="100">
        <f t="shared" si="4"/>
        <v>15750</v>
      </c>
      <c r="N43" s="100">
        <f t="shared" si="5"/>
        <v>23625</v>
      </c>
      <c r="O43" s="100">
        <f t="shared" si="6"/>
        <v>23625</v>
      </c>
      <c r="P43" s="100">
        <f t="shared" si="7"/>
        <v>23625</v>
      </c>
      <c r="Q43" s="100">
        <f t="shared" si="8"/>
        <v>7875</v>
      </c>
      <c r="R43" s="100">
        <f t="shared" si="9"/>
        <v>0</v>
      </c>
      <c r="S43" s="100">
        <f t="shared" si="10"/>
        <v>0</v>
      </c>
      <c r="T43" s="100">
        <f t="shared" si="11"/>
        <v>0</v>
      </c>
      <c r="U43" s="100">
        <f t="shared" si="12"/>
        <v>0</v>
      </c>
      <c r="V43" s="100">
        <f t="shared" si="13"/>
        <v>0</v>
      </c>
      <c r="W43" s="100">
        <f t="shared" si="14"/>
        <v>0</v>
      </c>
      <c r="X43" s="100">
        <f t="shared" si="15"/>
        <v>0</v>
      </c>
      <c r="Y43" s="100">
        <f t="shared" si="16"/>
        <v>0</v>
      </c>
      <c r="Z43" s="100">
        <f t="shared" si="17"/>
        <v>0</v>
      </c>
      <c r="AA43" s="100">
        <f t="shared" si="18"/>
        <v>0</v>
      </c>
      <c r="AB43" s="100">
        <f t="shared" si="19"/>
        <v>0</v>
      </c>
      <c r="AC43" s="100">
        <f t="shared" si="20"/>
        <v>0</v>
      </c>
      <c r="AD43" s="265">
        <f>$G43*X$5+$H43*U$5+$I43*R$5+$J43*O$5</f>
        <v>0</v>
      </c>
      <c r="AE43" s="265">
        <f>$G43*Y$5+$H43*V$5+$I43*S$5+$J43*P$5</f>
        <v>7875</v>
      </c>
      <c r="AF43" s="265">
        <f>$G43*Z$5+$H43*W$5+$I43*T$5+$J43*Q$5</f>
        <v>7875</v>
      </c>
      <c r="AG43" s="265">
        <f>$G43*AA$5+$H43*X$5+$I43*U$5+$J43*R$5</f>
        <v>7875</v>
      </c>
      <c r="AH43" s="265">
        <f>$G43*AB$5+$H43*Y$5+$I43*V$5+$J43*S$5</f>
        <v>7875</v>
      </c>
      <c r="AI43" s="265">
        <f>$G43*AD$5+$H43*Z$5+$I43*W$5+$J43*T$5</f>
        <v>7875</v>
      </c>
      <c r="AJ43" s="265">
        <f>$G43*AE$5+$H43*AA$5+$I43*X$5+$J43*U$5</f>
        <v>7875</v>
      </c>
      <c r="AK43" s="265">
        <f>$G43*AF$5+$H43*AB$5+$I43*Y$5+$J43*V$5</f>
        <v>7875</v>
      </c>
      <c r="AL43" s="265">
        <f>$G43*AG$5+$H43*AD$5+$I43*Z$5+$J43*W$5</f>
        <v>7875</v>
      </c>
      <c r="AM43" s="265">
        <f>$G43*AH$5+$H43*AE$5+$I43*AA$5+$J43*X$5</f>
        <v>7875</v>
      </c>
      <c r="AN43" s="265">
        <f>$G43*AI$5+$H43*AF$5+$I43*AB$5+$J43*Y$5</f>
        <v>7875</v>
      </c>
      <c r="AO43" s="265">
        <f>$G43*AJ$5+$H43*AG$5+$I43*AD$5+$J43*Z$5</f>
        <v>7875</v>
      </c>
      <c r="AP43" s="265">
        <f>$G43*AK$5+$H43*AH$5+$I43*AE$5+$J43*AA$5</f>
        <v>7875</v>
      </c>
      <c r="AQ43" s="265">
        <f>$G43*AL$5+$H43*AI$5+$I43*AF$5+$J43*AB$5</f>
        <v>0</v>
      </c>
      <c r="AR43" s="265">
        <f t="shared" ref="AR43:BY43" si="115">$G43*AM$5+$H43*AJ$5+$I43*AG$5+$J43*AD$5</f>
        <v>0</v>
      </c>
      <c r="AS43" s="265">
        <f t="shared" si="115"/>
        <v>0</v>
      </c>
      <c r="AT43" s="265">
        <f t="shared" si="115"/>
        <v>0</v>
      </c>
      <c r="AU43" s="265">
        <f t="shared" si="115"/>
        <v>0</v>
      </c>
      <c r="AV43" s="265">
        <f t="shared" si="115"/>
        <v>0</v>
      </c>
      <c r="AW43" s="265">
        <f t="shared" si="115"/>
        <v>0</v>
      </c>
      <c r="AX43" s="265">
        <f t="shared" si="115"/>
        <v>0</v>
      </c>
      <c r="AY43" s="265">
        <f t="shared" si="115"/>
        <v>0</v>
      </c>
      <c r="AZ43" s="265">
        <f t="shared" si="115"/>
        <v>0</v>
      </c>
      <c r="BA43" s="265">
        <f t="shared" si="115"/>
        <v>0</v>
      </c>
      <c r="BB43" s="265">
        <f t="shared" si="115"/>
        <v>0</v>
      </c>
      <c r="BC43" s="265">
        <f t="shared" si="115"/>
        <v>0</v>
      </c>
      <c r="BD43" s="265">
        <f t="shared" si="115"/>
        <v>0</v>
      </c>
      <c r="BE43" s="265">
        <f t="shared" si="115"/>
        <v>0</v>
      </c>
      <c r="BF43" s="265">
        <f t="shared" si="115"/>
        <v>0</v>
      </c>
      <c r="BG43" s="265">
        <f t="shared" si="115"/>
        <v>0</v>
      </c>
      <c r="BH43" s="265">
        <f t="shared" si="115"/>
        <v>0</v>
      </c>
      <c r="BI43" s="265">
        <f t="shared" si="115"/>
        <v>0</v>
      </c>
      <c r="BJ43" s="265">
        <f t="shared" si="115"/>
        <v>0</v>
      </c>
      <c r="BK43" s="265">
        <f t="shared" si="115"/>
        <v>0</v>
      </c>
      <c r="BL43" s="265">
        <f t="shared" si="115"/>
        <v>0</v>
      </c>
      <c r="BM43" s="265">
        <f t="shared" si="115"/>
        <v>0</v>
      </c>
      <c r="BN43" s="265">
        <f t="shared" si="115"/>
        <v>0</v>
      </c>
      <c r="BO43" s="265">
        <f t="shared" si="115"/>
        <v>0</v>
      </c>
      <c r="BP43" s="265">
        <f t="shared" si="115"/>
        <v>0</v>
      </c>
      <c r="BQ43" s="265">
        <f t="shared" si="115"/>
        <v>0</v>
      </c>
      <c r="BR43" s="265">
        <f t="shared" si="115"/>
        <v>0</v>
      </c>
      <c r="BS43" s="265">
        <f t="shared" si="115"/>
        <v>0</v>
      </c>
      <c r="BT43" s="265">
        <f t="shared" si="115"/>
        <v>0</v>
      </c>
      <c r="BU43" s="265">
        <f t="shared" si="115"/>
        <v>0</v>
      </c>
      <c r="BV43" s="265">
        <f t="shared" si="115"/>
        <v>0</v>
      </c>
      <c r="BW43" s="265">
        <f t="shared" si="115"/>
        <v>0</v>
      </c>
      <c r="BX43" s="265">
        <f t="shared" si="115"/>
        <v>0</v>
      </c>
      <c r="BY43" s="265">
        <f t="shared" si="115"/>
        <v>0</v>
      </c>
      <c r="BZ43" s="25">
        <f t="shared" si="22"/>
        <v>0</v>
      </c>
    </row>
    <row r="44" spans="1:78" s="258" customFormat="1" ht="15" thickBot="1">
      <c r="F44" s="257">
        <f>SUM(F8:F43)</f>
        <v>350707541.80000001</v>
      </c>
      <c r="G44" s="257"/>
      <c r="H44" s="257"/>
      <c r="I44" s="257"/>
      <c r="J44" s="257"/>
      <c r="K44" s="257"/>
      <c r="L44" s="257"/>
      <c r="M44" s="257">
        <f t="shared" ref="M44:AB44" si="116">SUM(M8:M43)</f>
        <v>7273855.7750000013</v>
      </c>
      <c r="N44" s="257">
        <f t="shared" si="116"/>
        <v>16216726.7875</v>
      </c>
      <c r="O44" s="257">
        <f t="shared" si="116"/>
        <v>27962993.975000001</v>
      </c>
      <c r="P44" s="257">
        <f t="shared" si="116"/>
        <v>36256435.329166666</v>
      </c>
      <c r="Q44" s="257">
        <f t="shared" si="116"/>
        <v>39277456.475000001</v>
      </c>
      <c r="R44" s="257">
        <f t="shared" si="116"/>
        <v>45603601.37083333</v>
      </c>
      <c r="S44" s="257">
        <f t="shared" si="116"/>
        <v>44483333.766666673</v>
      </c>
      <c r="T44" s="257">
        <f t="shared" si="116"/>
        <v>41412449.495833337</v>
      </c>
      <c r="U44" s="257">
        <f t="shared" si="116"/>
        <v>33735260.700000003</v>
      </c>
      <c r="V44" s="257">
        <f t="shared" si="116"/>
        <v>22706557.291666664</v>
      </c>
      <c r="W44" s="257">
        <f t="shared" si="116"/>
        <v>14780557.708333332</v>
      </c>
      <c r="X44" s="257">
        <f t="shared" si="116"/>
        <v>9108000.625</v>
      </c>
      <c r="Y44" s="257">
        <f t="shared" si="116"/>
        <v>6040312.5</v>
      </c>
      <c r="Z44" s="257">
        <f t="shared" si="116"/>
        <v>3600000</v>
      </c>
      <c r="AA44" s="257">
        <f t="shared" si="116"/>
        <v>1800000</v>
      </c>
      <c r="AB44" s="257">
        <f t="shared" si="116"/>
        <v>450000</v>
      </c>
      <c r="AC44" s="257">
        <f t="shared" si="20"/>
        <v>0</v>
      </c>
      <c r="AD44" s="257"/>
      <c r="AE44" s="257"/>
      <c r="AF44" s="257"/>
      <c r="AG44" s="257"/>
      <c r="AH44" s="257"/>
      <c r="AI44" s="257"/>
      <c r="AJ44" s="257"/>
      <c r="AK44" s="257"/>
      <c r="AL44" s="257"/>
      <c r="AM44" s="257"/>
      <c r="AN44" s="257"/>
      <c r="AO44" s="257"/>
      <c r="AP44" s="257"/>
      <c r="AQ44" s="257"/>
      <c r="AR44" s="257"/>
      <c r="AS44" s="257"/>
      <c r="AT44" s="257"/>
      <c r="AU44" s="257"/>
      <c r="AV44" s="257"/>
      <c r="AW44" s="257"/>
      <c r="AX44" s="257"/>
      <c r="AY44" s="257"/>
      <c r="AZ44" s="257"/>
      <c r="BA44" s="257"/>
      <c r="BB44" s="257"/>
      <c r="BC44" s="257"/>
      <c r="BD44" s="257"/>
      <c r="BE44" s="257"/>
      <c r="BF44" s="257"/>
      <c r="BG44" s="257"/>
      <c r="BH44" s="257"/>
      <c r="BI44" s="257"/>
      <c r="BJ44" s="257"/>
      <c r="BK44" s="257"/>
      <c r="BL44" s="257"/>
      <c r="BM44" s="257"/>
      <c r="BN44" s="257"/>
      <c r="BO44" s="257"/>
      <c r="BP44" s="257"/>
      <c r="BQ44" s="257"/>
      <c r="BR44" s="257"/>
      <c r="BS44" s="257"/>
      <c r="BT44" s="257"/>
      <c r="BU44" s="257"/>
      <c r="BV44" s="257"/>
      <c r="BW44" s="257"/>
      <c r="BX44" s="257"/>
      <c r="BY44" s="257"/>
    </row>
    <row r="45" spans="1:78" ht="15" thickTop="1"/>
    <row r="46" spans="1:78" ht="15" thickBot="1"/>
    <row r="47" spans="1:78">
      <c r="F47" s="268" t="s">
        <v>473</v>
      </c>
      <c r="G47" s="269" t="s">
        <v>472</v>
      </c>
      <c r="H47" s="269" t="s">
        <v>471</v>
      </c>
      <c r="I47" s="269" t="s">
        <v>470</v>
      </c>
      <c r="J47" s="269" t="s">
        <v>469</v>
      </c>
      <c r="K47" s="270"/>
      <c r="L47" s="270" t="s">
        <v>468</v>
      </c>
    </row>
    <row r="48" spans="1:78">
      <c r="F48" s="271" t="s">
        <v>456</v>
      </c>
      <c r="G48" s="272">
        <f>M44</f>
        <v>7273855.7750000013</v>
      </c>
      <c r="H48" s="272">
        <f>N44</f>
        <v>16216726.7875</v>
      </c>
      <c r="I48" s="272">
        <f>O44</f>
        <v>27962993.975000001</v>
      </c>
      <c r="J48" s="272">
        <f>P44</f>
        <v>36256435.329166666</v>
      </c>
      <c r="K48" s="273"/>
      <c r="L48" s="273">
        <f>SUM(G48:K48)</f>
        <v>87710011.866666675</v>
      </c>
    </row>
    <row r="49" spans="6:12">
      <c r="F49" s="271" t="s">
        <v>467</v>
      </c>
      <c r="G49" s="272">
        <f>Q44</f>
        <v>39277456.475000001</v>
      </c>
      <c r="H49" s="272">
        <f>R44</f>
        <v>45603601.37083333</v>
      </c>
      <c r="I49" s="272">
        <f>S44</f>
        <v>44483333.766666673</v>
      </c>
      <c r="J49" s="272">
        <f>T44</f>
        <v>41412449.495833337</v>
      </c>
      <c r="K49" s="273"/>
      <c r="L49" s="273">
        <f>SUM(G49:K49)</f>
        <v>170776841.10833335</v>
      </c>
    </row>
    <row r="50" spans="6:12">
      <c r="F50" s="271" t="s">
        <v>466</v>
      </c>
      <c r="G50" s="272">
        <f>U44</f>
        <v>33735260.700000003</v>
      </c>
      <c r="H50" s="272">
        <f>V44</f>
        <v>22706557.291666664</v>
      </c>
      <c r="I50" s="272">
        <f>W44</f>
        <v>14780557.708333332</v>
      </c>
      <c r="J50" s="272">
        <f>X44</f>
        <v>9108000.625</v>
      </c>
      <c r="K50" s="273"/>
      <c r="L50" s="273">
        <f>SUM(G50:K50)</f>
        <v>80330376.325000003</v>
      </c>
    </row>
    <row r="51" spans="6:12">
      <c r="F51" s="271" t="s">
        <v>465</v>
      </c>
      <c r="G51" s="272">
        <f>Y44</f>
        <v>6040312.5</v>
      </c>
      <c r="H51" s="272">
        <f>Z44</f>
        <v>3600000</v>
      </c>
      <c r="I51" s="272">
        <f>AA44</f>
        <v>1800000</v>
      </c>
      <c r="J51" s="272">
        <f>AB44</f>
        <v>450000</v>
      </c>
      <c r="K51" s="273"/>
      <c r="L51" s="273">
        <f>SUM(G51:K51)</f>
        <v>11890312.5</v>
      </c>
    </row>
    <row r="52" spans="6:12" ht="15" thickBot="1">
      <c r="F52" s="274"/>
      <c r="G52" s="275"/>
      <c r="H52" s="275"/>
      <c r="I52" s="275"/>
      <c r="J52" s="276">
        <f>SUM(G48:J51)</f>
        <v>350707541.80000001</v>
      </c>
      <c r="K52" s="277"/>
      <c r="L52" s="278">
        <f>SUM(L48:L51)</f>
        <v>350707541.80000001</v>
      </c>
    </row>
    <row r="53" spans="6:12">
      <c r="F53" s="279"/>
      <c r="G53" s="279"/>
      <c r="H53" s="279"/>
      <c r="I53" s="279"/>
      <c r="J53" s="279"/>
      <c r="K53" s="279"/>
      <c r="L53" s="279"/>
    </row>
    <row r="54" spans="6:12">
      <c r="F54" s="280"/>
      <c r="G54" s="281" t="s">
        <v>273</v>
      </c>
      <c r="H54" s="281" t="s">
        <v>274</v>
      </c>
      <c r="I54" s="281" t="s">
        <v>275</v>
      </c>
      <c r="J54" s="281" t="s">
        <v>8</v>
      </c>
      <c r="K54" s="280"/>
      <c r="L54" s="281" t="s">
        <v>457</v>
      </c>
    </row>
    <row r="55" spans="6:12">
      <c r="F55" s="282" t="s">
        <v>464</v>
      </c>
      <c r="G55" s="283">
        <v>8943973.4605413154</v>
      </c>
      <c r="H55" s="283">
        <v>6065137.791099756</v>
      </c>
      <c r="I55" s="283">
        <v>5016469.0330896555</v>
      </c>
      <c r="J55" s="283">
        <v>4125731.7389079509</v>
      </c>
      <c r="K55" s="280"/>
      <c r="L55" s="284">
        <f>SUM(G55:K55)</f>
        <v>24151312.023638681</v>
      </c>
    </row>
    <row r="56" spans="6:12">
      <c r="F56" s="282" t="s">
        <v>463</v>
      </c>
      <c r="G56" s="283">
        <v>11230150</v>
      </c>
      <c r="H56" s="283">
        <v>9514550</v>
      </c>
      <c r="I56" s="283">
        <v>5324450</v>
      </c>
      <c r="J56" s="283">
        <v>3608850.0000000005</v>
      </c>
      <c r="K56" s="280"/>
      <c r="L56" s="284">
        <f>SUM(G56:K56)</f>
        <v>29678000</v>
      </c>
    </row>
    <row r="57" spans="6:12">
      <c r="F57" s="285" t="s">
        <v>462</v>
      </c>
      <c r="G57" s="283">
        <v>32398309.613333333</v>
      </c>
      <c r="H57" s="283">
        <v>42068783.11999999</v>
      </c>
      <c r="I57" s="283">
        <v>49077652.893333331</v>
      </c>
      <c r="J57" s="283">
        <v>44504079.056666657</v>
      </c>
      <c r="K57" s="280"/>
      <c r="L57" s="284">
        <f>SUM(G57:K57)</f>
        <v>168048824.68333331</v>
      </c>
    </row>
    <row r="58" spans="6:12">
      <c r="F58" s="285" t="s">
        <v>461</v>
      </c>
      <c r="G58" s="283">
        <v>5150511.375</v>
      </c>
      <c r="H58" s="283">
        <v>4192955.8083333336</v>
      </c>
      <c r="I58" s="283">
        <v>3435511.375</v>
      </c>
      <c r="J58" s="283">
        <v>2394822.4750000001</v>
      </c>
      <c r="K58" s="280"/>
      <c r="L58" s="284">
        <f>SUM(G58:K58)</f>
        <v>15173801.033333333</v>
      </c>
    </row>
    <row r="59" spans="6:12">
      <c r="F59" s="285" t="s">
        <v>460</v>
      </c>
      <c r="G59" s="286">
        <f>SUM(G55:G58)</f>
        <v>57722944.448874652</v>
      </c>
      <c r="H59" s="286">
        <f>SUM(H55:H58)</f>
        <v>61841426.719433084</v>
      </c>
      <c r="I59" s="286">
        <f>SUM(I55:I58)</f>
        <v>62854083.301422983</v>
      </c>
      <c r="J59" s="286">
        <f>SUM(J55:J58)</f>
        <v>54633483.270574607</v>
      </c>
      <c r="K59" s="280"/>
      <c r="L59" s="287">
        <f>SUM(L55:L58)</f>
        <v>237051937.74030533</v>
      </c>
    </row>
    <row r="60" spans="6:12">
      <c r="F60" s="279"/>
      <c r="G60" s="279"/>
      <c r="H60" s="279"/>
      <c r="I60" s="279"/>
      <c r="J60" s="279"/>
      <c r="K60" s="279"/>
      <c r="L60" s="279"/>
    </row>
    <row r="61" spans="6:12" ht="15" thickBot="1">
      <c r="F61" s="288" t="s">
        <v>459</v>
      </c>
      <c r="G61" s="279"/>
      <c r="H61" s="279"/>
      <c r="I61" s="279"/>
      <c r="J61" s="279"/>
      <c r="K61" s="279"/>
      <c r="L61" s="279"/>
    </row>
    <row r="62" spans="6:12">
      <c r="F62" s="268" t="s">
        <v>458</v>
      </c>
      <c r="G62" s="269" t="s">
        <v>273</v>
      </c>
      <c r="H62" s="269" t="s">
        <v>274</v>
      </c>
      <c r="I62" s="269" t="s">
        <v>275</v>
      </c>
      <c r="J62" s="269" t="s">
        <v>8</v>
      </c>
      <c r="K62" s="270"/>
      <c r="L62" s="270" t="s">
        <v>457</v>
      </c>
    </row>
    <row r="63" spans="6:12">
      <c r="F63" s="271" t="s">
        <v>456</v>
      </c>
      <c r="G63" s="272">
        <f>G59+G48</f>
        <v>64996800.223874651</v>
      </c>
      <c r="H63" s="272">
        <f>H59+H48</f>
        <v>78058153.506933078</v>
      </c>
      <c r="I63" s="272">
        <f>I59+I48</f>
        <v>90817077.276422977</v>
      </c>
      <c r="J63" s="272">
        <f>J59+J48</f>
        <v>90889918.59974128</v>
      </c>
      <c r="K63" s="273"/>
      <c r="L63" s="273">
        <f>SUM(G63:K63)</f>
        <v>324761949.60697198</v>
      </c>
    </row>
    <row r="65" spans="6:29" ht="18" hidden="1" customHeight="1">
      <c r="F65" s="100">
        <f t="shared" ref="F65:J66" si="117">F8</f>
        <v>135000000</v>
      </c>
      <c r="G65" s="100">
        <f t="shared" si="117"/>
        <v>27000000</v>
      </c>
      <c r="H65" s="100">
        <f t="shared" si="117"/>
        <v>54000000</v>
      </c>
      <c r="I65" s="100">
        <f t="shared" si="117"/>
        <v>27000000</v>
      </c>
      <c r="J65" s="100">
        <f t="shared" si="117"/>
        <v>27000000</v>
      </c>
      <c r="L65" s="289" t="s">
        <v>452</v>
      </c>
      <c r="M65" s="100">
        <f t="shared" ref="M65:AC65" si="118">M8</f>
        <v>0</v>
      </c>
      <c r="N65" s="100">
        <f t="shared" si="118"/>
        <v>0</v>
      </c>
      <c r="O65" s="100">
        <f t="shared" si="118"/>
        <v>0</v>
      </c>
      <c r="P65" s="100">
        <f t="shared" si="118"/>
        <v>0</v>
      </c>
      <c r="Q65" s="100">
        <f t="shared" si="118"/>
        <v>4500000</v>
      </c>
      <c r="R65" s="100">
        <f t="shared" si="118"/>
        <v>15750000</v>
      </c>
      <c r="S65" s="100">
        <f t="shared" si="118"/>
        <v>22950000</v>
      </c>
      <c r="T65" s="100">
        <f t="shared" si="118"/>
        <v>25200000</v>
      </c>
      <c r="U65" s="100">
        <f t="shared" si="118"/>
        <v>22050000</v>
      </c>
      <c r="V65" s="100">
        <f t="shared" si="118"/>
        <v>14850000</v>
      </c>
      <c r="W65" s="100">
        <f t="shared" si="118"/>
        <v>10350000</v>
      </c>
      <c r="X65" s="100">
        <f t="shared" si="118"/>
        <v>7650000</v>
      </c>
      <c r="Y65" s="100">
        <f t="shared" si="118"/>
        <v>5850000</v>
      </c>
      <c r="Z65" s="100">
        <f t="shared" si="118"/>
        <v>3600000</v>
      </c>
      <c r="AA65" s="100">
        <f t="shared" si="118"/>
        <v>1800000</v>
      </c>
      <c r="AB65" s="100">
        <f t="shared" si="118"/>
        <v>450000</v>
      </c>
      <c r="AC65" s="100">
        <f t="shared" si="118"/>
        <v>0</v>
      </c>
    </row>
    <row r="66" spans="6:29" hidden="1">
      <c r="F66" s="100">
        <f t="shared" si="117"/>
        <v>0</v>
      </c>
      <c r="G66" s="100">
        <f t="shared" si="117"/>
        <v>0</v>
      </c>
      <c r="H66" s="100">
        <f t="shared" si="117"/>
        <v>0</v>
      </c>
      <c r="I66" s="100">
        <f t="shared" si="117"/>
        <v>0</v>
      </c>
      <c r="J66" s="100">
        <f t="shared" si="117"/>
        <v>0</v>
      </c>
      <c r="L66" s="290" t="s">
        <v>455</v>
      </c>
      <c r="M66" s="100">
        <f t="shared" ref="M66:AC66" si="119">M9</f>
        <v>0</v>
      </c>
      <c r="N66" s="100">
        <f t="shared" si="119"/>
        <v>0</v>
      </c>
      <c r="O66" s="100">
        <f t="shared" si="119"/>
        <v>0</v>
      </c>
      <c r="P66" s="100">
        <f t="shared" si="119"/>
        <v>0</v>
      </c>
      <c r="Q66" s="100">
        <f t="shared" si="119"/>
        <v>0</v>
      </c>
      <c r="R66" s="100">
        <f t="shared" si="119"/>
        <v>0</v>
      </c>
      <c r="S66" s="100">
        <f t="shared" si="119"/>
        <v>0</v>
      </c>
      <c r="T66" s="100">
        <f t="shared" si="119"/>
        <v>0</v>
      </c>
      <c r="U66" s="100">
        <f t="shared" si="119"/>
        <v>0</v>
      </c>
      <c r="V66" s="100">
        <f t="shared" si="119"/>
        <v>0</v>
      </c>
      <c r="W66" s="100">
        <f t="shared" si="119"/>
        <v>0</v>
      </c>
      <c r="X66" s="100">
        <f t="shared" si="119"/>
        <v>0</v>
      </c>
      <c r="Y66" s="100">
        <f t="shared" si="119"/>
        <v>0</v>
      </c>
      <c r="Z66" s="100">
        <f t="shared" si="119"/>
        <v>0</v>
      </c>
      <c r="AA66" s="100">
        <f t="shared" si="119"/>
        <v>0</v>
      </c>
      <c r="AB66" s="100">
        <f t="shared" si="119"/>
        <v>0</v>
      </c>
      <c r="AC66" s="100">
        <f t="shared" si="119"/>
        <v>0</v>
      </c>
    </row>
    <row r="67" spans="6:29" hidden="1">
      <c r="F67" s="100">
        <f>F10+F13+F14+F17</f>
        <v>105357600</v>
      </c>
      <c r="G67" s="100">
        <f>G10+G13+G14+G17</f>
        <v>36734400</v>
      </c>
      <c r="H67" s="100">
        <f>H10+H13+H14+H17</f>
        <v>24468000</v>
      </c>
      <c r="I67" s="100">
        <f>I10+I13+I14+I17</f>
        <v>22468000</v>
      </c>
      <c r="J67" s="100">
        <f>J10+J13+J14+J17</f>
        <v>21687200</v>
      </c>
      <c r="L67" s="289" t="s">
        <v>454</v>
      </c>
      <c r="M67" s="100">
        <f t="shared" ref="M67:AC67" si="120">M10+M13+M14+M17</f>
        <v>4311200</v>
      </c>
      <c r="N67" s="100">
        <f t="shared" si="120"/>
        <v>9755800</v>
      </c>
      <c r="O67" s="100">
        <f t="shared" si="120"/>
        <v>13522633.333333332</v>
      </c>
      <c r="P67" s="100">
        <f t="shared" si="120"/>
        <v>16641066.666666666</v>
      </c>
      <c r="Q67" s="100">
        <f t="shared" si="120"/>
        <v>15669700</v>
      </c>
      <c r="R67" s="100">
        <f t="shared" si="120"/>
        <v>12669700</v>
      </c>
      <c r="S67" s="100">
        <f t="shared" si="120"/>
        <v>10669700</v>
      </c>
      <c r="T67" s="100">
        <f t="shared" si="120"/>
        <v>9169700</v>
      </c>
      <c r="U67" s="100">
        <f t="shared" si="120"/>
        <v>6358500</v>
      </c>
      <c r="V67" s="100">
        <f t="shared" si="120"/>
        <v>3913900</v>
      </c>
      <c r="W67" s="100">
        <f t="shared" si="120"/>
        <v>2147066.6666666665</v>
      </c>
      <c r="X67" s="100">
        <f t="shared" si="120"/>
        <v>528633.33333333326</v>
      </c>
      <c r="Y67" s="100">
        <f t="shared" si="120"/>
        <v>0</v>
      </c>
      <c r="Z67" s="100">
        <f t="shared" si="120"/>
        <v>0</v>
      </c>
      <c r="AA67" s="100">
        <f t="shared" si="120"/>
        <v>0</v>
      </c>
      <c r="AB67" s="100">
        <f t="shared" si="120"/>
        <v>0</v>
      </c>
      <c r="AC67" s="100">
        <f t="shared" si="120"/>
        <v>0</v>
      </c>
    </row>
    <row r="68" spans="6:29" hidden="1">
      <c r="F68" s="100">
        <f>SUM(F10:F19)-F67</f>
        <v>35277626.800000012</v>
      </c>
      <c r="G68" s="100">
        <f>SUM(G10:G19)-G67</f>
        <v>8569861.799999997</v>
      </c>
      <c r="H68" s="100">
        <f>SUM(H10:H19)-H67</f>
        <v>7011110</v>
      </c>
      <c r="I68" s="100">
        <f>SUM(I10:I19)-I67</f>
        <v>11094340</v>
      </c>
      <c r="J68" s="100">
        <f>SUM(J10:J19)-J67</f>
        <v>8602315</v>
      </c>
      <c r="L68" s="289" t="s">
        <v>453</v>
      </c>
      <c r="M68" s="100">
        <f t="shared" ref="M68:AC68" si="121">SUM(M10:M19)-M67</f>
        <v>714155.1500000013</v>
      </c>
      <c r="N68" s="100">
        <f t="shared" si="121"/>
        <v>1655491.8916666657</v>
      </c>
      <c r="O68" s="100">
        <f t="shared" si="121"/>
        <v>2872149.8083333336</v>
      </c>
      <c r="P68" s="100">
        <f t="shared" si="121"/>
        <v>4051273.5583333354</v>
      </c>
      <c r="Q68" s="100">
        <f t="shared" si="121"/>
        <v>4409703.3500000015</v>
      </c>
      <c r="R68" s="100">
        <f t="shared" si="121"/>
        <v>4409703.3500000015</v>
      </c>
      <c r="S68" s="100">
        <f t="shared" si="121"/>
        <v>4409703.3499999996</v>
      </c>
      <c r="T68" s="100">
        <f t="shared" si="121"/>
        <v>4409703.3499999996</v>
      </c>
      <c r="U68" s="100">
        <f t="shared" si="121"/>
        <v>3695548.2000000011</v>
      </c>
      <c r="V68" s="100">
        <f t="shared" si="121"/>
        <v>2754211.4583333321</v>
      </c>
      <c r="W68" s="100">
        <f t="shared" si="121"/>
        <v>1537553.5416666665</v>
      </c>
      <c r="X68" s="100">
        <f t="shared" si="121"/>
        <v>358429.79166666674</v>
      </c>
      <c r="Y68" s="100">
        <f t="shared" si="121"/>
        <v>0</v>
      </c>
      <c r="Z68" s="100">
        <f t="shared" si="121"/>
        <v>0</v>
      </c>
      <c r="AA68" s="100">
        <f t="shared" si="121"/>
        <v>0</v>
      </c>
      <c r="AB68" s="100">
        <f t="shared" si="121"/>
        <v>0</v>
      </c>
      <c r="AC68" s="100">
        <f t="shared" si="121"/>
        <v>0</v>
      </c>
    </row>
    <row r="69" spans="6:29" hidden="1">
      <c r="F69" s="100">
        <f>SUM(F20:F22)</f>
        <v>4506200</v>
      </c>
      <c r="G69" s="100">
        <f>SUM(G20:G22)</f>
        <v>2286000</v>
      </c>
      <c r="H69" s="100">
        <f>SUM(H20:H22)</f>
        <v>2220200</v>
      </c>
      <c r="I69" s="100">
        <f>SUM(I20:I22)</f>
        <v>0</v>
      </c>
      <c r="J69" s="100">
        <f>SUM(J20:J22)</f>
        <v>0</v>
      </c>
      <c r="L69" s="289" t="s">
        <v>372</v>
      </c>
      <c r="M69" s="100">
        <f t="shared" ref="M69:AC69" si="122">SUM(M20:M22)</f>
        <v>190500</v>
      </c>
      <c r="N69" s="100">
        <f t="shared" si="122"/>
        <v>470766.66666666663</v>
      </c>
      <c r="O69" s="100">
        <f t="shared" si="122"/>
        <v>563275</v>
      </c>
      <c r="P69" s="100">
        <f t="shared" si="122"/>
        <v>563275</v>
      </c>
      <c r="Q69" s="100">
        <f t="shared" si="122"/>
        <v>563275</v>
      </c>
      <c r="R69" s="100">
        <f t="shared" si="122"/>
        <v>563275</v>
      </c>
      <c r="S69" s="100">
        <f t="shared" si="122"/>
        <v>563275</v>
      </c>
      <c r="T69" s="100">
        <f t="shared" si="122"/>
        <v>563275</v>
      </c>
      <c r="U69" s="100">
        <f t="shared" si="122"/>
        <v>372775</v>
      </c>
      <c r="V69" s="100">
        <f t="shared" si="122"/>
        <v>92508.333333333328</v>
      </c>
      <c r="W69" s="100">
        <f t="shared" si="122"/>
        <v>0</v>
      </c>
      <c r="X69" s="100">
        <f t="shared" si="122"/>
        <v>0</v>
      </c>
      <c r="Y69" s="100">
        <f t="shared" si="122"/>
        <v>0</v>
      </c>
      <c r="Z69" s="100">
        <f t="shared" si="122"/>
        <v>0</v>
      </c>
      <c r="AA69" s="100">
        <f t="shared" si="122"/>
        <v>0</v>
      </c>
      <c r="AB69" s="100">
        <f t="shared" si="122"/>
        <v>0</v>
      </c>
      <c r="AC69" s="100">
        <f t="shared" si="122"/>
        <v>0</v>
      </c>
    </row>
    <row r="70" spans="6:29" hidden="1">
      <c r="F70" s="100">
        <f>SUM(F23:F25)</f>
        <v>4989600</v>
      </c>
      <c r="G70" s="100">
        <f>SUM(G23:G25)</f>
        <v>0</v>
      </c>
      <c r="H70" s="100">
        <f>SUM(H23:H25)</f>
        <v>0</v>
      </c>
      <c r="I70" s="100">
        <f>SUM(I23:I25)</f>
        <v>4989600</v>
      </c>
      <c r="J70" s="100">
        <f>SUM(J23:J25)</f>
        <v>0</v>
      </c>
      <c r="L70" s="289" t="s">
        <v>373</v>
      </c>
      <c r="M70" s="100">
        <f t="shared" ref="M70:AC70" si="123">SUM(M23:M25)</f>
        <v>0</v>
      </c>
      <c r="N70" s="100">
        <f t="shared" si="123"/>
        <v>0</v>
      </c>
      <c r="O70" s="100">
        <f t="shared" si="123"/>
        <v>831600</v>
      </c>
      <c r="P70" s="100">
        <f t="shared" si="123"/>
        <v>1247400</v>
      </c>
      <c r="Q70" s="100">
        <f t="shared" si="123"/>
        <v>1247400</v>
      </c>
      <c r="R70" s="100">
        <f t="shared" si="123"/>
        <v>1247400</v>
      </c>
      <c r="S70" s="100">
        <f t="shared" si="123"/>
        <v>415800</v>
      </c>
      <c r="T70" s="100">
        <f t="shared" si="123"/>
        <v>0</v>
      </c>
      <c r="U70" s="100">
        <f t="shared" si="123"/>
        <v>0</v>
      </c>
      <c r="V70" s="100">
        <f t="shared" si="123"/>
        <v>0</v>
      </c>
      <c r="W70" s="100">
        <f t="shared" si="123"/>
        <v>0</v>
      </c>
      <c r="X70" s="100">
        <f t="shared" si="123"/>
        <v>0</v>
      </c>
      <c r="Y70" s="100">
        <f t="shared" si="123"/>
        <v>0</v>
      </c>
      <c r="Z70" s="100">
        <f t="shared" si="123"/>
        <v>0</v>
      </c>
      <c r="AA70" s="100">
        <f t="shared" si="123"/>
        <v>0</v>
      </c>
      <c r="AB70" s="100">
        <f t="shared" si="123"/>
        <v>0</v>
      </c>
      <c r="AC70" s="100">
        <f t="shared" si="123"/>
        <v>0</v>
      </c>
    </row>
    <row r="71" spans="6:29" hidden="1">
      <c r="F71" s="100">
        <f>SUM(F26:F34)</f>
        <v>21310000</v>
      </c>
      <c r="G71" s="100">
        <f>SUM(G26:G34)</f>
        <v>8767500</v>
      </c>
      <c r="H71" s="100">
        <f>SUM(H26:H34)</f>
        <v>2050000</v>
      </c>
      <c r="I71" s="100">
        <f>SUM(I26:I34)</f>
        <v>5525000</v>
      </c>
      <c r="J71" s="100">
        <f>SUM(J26:J34)</f>
        <v>400000</v>
      </c>
      <c r="L71" s="289" t="s">
        <v>374</v>
      </c>
      <c r="M71" s="100">
        <f t="shared" ref="M71:AC71" si="124">SUM(M26:M34)</f>
        <v>1136250</v>
      </c>
      <c r="N71" s="100">
        <f t="shared" si="124"/>
        <v>2046041.6666666665</v>
      </c>
      <c r="O71" s="100">
        <f t="shared" si="124"/>
        <v>2787708.333333333</v>
      </c>
      <c r="P71" s="100">
        <f t="shared" si="124"/>
        <v>3139791.6666666665</v>
      </c>
      <c r="Q71" s="100">
        <f t="shared" si="124"/>
        <v>2742500</v>
      </c>
      <c r="R71" s="100">
        <f t="shared" si="124"/>
        <v>2185520.8333333335</v>
      </c>
      <c r="S71" s="100">
        <f t="shared" si="124"/>
        <v>1793854.1666666665</v>
      </c>
      <c r="T71" s="100">
        <f t="shared" si="124"/>
        <v>1616770.8333333333</v>
      </c>
      <c r="U71" s="100">
        <f t="shared" si="124"/>
        <v>1258437.5</v>
      </c>
      <c r="V71" s="100">
        <f t="shared" si="124"/>
        <v>1095937.5</v>
      </c>
      <c r="W71" s="100">
        <f t="shared" si="124"/>
        <v>745937.5</v>
      </c>
      <c r="X71" s="100">
        <f t="shared" si="124"/>
        <v>570937.5</v>
      </c>
      <c r="Y71" s="100">
        <f t="shared" si="124"/>
        <v>190312.5</v>
      </c>
      <c r="Z71" s="100">
        <f t="shared" si="124"/>
        <v>0</v>
      </c>
      <c r="AA71" s="100">
        <f t="shared" si="124"/>
        <v>0</v>
      </c>
      <c r="AB71" s="100">
        <f t="shared" si="124"/>
        <v>0</v>
      </c>
      <c r="AC71" s="100">
        <f t="shared" si="124"/>
        <v>0</v>
      </c>
    </row>
    <row r="72" spans="6:29" hidden="1">
      <c r="F72" s="100">
        <f>SUM(F35:F43)</f>
        <v>44266515</v>
      </c>
      <c r="G72" s="100">
        <f>SUM(G35:G43)</f>
        <v>5530503.75</v>
      </c>
      <c r="H72" s="100">
        <f>SUM(H35:H43)</f>
        <v>5436003.75</v>
      </c>
      <c r="I72" s="100">
        <f>SUM(I35:I43)</f>
        <v>27864003.75</v>
      </c>
      <c r="J72" s="100">
        <f>SUM(J35:J43)</f>
        <v>5436003.75</v>
      </c>
      <c r="L72" s="289" t="s">
        <v>375</v>
      </c>
      <c r="M72" s="100">
        <f t="shared" ref="M72:AC72" si="125">SUM(M35:M43)</f>
        <v>921750.625</v>
      </c>
      <c r="N72" s="100">
        <f t="shared" si="125"/>
        <v>2288626.5625</v>
      </c>
      <c r="O72" s="100">
        <f t="shared" si="125"/>
        <v>7385627.5</v>
      </c>
      <c r="P72" s="100">
        <f t="shared" si="125"/>
        <v>10613628.4375</v>
      </c>
      <c r="Q72" s="100">
        <f t="shared" si="125"/>
        <v>10144878.125</v>
      </c>
      <c r="R72" s="100">
        <f t="shared" si="125"/>
        <v>8778002.1875</v>
      </c>
      <c r="S72" s="100">
        <f t="shared" si="125"/>
        <v>3681001.25</v>
      </c>
      <c r="T72" s="100">
        <f t="shared" si="125"/>
        <v>453000.3125</v>
      </c>
      <c r="U72" s="100">
        <f t="shared" si="125"/>
        <v>0</v>
      </c>
      <c r="V72" s="100">
        <f t="shared" si="125"/>
        <v>0</v>
      </c>
      <c r="W72" s="100">
        <f t="shared" si="125"/>
        <v>0</v>
      </c>
      <c r="X72" s="100">
        <f t="shared" si="125"/>
        <v>0</v>
      </c>
      <c r="Y72" s="100">
        <f t="shared" si="125"/>
        <v>0</v>
      </c>
      <c r="Z72" s="100">
        <f t="shared" si="125"/>
        <v>0</v>
      </c>
      <c r="AA72" s="100">
        <f t="shared" si="125"/>
        <v>0</v>
      </c>
      <c r="AB72" s="100">
        <f t="shared" si="125"/>
        <v>0</v>
      </c>
      <c r="AC72" s="100">
        <f t="shared" si="125"/>
        <v>0</v>
      </c>
    </row>
  </sheetData>
  <autoFilter ref="A7:BZ7"/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79"/>
  <sheetViews>
    <sheetView tabSelected="1" view="pageBreakPreview" zoomScaleNormal="100" zoomScaleSheetLayoutView="100" workbookViewId="0">
      <pane xSplit="3" ySplit="4" topLeftCell="E5" activePane="bottomRight" state="frozen"/>
      <selection pane="topRight" activeCell="D1" sqref="D1"/>
      <selection pane="bottomLeft" activeCell="A5" sqref="A5"/>
      <selection pane="bottomRight" activeCell="P74" sqref="P74:P77"/>
    </sheetView>
  </sheetViews>
  <sheetFormatPr defaultColWidth="9" defaultRowHeight="14.25" outlineLevelCol="1"/>
  <cols>
    <col min="1" max="1" width="4.375" style="25" bestFit="1" customWidth="1"/>
    <col min="2" max="2" width="6.75" style="25" customWidth="1"/>
    <col min="3" max="3" width="8.125" style="25" customWidth="1"/>
    <col min="4" max="4" width="35.375" style="25" customWidth="1"/>
    <col min="5" max="5" width="22.375" style="25" customWidth="1"/>
    <col min="6" max="6" width="11.875" style="25" customWidth="1"/>
    <col min="7" max="7" width="13.625" style="25" customWidth="1"/>
    <col min="8" max="10" width="10.625" style="25" customWidth="1"/>
    <col min="11" max="11" width="10.625" style="31" customWidth="1"/>
    <col min="12" max="15" width="10.625" style="25" hidden="1" customWidth="1" outlineLevel="1"/>
    <col min="16" max="16" width="13.5" style="296" customWidth="1" collapsed="1"/>
    <col min="17" max="16384" width="9" style="25"/>
  </cols>
  <sheetData>
    <row r="1" spans="1:16" s="147" customFormat="1">
      <c r="A1" s="141" t="s">
        <v>338</v>
      </c>
      <c r="B1" s="142"/>
      <c r="C1" s="143"/>
      <c r="D1" s="144"/>
      <c r="E1" s="144"/>
      <c r="F1" s="144"/>
      <c r="G1" s="145"/>
      <c r="H1" s="146"/>
      <c r="I1" s="146"/>
      <c r="J1" s="146"/>
      <c r="K1" s="291"/>
      <c r="L1" s="146"/>
      <c r="M1" s="146"/>
      <c r="N1" s="146"/>
      <c r="O1" s="146"/>
      <c r="P1" s="144"/>
    </row>
    <row r="2" spans="1:16" s="147" customFormat="1">
      <c r="A2" s="141" t="s">
        <v>337</v>
      </c>
      <c r="B2" s="142"/>
      <c r="C2" s="143"/>
      <c r="D2" s="144"/>
      <c r="E2" s="144"/>
      <c r="F2" s="144"/>
      <c r="G2" s="145"/>
      <c r="H2" s="146"/>
      <c r="I2" s="146"/>
      <c r="J2" s="146"/>
      <c r="K2" s="291"/>
      <c r="L2" s="146"/>
      <c r="M2" s="146"/>
      <c r="N2" s="146"/>
      <c r="O2" s="146"/>
      <c r="P2" s="144"/>
    </row>
    <row r="3" spans="1:16" ht="15">
      <c r="A3" s="138"/>
      <c r="B3" s="137"/>
      <c r="C3" s="137"/>
      <c r="D3" s="2"/>
      <c r="E3" s="2"/>
      <c r="F3" s="2"/>
    </row>
    <row r="4" spans="1:16" ht="27.75" customHeight="1">
      <c r="B4" s="298" t="s">
        <v>20</v>
      </c>
      <c r="C4" s="298" t="s">
        <v>336</v>
      </c>
      <c r="D4" s="298" t="s">
        <v>335</v>
      </c>
      <c r="E4" s="298" t="s">
        <v>29</v>
      </c>
      <c r="F4" s="299"/>
      <c r="G4" s="300" t="s">
        <v>513</v>
      </c>
      <c r="H4" s="298" t="s">
        <v>514</v>
      </c>
      <c r="I4" s="298" t="s">
        <v>515</v>
      </c>
      <c r="J4" s="300" t="s">
        <v>516</v>
      </c>
      <c r="K4" s="298" t="s">
        <v>517</v>
      </c>
      <c r="L4" s="301" t="s">
        <v>510</v>
      </c>
      <c r="M4" s="302" t="s">
        <v>511</v>
      </c>
      <c r="N4" s="301" t="s">
        <v>512</v>
      </c>
      <c r="O4" s="301" t="s">
        <v>519</v>
      </c>
      <c r="P4" s="303" t="s">
        <v>520</v>
      </c>
    </row>
    <row r="5" spans="1:16" s="295" customFormat="1" ht="15" customHeight="1">
      <c r="A5" s="13"/>
      <c r="B5" s="472" t="s">
        <v>334</v>
      </c>
      <c r="C5" s="477" t="s">
        <v>521</v>
      </c>
      <c r="D5" s="304" t="s">
        <v>522</v>
      </c>
      <c r="E5" s="305" t="s">
        <v>523</v>
      </c>
      <c r="F5" s="306"/>
      <c r="G5" s="307"/>
      <c r="H5" s="307"/>
      <c r="I5" s="307"/>
      <c r="J5" s="307"/>
      <c r="K5" s="307">
        <f>SUM(G5:J5)</f>
        <v>0</v>
      </c>
      <c r="L5" s="307">
        <v>225000</v>
      </c>
      <c r="M5" s="307">
        <v>380560</v>
      </c>
      <c r="N5" s="307">
        <v>310000</v>
      </c>
      <c r="O5" s="307">
        <v>310000</v>
      </c>
      <c r="P5" s="463" t="s">
        <v>524</v>
      </c>
    </row>
    <row r="6" spans="1:16" s="295" customFormat="1" ht="15" customHeight="1">
      <c r="A6" s="13"/>
      <c r="B6" s="473"/>
      <c r="C6" s="473"/>
      <c r="D6" s="304" t="s">
        <v>525</v>
      </c>
      <c r="E6" s="305" t="s">
        <v>526</v>
      </c>
      <c r="F6" s="306"/>
      <c r="G6" s="307"/>
      <c r="H6" s="307"/>
      <c r="I6" s="307"/>
      <c r="J6" s="307"/>
      <c r="K6" s="307">
        <v>910000</v>
      </c>
      <c r="L6" s="307">
        <v>195000</v>
      </c>
      <c r="M6" s="307">
        <v>195000</v>
      </c>
      <c r="N6" s="307">
        <v>195000</v>
      </c>
      <c r="O6" s="307">
        <v>195000</v>
      </c>
      <c r="P6" s="464"/>
    </row>
    <row r="7" spans="1:16" s="295" customFormat="1" ht="15" customHeight="1">
      <c r="A7" s="13"/>
      <c r="B7" s="473"/>
      <c r="C7" s="473"/>
      <c r="D7" s="308" t="s">
        <v>527</v>
      </c>
      <c r="E7" s="308" t="s">
        <v>528</v>
      </c>
      <c r="F7" s="309"/>
      <c r="G7" s="310"/>
      <c r="H7" s="310"/>
      <c r="I7" s="310"/>
      <c r="J7" s="310"/>
      <c r="K7" s="310">
        <f>SUM(G7:J7)</f>
        <v>0</v>
      </c>
      <c r="L7" s="311"/>
      <c r="M7" s="311"/>
      <c r="N7" s="311"/>
      <c r="O7" s="311"/>
      <c r="P7" s="464"/>
    </row>
    <row r="8" spans="1:16" s="295" customFormat="1" ht="15" customHeight="1">
      <c r="A8" s="13"/>
      <c r="B8" s="473"/>
      <c r="C8" s="473"/>
      <c r="D8" s="304" t="s">
        <v>529</v>
      </c>
      <c r="E8" s="305" t="s">
        <v>530</v>
      </c>
      <c r="F8" s="306"/>
      <c r="G8" s="307"/>
      <c r="H8" s="307"/>
      <c r="I8" s="307"/>
      <c r="J8" s="307"/>
      <c r="K8" s="307">
        <f>SUM(G8:J8)</f>
        <v>0</v>
      </c>
      <c r="L8" s="307">
        <v>20000</v>
      </c>
      <c r="M8" s="307">
        <v>20000</v>
      </c>
      <c r="N8" s="307">
        <v>20000</v>
      </c>
      <c r="O8" s="307">
        <v>20000</v>
      </c>
      <c r="P8" s="465"/>
    </row>
    <row r="9" spans="1:16" s="1" customFormat="1" ht="15" customHeight="1">
      <c r="A9" s="13"/>
      <c r="B9" s="473"/>
      <c r="C9" s="474"/>
      <c r="D9" s="312"/>
      <c r="E9" s="313" t="s">
        <v>531</v>
      </c>
      <c r="F9" s="314"/>
      <c r="G9" s="315"/>
      <c r="H9" s="315"/>
      <c r="I9" s="315"/>
      <c r="J9" s="315"/>
      <c r="K9" s="315">
        <f t="shared" ref="K9" si="0">SUM(G9:J9)</f>
        <v>0</v>
      </c>
      <c r="L9" s="315">
        <f>SUM(L5:L8)</f>
        <v>440000</v>
      </c>
      <c r="M9" s="315">
        <f>SUM(M5:M8)</f>
        <v>595560</v>
      </c>
      <c r="N9" s="315">
        <f>SUM(N5:N8)</f>
        <v>525000</v>
      </c>
      <c r="O9" s="315">
        <f>SUM(O5:O8)</f>
        <v>525000</v>
      </c>
      <c r="P9" s="316"/>
    </row>
    <row r="10" spans="1:16" ht="15" customHeight="1">
      <c r="B10" s="473"/>
      <c r="C10" s="472" t="s">
        <v>532</v>
      </c>
      <c r="D10" s="475" t="s">
        <v>333</v>
      </c>
      <c r="E10" s="317" t="s">
        <v>332</v>
      </c>
      <c r="F10" s="318"/>
      <c r="G10" s="319"/>
      <c r="H10" s="319"/>
      <c r="I10" s="319"/>
      <c r="J10" s="319"/>
      <c r="K10" s="319">
        <f t="shared" ref="K10:K13" si="1">SUM(G10:J10)</f>
        <v>0</v>
      </c>
      <c r="L10" s="320">
        <v>390000</v>
      </c>
      <c r="M10" s="320">
        <v>390000</v>
      </c>
      <c r="N10" s="320">
        <v>390000</v>
      </c>
      <c r="O10" s="320">
        <v>390000</v>
      </c>
      <c r="P10" s="466" t="s">
        <v>533</v>
      </c>
    </row>
    <row r="11" spans="1:16" ht="15" customHeight="1">
      <c r="B11" s="473"/>
      <c r="C11" s="473"/>
      <c r="D11" s="476"/>
      <c r="E11" s="321" t="s">
        <v>534</v>
      </c>
      <c r="F11" s="322"/>
      <c r="G11" s="319"/>
      <c r="H11" s="319"/>
      <c r="I11" s="319"/>
      <c r="J11" s="319"/>
      <c r="K11" s="319">
        <f t="shared" si="1"/>
        <v>0</v>
      </c>
      <c r="L11" s="320">
        <v>54000</v>
      </c>
      <c r="M11" s="320">
        <v>54000</v>
      </c>
      <c r="N11" s="320">
        <v>54000</v>
      </c>
      <c r="O11" s="320">
        <v>54000</v>
      </c>
      <c r="P11" s="467"/>
    </row>
    <row r="12" spans="1:16" ht="15" customHeight="1">
      <c r="B12" s="473"/>
      <c r="C12" s="473"/>
      <c r="D12" s="476"/>
      <c r="E12" s="321" t="s">
        <v>331</v>
      </c>
      <c r="F12" s="322"/>
      <c r="G12" s="319"/>
      <c r="H12" s="323"/>
      <c r="I12" s="319"/>
      <c r="J12" s="319"/>
      <c r="K12" s="319">
        <f t="shared" si="1"/>
        <v>0</v>
      </c>
      <c r="L12" s="320">
        <v>20000</v>
      </c>
      <c r="M12" s="320">
        <v>20000</v>
      </c>
      <c r="N12" s="320">
        <v>20000</v>
      </c>
      <c r="O12" s="320">
        <v>20000</v>
      </c>
      <c r="P12" s="467"/>
    </row>
    <row r="13" spans="1:16" ht="15" customHeight="1">
      <c r="B13" s="473"/>
      <c r="C13" s="473"/>
      <c r="D13" s="476"/>
      <c r="E13" s="317" t="s">
        <v>330</v>
      </c>
      <c r="F13" s="322"/>
      <c r="G13" s="319"/>
      <c r="H13" s="323"/>
      <c r="I13" s="319"/>
      <c r="J13" s="319"/>
      <c r="K13" s="319">
        <f t="shared" si="1"/>
        <v>0</v>
      </c>
      <c r="L13" s="320">
        <v>5000</v>
      </c>
      <c r="M13" s="320">
        <v>5000</v>
      </c>
      <c r="N13" s="320">
        <v>5000</v>
      </c>
      <c r="O13" s="320">
        <v>5000</v>
      </c>
      <c r="P13" s="468"/>
    </row>
    <row r="14" spans="1:16" ht="19.5" customHeight="1" thickBot="1">
      <c r="B14" s="473"/>
      <c r="C14" s="473"/>
      <c r="D14" s="478" t="s">
        <v>329</v>
      </c>
      <c r="E14" s="479"/>
      <c r="F14" s="324"/>
      <c r="G14" s="325"/>
      <c r="H14" s="325"/>
      <c r="I14" s="325"/>
      <c r="J14" s="325"/>
      <c r="K14" s="325">
        <f t="shared" ref="G14:O14" si="2">SUM(K10:K13)</f>
        <v>0</v>
      </c>
      <c r="L14" s="326">
        <f t="shared" si="2"/>
        <v>469000</v>
      </c>
      <c r="M14" s="326">
        <f t="shared" si="2"/>
        <v>469000</v>
      </c>
      <c r="N14" s="326">
        <f t="shared" si="2"/>
        <v>469000</v>
      </c>
      <c r="O14" s="326">
        <f t="shared" si="2"/>
        <v>469000</v>
      </c>
      <c r="P14" s="327"/>
    </row>
    <row r="15" spans="1:16" ht="15" customHeight="1">
      <c r="B15" s="473"/>
      <c r="C15" s="473"/>
      <c r="D15" s="480" t="s">
        <v>535</v>
      </c>
      <c r="E15" s="482" t="s">
        <v>536</v>
      </c>
      <c r="F15" s="328" t="s">
        <v>537</v>
      </c>
      <c r="G15" s="329"/>
      <c r="H15" s="329"/>
      <c r="I15" s="329"/>
      <c r="J15" s="329"/>
      <c r="K15" s="330">
        <f t="shared" ref="K15:K39" si="3">SUM(G15:J15)</f>
        <v>0</v>
      </c>
      <c r="L15" s="331">
        <v>87900</v>
      </c>
      <c r="M15" s="332">
        <v>87500</v>
      </c>
      <c r="N15" s="332">
        <v>87500</v>
      </c>
      <c r="O15" s="332">
        <v>87100</v>
      </c>
      <c r="P15" s="466" t="s">
        <v>538</v>
      </c>
    </row>
    <row r="16" spans="1:16" ht="15" customHeight="1">
      <c r="B16" s="473"/>
      <c r="C16" s="473"/>
      <c r="D16" s="481"/>
      <c r="E16" s="483"/>
      <c r="F16" s="322" t="s">
        <v>539</v>
      </c>
      <c r="G16" s="333"/>
      <c r="H16" s="333"/>
      <c r="I16" s="333"/>
      <c r="J16" s="333"/>
      <c r="K16" s="334">
        <f t="shared" si="3"/>
        <v>0</v>
      </c>
      <c r="L16" s="331"/>
      <c r="M16" s="335"/>
      <c r="N16" s="335"/>
      <c r="O16" s="335"/>
      <c r="P16" s="467"/>
    </row>
    <row r="17" spans="2:16" ht="15" customHeight="1" thickBot="1">
      <c r="B17" s="473"/>
      <c r="C17" s="473"/>
      <c r="D17" s="481"/>
      <c r="E17" s="484"/>
      <c r="F17" s="336" t="s">
        <v>540</v>
      </c>
      <c r="G17" s="337"/>
      <c r="H17" s="337"/>
      <c r="I17" s="337"/>
      <c r="J17" s="337"/>
      <c r="K17" s="338">
        <f t="shared" si="3"/>
        <v>0</v>
      </c>
      <c r="L17" s="331"/>
      <c r="M17" s="335"/>
      <c r="N17" s="335"/>
      <c r="O17" s="335"/>
      <c r="P17" s="467"/>
    </row>
    <row r="18" spans="2:16" ht="15" customHeight="1">
      <c r="B18" s="473"/>
      <c r="C18" s="473"/>
      <c r="D18" s="481"/>
      <c r="E18" s="485" t="s">
        <v>541</v>
      </c>
      <c r="F18" s="328" t="s">
        <v>537</v>
      </c>
      <c r="G18" s="329"/>
      <c r="H18" s="329"/>
      <c r="I18" s="329"/>
      <c r="J18" s="329"/>
      <c r="K18" s="330">
        <f t="shared" si="3"/>
        <v>0</v>
      </c>
      <c r="L18" s="331"/>
      <c r="M18" s="335"/>
      <c r="N18" s="335"/>
      <c r="O18" s="335"/>
      <c r="P18" s="467"/>
    </row>
    <row r="19" spans="2:16" ht="15" customHeight="1">
      <c r="B19" s="473"/>
      <c r="C19" s="473"/>
      <c r="D19" s="481"/>
      <c r="E19" s="486"/>
      <c r="F19" s="322" t="s">
        <v>539</v>
      </c>
      <c r="G19" s="333"/>
      <c r="H19" s="333"/>
      <c r="I19" s="333"/>
      <c r="J19" s="333"/>
      <c r="K19" s="334">
        <f t="shared" si="3"/>
        <v>0</v>
      </c>
      <c r="L19" s="331"/>
      <c r="M19" s="335"/>
      <c r="N19" s="335"/>
      <c r="O19" s="335"/>
      <c r="P19" s="467"/>
    </row>
    <row r="20" spans="2:16" ht="15" customHeight="1" thickBot="1">
      <c r="B20" s="473"/>
      <c r="C20" s="473"/>
      <c r="D20" s="481"/>
      <c r="E20" s="487"/>
      <c r="F20" s="336" t="s">
        <v>540</v>
      </c>
      <c r="G20" s="337"/>
      <c r="H20" s="337"/>
      <c r="I20" s="337"/>
      <c r="J20" s="337"/>
      <c r="K20" s="338">
        <f t="shared" si="3"/>
        <v>0</v>
      </c>
      <c r="L20" s="339">
        <v>150000</v>
      </c>
      <c r="M20" s="333">
        <v>150000</v>
      </c>
      <c r="N20" s="333">
        <v>150000</v>
      </c>
      <c r="O20" s="333">
        <v>150000</v>
      </c>
      <c r="P20" s="467"/>
    </row>
    <row r="21" spans="2:16" ht="15" customHeight="1">
      <c r="B21" s="473"/>
      <c r="C21" s="473"/>
      <c r="D21" s="481"/>
      <c r="E21" s="488" t="s">
        <v>542</v>
      </c>
      <c r="F21" s="328" t="s">
        <v>537</v>
      </c>
      <c r="G21" s="329"/>
      <c r="H21" s="329"/>
      <c r="I21" s="329"/>
      <c r="J21" s="329"/>
      <c r="K21" s="330">
        <f t="shared" si="3"/>
        <v>0</v>
      </c>
      <c r="L21" s="340">
        <v>120000</v>
      </c>
      <c r="M21" s="341">
        <v>120000</v>
      </c>
      <c r="N21" s="341">
        <v>120000</v>
      </c>
      <c r="O21" s="341">
        <v>120000</v>
      </c>
      <c r="P21" s="467"/>
    </row>
    <row r="22" spans="2:16" ht="15" customHeight="1">
      <c r="B22" s="473"/>
      <c r="C22" s="473"/>
      <c r="D22" s="481"/>
      <c r="E22" s="489"/>
      <c r="F22" s="322" t="s">
        <v>539</v>
      </c>
      <c r="G22" s="333"/>
      <c r="H22" s="333"/>
      <c r="I22" s="333"/>
      <c r="J22" s="333"/>
      <c r="K22" s="334">
        <f t="shared" si="3"/>
        <v>0</v>
      </c>
      <c r="L22" s="340"/>
      <c r="M22" s="341"/>
      <c r="N22" s="341"/>
      <c r="O22" s="341"/>
      <c r="P22" s="467"/>
    </row>
    <row r="23" spans="2:16" ht="15" customHeight="1" thickBot="1">
      <c r="B23" s="473"/>
      <c r="C23" s="473"/>
      <c r="D23" s="481"/>
      <c r="E23" s="490"/>
      <c r="F23" s="336" t="s">
        <v>540</v>
      </c>
      <c r="G23" s="337"/>
      <c r="H23" s="337"/>
      <c r="I23" s="337"/>
      <c r="J23" s="337"/>
      <c r="K23" s="338">
        <f t="shared" si="3"/>
        <v>0</v>
      </c>
      <c r="L23" s="340"/>
      <c r="M23" s="341"/>
      <c r="N23" s="341"/>
      <c r="O23" s="341"/>
      <c r="P23" s="467"/>
    </row>
    <row r="24" spans="2:16" ht="15" customHeight="1">
      <c r="B24" s="473"/>
      <c r="C24" s="473"/>
      <c r="D24" s="481"/>
      <c r="E24" s="488" t="s">
        <v>543</v>
      </c>
      <c r="F24" s="328" t="s">
        <v>537</v>
      </c>
      <c r="G24" s="329"/>
      <c r="H24" s="329"/>
      <c r="I24" s="329"/>
      <c r="J24" s="329"/>
      <c r="K24" s="330">
        <f t="shared" si="3"/>
        <v>0</v>
      </c>
      <c r="L24" s="340"/>
      <c r="M24" s="341"/>
      <c r="N24" s="341"/>
      <c r="O24" s="341"/>
      <c r="P24" s="467"/>
    </row>
    <row r="25" spans="2:16" ht="15" customHeight="1">
      <c r="B25" s="473"/>
      <c r="C25" s="473"/>
      <c r="D25" s="481"/>
      <c r="E25" s="489"/>
      <c r="F25" s="322" t="s">
        <v>539</v>
      </c>
      <c r="G25" s="333"/>
      <c r="H25" s="333"/>
      <c r="I25" s="333"/>
      <c r="J25" s="333"/>
      <c r="K25" s="334">
        <f t="shared" si="3"/>
        <v>0</v>
      </c>
      <c r="L25" s="340"/>
      <c r="M25" s="341"/>
      <c r="N25" s="341"/>
      <c r="O25" s="341"/>
      <c r="P25" s="467"/>
    </row>
    <row r="26" spans="2:16" ht="15" customHeight="1" thickBot="1">
      <c r="B26" s="473"/>
      <c r="C26" s="473"/>
      <c r="D26" s="481"/>
      <c r="E26" s="490"/>
      <c r="F26" s="336" t="s">
        <v>540</v>
      </c>
      <c r="G26" s="337"/>
      <c r="H26" s="337"/>
      <c r="I26" s="337"/>
      <c r="J26" s="337"/>
      <c r="K26" s="338">
        <f t="shared" si="3"/>
        <v>0</v>
      </c>
      <c r="L26" s="340">
        <v>170000</v>
      </c>
      <c r="M26" s="341">
        <v>170000</v>
      </c>
      <c r="N26" s="341">
        <v>170000</v>
      </c>
      <c r="O26" s="341">
        <v>170000</v>
      </c>
      <c r="P26" s="467"/>
    </row>
    <row r="27" spans="2:16" ht="15" customHeight="1">
      <c r="B27" s="473"/>
      <c r="C27" s="473"/>
      <c r="D27" s="476"/>
      <c r="E27" s="491" t="s">
        <v>544</v>
      </c>
      <c r="F27" s="342" t="s">
        <v>537</v>
      </c>
      <c r="G27" s="343"/>
      <c r="H27" s="343"/>
      <c r="I27" s="343"/>
      <c r="J27" s="343"/>
      <c r="K27" s="343">
        <f t="shared" si="3"/>
        <v>0</v>
      </c>
      <c r="L27" s="344"/>
      <c r="M27" s="344"/>
      <c r="N27" s="344"/>
      <c r="O27" s="344"/>
      <c r="P27" s="467"/>
    </row>
    <row r="28" spans="2:16" ht="15" customHeight="1">
      <c r="B28" s="473"/>
      <c r="C28" s="473"/>
      <c r="D28" s="476"/>
      <c r="E28" s="491"/>
      <c r="F28" s="322" t="s">
        <v>539</v>
      </c>
      <c r="G28" s="345"/>
      <c r="H28" s="345"/>
      <c r="I28" s="345"/>
      <c r="J28" s="345"/>
      <c r="K28" s="345">
        <f t="shared" si="3"/>
        <v>0</v>
      </c>
      <c r="L28" s="344"/>
      <c r="M28" s="344"/>
      <c r="N28" s="344"/>
      <c r="O28" s="344"/>
      <c r="P28" s="467"/>
    </row>
    <row r="29" spans="2:16" ht="15" customHeight="1">
      <c r="B29" s="473"/>
      <c r="C29" s="473"/>
      <c r="D29" s="476"/>
      <c r="E29" s="492"/>
      <c r="F29" s="322" t="s">
        <v>540</v>
      </c>
      <c r="G29" s="345"/>
      <c r="H29" s="345"/>
      <c r="I29" s="345"/>
      <c r="J29" s="345"/>
      <c r="K29" s="345">
        <f t="shared" si="3"/>
        <v>0</v>
      </c>
      <c r="L29" s="344"/>
      <c r="M29" s="344"/>
      <c r="N29" s="344"/>
      <c r="O29" s="344"/>
      <c r="P29" s="467"/>
    </row>
    <row r="30" spans="2:16" ht="15" customHeight="1">
      <c r="B30" s="473"/>
      <c r="C30" s="473"/>
      <c r="D30" s="476"/>
      <c r="E30" s="493" t="s">
        <v>545</v>
      </c>
      <c r="F30" s="322" t="s">
        <v>537</v>
      </c>
      <c r="G30" s="345"/>
      <c r="H30" s="345"/>
      <c r="I30" s="345"/>
      <c r="J30" s="345"/>
      <c r="K30" s="345">
        <f t="shared" si="3"/>
        <v>0</v>
      </c>
      <c r="L30" s="344"/>
      <c r="M30" s="344"/>
      <c r="N30" s="344"/>
      <c r="O30" s="344"/>
      <c r="P30" s="467"/>
    </row>
    <row r="31" spans="2:16" ht="15" customHeight="1">
      <c r="B31" s="473"/>
      <c r="C31" s="473"/>
      <c r="D31" s="476"/>
      <c r="E31" s="494"/>
      <c r="F31" s="322" t="s">
        <v>539</v>
      </c>
      <c r="G31" s="345"/>
      <c r="H31" s="345"/>
      <c r="I31" s="345"/>
      <c r="J31" s="345"/>
      <c r="K31" s="345">
        <f t="shared" si="3"/>
        <v>0</v>
      </c>
      <c r="L31" s="344"/>
      <c r="M31" s="344"/>
      <c r="N31" s="344"/>
      <c r="O31" s="344"/>
      <c r="P31" s="467"/>
    </row>
    <row r="32" spans="2:16" ht="15" customHeight="1">
      <c r="B32" s="473"/>
      <c r="C32" s="473"/>
      <c r="D32" s="476"/>
      <c r="E32" s="495"/>
      <c r="F32" s="322" t="s">
        <v>540</v>
      </c>
      <c r="G32" s="345"/>
      <c r="H32" s="345"/>
      <c r="I32" s="345"/>
      <c r="J32" s="345"/>
      <c r="K32" s="345">
        <f t="shared" si="3"/>
        <v>0</v>
      </c>
      <c r="L32" s="344">
        <v>40000</v>
      </c>
      <c r="M32" s="344">
        <v>40000</v>
      </c>
      <c r="N32" s="344">
        <v>40000</v>
      </c>
      <c r="O32" s="344">
        <v>50000</v>
      </c>
      <c r="P32" s="467"/>
    </row>
    <row r="33" spans="1:16" ht="15" customHeight="1">
      <c r="B33" s="473"/>
      <c r="C33" s="473"/>
      <c r="D33" s="476"/>
      <c r="E33" s="493" t="s">
        <v>546</v>
      </c>
      <c r="F33" s="322" t="s">
        <v>537</v>
      </c>
      <c r="G33" s="345"/>
      <c r="H33" s="345"/>
      <c r="I33" s="345"/>
      <c r="J33" s="345"/>
      <c r="K33" s="345">
        <f t="shared" si="3"/>
        <v>0</v>
      </c>
      <c r="L33" s="344"/>
      <c r="M33" s="344"/>
      <c r="N33" s="344"/>
      <c r="O33" s="344"/>
      <c r="P33" s="467"/>
    </row>
    <row r="34" spans="1:16" ht="15" customHeight="1">
      <c r="B34" s="473"/>
      <c r="C34" s="473"/>
      <c r="D34" s="476"/>
      <c r="E34" s="494"/>
      <c r="F34" s="322" t="s">
        <v>539</v>
      </c>
      <c r="G34" s="345"/>
      <c r="H34" s="345"/>
      <c r="I34" s="345"/>
      <c r="J34" s="345"/>
      <c r="K34" s="345">
        <f t="shared" si="3"/>
        <v>0</v>
      </c>
      <c r="L34" s="344"/>
      <c r="M34" s="344"/>
      <c r="N34" s="344"/>
      <c r="O34" s="344"/>
      <c r="P34" s="467"/>
    </row>
    <row r="35" spans="1:16" ht="15" customHeight="1">
      <c r="B35" s="473"/>
      <c r="C35" s="473"/>
      <c r="D35" s="476"/>
      <c r="E35" s="495"/>
      <c r="F35" s="322" t="s">
        <v>540</v>
      </c>
      <c r="G35" s="345"/>
      <c r="H35" s="345"/>
      <c r="I35" s="345"/>
      <c r="J35" s="345"/>
      <c r="K35" s="345">
        <f t="shared" si="3"/>
        <v>0</v>
      </c>
      <c r="L35" s="344">
        <f>SUM(G35:K35)</f>
        <v>0</v>
      </c>
      <c r="M35" s="344"/>
      <c r="N35" s="344"/>
      <c r="O35" s="344"/>
      <c r="P35" s="467"/>
    </row>
    <row r="36" spans="1:16" ht="15" customHeight="1">
      <c r="B36" s="473"/>
      <c r="C36" s="473"/>
      <c r="D36" s="476"/>
      <c r="E36" s="493" t="s">
        <v>547</v>
      </c>
      <c r="F36" s="322" t="s">
        <v>537</v>
      </c>
      <c r="G36" s="345"/>
      <c r="H36" s="345"/>
      <c r="I36" s="345"/>
      <c r="J36" s="345"/>
      <c r="K36" s="345">
        <f t="shared" si="3"/>
        <v>0</v>
      </c>
      <c r="L36" s="344"/>
      <c r="M36" s="344"/>
      <c r="N36" s="344"/>
      <c r="O36" s="344"/>
      <c r="P36" s="467"/>
    </row>
    <row r="37" spans="1:16" ht="15" customHeight="1">
      <c r="B37" s="473"/>
      <c r="C37" s="473"/>
      <c r="D37" s="476"/>
      <c r="E37" s="494"/>
      <c r="F37" s="322" t="s">
        <v>539</v>
      </c>
      <c r="G37" s="345"/>
      <c r="H37" s="345"/>
      <c r="I37" s="345"/>
      <c r="J37" s="345"/>
      <c r="K37" s="345">
        <f t="shared" si="3"/>
        <v>0</v>
      </c>
      <c r="L37" s="344"/>
      <c r="M37" s="344"/>
      <c r="N37" s="344"/>
      <c r="O37" s="344"/>
      <c r="P37" s="467"/>
    </row>
    <row r="38" spans="1:16" ht="15" customHeight="1">
      <c r="B38" s="473"/>
      <c r="C38" s="473"/>
      <c r="D38" s="476"/>
      <c r="E38" s="495"/>
      <c r="F38" s="322" t="s">
        <v>540</v>
      </c>
      <c r="G38" s="345"/>
      <c r="H38" s="345"/>
      <c r="I38" s="345"/>
      <c r="J38" s="345"/>
      <c r="K38" s="345">
        <f t="shared" si="3"/>
        <v>0</v>
      </c>
      <c r="L38" s="344">
        <f>SUM(G38:J38)</f>
        <v>0</v>
      </c>
      <c r="M38" s="344"/>
      <c r="N38" s="344"/>
      <c r="O38" s="344"/>
      <c r="P38" s="468"/>
    </row>
    <row r="39" spans="1:16" ht="15" customHeight="1">
      <c r="B39" s="473"/>
      <c r="C39" s="473"/>
      <c r="D39" s="346"/>
      <c r="E39" s="347" t="s">
        <v>548</v>
      </c>
      <c r="F39" s="348"/>
      <c r="G39" s="326"/>
      <c r="H39" s="326"/>
      <c r="I39" s="326"/>
      <c r="J39" s="326"/>
      <c r="K39" s="326">
        <f t="shared" si="3"/>
        <v>0</v>
      </c>
      <c r="L39" s="326">
        <f>SUM(L15:L38)</f>
        <v>567900</v>
      </c>
      <c r="M39" s="326">
        <f>SUM(M15:M38)</f>
        <v>567500</v>
      </c>
      <c r="N39" s="326">
        <f>SUM(N15:N38)</f>
        <v>567500</v>
      </c>
      <c r="O39" s="326">
        <f>SUM(O15:O38)</f>
        <v>577100</v>
      </c>
      <c r="P39" s="327"/>
    </row>
    <row r="40" spans="1:16" s="1" customFormat="1" ht="15" customHeight="1">
      <c r="B40" s="474"/>
      <c r="C40" s="473"/>
      <c r="D40" s="312"/>
      <c r="E40" s="313" t="s">
        <v>549</v>
      </c>
      <c r="F40" s="314"/>
      <c r="G40" s="315"/>
      <c r="H40" s="315"/>
      <c r="I40" s="315"/>
      <c r="J40" s="315"/>
      <c r="K40" s="315">
        <f>SUM(K39,K14)</f>
        <v>0</v>
      </c>
      <c r="L40" s="315" t="e">
        <f>SUM(#REF!,L39,L14)</f>
        <v>#REF!</v>
      </c>
      <c r="M40" s="315" t="e">
        <f>SUM(#REF!,M39,M14)</f>
        <v>#REF!</v>
      </c>
      <c r="N40" s="315" t="e">
        <f>SUM(#REF!,N39,N14)</f>
        <v>#REF!</v>
      </c>
      <c r="O40" s="315" t="e">
        <f>SUM(#REF!,O39,O14)</f>
        <v>#REF!</v>
      </c>
      <c r="P40" s="316"/>
    </row>
    <row r="41" spans="1:16" s="1" customFormat="1" ht="15" customHeight="1">
      <c r="A41" s="13"/>
      <c r="B41" s="349"/>
      <c r="C41" s="350"/>
      <c r="D41" s="351"/>
      <c r="E41" s="352" t="s">
        <v>328</v>
      </c>
      <c r="F41" s="353"/>
      <c r="G41" s="354"/>
      <c r="H41" s="354"/>
      <c r="I41" s="354"/>
      <c r="J41" s="354"/>
      <c r="K41" s="354">
        <f t="shared" ref="G41:O41" si="4">SUM(K40,K9)</f>
        <v>0</v>
      </c>
      <c r="L41" s="354" t="e">
        <f t="shared" si="4"/>
        <v>#REF!</v>
      </c>
      <c r="M41" s="354" t="e">
        <f t="shared" si="4"/>
        <v>#REF!</v>
      </c>
      <c r="N41" s="354" t="e">
        <f t="shared" si="4"/>
        <v>#REF!</v>
      </c>
      <c r="O41" s="354" t="e">
        <f t="shared" si="4"/>
        <v>#REF!</v>
      </c>
      <c r="P41" s="355"/>
    </row>
    <row r="42" spans="1:16" s="295" customFormat="1" ht="15" customHeight="1">
      <c r="A42" s="13"/>
      <c r="B42" s="473"/>
      <c r="C42" s="473"/>
      <c r="D42" s="356" t="s">
        <v>550</v>
      </c>
      <c r="E42" s="305" t="s">
        <v>327</v>
      </c>
      <c r="F42" s="306"/>
      <c r="G42" s="357"/>
      <c r="H42" s="357"/>
      <c r="I42" s="357"/>
      <c r="J42" s="357"/>
      <c r="K42" s="357">
        <f>SUM(G42:J42)</f>
        <v>0</v>
      </c>
      <c r="L42" s="357">
        <v>111375</v>
      </c>
      <c r="M42" s="357">
        <v>111375</v>
      </c>
      <c r="N42" s="357">
        <v>111375</v>
      </c>
      <c r="O42" s="357">
        <v>111375</v>
      </c>
      <c r="P42" s="463" t="s">
        <v>524</v>
      </c>
    </row>
    <row r="43" spans="1:16" s="295" customFormat="1" ht="15" customHeight="1">
      <c r="A43" s="13"/>
      <c r="B43" s="473"/>
      <c r="C43" s="473"/>
      <c r="D43" s="356" t="s">
        <v>551</v>
      </c>
      <c r="E43" s="356" t="s">
        <v>552</v>
      </c>
      <c r="F43" s="358"/>
      <c r="G43" s="357"/>
      <c r="H43" s="357"/>
      <c r="I43" s="357"/>
      <c r="J43" s="357"/>
      <c r="K43" s="357">
        <f t="shared" ref="K43:K60" si="5">SUM(G43:J43)</f>
        <v>0</v>
      </c>
      <c r="L43" s="357">
        <v>351870</v>
      </c>
      <c r="M43" s="357">
        <v>47550</v>
      </c>
      <c r="N43" s="357">
        <v>47550</v>
      </c>
      <c r="O43" s="357">
        <v>136530</v>
      </c>
      <c r="P43" s="464"/>
    </row>
    <row r="44" spans="1:16" s="295" customFormat="1" ht="15" customHeight="1">
      <c r="A44" s="13"/>
      <c r="B44" s="473"/>
      <c r="C44" s="473"/>
      <c r="D44" s="356" t="s">
        <v>553</v>
      </c>
      <c r="E44" s="356" t="s">
        <v>554</v>
      </c>
      <c r="F44" s="358"/>
      <c r="G44" s="357"/>
      <c r="H44" s="357"/>
      <c r="I44" s="357"/>
      <c r="J44" s="357"/>
      <c r="K44" s="357">
        <f>SUM(G44:J44)</f>
        <v>0</v>
      </c>
      <c r="L44" s="357">
        <v>132500</v>
      </c>
      <c r="M44" s="357">
        <v>136250</v>
      </c>
      <c r="N44" s="357">
        <v>136250</v>
      </c>
      <c r="O44" s="357">
        <v>136250</v>
      </c>
      <c r="P44" s="465"/>
    </row>
    <row r="45" spans="1:16" ht="15" customHeight="1">
      <c r="A45" s="13"/>
      <c r="B45" s="473"/>
      <c r="C45" s="473"/>
      <c r="D45" s="359" t="s">
        <v>326</v>
      </c>
      <c r="E45" s="359" t="s">
        <v>326</v>
      </c>
      <c r="F45" s="360"/>
      <c r="G45" s="361"/>
      <c r="H45" s="361"/>
      <c r="I45" s="361"/>
      <c r="J45" s="361"/>
      <c r="K45" s="361">
        <f t="shared" si="5"/>
        <v>0</v>
      </c>
      <c r="L45" s="363">
        <v>40000</v>
      </c>
      <c r="M45" s="320">
        <v>40000</v>
      </c>
      <c r="N45" s="320">
        <v>20000</v>
      </c>
      <c r="O45" s="320">
        <v>20000</v>
      </c>
      <c r="P45" s="471" t="s">
        <v>555</v>
      </c>
    </row>
    <row r="46" spans="1:16" ht="15" customHeight="1">
      <c r="A46" s="13"/>
      <c r="B46" s="473"/>
      <c r="C46" s="473"/>
      <c r="D46" s="359" t="s">
        <v>325</v>
      </c>
      <c r="E46" s="359" t="s">
        <v>325</v>
      </c>
      <c r="F46" s="360"/>
      <c r="G46" s="361"/>
      <c r="H46" s="362"/>
      <c r="I46" s="361"/>
      <c r="J46" s="361"/>
      <c r="K46" s="361">
        <f t="shared" si="5"/>
        <v>0</v>
      </c>
      <c r="L46" s="364">
        <v>20000</v>
      </c>
      <c r="M46" s="320">
        <v>20000</v>
      </c>
      <c r="N46" s="320">
        <v>40000</v>
      </c>
      <c r="O46" s="320">
        <v>40000</v>
      </c>
      <c r="P46" s="468"/>
    </row>
    <row r="47" spans="1:16" s="295" customFormat="1" ht="15" customHeight="1">
      <c r="A47" s="13"/>
      <c r="B47" s="473"/>
      <c r="C47" s="473"/>
      <c r="D47" s="358" t="s">
        <v>556</v>
      </c>
      <c r="E47" s="358" t="s">
        <v>557</v>
      </c>
      <c r="F47" s="358"/>
      <c r="G47" s="365"/>
      <c r="H47" s="365"/>
      <c r="I47" s="365"/>
      <c r="J47" s="365"/>
      <c r="K47" s="365">
        <f>SUM(G47:J47)</f>
        <v>0</v>
      </c>
      <c r="L47" s="366"/>
      <c r="M47" s="365"/>
      <c r="N47" s="365"/>
      <c r="O47" s="365"/>
      <c r="P47" s="367" t="s">
        <v>524</v>
      </c>
    </row>
    <row r="48" spans="1:16" s="446" customFormat="1" ht="15" customHeight="1">
      <c r="B48" s="473"/>
      <c r="C48" s="473"/>
      <c r="D48" s="447" t="s">
        <v>592</v>
      </c>
      <c r="E48" s="447" t="s">
        <v>558</v>
      </c>
      <c r="F48" s="447"/>
      <c r="G48" s="449"/>
      <c r="H48" s="310"/>
      <c r="I48" s="449"/>
      <c r="J48" s="449"/>
      <c r="K48" s="449">
        <f>SUM(G48:J48)</f>
        <v>0</v>
      </c>
      <c r="L48" s="449"/>
      <c r="M48" s="449"/>
      <c r="N48" s="449"/>
      <c r="O48" s="449"/>
      <c r="P48" s="458" t="s">
        <v>559</v>
      </c>
    </row>
    <row r="49" spans="1:16" s="13" customFormat="1" ht="15" customHeight="1">
      <c r="B49" s="473"/>
      <c r="C49" s="473"/>
      <c r="D49" s="368" t="s">
        <v>560</v>
      </c>
      <c r="E49" s="368" t="s">
        <v>560</v>
      </c>
      <c r="F49" s="369"/>
      <c r="G49" s="319"/>
      <c r="H49" s="323"/>
      <c r="I49" s="319"/>
      <c r="J49" s="319"/>
      <c r="K49" s="319">
        <f t="shared" si="5"/>
        <v>0</v>
      </c>
      <c r="L49" s="319">
        <v>90000</v>
      </c>
      <c r="M49" s="319">
        <v>90000</v>
      </c>
      <c r="N49" s="319">
        <v>90000</v>
      </c>
      <c r="O49" s="319">
        <v>90000</v>
      </c>
      <c r="P49" s="370" t="s">
        <v>561</v>
      </c>
    </row>
    <row r="50" spans="1:16" ht="15" customHeight="1">
      <c r="B50" s="349"/>
      <c r="C50" s="371"/>
      <c r="D50" s="371"/>
      <c r="E50" s="372" t="s">
        <v>324</v>
      </c>
      <c r="F50" s="373"/>
      <c r="G50" s="354"/>
      <c r="H50" s="354"/>
      <c r="I50" s="354"/>
      <c r="J50" s="354"/>
      <c r="K50" s="354">
        <f t="shared" si="5"/>
        <v>0</v>
      </c>
      <c r="L50" s="354">
        <f>SUM(L42:L49)</f>
        <v>745745</v>
      </c>
      <c r="M50" s="354">
        <f>SUM(M42:M49)</f>
        <v>445175</v>
      </c>
      <c r="N50" s="354">
        <f>SUM(N42:N49)</f>
        <v>445175</v>
      </c>
      <c r="O50" s="354">
        <f>SUM(O42:O49)</f>
        <v>534155</v>
      </c>
      <c r="P50" s="355"/>
    </row>
    <row r="51" spans="1:16" ht="15" customHeight="1">
      <c r="B51" s="499" t="s">
        <v>562</v>
      </c>
      <c r="C51" s="501"/>
      <c r="D51" s="374"/>
      <c r="E51" s="375"/>
      <c r="F51" s="376"/>
      <c r="G51" s="361"/>
      <c r="H51" s="362"/>
      <c r="I51" s="361"/>
      <c r="J51" s="361"/>
      <c r="K51" s="377"/>
      <c r="L51" s="364">
        <v>45000</v>
      </c>
      <c r="M51" s="364">
        <v>45000</v>
      </c>
      <c r="N51" s="378">
        <v>45000</v>
      </c>
      <c r="O51" s="378">
        <v>45000</v>
      </c>
      <c r="P51" s="379"/>
    </row>
    <row r="52" spans="1:16" ht="15" customHeight="1">
      <c r="B52" s="500"/>
      <c r="C52" s="474"/>
      <c r="D52" s="359"/>
      <c r="E52" s="359"/>
      <c r="F52" s="360"/>
      <c r="G52" s="361"/>
      <c r="H52" s="362"/>
      <c r="I52" s="361"/>
      <c r="J52" s="361"/>
      <c r="K52" s="377"/>
      <c r="L52" s="364">
        <v>105000</v>
      </c>
      <c r="M52" s="364">
        <v>105000</v>
      </c>
      <c r="N52" s="363">
        <v>105000</v>
      </c>
      <c r="O52" s="363">
        <v>105000</v>
      </c>
      <c r="P52" s="379"/>
    </row>
    <row r="53" spans="1:16" ht="15" customHeight="1">
      <c r="B53" s="380"/>
      <c r="C53" s="381"/>
      <c r="D53" s="381"/>
      <c r="E53" s="382" t="s">
        <v>316</v>
      </c>
      <c r="F53" s="383"/>
      <c r="G53" s="384"/>
      <c r="H53" s="385"/>
      <c r="I53" s="384"/>
      <c r="J53" s="384"/>
      <c r="K53" s="384">
        <f t="shared" ref="G53:O53" si="6">SUM(K51:K52)</f>
        <v>0</v>
      </c>
      <c r="L53" s="386">
        <f t="shared" si="6"/>
        <v>150000</v>
      </c>
      <c r="M53" s="386">
        <f t="shared" si="6"/>
        <v>150000</v>
      </c>
      <c r="N53" s="387">
        <f t="shared" si="6"/>
        <v>150000</v>
      </c>
      <c r="O53" s="387">
        <f t="shared" si="6"/>
        <v>150000</v>
      </c>
      <c r="P53" s="355"/>
    </row>
    <row r="54" spans="1:16" ht="15" customHeight="1">
      <c r="B54" s="496" t="s">
        <v>323</v>
      </c>
      <c r="C54" s="498" t="s">
        <v>563</v>
      </c>
      <c r="D54" s="368" t="s">
        <v>322</v>
      </c>
      <c r="E54" s="368"/>
      <c r="F54" s="369"/>
      <c r="G54" s="388"/>
      <c r="H54" s="389"/>
      <c r="I54" s="388"/>
      <c r="J54" s="319"/>
      <c r="K54" s="319">
        <f t="shared" si="5"/>
        <v>0</v>
      </c>
      <c r="L54" s="388">
        <v>0</v>
      </c>
      <c r="M54" s="388">
        <v>0</v>
      </c>
      <c r="N54" s="388">
        <v>0</v>
      </c>
      <c r="O54" s="319">
        <v>40000</v>
      </c>
      <c r="P54" s="469" t="s">
        <v>561</v>
      </c>
    </row>
    <row r="55" spans="1:16" ht="15" customHeight="1">
      <c r="B55" s="497"/>
      <c r="C55" s="460"/>
      <c r="D55" s="368" t="s">
        <v>321</v>
      </c>
      <c r="E55" s="368"/>
      <c r="F55" s="369"/>
      <c r="G55" s="388"/>
      <c r="H55" s="389"/>
      <c r="I55" s="388"/>
      <c r="J55" s="319"/>
      <c r="K55" s="319">
        <f t="shared" si="5"/>
        <v>0</v>
      </c>
      <c r="L55" s="388">
        <v>0</v>
      </c>
      <c r="M55" s="388">
        <v>0</v>
      </c>
      <c r="N55" s="388">
        <v>0</v>
      </c>
      <c r="O55" s="319">
        <v>40000</v>
      </c>
      <c r="P55" s="470"/>
    </row>
    <row r="56" spans="1:16" ht="15" customHeight="1">
      <c r="B56" s="497"/>
      <c r="C56" s="460"/>
      <c r="D56" s="368" t="s">
        <v>564</v>
      </c>
      <c r="E56" s="368"/>
      <c r="F56" s="369"/>
      <c r="G56" s="388"/>
      <c r="H56" s="390"/>
      <c r="I56" s="319"/>
      <c r="J56" s="388"/>
      <c r="K56" s="319">
        <f t="shared" ref="K56" si="7">SUM(G56:J56)</f>
        <v>0</v>
      </c>
      <c r="L56" s="388">
        <v>0</v>
      </c>
      <c r="M56" s="388">
        <v>0</v>
      </c>
      <c r="N56" s="319">
        <v>180000</v>
      </c>
      <c r="O56" s="388">
        <v>0</v>
      </c>
      <c r="P56" s="370" t="s">
        <v>565</v>
      </c>
    </row>
    <row r="57" spans="1:16" ht="15" customHeight="1">
      <c r="B57" s="497"/>
      <c r="C57" s="460"/>
      <c r="D57" s="368" t="s">
        <v>320</v>
      </c>
      <c r="E57" s="368"/>
      <c r="F57" s="369"/>
      <c r="G57" s="388"/>
      <c r="H57" s="389"/>
      <c r="I57" s="319"/>
      <c r="J57" s="388"/>
      <c r="K57" s="319">
        <f t="shared" si="5"/>
        <v>0</v>
      </c>
      <c r="L57" s="388">
        <v>0</v>
      </c>
      <c r="M57" s="388">
        <v>0</v>
      </c>
      <c r="N57" s="319">
        <v>180000</v>
      </c>
      <c r="O57" s="388">
        <v>0</v>
      </c>
      <c r="P57" s="469" t="s">
        <v>561</v>
      </c>
    </row>
    <row r="58" spans="1:16" s="293" customFormat="1" ht="15" customHeight="1">
      <c r="B58" s="497"/>
      <c r="C58" s="460"/>
      <c r="D58" s="368" t="s">
        <v>566</v>
      </c>
      <c r="E58" s="368"/>
      <c r="F58" s="369"/>
      <c r="G58" s="388"/>
      <c r="H58" s="323"/>
      <c r="I58" s="388"/>
      <c r="J58" s="388"/>
      <c r="K58" s="319">
        <f t="shared" si="5"/>
        <v>0</v>
      </c>
      <c r="L58" s="388">
        <v>0</v>
      </c>
      <c r="M58" s="319">
        <v>130000</v>
      </c>
      <c r="N58" s="388">
        <v>0</v>
      </c>
      <c r="O58" s="388">
        <v>0</v>
      </c>
      <c r="P58" s="470"/>
    </row>
    <row r="59" spans="1:16" s="297" customFormat="1" ht="15" customHeight="1">
      <c r="B59" s="497"/>
      <c r="C59" s="460"/>
      <c r="D59" s="368" t="s">
        <v>567</v>
      </c>
      <c r="E59" s="368"/>
      <c r="F59" s="369"/>
      <c r="G59" s="319"/>
      <c r="H59" s="389"/>
      <c r="I59" s="388"/>
      <c r="J59" s="388"/>
      <c r="K59" s="319">
        <f t="shared" si="5"/>
        <v>0</v>
      </c>
      <c r="L59" s="391">
        <v>160000</v>
      </c>
      <c r="M59" s="391">
        <v>-28588</v>
      </c>
      <c r="N59" s="388">
        <v>0</v>
      </c>
      <c r="O59" s="388">
        <v>0</v>
      </c>
      <c r="P59" s="370" t="s">
        <v>568</v>
      </c>
    </row>
    <row r="60" spans="1:16" s="293" customFormat="1" ht="15" customHeight="1">
      <c r="B60" s="497"/>
      <c r="C60" s="460"/>
      <c r="D60" s="368" t="s">
        <v>569</v>
      </c>
      <c r="E60" s="368"/>
      <c r="F60" s="369"/>
      <c r="G60" s="319"/>
      <c r="H60" s="389"/>
      <c r="I60" s="388"/>
      <c r="J60" s="388"/>
      <c r="K60" s="319">
        <f t="shared" si="5"/>
        <v>0</v>
      </c>
      <c r="L60" s="319">
        <v>116000</v>
      </c>
      <c r="M60" s="391">
        <v>-34271</v>
      </c>
      <c r="N60" s="388">
        <v>0</v>
      </c>
      <c r="O60" s="388">
        <v>0</v>
      </c>
      <c r="P60" s="469" t="s">
        <v>561</v>
      </c>
    </row>
    <row r="61" spans="1:16" s="292" customFormat="1" ht="15" customHeight="1">
      <c r="B61" s="497"/>
      <c r="C61" s="460"/>
      <c r="D61" s="369" t="s">
        <v>570</v>
      </c>
      <c r="E61" s="369"/>
      <c r="F61" s="369"/>
      <c r="G61" s="392"/>
      <c r="H61" s="393"/>
      <c r="I61" s="394"/>
      <c r="J61" s="395"/>
      <c r="K61" s="392">
        <f>SUM(G61:J61)</f>
        <v>0</v>
      </c>
      <c r="L61" s="392"/>
      <c r="M61" s="396"/>
      <c r="N61" s="395"/>
      <c r="O61" s="395"/>
      <c r="P61" s="470"/>
    </row>
    <row r="62" spans="1:16" ht="15" customHeight="1">
      <c r="B62" s="497"/>
      <c r="C62" s="460"/>
      <c r="D62" s="368" t="s">
        <v>571</v>
      </c>
      <c r="E62" s="368"/>
      <c r="F62" s="369"/>
      <c r="G62" s="397"/>
      <c r="H62" s="398"/>
      <c r="I62" s="397"/>
      <c r="J62" s="397"/>
      <c r="K62" s="319">
        <f t="shared" ref="K62" si="8">SUM(G62:J62)</f>
        <v>0</v>
      </c>
      <c r="L62" s="399">
        <v>0</v>
      </c>
      <c r="M62" s="399">
        <v>0</v>
      </c>
      <c r="N62" s="397">
        <v>160000</v>
      </c>
      <c r="O62" s="395"/>
      <c r="P62" s="370" t="s">
        <v>565</v>
      </c>
    </row>
    <row r="63" spans="1:16" s="294" customFormat="1" ht="15" customHeight="1">
      <c r="A63" s="297"/>
      <c r="B63" s="497"/>
      <c r="C63" s="460"/>
      <c r="D63" s="368" t="s">
        <v>572</v>
      </c>
      <c r="E63" s="368"/>
      <c r="F63" s="369"/>
      <c r="G63" s="388"/>
      <c r="H63" s="389"/>
      <c r="I63" s="388"/>
      <c r="J63" s="319"/>
      <c r="K63" s="319">
        <f t="shared" ref="K63:K70" si="9">SUM(G63:J63)</f>
        <v>0</v>
      </c>
      <c r="L63" s="388">
        <v>0</v>
      </c>
      <c r="M63" s="388">
        <v>0</v>
      </c>
      <c r="N63" s="388">
        <v>0</v>
      </c>
      <c r="O63" s="400">
        <v>30000</v>
      </c>
      <c r="P63" s="469" t="s">
        <v>561</v>
      </c>
    </row>
    <row r="64" spans="1:16" s="294" customFormat="1" ht="15" customHeight="1">
      <c r="A64" s="297"/>
      <c r="B64" s="497"/>
      <c r="C64" s="460"/>
      <c r="D64" s="369" t="s">
        <v>573</v>
      </c>
      <c r="E64" s="369"/>
      <c r="F64" s="369"/>
      <c r="G64" s="395"/>
      <c r="H64" s="393"/>
      <c r="I64" s="395"/>
      <c r="J64" s="401"/>
      <c r="K64" s="392">
        <v>10000</v>
      </c>
      <c r="L64" s="395"/>
      <c r="M64" s="395"/>
      <c r="N64" s="395"/>
      <c r="O64" s="394"/>
      <c r="P64" s="470"/>
    </row>
    <row r="65" spans="1:16" ht="15" customHeight="1">
      <c r="B65" s="497"/>
      <c r="C65" s="460"/>
      <c r="D65" s="368" t="s">
        <v>319</v>
      </c>
      <c r="E65" s="368"/>
      <c r="F65" s="369"/>
      <c r="G65" s="319"/>
      <c r="H65" s="388"/>
      <c r="I65" s="388"/>
      <c r="J65" s="402"/>
      <c r="K65" s="319">
        <f>SUM(G65:I65)</f>
        <v>0</v>
      </c>
      <c r="L65" s="388">
        <v>0</v>
      </c>
      <c r="M65" s="319">
        <v>15000</v>
      </c>
      <c r="N65" s="399">
        <v>0</v>
      </c>
      <c r="O65" s="399">
        <v>0</v>
      </c>
      <c r="P65" s="469" t="s">
        <v>568</v>
      </c>
    </row>
    <row r="66" spans="1:16" s="292" customFormat="1" ht="15" customHeight="1">
      <c r="B66" s="497"/>
      <c r="C66" s="460"/>
      <c r="D66" s="368" t="s">
        <v>574</v>
      </c>
      <c r="E66" s="368"/>
      <c r="F66" s="369"/>
      <c r="G66" s="397"/>
      <c r="H66" s="397"/>
      <c r="I66" s="397"/>
      <c r="J66" s="397"/>
      <c r="K66" s="397">
        <f t="shared" ref="K66:K67" si="10">SUM(G66:J66)</f>
        <v>0</v>
      </c>
      <c r="L66" s="399">
        <v>35000</v>
      </c>
      <c r="M66" s="319">
        <v>35000</v>
      </c>
      <c r="N66" s="399">
        <v>0</v>
      </c>
      <c r="O66" s="399">
        <v>0</v>
      </c>
      <c r="P66" s="470"/>
    </row>
    <row r="67" spans="1:16" s="297" customFormat="1" ht="15" customHeight="1">
      <c r="B67" s="497"/>
      <c r="C67" s="460"/>
      <c r="D67" s="369" t="s">
        <v>575</v>
      </c>
      <c r="E67" s="403" t="s">
        <v>576</v>
      </c>
      <c r="F67" s="428"/>
      <c r="G67" s="397"/>
      <c r="H67" s="397"/>
      <c r="I67" s="397"/>
      <c r="J67" s="397"/>
      <c r="K67" s="397">
        <f t="shared" si="10"/>
        <v>0</v>
      </c>
      <c r="L67" s="404"/>
      <c r="M67" s="392"/>
      <c r="N67" s="404"/>
      <c r="O67" s="404"/>
      <c r="P67" s="370" t="s">
        <v>565</v>
      </c>
    </row>
    <row r="68" spans="1:16" s="431" customFormat="1" ht="15" customHeight="1">
      <c r="B68" s="497"/>
      <c r="C68" s="460"/>
      <c r="D68" s="432"/>
      <c r="E68" s="433"/>
      <c r="F68" s="434"/>
      <c r="G68" s="435"/>
      <c r="H68" s="435"/>
      <c r="I68" s="435"/>
      <c r="J68" s="435"/>
      <c r="K68" s="435"/>
      <c r="L68" s="436"/>
      <c r="M68" s="437"/>
      <c r="N68" s="436"/>
      <c r="O68" s="436"/>
      <c r="P68" s="438"/>
    </row>
    <row r="69" spans="1:16" s="297" customFormat="1" ht="15" customHeight="1">
      <c r="B69" s="497"/>
      <c r="C69" s="460"/>
      <c r="D69" s="403" t="s">
        <v>580</v>
      </c>
      <c r="E69" s="403" t="s">
        <v>581</v>
      </c>
      <c r="F69" s="428"/>
      <c r="G69" s="405"/>
      <c r="H69" s="405"/>
      <c r="I69" s="405"/>
      <c r="J69" s="405"/>
      <c r="K69" s="405">
        <f>SUM(G69:J69)</f>
        <v>0</v>
      </c>
      <c r="L69" s="406"/>
      <c r="M69" s="401"/>
      <c r="N69" s="406"/>
      <c r="O69" s="406"/>
      <c r="P69" s="407" t="s">
        <v>582</v>
      </c>
    </row>
    <row r="70" spans="1:16" ht="15" customHeight="1">
      <c r="B70" s="497"/>
      <c r="C70" s="460"/>
      <c r="D70" s="368" t="s">
        <v>318</v>
      </c>
      <c r="E70" s="368" t="s">
        <v>583</v>
      </c>
      <c r="F70" s="369"/>
      <c r="G70" s="397"/>
      <c r="H70" s="398"/>
      <c r="I70" s="397"/>
      <c r="J70" s="397"/>
      <c r="K70" s="319">
        <f t="shared" si="9"/>
        <v>0</v>
      </c>
      <c r="L70" s="388">
        <v>0</v>
      </c>
      <c r="M70" s="319">
        <v>60000</v>
      </c>
      <c r="N70" s="399">
        <v>0</v>
      </c>
      <c r="O70" s="399">
        <v>0</v>
      </c>
      <c r="P70" s="370" t="s">
        <v>561</v>
      </c>
    </row>
    <row r="71" spans="1:16" s="295" customFormat="1" ht="15" customHeight="1">
      <c r="A71" s="13"/>
      <c r="B71" s="497"/>
      <c r="C71" s="460"/>
      <c r="D71" s="408" t="s">
        <v>518</v>
      </c>
      <c r="E71" s="409"/>
      <c r="F71" s="409"/>
      <c r="G71" s="410"/>
      <c r="H71" s="410"/>
      <c r="I71" s="410"/>
      <c r="J71" s="410"/>
      <c r="K71" s="411">
        <f>G71+H71+I71+J71</f>
        <v>0</v>
      </c>
      <c r="L71" s="412"/>
      <c r="M71" s="411"/>
      <c r="N71" s="413"/>
      <c r="O71" s="413"/>
      <c r="P71" s="414"/>
    </row>
    <row r="72" spans="1:16" s="446" customFormat="1" ht="30" customHeight="1">
      <c r="B72" s="497"/>
      <c r="C72" s="460"/>
      <c r="D72" s="459" t="s">
        <v>584</v>
      </c>
      <c r="E72" s="447" t="s">
        <v>589</v>
      </c>
      <c r="F72" s="447"/>
      <c r="G72" s="448"/>
      <c r="H72" s="448"/>
      <c r="I72" s="448"/>
      <c r="J72" s="448"/>
      <c r="K72" s="449">
        <f>SUM(G72:J72)</f>
        <v>0</v>
      </c>
      <c r="L72" s="450"/>
      <c r="M72" s="449"/>
      <c r="N72" s="451"/>
      <c r="O72" s="451"/>
      <c r="P72" s="452" t="s">
        <v>565</v>
      </c>
    </row>
    <row r="73" spans="1:16" s="446" customFormat="1" ht="35.25" customHeight="1">
      <c r="B73" s="497"/>
      <c r="C73" s="460"/>
      <c r="D73" s="460"/>
      <c r="E73" s="447" t="s">
        <v>590</v>
      </c>
      <c r="F73" s="447"/>
      <c r="G73" s="448"/>
      <c r="H73" s="448"/>
      <c r="I73" s="448"/>
      <c r="J73" s="448"/>
      <c r="K73" s="449">
        <f>SUM(G73:J73)</f>
        <v>0</v>
      </c>
      <c r="L73" s="450"/>
      <c r="M73" s="449"/>
      <c r="N73" s="451"/>
      <c r="O73" s="451"/>
      <c r="P73" s="452" t="s">
        <v>582</v>
      </c>
    </row>
    <row r="74" spans="1:16" s="295" customFormat="1" ht="35.25" customHeight="1">
      <c r="A74" s="13"/>
      <c r="B74" s="497"/>
      <c r="C74" s="460"/>
      <c r="D74" s="460"/>
      <c r="E74" s="429" t="s">
        <v>585</v>
      </c>
      <c r="F74" s="429"/>
      <c r="G74" s="345"/>
      <c r="H74" s="345"/>
      <c r="I74" s="345"/>
      <c r="J74" s="345"/>
      <c r="K74" s="345">
        <f t="shared" ref="K74:K79" si="11">SUM(G74:J74)</f>
        <v>0</v>
      </c>
      <c r="L74" s="344"/>
      <c r="M74" s="344"/>
      <c r="N74" s="344"/>
      <c r="O74" s="344"/>
      <c r="P74" s="461" t="s">
        <v>555</v>
      </c>
    </row>
    <row r="75" spans="1:16" s="295" customFormat="1" ht="15" customHeight="1">
      <c r="A75" s="13"/>
      <c r="B75" s="497"/>
      <c r="C75" s="460"/>
      <c r="D75" s="460"/>
      <c r="E75" s="430" t="s">
        <v>586</v>
      </c>
      <c r="F75" s="430"/>
      <c r="G75" s="415"/>
      <c r="H75" s="415"/>
      <c r="I75" s="415"/>
      <c r="J75" s="415"/>
      <c r="K75" s="415">
        <f t="shared" si="11"/>
        <v>0</v>
      </c>
      <c r="L75" s="416"/>
      <c r="M75" s="416"/>
      <c r="N75" s="416"/>
      <c r="O75" s="416"/>
      <c r="P75" s="462"/>
    </row>
    <row r="76" spans="1:16" s="295" customFormat="1" ht="15" customHeight="1">
      <c r="A76" s="13"/>
      <c r="B76" s="497"/>
      <c r="C76" s="460"/>
      <c r="D76" s="460"/>
      <c r="E76" s="429" t="s">
        <v>587</v>
      </c>
      <c r="F76" s="429"/>
      <c r="G76" s="345"/>
      <c r="H76" s="345"/>
      <c r="I76" s="345"/>
      <c r="J76" s="345"/>
      <c r="K76" s="345">
        <f t="shared" si="11"/>
        <v>0</v>
      </c>
      <c r="L76" s="395"/>
      <c r="M76" s="392"/>
      <c r="N76" s="404"/>
      <c r="O76" s="404"/>
      <c r="P76" s="462"/>
    </row>
    <row r="77" spans="1:16" s="446" customFormat="1" ht="50.25" customHeight="1">
      <c r="B77" s="497"/>
      <c r="C77" s="460"/>
      <c r="D77" s="460"/>
      <c r="E77" s="453" t="s">
        <v>591</v>
      </c>
      <c r="F77" s="453"/>
      <c r="G77" s="454"/>
      <c r="H77" s="454"/>
      <c r="I77" s="454"/>
      <c r="J77" s="454"/>
      <c r="K77" s="454">
        <f t="shared" si="11"/>
        <v>0</v>
      </c>
      <c r="L77" s="455"/>
      <c r="M77" s="456"/>
      <c r="N77" s="457"/>
      <c r="O77" s="457"/>
      <c r="P77" s="462"/>
    </row>
    <row r="78" spans="1:16" ht="15" customHeight="1">
      <c r="A78" s="13"/>
      <c r="B78" s="349"/>
      <c r="C78" s="417"/>
      <c r="D78" s="417"/>
      <c r="E78" s="418" t="s">
        <v>317</v>
      </c>
      <c r="F78" s="419"/>
      <c r="G78" s="420"/>
      <c r="H78" s="354"/>
      <c r="I78" s="420"/>
      <c r="J78" s="420"/>
      <c r="K78" s="420">
        <f t="shared" si="11"/>
        <v>0</v>
      </c>
      <c r="L78" s="420">
        <f>SUM(L54:L77)</f>
        <v>311000</v>
      </c>
      <c r="M78" s="420">
        <f>SUM(M54:M77)</f>
        <v>177141</v>
      </c>
      <c r="N78" s="420">
        <f>SUM(N54:N77)</f>
        <v>520000</v>
      </c>
      <c r="O78" s="420">
        <f>SUM(O54:O77)</f>
        <v>110000</v>
      </c>
      <c r="P78" s="355"/>
    </row>
    <row r="79" spans="1:16" ht="33" customHeight="1">
      <c r="A79" s="13"/>
      <c r="B79" s="421"/>
      <c r="C79" s="422"/>
      <c r="D79" s="422"/>
      <c r="E79" s="423" t="s">
        <v>588</v>
      </c>
      <c r="F79" s="424"/>
      <c r="G79" s="425"/>
      <c r="H79" s="425"/>
      <c r="I79" s="425"/>
      <c r="J79" s="425"/>
      <c r="K79" s="425">
        <f t="shared" si="11"/>
        <v>0</v>
      </c>
      <c r="L79" s="426" t="e">
        <f>SUM(L41,L50,L53,L78)</f>
        <v>#REF!</v>
      </c>
      <c r="M79" s="426" t="e">
        <f>SUM(M41,M50,M53,M78)</f>
        <v>#REF!</v>
      </c>
      <c r="N79" s="426" t="e">
        <f>SUM(N41,N50,N53,N78)</f>
        <v>#REF!</v>
      </c>
      <c r="O79" s="425" t="e">
        <f>SUM(O41,O50,O53,O78)</f>
        <v>#REF!</v>
      </c>
      <c r="P79" s="427"/>
    </row>
  </sheetData>
  <mergeCells count="32">
    <mergeCell ref="B54:B77"/>
    <mergeCell ref="C54:C77"/>
    <mergeCell ref="B51:B52"/>
    <mergeCell ref="C42:C49"/>
    <mergeCell ref="B42:B49"/>
    <mergeCell ref="C51:C52"/>
    <mergeCell ref="B5:B40"/>
    <mergeCell ref="D10:D13"/>
    <mergeCell ref="C5:C9"/>
    <mergeCell ref="D14:E14"/>
    <mergeCell ref="C10:C40"/>
    <mergeCell ref="D15:D38"/>
    <mergeCell ref="E15:E17"/>
    <mergeCell ref="E18:E20"/>
    <mergeCell ref="E21:E23"/>
    <mergeCell ref="E24:E26"/>
    <mergeCell ref="E27:E29"/>
    <mergeCell ref="E30:E32"/>
    <mergeCell ref="E33:E35"/>
    <mergeCell ref="E36:E38"/>
    <mergeCell ref="D72:D77"/>
    <mergeCell ref="P74:P77"/>
    <mergeCell ref="P5:P8"/>
    <mergeCell ref="P42:P44"/>
    <mergeCell ref="P10:P13"/>
    <mergeCell ref="P15:P38"/>
    <mergeCell ref="P54:P55"/>
    <mergeCell ref="P57:P58"/>
    <mergeCell ref="P60:P61"/>
    <mergeCell ref="P63:P64"/>
    <mergeCell ref="P45:P46"/>
    <mergeCell ref="P65:P66"/>
  </mergeCells>
  <phoneticPr fontId="4" type="noConversion"/>
  <pageMargins left="0" right="0" top="0" bottom="0" header="0" footer="0"/>
  <pageSetup paperSize="8" scale="85" fitToHeight="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80"/>
  <sheetViews>
    <sheetView zoomScale="90" zoomScaleNormal="90" workbookViewId="0">
      <pane xSplit="1" ySplit="6" topLeftCell="B7" activePane="bottomRight" state="frozen"/>
      <selection activeCell="A36" sqref="A36:A50"/>
      <selection pane="topRight" activeCell="A36" sqref="A36:A50"/>
      <selection pane="bottomLeft" activeCell="A36" sqref="A36:A50"/>
      <selection pane="bottomRight" activeCell="A7" sqref="A7:A16"/>
    </sheetView>
  </sheetViews>
  <sheetFormatPr defaultColWidth="9" defaultRowHeight="14.25"/>
  <cols>
    <col min="1" max="3" width="9" style="25"/>
    <col min="4" max="4" width="20.125" style="25" customWidth="1"/>
    <col min="5" max="5" width="9.375" style="25" customWidth="1"/>
    <col min="6" max="6" width="9" style="25"/>
    <col min="7" max="7" width="14.375" style="25" customWidth="1"/>
    <col min="8" max="8" width="12" style="25" customWidth="1"/>
    <col min="9" max="10" width="9" style="25"/>
    <col min="11" max="11" width="10.125" style="25" customWidth="1"/>
    <col min="12" max="16384" width="9" style="25"/>
  </cols>
  <sheetData>
    <row r="1" spans="1:20">
      <c r="A1" s="188" t="s">
        <v>342</v>
      </c>
    </row>
    <row r="2" spans="1:20">
      <c r="A2" s="188" t="s">
        <v>129</v>
      </c>
    </row>
    <row r="3" spans="1:20">
      <c r="A3" s="188" t="s">
        <v>340</v>
      </c>
    </row>
    <row r="4" spans="1:20">
      <c r="A4" s="188"/>
    </row>
    <row r="5" spans="1:20">
      <c r="A5" s="526" t="s">
        <v>20</v>
      </c>
      <c r="B5" s="526"/>
      <c r="C5" s="526"/>
      <c r="D5" s="526"/>
      <c r="E5" s="527" t="s">
        <v>5</v>
      </c>
      <c r="F5" s="528"/>
      <c r="G5" s="528"/>
      <c r="H5" s="529"/>
      <c r="I5" s="513" t="s">
        <v>6</v>
      </c>
      <c r="J5" s="514"/>
      <c r="K5" s="514"/>
      <c r="L5" s="515"/>
      <c r="M5" s="513" t="s">
        <v>7</v>
      </c>
      <c r="N5" s="514"/>
      <c r="O5" s="514"/>
      <c r="P5" s="515"/>
      <c r="Q5" s="520" t="s">
        <v>8</v>
      </c>
      <c r="R5" s="521"/>
      <c r="S5" s="521"/>
      <c r="T5" s="522"/>
    </row>
    <row r="6" spans="1:20">
      <c r="A6" s="30"/>
      <c r="B6" s="187"/>
      <c r="C6" s="187"/>
      <c r="D6" s="184" t="s">
        <v>233</v>
      </c>
      <c r="E6" s="185" t="s">
        <v>232</v>
      </c>
      <c r="F6" s="185" t="s">
        <v>231</v>
      </c>
      <c r="G6" s="185" t="s">
        <v>230</v>
      </c>
      <c r="H6" s="185" t="s">
        <v>229</v>
      </c>
      <c r="I6" s="185" t="s">
        <v>232</v>
      </c>
      <c r="J6" s="185" t="s">
        <v>231</v>
      </c>
      <c r="K6" s="185" t="s">
        <v>230</v>
      </c>
      <c r="L6" s="185" t="s">
        <v>229</v>
      </c>
      <c r="M6" s="185" t="s">
        <v>232</v>
      </c>
      <c r="N6" s="185" t="s">
        <v>231</v>
      </c>
      <c r="O6" s="185" t="s">
        <v>230</v>
      </c>
      <c r="P6" s="185" t="s">
        <v>229</v>
      </c>
      <c r="Q6" s="185" t="s">
        <v>232</v>
      </c>
      <c r="R6" s="185" t="s">
        <v>231</v>
      </c>
      <c r="S6" s="185" t="s">
        <v>230</v>
      </c>
      <c r="T6" s="185" t="s">
        <v>229</v>
      </c>
    </row>
    <row r="7" spans="1:20" ht="16.5" customHeight="1">
      <c r="A7" s="523">
        <v>1</v>
      </c>
      <c r="B7" s="523" t="s">
        <v>228</v>
      </c>
      <c r="C7" s="523" t="s">
        <v>137</v>
      </c>
      <c r="D7" s="182" t="s">
        <v>227</v>
      </c>
      <c r="E7" s="103" t="s">
        <v>226</v>
      </c>
      <c r="F7" s="506">
        <v>6</v>
      </c>
      <c r="G7" s="519"/>
      <c r="H7" s="503">
        <v>5</v>
      </c>
      <c r="I7" s="185" t="s">
        <v>343</v>
      </c>
      <c r="J7" s="524"/>
      <c r="K7" s="519"/>
      <c r="L7" s="503">
        <v>3</v>
      </c>
      <c r="M7" s="185" t="s">
        <v>344</v>
      </c>
      <c r="N7" s="503">
        <v>2</v>
      </c>
      <c r="O7" s="519"/>
      <c r="P7" s="503">
        <v>5</v>
      </c>
      <c r="Q7" s="185" t="s">
        <v>345</v>
      </c>
      <c r="R7" s="525"/>
      <c r="S7" s="519"/>
      <c r="T7" s="503">
        <v>2</v>
      </c>
    </row>
    <row r="8" spans="1:20" ht="17.25" customHeight="1">
      <c r="A8" s="523"/>
      <c r="B8" s="523"/>
      <c r="C8" s="523"/>
      <c r="D8" s="182" t="s">
        <v>225</v>
      </c>
      <c r="E8" s="103" t="s">
        <v>224</v>
      </c>
      <c r="F8" s="507"/>
      <c r="G8" s="519"/>
      <c r="H8" s="504"/>
      <c r="I8" s="185" t="s">
        <v>223</v>
      </c>
      <c r="J8" s="524"/>
      <c r="K8" s="519"/>
      <c r="L8" s="504"/>
      <c r="M8" s="185" t="s">
        <v>222</v>
      </c>
      <c r="N8" s="504"/>
      <c r="O8" s="519"/>
      <c r="P8" s="504"/>
      <c r="Q8" s="185" t="s">
        <v>346</v>
      </c>
      <c r="R8" s="525"/>
      <c r="S8" s="519"/>
      <c r="T8" s="504"/>
    </row>
    <row r="9" spans="1:20" ht="13.5" customHeight="1">
      <c r="A9" s="523"/>
      <c r="B9" s="523"/>
      <c r="C9" s="523"/>
      <c r="D9" s="182" t="s">
        <v>221</v>
      </c>
      <c r="E9" s="103"/>
      <c r="F9" s="507"/>
      <c r="G9" s="519"/>
      <c r="H9" s="504"/>
      <c r="I9" s="185"/>
      <c r="J9" s="524"/>
      <c r="K9" s="519"/>
      <c r="L9" s="504"/>
      <c r="M9" s="185"/>
      <c r="N9" s="504"/>
      <c r="O9" s="519"/>
      <c r="P9" s="504"/>
      <c r="Q9" s="185"/>
      <c r="R9" s="525"/>
      <c r="S9" s="519"/>
      <c r="T9" s="504"/>
    </row>
    <row r="10" spans="1:20">
      <c r="A10" s="523"/>
      <c r="B10" s="523"/>
      <c r="C10" s="523"/>
      <c r="D10" s="182" t="s">
        <v>220</v>
      </c>
      <c r="E10" s="103" t="s">
        <v>112</v>
      </c>
      <c r="F10" s="507"/>
      <c r="G10" s="519"/>
      <c r="H10" s="504"/>
      <c r="I10" s="185"/>
      <c r="J10" s="524"/>
      <c r="K10" s="519"/>
      <c r="L10" s="504"/>
      <c r="M10" s="185"/>
      <c r="N10" s="504"/>
      <c r="O10" s="519"/>
      <c r="P10" s="504"/>
      <c r="Q10" s="185"/>
      <c r="R10" s="525"/>
      <c r="S10" s="519"/>
      <c r="T10" s="504"/>
    </row>
    <row r="11" spans="1:20" ht="13.5" customHeight="1">
      <c r="A11" s="523"/>
      <c r="B11" s="523"/>
      <c r="C11" s="523"/>
      <c r="D11" s="182" t="s">
        <v>219</v>
      </c>
      <c r="E11" s="104"/>
      <c r="F11" s="508"/>
      <c r="G11" s="519"/>
      <c r="H11" s="505"/>
      <c r="I11" s="186"/>
      <c r="J11" s="524"/>
      <c r="K11" s="519"/>
      <c r="L11" s="505"/>
      <c r="M11" s="186"/>
      <c r="N11" s="505"/>
      <c r="O11" s="519"/>
      <c r="P11" s="505"/>
      <c r="Q11" s="185"/>
      <c r="R11" s="525"/>
      <c r="S11" s="519"/>
      <c r="T11" s="505"/>
    </row>
    <row r="12" spans="1:20" ht="13.5" customHeight="1">
      <c r="A12" s="523"/>
      <c r="B12" s="523"/>
      <c r="C12" s="523" t="s">
        <v>0</v>
      </c>
      <c r="D12" s="182" t="s">
        <v>218</v>
      </c>
      <c r="E12" s="28"/>
      <c r="F12" s="512">
        <v>3</v>
      </c>
      <c r="G12" s="503">
        <v>30</v>
      </c>
      <c r="H12" s="503"/>
      <c r="I12" s="28"/>
      <c r="J12" s="503"/>
      <c r="K12" s="503">
        <v>30</v>
      </c>
      <c r="L12" s="503"/>
      <c r="M12" s="28"/>
      <c r="N12" s="503"/>
      <c r="O12" s="503">
        <v>30</v>
      </c>
      <c r="P12" s="503"/>
      <c r="Q12" s="28"/>
      <c r="R12" s="503"/>
      <c r="S12" s="503">
        <v>30</v>
      </c>
      <c r="T12" s="503"/>
    </row>
    <row r="13" spans="1:20" ht="15" customHeight="1">
      <c r="A13" s="523"/>
      <c r="B13" s="523"/>
      <c r="C13" s="523"/>
      <c r="D13" s="182" t="s">
        <v>217</v>
      </c>
      <c r="E13" s="4"/>
      <c r="F13" s="512"/>
      <c r="G13" s="504"/>
      <c r="H13" s="504"/>
      <c r="I13" s="4"/>
      <c r="J13" s="504"/>
      <c r="K13" s="504"/>
      <c r="L13" s="504"/>
      <c r="M13" s="4"/>
      <c r="N13" s="504"/>
      <c r="O13" s="504"/>
      <c r="P13" s="504"/>
      <c r="Q13" s="4"/>
      <c r="R13" s="504"/>
      <c r="S13" s="504"/>
      <c r="T13" s="504"/>
    </row>
    <row r="14" spans="1:20" ht="15" customHeight="1">
      <c r="A14" s="523"/>
      <c r="B14" s="523"/>
      <c r="C14" s="523"/>
      <c r="D14" s="182" t="s">
        <v>216</v>
      </c>
      <c r="E14" s="4"/>
      <c r="F14" s="512"/>
      <c r="G14" s="504"/>
      <c r="H14" s="504"/>
      <c r="I14" s="4"/>
      <c r="J14" s="504"/>
      <c r="K14" s="504"/>
      <c r="L14" s="504"/>
      <c r="M14" s="4"/>
      <c r="N14" s="504"/>
      <c r="O14" s="504"/>
      <c r="P14" s="504"/>
      <c r="Q14" s="4"/>
      <c r="R14" s="504"/>
      <c r="S14" s="504"/>
      <c r="T14" s="504"/>
    </row>
    <row r="15" spans="1:20" ht="15" customHeight="1">
      <c r="A15" s="523"/>
      <c r="B15" s="523"/>
      <c r="C15" s="523"/>
      <c r="D15" s="182" t="s">
        <v>215</v>
      </c>
      <c r="E15" s="4"/>
      <c r="F15" s="512"/>
      <c r="G15" s="504"/>
      <c r="H15" s="504"/>
      <c r="I15" s="4"/>
      <c r="J15" s="504"/>
      <c r="K15" s="504"/>
      <c r="L15" s="504"/>
      <c r="M15" s="4"/>
      <c r="N15" s="504"/>
      <c r="O15" s="504"/>
      <c r="P15" s="504"/>
      <c r="Q15" s="4"/>
      <c r="R15" s="504"/>
      <c r="S15" s="504"/>
      <c r="T15" s="504"/>
    </row>
    <row r="16" spans="1:20" ht="12.75" customHeight="1">
      <c r="A16" s="523"/>
      <c r="B16" s="523"/>
      <c r="C16" s="523"/>
      <c r="D16" s="182" t="s">
        <v>214</v>
      </c>
      <c r="E16" s="4"/>
      <c r="F16" s="512"/>
      <c r="G16" s="505"/>
      <c r="H16" s="505"/>
      <c r="I16" s="4"/>
      <c r="J16" s="505"/>
      <c r="K16" s="505"/>
      <c r="L16" s="505"/>
      <c r="M16" s="4"/>
      <c r="N16" s="505"/>
      <c r="O16" s="505"/>
      <c r="P16" s="505"/>
      <c r="Q16" s="4"/>
      <c r="R16" s="505"/>
      <c r="S16" s="505"/>
      <c r="T16" s="505"/>
    </row>
    <row r="17" spans="1:20">
      <c r="A17" s="512">
        <v>2</v>
      </c>
      <c r="B17" s="512" t="s">
        <v>111</v>
      </c>
      <c r="C17" s="512" t="s">
        <v>137</v>
      </c>
      <c r="D17" s="182" t="s">
        <v>213</v>
      </c>
      <c r="E17" s="104" t="s">
        <v>212</v>
      </c>
      <c r="F17" s="506">
        <v>2</v>
      </c>
      <c r="G17" s="519"/>
      <c r="H17" s="503">
        <v>3</v>
      </c>
      <c r="I17" s="186" t="s">
        <v>211</v>
      </c>
      <c r="J17" s="503">
        <v>0</v>
      </c>
      <c r="K17" s="503"/>
      <c r="L17" s="503">
        <v>3</v>
      </c>
      <c r="M17" s="186" t="s">
        <v>347</v>
      </c>
      <c r="N17" s="503">
        <v>2</v>
      </c>
      <c r="O17" s="516"/>
      <c r="P17" s="503">
        <v>2</v>
      </c>
      <c r="Q17" s="185">
        <v>450</v>
      </c>
      <c r="R17" s="530"/>
      <c r="S17" s="503"/>
      <c r="T17" s="503">
        <v>0</v>
      </c>
    </row>
    <row r="18" spans="1:20">
      <c r="A18" s="512"/>
      <c r="B18" s="512"/>
      <c r="C18" s="512"/>
      <c r="D18" s="182" t="s">
        <v>210</v>
      </c>
      <c r="E18" s="103" t="s">
        <v>209</v>
      </c>
      <c r="F18" s="507"/>
      <c r="G18" s="519"/>
      <c r="H18" s="504"/>
      <c r="I18" s="185" t="s">
        <v>208</v>
      </c>
      <c r="J18" s="504"/>
      <c r="K18" s="504"/>
      <c r="L18" s="504"/>
      <c r="M18" s="185" t="s">
        <v>207</v>
      </c>
      <c r="N18" s="504"/>
      <c r="O18" s="517"/>
      <c r="P18" s="504"/>
      <c r="Q18" s="185" t="s">
        <v>348</v>
      </c>
      <c r="R18" s="531"/>
      <c r="S18" s="504"/>
      <c r="T18" s="504"/>
    </row>
    <row r="19" spans="1:20">
      <c r="A19" s="512"/>
      <c r="B19" s="512"/>
      <c r="C19" s="512"/>
      <c r="D19" s="182" t="s">
        <v>206</v>
      </c>
      <c r="E19" s="104">
        <v>0.7</v>
      </c>
      <c r="F19" s="507"/>
      <c r="G19" s="519"/>
      <c r="H19" s="504"/>
      <c r="I19" s="186">
        <v>0.72</v>
      </c>
      <c r="J19" s="504"/>
      <c r="K19" s="504"/>
      <c r="L19" s="504"/>
      <c r="M19" s="185"/>
      <c r="N19" s="504"/>
      <c r="O19" s="517"/>
      <c r="P19" s="504"/>
      <c r="Q19" s="185"/>
      <c r="R19" s="531"/>
      <c r="S19" s="504"/>
      <c r="T19" s="504"/>
    </row>
    <row r="20" spans="1:20">
      <c r="A20" s="512"/>
      <c r="B20" s="512"/>
      <c r="C20" s="512"/>
      <c r="D20" s="182" t="s">
        <v>205</v>
      </c>
      <c r="E20" s="103"/>
      <c r="F20" s="507"/>
      <c r="G20" s="519"/>
      <c r="H20" s="504"/>
      <c r="I20" s="185"/>
      <c r="J20" s="504"/>
      <c r="K20" s="504"/>
      <c r="L20" s="504"/>
      <c r="M20" s="185"/>
      <c r="N20" s="504"/>
      <c r="O20" s="517"/>
      <c r="P20" s="504"/>
      <c r="Q20" s="185"/>
      <c r="R20" s="531"/>
      <c r="S20" s="504"/>
      <c r="T20" s="504"/>
    </row>
    <row r="21" spans="1:20">
      <c r="A21" s="512"/>
      <c r="B21" s="512"/>
      <c r="C21" s="512"/>
      <c r="D21" s="182" t="s">
        <v>204</v>
      </c>
      <c r="E21" s="103"/>
      <c r="F21" s="507"/>
      <c r="G21" s="519"/>
      <c r="H21" s="504"/>
      <c r="I21" s="185"/>
      <c r="J21" s="504"/>
      <c r="K21" s="504"/>
      <c r="L21" s="504"/>
      <c r="M21" s="185"/>
      <c r="N21" s="504"/>
      <c r="O21" s="517"/>
      <c r="P21" s="504"/>
      <c r="Q21" s="185"/>
      <c r="R21" s="531"/>
      <c r="S21" s="504"/>
      <c r="T21" s="504"/>
    </row>
    <row r="22" spans="1:20">
      <c r="A22" s="512"/>
      <c r="B22" s="512"/>
      <c r="C22" s="512"/>
      <c r="D22" s="182" t="s">
        <v>203</v>
      </c>
      <c r="E22" s="103"/>
      <c r="F22" s="508"/>
      <c r="G22" s="519"/>
      <c r="H22" s="505"/>
      <c r="I22" s="185"/>
      <c r="J22" s="505"/>
      <c r="K22" s="505"/>
      <c r="L22" s="505"/>
      <c r="M22" s="185"/>
      <c r="N22" s="505"/>
      <c r="O22" s="518"/>
      <c r="P22" s="505"/>
      <c r="Q22" s="185"/>
      <c r="R22" s="532"/>
      <c r="S22" s="505"/>
      <c r="T22" s="505"/>
    </row>
    <row r="23" spans="1:20">
      <c r="A23" s="512"/>
      <c r="B23" s="512"/>
      <c r="C23" s="183" t="s">
        <v>0</v>
      </c>
      <c r="D23" s="28"/>
      <c r="E23" s="28"/>
      <c r="F23" s="183">
        <v>1</v>
      </c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</row>
    <row r="24" spans="1:20">
      <c r="A24" s="512">
        <v>3</v>
      </c>
      <c r="B24" s="512" t="s">
        <v>202</v>
      </c>
      <c r="C24" s="512" t="s">
        <v>137</v>
      </c>
      <c r="D24" s="182" t="s">
        <v>201</v>
      </c>
      <c r="E24" s="105" t="s">
        <v>200</v>
      </c>
      <c r="F24" s="512">
        <v>2</v>
      </c>
      <c r="G24" s="523"/>
      <c r="H24" s="512">
        <v>10</v>
      </c>
      <c r="I24" s="29"/>
      <c r="J24" s="512">
        <v>1</v>
      </c>
      <c r="K24" s="512"/>
      <c r="L24" s="512">
        <v>0</v>
      </c>
      <c r="M24" s="512"/>
      <c r="N24" s="512"/>
      <c r="O24" s="512"/>
      <c r="P24" s="512"/>
      <c r="Q24" s="512"/>
      <c r="R24" s="512"/>
      <c r="S24" s="512"/>
      <c r="T24" s="512"/>
    </row>
    <row r="25" spans="1:20">
      <c r="A25" s="512"/>
      <c r="B25" s="512"/>
      <c r="C25" s="512"/>
      <c r="D25" s="182" t="s">
        <v>199</v>
      </c>
      <c r="E25" s="105" t="s">
        <v>198</v>
      </c>
      <c r="F25" s="512"/>
      <c r="G25" s="523"/>
      <c r="H25" s="512"/>
      <c r="I25" s="29"/>
      <c r="J25" s="512"/>
      <c r="K25" s="512"/>
      <c r="L25" s="512"/>
      <c r="M25" s="512"/>
      <c r="N25" s="512"/>
      <c r="O25" s="512"/>
      <c r="P25" s="512"/>
      <c r="Q25" s="512"/>
      <c r="R25" s="512"/>
      <c r="S25" s="512"/>
      <c r="T25" s="512"/>
    </row>
    <row r="26" spans="1:20">
      <c r="A26" s="512"/>
      <c r="B26" s="512"/>
      <c r="C26" s="512"/>
      <c r="D26" s="182" t="s">
        <v>186</v>
      </c>
      <c r="E26" s="105"/>
      <c r="F26" s="512"/>
      <c r="G26" s="523"/>
      <c r="H26" s="512"/>
      <c r="I26" s="29"/>
      <c r="J26" s="512"/>
      <c r="K26" s="512"/>
      <c r="L26" s="512"/>
      <c r="M26" s="512"/>
      <c r="N26" s="512"/>
      <c r="O26" s="512"/>
      <c r="P26" s="512"/>
      <c r="Q26" s="512"/>
      <c r="R26" s="512"/>
      <c r="S26" s="512"/>
      <c r="T26" s="512"/>
    </row>
    <row r="27" spans="1:20">
      <c r="A27" s="512"/>
      <c r="B27" s="512"/>
      <c r="C27" s="512"/>
      <c r="D27" s="182" t="s">
        <v>21</v>
      </c>
      <c r="E27" s="105"/>
      <c r="F27" s="512"/>
      <c r="G27" s="523"/>
      <c r="H27" s="512"/>
      <c r="I27" s="29"/>
      <c r="J27" s="512"/>
      <c r="K27" s="512"/>
      <c r="L27" s="512"/>
      <c r="M27" s="512"/>
      <c r="N27" s="512"/>
      <c r="O27" s="512"/>
      <c r="P27" s="512"/>
      <c r="Q27" s="512"/>
      <c r="R27" s="512"/>
      <c r="S27" s="512"/>
      <c r="T27" s="512"/>
    </row>
    <row r="28" spans="1:20">
      <c r="A28" s="512"/>
      <c r="B28" s="512"/>
      <c r="C28" s="512"/>
      <c r="D28" s="182" t="s">
        <v>197</v>
      </c>
      <c r="E28" s="105" t="s">
        <v>196</v>
      </c>
      <c r="F28" s="512"/>
      <c r="G28" s="523"/>
      <c r="H28" s="512"/>
      <c r="I28" s="29"/>
      <c r="J28" s="512"/>
      <c r="K28" s="512"/>
      <c r="L28" s="512"/>
      <c r="M28" s="512"/>
      <c r="N28" s="512"/>
      <c r="O28" s="512"/>
      <c r="P28" s="512"/>
      <c r="Q28" s="512"/>
      <c r="R28" s="512"/>
      <c r="S28" s="512"/>
      <c r="T28" s="512"/>
    </row>
    <row r="29" spans="1:20" ht="12" customHeight="1">
      <c r="A29" s="512"/>
      <c r="B29" s="512"/>
      <c r="C29" s="512"/>
      <c r="D29" s="182" t="s">
        <v>187</v>
      </c>
      <c r="E29" s="105" t="s">
        <v>195</v>
      </c>
      <c r="F29" s="512"/>
      <c r="G29" s="523"/>
      <c r="H29" s="512"/>
      <c r="I29" s="29"/>
      <c r="J29" s="512"/>
      <c r="K29" s="512"/>
      <c r="L29" s="512"/>
      <c r="M29" s="512"/>
      <c r="N29" s="512"/>
      <c r="O29" s="512"/>
      <c r="P29" s="512"/>
      <c r="Q29" s="512"/>
      <c r="R29" s="512"/>
      <c r="S29" s="512"/>
      <c r="T29" s="512"/>
    </row>
    <row r="30" spans="1:20">
      <c r="A30" s="512"/>
      <c r="B30" s="512"/>
      <c r="C30" s="512"/>
      <c r="D30" s="182" t="s">
        <v>194</v>
      </c>
      <c r="E30" s="105" t="s">
        <v>159</v>
      </c>
      <c r="F30" s="512"/>
      <c r="G30" s="523"/>
      <c r="H30" s="512"/>
      <c r="I30" s="29"/>
      <c r="J30" s="512"/>
      <c r="K30" s="512"/>
      <c r="L30" s="512"/>
      <c r="M30" s="512"/>
      <c r="N30" s="512"/>
      <c r="O30" s="512"/>
      <c r="P30" s="512"/>
      <c r="Q30" s="512"/>
      <c r="R30" s="512"/>
      <c r="S30" s="512"/>
      <c r="T30" s="512"/>
    </row>
    <row r="31" spans="1:20">
      <c r="A31" s="512"/>
      <c r="B31" s="512"/>
      <c r="C31" s="512" t="s">
        <v>0</v>
      </c>
      <c r="D31" s="182" t="s">
        <v>193</v>
      </c>
      <c r="E31" s="28"/>
      <c r="F31" s="183">
        <v>1</v>
      </c>
      <c r="G31" s="189"/>
      <c r="H31" s="189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</row>
    <row r="32" spans="1:20">
      <c r="A32" s="512"/>
      <c r="B32" s="512"/>
      <c r="C32" s="512"/>
      <c r="D32" s="182" t="s">
        <v>192</v>
      </c>
      <c r="E32" s="28"/>
      <c r="F32" s="183">
        <v>2</v>
      </c>
      <c r="G32" s="189"/>
      <c r="H32" s="189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</row>
    <row r="33" spans="1:20">
      <c r="A33" s="512"/>
      <c r="B33" s="512"/>
      <c r="C33" s="512"/>
      <c r="D33" s="182" t="s">
        <v>191</v>
      </c>
      <c r="E33" s="28"/>
      <c r="F33" s="183">
        <v>1</v>
      </c>
      <c r="G33" s="189"/>
      <c r="H33" s="189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</row>
    <row r="34" spans="1:20">
      <c r="A34" s="512"/>
      <c r="B34" s="512"/>
      <c r="C34" s="512"/>
      <c r="D34" s="182" t="s">
        <v>190</v>
      </c>
      <c r="E34" s="28"/>
      <c r="F34" s="183"/>
      <c r="G34" s="189"/>
      <c r="H34" s="189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</row>
    <row r="35" spans="1:20">
      <c r="A35" s="512"/>
      <c r="B35" s="512"/>
      <c r="C35" s="512"/>
      <c r="D35" s="182" t="s">
        <v>189</v>
      </c>
      <c r="E35" s="28"/>
      <c r="F35" s="183">
        <v>1</v>
      </c>
      <c r="G35" s="189"/>
      <c r="H35" s="189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</row>
    <row r="36" spans="1:20">
      <c r="A36" s="512"/>
      <c r="B36" s="512"/>
      <c r="C36" s="512"/>
      <c r="D36" s="28" t="s">
        <v>188</v>
      </c>
      <c r="E36" s="28"/>
      <c r="F36" s="183">
        <v>2</v>
      </c>
      <c r="G36" s="189"/>
      <c r="H36" s="189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</row>
    <row r="37" spans="1:20">
      <c r="A37" s="512"/>
      <c r="B37" s="512"/>
      <c r="C37" s="512"/>
      <c r="D37" s="182" t="s">
        <v>187</v>
      </c>
      <c r="E37" s="28"/>
      <c r="F37" s="189"/>
      <c r="G37" s="189"/>
      <c r="H37" s="189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</row>
    <row r="38" spans="1:20">
      <c r="A38" s="512">
        <v>4</v>
      </c>
      <c r="B38" s="512" t="s">
        <v>124</v>
      </c>
      <c r="C38" s="503" t="s">
        <v>137</v>
      </c>
      <c r="D38" s="182" t="s">
        <v>186</v>
      </c>
      <c r="E38" s="184" t="s">
        <v>185</v>
      </c>
      <c r="F38" s="512">
        <v>8</v>
      </c>
      <c r="G38" s="506"/>
      <c r="H38" s="512">
        <v>40</v>
      </c>
      <c r="I38" s="183" t="s">
        <v>184</v>
      </c>
      <c r="J38" s="512">
        <v>8</v>
      </c>
      <c r="K38" s="512"/>
      <c r="L38" s="512">
        <v>40</v>
      </c>
      <c r="M38" s="183" t="s">
        <v>183</v>
      </c>
      <c r="N38" s="512">
        <v>2</v>
      </c>
      <c r="O38" s="503"/>
      <c r="P38" s="512">
        <v>20</v>
      </c>
      <c r="Q38" s="183"/>
      <c r="R38" s="503">
        <v>2</v>
      </c>
      <c r="S38" s="503"/>
      <c r="T38" s="503"/>
    </row>
    <row r="39" spans="1:20">
      <c r="A39" s="512"/>
      <c r="B39" s="512"/>
      <c r="C39" s="504"/>
      <c r="D39" s="182" t="s">
        <v>21</v>
      </c>
      <c r="E39" s="184" t="s">
        <v>182</v>
      </c>
      <c r="F39" s="512"/>
      <c r="G39" s="507"/>
      <c r="H39" s="512"/>
      <c r="I39" s="183"/>
      <c r="J39" s="512"/>
      <c r="K39" s="512"/>
      <c r="L39" s="512"/>
      <c r="M39" s="183"/>
      <c r="N39" s="512"/>
      <c r="O39" s="504"/>
      <c r="P39" s="512"/>
      <c r="Q39" s="183"/>
      <c r="R39" s="504"/>
      <c r="S39" s="504"/>
      <c r="T39" s="504"/>
    </row>
    <row r="40" spans="1:20">
      <c r="A40" s="512"/>
      <c r="B40" s="512"/>
      <c r="C40" s="504"/>
      <c r="D40" s="182" t="s">
        <v>181</v>
      </c>
      <c r="E40" s="184" t="s">
        <v>180</v>
      </c>
      <c r="F40" s="512"/>
      <c r="G40" s="507"/>
      <c r="H40" s="512"/>
      <c r="I40" s="183" t="s">
        <v>179</v>
      </c>
      <c r="J40" s="512"/>
      <c r="K40" s="512"/>
      <c r="L40" s="512"/>
      <c r="M40" s="183" t="s">
        <v>178</v>
      </c>
      <c r="N40" s="512"/>
      <c r="O40" s="504"/>
      <c r="P40" s="512"/>
      <c r="Q40" s="183"/>
      <c r="R40" s="504"/>
      <c r="S40" s="504"/>
      <c r="T40" s="504"/>
    </row>
    <row r="41" spans="1:20">
      <c r="A41" s="512"/>
      <c r="B41" s="512"/>
      <c r="C41" s="504"/>
      <c r="D41" s="182" t="s">
        <v>177</v>
      </c>
      <c r="E41" s="184" t="s">
        <v>176</v>
      </c>
      <c r="F41" s="512"/>
      <c r="G41" s="507"/>
      <c r="H41" s="512"/>
      <c r="I41" s="183" t="s">
        <v>175</v>
      </c>
      <c r="J41" s="512"/>
      <c r="K41" s="512"/>
      <c r="L41" s="512"/>
      <c r="M41" s="183" t="s">
        <v>174</v>
      </c>
      <c r="N41" s="512"/>
      <c r="O41" s="504"/>
      <c r="P41" s="512"/>
      <c r="Q41" s="183"/>
      <c r="R41" s="504"/>
      <c r="S41" s="504"/>
      <c r="T41" s="504"/>
    </row>
    <row r="42" spans="1:20">
      <c r="A42" s="512"/>
      <c r="B42" s="512"/>
      <c r="C42" s="504"/>
      <c r="D42" s="182" t="s">
        <v>173</v>
      </c>
      <c r="E42" s="106">
        <v>0.02</v>
      </c>
      <c r="F42" s="512"/>
      <c r="G42" s="507"/>
      <c r="H42" s="512"/>
      <c r="I42" s="183"/>
      <c r="J42" s="512"/>
      <c r="K42" s="512"/>
      <c r="L42" s="512"/>
      <c r="M42" s="183"/>
      <c r="N42" s="512"/>
      <c r="O42" s="504"/>
      <c r="P42" s="512"/>
      <c r="Q42" s="183"/>
      <c r="R42" s="504"/>
      <c r="S42" s="504"/>
      <c r="T42" s="504"/>
    </row>
    <row r="43" spans="1:20">
      <c r="A43" s="512"/>
      <c r="B43" s="512"/>
      <c r="C43" s="505"/>
      <c r="D43" s="182" t="s">
        <v>172</v>
      </c>
      <c r="E43" s="184" t="s">
        <v>171</v>
      </c>
      <c r="F43" s="512"/>
      <c r="G43" s="508"/>
      <c r="H43" s="512"/>
      <c r="I43" s="183" t="s">
        <v>170</v>
      </c>
      <c r="J43" s="512"/>
      <c r="K43" s="512"/>
      <c r="L43" s="512"/>
      <c r="M43" s="183"/>
      <c r="N43" s="512"/>
      <c r="O43" s="505"/>
      <c r="P43" s="512"/>
      <c r="Q43" s="183"/>
      <c r="R43" s="505"/>
      <c r="S43" s="505"/>
      <c r="T43" s="505"/>
    </row>
    <row r="44" spans="1:20">
      <c r="A44" s="512"/>
      <c r="B44" s="512"/>
      <c r="C44" s="503" t="s">
        <v>0</v>
      </c>
      <c r="D44" s="182" t="s">
        <v>169</v>
      </c>
      <c r="E44" s="28"/>
      <c r="F44" s="183">
        <v>4</v>
      </c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</row>
    <row r="45" spans="1:20">
      <c r="A45" s="512"/>
      <c r="B45" s="512"/>
      <c r="C45" s="504"/>
      <c r="D45" s="182" t="s">
        <v>168</v>
      </c>
      <c r="E45" s="28"/>
      <c r="F45" s="183">
        <v>4</v>
      </c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</row>
    <row r="46" spans="1:20">
      <c r="A46" s="512"/>
      <c r="B46" s="512"/>
      <c r="C46" s="504"/>
      <c r="D46" s="182" t="s">
        <v>167</v>
      </c>
      <c r="E46" s="28"/>
      <c r="F46" s="183">
        <v>2</v>
      </c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</row>
    <row r="47" spans="1:20">
      <c r="A47" s="512"/>
      <c r="B47" s="512"/>
      <c r="C47" s="504"/>
      <c r="D47" s="182" t="s">
        <v>166</v>
      </c>
      <c r="E47" s="28"/>
      <c r="F47" s="183">
        <v>2</v>
      </c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</row>
    <row r="48" spans="1:20">
      <c r="A48" s="512"/>
      <c r="B48" s="512"/>
      <c r="C48" s="504"/>
      <c r="D48" s="182" t="s">
        <v>165</v>
      </c>
      <c r="E48" s="28"/>
      <c r="F48" s="183">
        <v>2</v>
      </c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</row>
    <row r="49" spans="1:20">
      <c r="A49" s="512"/>
      <c r="B49" s="512"/>
      <c r="C49" s="504"/>
      <c r="D49" s="182" t="s">
        <v>164</v>
      </c>
      <c r="E49" s="28"/>
      <c r="F49" s="183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</row>
    <row r="50" spans="1:20">
      <c r="A50" s="512"/>
      <c r="B50" s="512"/>
      <c r="C50" s="504"/>
      <c r="D50" s="182" t="s">
        <v>163</v>
      </c>
      <c r="E50" s="28"/>
      <c r="F50" s="183">
        <v>2</v>
      </c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</row>
    <row r="51" spans="1:20">
      <c r="A51" s="512"/>
      <c r="B51" s="512"/>
      <c r="C51" s="504"/>
      <c r="D51" s="182" t="s">
        <v>162</v>
      </c>
      <c r="E51" s="28"/>
      <c r="F51" s="183">
        <v>2</v>
      </c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</row>
    <row r="52" spans="1:20">
      <c r="A52" s="512"/>
      <c r="B52" s="512"/>
      <c r="C52" s="505"/>
      <c r="D52" s="182" t="s">
        <v>161</v>
      </c>
      <c r="E52" s="28"/>
      <c r="F52" s="183">
        <v>2</v>
      </c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</row>
    <row r="53" spans="1:20">
      <c r="A53" s="502">
        <v>5</v>
      </c>
      <c r="B53" s="502" t="s">
        <v>128</v>
      </c>
      <c r="C53" s="502" t="s">
        <v>137</v>
      </c>
      <c r="D53" s="182" t="s">
        <v>160</v>
      </c>
      <c r="E53" s="184" t="s">
        <v>159</v>
      </c>
      <c r="F53" s="512">
        <v>3</v>
      </c>
      <c r="G53" s="503"/>
      <c r="H53" s="503">
        <v>10</v>
      </c>
      <c r="I53" s="28"/>
      <c r="J53" s="503">
        <v>2</v>
      </c>
      <c r="K53" s="503"/>
      <c r="L53" s="503">
        <v>5</v>
      </c>
      <c r="M53" s="28"/>
      <c r="N53" s="503"/>
      <c r="O53" s="503"/>
      <c r="P53" s="503"/>
      <c r="Q53" s="28"/>
      <c r="R53" s="503"/>
      <c r="S53" s="503"/>
      <c r="T53" s="503"/>
    </row>
    <row r="54" spans="1:20">
      <c r="A54" s="502"/>
      <c r="B54" s="502"/>
      <c r="C54" s="502"/>
      <c r="D54" s="182" t="s">
        <v>158</v>
      </c>
      <c r="E54" s="183" t="s">
        <v>157</v>
      </c>
      <c r="F54" s="512"/>
      <c r="G54" s="504"/>
      <c r="H54" s="504"/>
      <c r="I54" s="28"/>
      <c r="J54" s="504"/>
      <c r="K54" s="504"/>
      <c r="L54" s="504"/>
      <c r="M54" s="28"/>
      <c r="N54" s="504"/>
      <c r="O54" s="504"/>
      <c r="P54" s="504"/>
      <c r="Q54" s="28"/>
      <c r="R54" s="504"/>
      <c r="S54" s="504"/>
      <c r="T54" s="504"/>
    </row>
    <row r="55" spans="1:20">
      <c r="A55" s="502"/>
      <c r="B55" s="502"/>
      <c r="C55" s="502"/>
      <c r="D55" s="182" t="s">
        <v>156</v>
      </c>
      <c r="E55" s="183" t="s">
        <v>155</v>
      </c>
      <c r="F55" s="512"/>
      <c r="G55" s="504"/>
      <c r="H55" s="504"/>
      <c r="I55" s="28"/>
      <c r="J55" s="504"/>
      <c r="K55" s="504"/>
      <c r="L55" s="504"/>
      <c r="M55" s="28"/>
      <c r="N55" s="504"/>
      <c r="O55" s="504"/>
      <c r="P55" s="504"/>
      <c r="Q55" s="28"/>
      <c r="R55" s="504"/>
      <c r="S55" s="504"/>
      <c r="T55" s="504"/>
    </row>
    <row r="56" spans="1:20">
      <c r="A56" s="502"/>
      <c r="B56" s="502"/>
      <c r="C56" s="502"/>
      <c r="D56" s="182" t="s">
        <v>154</v>
      </c>
      <c r="E56" s="183"/>
      <c r="F56" s="512"/>
      <c r="G56" s="505"/>
      <c r="H56" s="505"/>
      <c r="I56" s="28"/>
      <c r="J56" s="505"/>
      <c r="K56" s="505"/>
      <c r="L56" s="505"/>
      <c r="M56" s="28"/>
      <c r="N56" s="505"/>
      <c r="O56" s="505"/>
      <c r="P56" s="505"/>
      <c r="Q56" s="28"/>
      <c r="R56" s="505"/>
      <c r="S56" s="505"/>
      <c r="T56" s="505"/>
    </row>
    <row r="57" spans="1:20">
      <c r="A57" s="502">
        <v>6</v>
      </c>
      <c r="B57" s="502" t="s">
        <v>123</v>
      </c>
      <c r="C57" s="502" t="s">
        <v>137</v>
      </c>
      <c r="D57" s="182" t="s">
        <v>153</v>
      </c>
      <c r="E57" s="4"/>
      <c r="F57" s="5">
        <v>3</v>
      </c>
      <c r="G57" s="4"/>
      <c r="H57" s="5">
        <v>3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1:20">
      <c r="A58" s="502"/>
      <c r="B58" s="502"/>
      <c r="C58" s="502"/>
      <c r="D58" s="182" t="s">
        <v>123</v>
      </c>
      <c r="E58" s="4"/>
      <c r="F58" s="5">
        <v>5</v>
      </c>
      <c r="G58" s="4"/>
      <c r="H58" s="5">
        <v>10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>
      <c r="A59" s="502"/>
      <c r="B59" s="502"/>
      <c r="C59" s="502"/>
      <c r="D59" s="182" t="s">
        <v>152</v>
      </c>
      <c r="E59" s="4"/>
      <c r="F59" s="5">
        <v>2</v>
      </c>
      <c r="G59" s="4"/>
      <c r="H59" s="5">
        <v>2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>
      <c r="A60" s="502"/>
      <c r="B60" s="502"/>
      <c r="C60" s="5" t="s">
        <v>0</v>
      </c>
      <c r="D60" s="4"/>
      <c r="E60" s="4"/>
      <c r="F60" s="5">
        <v>2</v>
      </c>
      <c r="G60" s="4"/>
      <c r="H60" s="5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>
      <c r="A61" s="502">
        <v>7</v>
      </c>
      <c r="B61" s="502" t="s">
        <v>151</v>
      </c>
      <c r="C61" s="502" t="s">
        <v>137</v>
      </c>
      <c r="D61" s="182" t="s">
        <v>150</v>
      </c>
      <c r="E61" s="4"/>
      <c r="F61" s="5">
        <v>2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>
      <c r="A62" s="502"/>
      <c r="B62" s="502"/>
      <c r="C62" s="502"/>
      <c r="D62" s="182" t="s">
        <v>149</v>
      </c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>
      <c r="A63" s="502"/>
      <c r="B63" s="502"/>
      <c r="C63" s="502"/>
      <c r="D63" s="182" t="s">
        <v>110</v>
      </c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>
      <c r="A64" s="502"/>
      <c r="B64" s="502"/>
      <c r="C64" s="502"/>
      <c r="D64" s="182" t="s">
        <v>148</v>
      </c>
      <c r="E64" s="4"/>
      <c r="F64" s="5">
        <v>10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>
      <c r="A65" s="502"/>
      <c r="B65" s="502"/>
      <c r="C65" s="5" t="s">
        <v>0</v>
      </c>
      <c r="D65" s="4"/>
      <c r="E65" s="4"/>
      <c r="F65" s="5">
        <v>2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>
      <c r="A66" s="502">
        <v>8</v>
      </c>
      <c r="B66" s="502" t="s">
        <v>147</v>
      </c>
      <c r="C66" s="509" t="s">
        <v>137</v>
      </c>
      <c r="D66" s="182" t="s">
        <v>146</v>
      </c>
      <c r="E66" s="4"/>
      <c r="F66" s="5">
        <v>2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>
      <c r="A67" s="502"/>
      <c r="B67" s="502"/>
      <c r="C67" s="510"/>
      <c r="D67" s="182" t="s">
        <v>145</v>
      </c>
      <c r="E67" s="4"/>
      <c r="F67" s="5">
        <v>2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>
      <c r="A68" s="502"/>
      <c r="B68" s="502"/>
      <c r="C68" s="510"/>
      <c r="D68" s="182" t="s">
        <v>144</v>
      </c>
      <c r="E68" s="4"/>
      <c r="F68" s="5">
        <v>1</v>
      </c>
      <c r="G68" s="4">
        <v>50</v>
      </c>
      <c r="H68" s="4"/>
      <c r="I68" s="4"/>
      <c r="J68" s="4"/>
      <c r="K68" s="4">
        <v>30</v>
      </c>
      <c r="L68" s="4"/>
      <c r="M68" s="4"/>
      <c r="N68" s="4"/>
      <c r="O68" s="4">
        <v>30</v>
      </c>
      <c r="P68" s="4"/>
      <c r="Q68" s="4"/>
      <c r="R68" s="4"/>
      <c r="S68" s="4"/>
      <c r="T68" s="4"/>
    </row>
    <row r="69" spans="1:20">
      <c r="A69" s="502"/>
      <c r="B69" s="502"/>
      <c r="C69" s="511"/>
      <c r="D69" s="182" t="s">
        <v>143</v>
      </c>
      <c r="E69" s="4"/>
      <c r="F69" s="5">
        <v>1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>
      <c r="A70" s="502"/>
      <c r="B70" s="502"/>
      <c r="C70" s="5" t="s">
        <v>0</v>
      </c>
      <c r="D70" s="4"/>
      <c r="E70" s="4"/>
      <c r="F70" s="5">
        <v>2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>
      <c r="A71" s="502">
        <v>9</v>
      </c>
      <c r="B71" s="502" t="s">
        <v>142</v>
      </c>
      <c r="C71" s="502" t="s">
        <v>137</v>
      </c>
      <c r="D71" s="182" t="s">
        <v>141</v>
      </c>
      <c r="E71" s="4"/>
      <c r="F71" s="4">
        <v>3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>
      <c r="A72" s="502"/>
      <c r="B72" s="502"/>
      <c r="C72" s="502"/>
      <c r="D72" s="182" t="s">
        <v>140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>
      <c r="A73" s="502"/>
      <c r="B73" s="502"/>
      <c r="C73" s="502"/>
      <c r="D73" s="182" t="s">
        <v>139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>
      <c r="A74" s="502"/>
      <c r="B74" s="502"/>
      <c r="C74" s="5" t="s">
        <v>0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>
      <c r="A75" s="502">
        <v>10</v>
      </c>
      <c r="B75" s="502" t="s">
        <v>138</v>
      </c>
      <c r="C75" s="502" t="s">
        <v>137</v>
      </c>
      <c r="D75" s="182" t="s">
        <v>136</v>
      </c>
      <c r="E75" s="4" t="s">
        <v>135</v>
      </c>
      <c r="F75" s="4"/>
      <c r="G75" s="25">
        <v>994</v>
      </c>
      <c r="H75" s="4"/>
      <c r="I75" s="4" t="s">
        <v>134</v>
      </c>
      <c r="J75" s="4"/>
      <c r="K75" s="4">
        <v>663</v>
      </c>
      <c r="L75" s="4"/>
      <c r="M75" s="4" t="s">
        <v>133</v>
      </c>
      <c r="N75" s="4"/>
      <c r="O75" s="4">
        <v>663</v>
      </c>
      <c r="P75" s="4"/>
      <c r="Q75" s="4" t="s">
        <v>132</v>
      </c>
      <c r="R75" s="4"/>
      <c r="S75" s="4">
        <v>663</v>
      </c>
      <c r="T75" s="4"/>
    </row>
    <row r="76" spans="1:20">
      <c r="A76" s="502"/>
      <c r="B76" s="502"/>
      <c r="C76" s="502"/>
      <c r="D76" s="182" t="s">
        <v>113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>
      <c r="A77" s="502"/>
      <c r="B77" s="502"/>
      <c r="C77" s="502"/>
      <c r="D77" s="182" t="s">
        <v>131</v>
      </c>
      <c r="E77" s="4"/>
      <c r="F77" s="4">
        <v>2</v>
      </c>
      <c r="G77" s="4"/>
      <c r="H77" s="4"/>
      <c r="I77" s="4"/>
      <c r="J77" s="4">
        <v>2</v>
      </c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>
      <c r="A78" s="502"/>
      <c r="B78" s="502"/>
      <c r="C78" s="502"/>
      <c r="D78" s="182" t="s">
        <v>130</v>
      </c>
      <c r="E78" s="4"/>
      <c r="F78" s="4">
        <v>2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80" spans="1:20">
      <c r="H80" s="25">
        <f>83*3</f>
        <v>249</v>
      </c>
      <c r="L80" s="25">
        <f>83*3</f>
        <v>249</v>
      </c>
      <c r="P80" s="25">
        <f>83*3</f>
        <v>249</v>
      </c>
      <c r="T80" s="25">
        <f>83*3</f>
        <v>249</v>
      </c>
    </row>
  </sheetData>
  <mergeCells count="112">
    <mergeCell ref="J17:J22"/>
    <mergeCell ref="L17:L22"/>
    <mergeCell ref="N17:N22"/>
    <mergeCell ref="P17:P22"/>
    <mergeCell ref="R17:R22"/>
    <mergeCell ref="R38:R43"/>
    <mergeCell ref="T24:T30"/>
    <mergeCell ref="C24:C30"/>
    <mergeCell ref="L24:L30"/>
    <mergeCell ref="M24:M30"/>
    <mergeCell ref="N24:N30"/>
    <mergeCell ref="O24:O30"/>
    <mergeCell ref="P24:P30"/>
    <mergeCell ref="Q24:Q30"/>
    <mergeCell ref="F24:F30"/>
    <mergeCell ref="G24:G30"/>
    <mergeCell ref="Q5:T5"/>
    <mergeCell ref="S7:S11"/>
    <mergeCell ref="T7:T11"/>
    <mergeCell ref="C7:C11"/>
    <mergeCell ref="J7:J11"/>
    <mergeCell ref="K7:K11"/>
    <mergeCell ref="L7:L11"/>
    <mergeCell ref="N7:N11"/>
    <mergeCell ref="R7:R11"/>
    <mergeCell ref="A5:D5"/>
    <mergeCell ref="E5:H5"/>
    <mergeCell ref="B7:B16"/>
    <mergeCell ref="A7:A16"/>
    <mergeCell ref="O7:O11"/>
    <mergeCell ref="P7:P11"/>
    <mergeCell ref="F7:F11"/>
    <mergeCell ref="G7:G11"/>
    <mergeCell ref="R12:R16"/>
    <mergeCell ref="C12:C16"/>
    <mergeCell ref="J12:J16"/>
    <mergeCell ref="K12:K16"/>
    <mergeCell ref="L12:L16"/>
    <mergeCell ref="F12:F16"/>
    <mergeCell ref="S12:S16"/>
    <mergeCell ref="T12:T16"/>
    <mergeCell ref="A38:A52"/>
    <mergeCell ref="C53:C56"/>
    <mergeCell ref="B53:B56"/>
    <mergeCell ref="A53:A56"/>
    <mergeCell ref="C38:C43"/>
    <mergeCell ref="H38:H43"/>
    <mergeCell ref="H24:H30"/>
    <mergeCell ref="J24:J30"/>
    <mergeCell ref="K24:K30"/>
    <mergeCell ref="R53:R56"/>
    <mergeCell ref="S53:S56"/>
    <mergeCell ref="T53:T56"/>
    <mergeCell ref="S38:S43"/>
    <mergeCell ref="T38:T43"/>
    <mergeCell ref="A17:A23"/>
    <mergeCell ref="B17:B23"/>
    <mergeCell ref="G17:G22"/>
    <mergeCell ref="H17:H22"/>
    <mergeCell ref="S17:S22"/>
    <mergeCell ref="T17:T22"/>
    <mergeCell ref="C17:C22"/>
    <mergeCell ref="R24:R30"/>
    <mergeCell ref="S24:S30"/>
    <mergeCell ref="B66:B70"/>
    <mergeCell ref="I5:L5"/>
    <mergeCell ref="M5:P5"/>
    <mergeCell ref="N12:N16"/>
    <mergeCell ref="O12:O16"/>
    <mergeCell ref="P12:P16"/>
    <mergeCell ref="B57:B60"/>
    <mergeCell ref="C44:C52"/>
    <mergeCell ref="B38:B52"/>
    <mergeCell ref="K17:K22"/>
    <mergeCell ref="O17:O22"/>
    <mergeCell ref="P38:P43"/>
    <mergeCell ref="O38:O43"/>
    <mergeCell ref="J38:J43"/>
    <mergeCell ref="K38:K43"/>
    <mergeCell ref="L38:L43"/>
    <mergeCell ref="N38:N43"/>
    <mergeCell ref="J53:J56"/>
    <mergeCell ref="L53:L56"/>
    <mergeCell ref="K53:K56"/>
    <mergeCell ref="N53:N56"/>
    <mergeCell ref="O53:O56"/>
    <mergeCell ref="P53:P56"/>
    <mergeCell ref="H7:H11"/>
    <mergeCell ref="C75:C78"/>
    <mergeCell ref="B75:B78"/>
    <mergeCell ref="A75:A78"/>
    <mergeCell ref="G12:G16"/>
    <mergeCell ref="H12:H16"/>
    <mergeCell ref="G38:G43"/>
    <mergeCell ref="C61:C64"/>
    <mergeCell ref="B61:B65"/>
    <mergeCell ref="A61:A65"/>
    <mergeCell ref="C71:C73"/>
    <mergeCell ref="G53:G56"/>
    <mergeCell ref="H53:H56"/>
    <mergeCell ref="B71:B74"/>
    <mergeCell ref="A66:A70"/>
    <mergeCell ref="A71:A74"/>
    <mergeCell ref="C66:C69"/>
    <mergeCell ref="F17:F22"/>
    <mergeCell ref="C31:C37"/>
    <mergeCell ref="B24:B37"/>
    <mergeCell ref="A24:A37"/>
    <mergeCell ref="F38:F43"/>
    <mergeCell ref="F53:F56"/>
    <mergeCell ref="C57:C59"/>
    <mergeCell ref="A57:A60"/>
  </mergeCells>
  <phoneticPr fontId="4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P74"/>
  <sheetViews>
    <sheetView workbookViewId="0">
      <selection activeCell="D7" sqref="D7"/>
    </sheetView>
  </sheetViews>
  <sheetFormatPr defaultColWidth="9" defaultRowHeight="14.25"/>
  <cols>
    <col min="1" max="1" width="9" style="13"/>
    <col min="2" max="2" width="33.75" style="13" customWidth="1"/>
    <col min="3" max="3" width="10.375" style="151" bestFit="1" customWidth="1"/>
    <col min="4" max="4" width="15" style="151" bestFit="1" customWidth="1"/>
    <col min="5" max="5" width="10.25" style="151" bestFit="1" customWidth="1"/>
    <col min="6" max="6" width="15" style="151" bestFit="1" customWidth="1"/>
    <col min="7" max="13" width="10.25" style="151" bestFit="1" customWidth="1"/>
    <col min="14" max="14" width="8.875" style="151" customWidth="1"/>
    <col min="15" max="15" width="9" style="151" hidden="1" customWidth="1"/>
    <col min="16" max="16" width="12.625" style="151" bestFit="1" customWidth="1"/>
    <col min="17" max="17" width="9" style="13"/>
    <col min="18" max="18" width="14.375" style="13" bestFit="1" customWidth="1"/>
    <col min="19" max="19" width="17" style="13" customWidth="1"/>
    <col min="20" max="16384" width="9" style="13"/>
  </cols>
  <sheetData>
    <row r="1" spans="1:16">
      <c r="A1" s="11" t="s">
        <v>341</v>
      </c>
    </row>
    <row r="2" spans="1:16">
      <c r="A2" s="11" t="s">
        <v>265</v>
      </c>
    </row>
    <row r="3" spans="1:16">
      <c r="A3" s="11" t="s">
        <v>339</v>
      </c>
    </row>
    <row r="5" spans="1:16" ht="24" customHeight="1">
      <c r="B5" s="148" t="s">
        <v>294</v>
      </c>
      <c r="C5" s="152" t="s">
        <v>266</v>
      </c>
      <c r="D5" s="152" t="s">
        <v>267</v>
      </c>
      <c r="E5" s="152" t="s">
        <v>268</v>
      </c>
      <c r="F5" s="152" t="s">
        <v>269</v>
      </c>
    </row>
    <row r="6" spans="1:16">
      <c r="B6" s="149" t="s">
        <v>270</v>
      </c>
      <c r="C6" s="14">
        <f>'5.3.附件.版权分帐'!P17</f>
        <v>157500</v>
      </c>
      <c r="D6" s="14">
        <f>P18</f>
        <v>1842500</v>
      </c>
      <c r="E6" s="14"/>
      <c r="F6" s="14">
        <f>SUM(C6:E6)</f>
        <v>2000000</v>
      </c>
    </row>
    <row r="7" spans="1:16">
      <c r="B7" s="150" t="s">
        <v>315</v>
      </c>
      <c r="C7" s="14">
        <f>6.69*10000</f>
        <v>66900</v>
      </c>
      <c r="D7" s="14">
        <f>SUM(C29:N29)</f>
        <v>298485</v>
      </c>
      <c r="E7" s="14">
        <f>2*10000</f>
        <v>20000</v>
      </c>
      <c r="F7" s="14">
        <f>SUM(C7:E7)</f>
        <v>385385</v>
      </c>
    </row>
    <row r="9" spans="1:16" ht="15" thickBot="1">
      <c r="B9" s="533" t="s">
        <v>271</v>
      </c>
      <c r="C9" s="533"/>
      <c r="D9" s="533"/>
      <c r="E9" s="533"/>
      <c r="F9" s="533"/>
      <c r="G9" s="533"/>
      <c r="H9" s="533"/>
      <c r="I9" s="533"/>
      <c r="J9" s="533"/>
      <c r="K9" s="533"/>
      <c r="L9" s="533"/>
      <c r="M9" s="533"/>
      <c r="N9" s="533"/>
    </row>
    <row r="10" spans="1:16">
      <c r="B10" s="536" t="s">
        <v>272</v>
      </c>
      <c r="C10" s="541" t="s">
        <v>273</v>
      </c>
      <c r="D10" s="541"/>
      <c r="E10" s="541"/>
      <c r="F10" s="541" t="s">
        <v>274</v>
      </c>
      <c r="G10" s="541"/>
      <c r="H10" s="541"/>
      <c r="I10" s="541" t="s">
        <v>275</v>
      </c>
      <c r="J10" s="541"/>
      <c r="K10" s="541"/>
      <c r="L10" s="541" t="s">
        <v>276</v>
      </c>
      <c r="M10" s="541"/>
      <c r="N10" s="542"/>
      <c r="P10" s="538" t="s">
        <v>269</v>
      </c>
    </row>
    <row r="11" spans="1:16">
      <c r="B11" s="537"/>
      <c r="C11" s="153" t="s">
        <v>277</v>
      </c>
      <c r="D11" s="153" t="s">
        <v>9</v>
      </c>
      <c r="E11" s="153" t="s">
        <v>10</v>
      </c>
      <c r="F11" s="153" t="s">
        <v>11</v>
      </c>
      <c r="G11" s="153" t="s">
        <v>12</v>
      </c>
      <c r="H11" s="153" t="s">
        <v>13</v>
      </c>
      <c r="I11" s="153" t="s">
        <v>14</v>
      </c>
      <c r="J11" s="153" t="s">
        <v>15</v>
      </c>
      <c r="K11" s="153" t="s">
        <v>16</v>
      </c>
      <c r="L11" s="153" t="s">
        <v>17</v>
      </c>
      <c r="M11" s="153" t="s">
        <v>18</v>
      </c>
      <c r="N11" s="159" t="s">
        <v>19</v>
      </c>
      <c r="P11" s="538"/>
    </row>
    <row r="12" spans="1:16" hidden="1">
      <c r="B12" s="15" t="s">
        <v>295</v>
      </c>
      <c r="C12" s="534">
        <f>285*10000</f>
        <v>2850000</v>
      </c>
      <c r="D12" s="534"/>
      <c r="E12" s="534"/>
      <c r="F12" s="534">
        <f>200*10000</f>
        <v>2000000</v>
      </c>
      <c r="G12" s="534"/>
      <c r="H12" s="534"/>
      <c r="I12" s="534">
        <f>250*10000</f>
        <v>2500000</v>
      </c>
      <c r="J12" s="534"/>
      <c r="K12" s="534"/>
      <c r="L12" s="534">
        <f>265*10000</f>
        <v>2650000</v>
      </c>
      <c r="M12" s="534"/>
      <c r="N12" s="535"/>
      <c r="P12" s="14">
        <f t="shared" ref="P12:P19" si="0">SUM(C12:O12)</f>
        <v>10000000</v>
      </c>
    </row>
    <row r="13" spans="1:16" hidden="1">
      <c r="B13" s="16" t="s">
        <v>296</v>
      </c>
      <c r="C13" s="543">
        <f>240*10000</f>
        <v>2400000</v>
      </c>
      <c r="D13" s="543"/>
      <c r="E13" s="543"/>
      <c r="F13" s="543">
        <f>160*10000</f>
        <v>1600000</v>
      </c>
      <c r="G13" s="543"/>
      <c r="H13" s="543"/>
      <c r="I13" s="543">
        <f>200*10000</f>
        <v>2000000</v>
      </c>
      <c r="J13" s="543"/>
      <c r="K13" s="543"/>
      <c r="L13" s="543">
        <f>200*10000</f>
        <v>2000000</v>
      </c>
      <c r="M13" s="543"/>
      <c r="N13" s="544"/>
      <c r="P13" s="14">
        <f t="shared" si="0"/>
        <v>8000000</v>
      </c>
    </row>
    <row r="14" spans="1:16">
      <c r="B14" s="16" t="s">
        <v>297</v>
      </c>
      <c r="C14" s="543">
        <f>C12-C13</f>
        <v>450000</v>
      </c>
      <c r="D14" s="543"/>
      <c r="E14" s="543"/>
      <c r="F14" s="543">
        <f>F12-F13</f>
        <v>400000</v>
      </c>
      <c r="G14" s="543"/>
      <c r="H14" s="543"/>
      <c r="I14" s="543">
        <f>I12-I13</f>
        <v>500000</v>
      </c>
      <c r="J14" s="543"/>
      <c r="K14" s="543"/>
      <c r="L14" s="543">
        <f>L12-L13</f>
        <v>650000</v>
      </c>
      <c r="M14" s="543"/>
      <c r="N14" s="544"/>
      <c r="P14" s="14">
        <f t="shared" si="0"/>
        <v>2000000</v>
      </c>
    </row>
    <row r="15" spans="1:16" s="165" customFormat="1">
      <c r="B15" s="166" t="s">
        <v>278</v>
      </c>
      <c r="C15" s="545">
        <v>0.05</v>
      </c>
      <c r="D15" s="545"/>
      <c r="E15" s="545"/>
      <c r="F15" s="545">
        <v>0.05</v>
      </c>
      <c r="G15" s="545"/>
      <c r="H15" s="545"/>
      <c r="I15" s="545">
        <v>0.1</v>
      </c>
      <c r="J15" s="545"/>
      <c r="K15" s="545"/>
      <c r="L15" s="545">
        <v>0.1</v>
      </c>
      <c r="M15" s="545"/>
      <c r="N15" s="546"/>
      <c r="P15" s="167">
        <f t="shared" si="0"/>
        <v>0.30000000000000004</v>
      </c>
    </row>
    <row r="16" spans="1:16">
      <c r="B16" s="16" t="s">
        <v>298</v>
      </c>
      <c r="C16" s="543">
        <f>C14-C17</f>
        <v>427500</v>
      </c>
      <c r="D16" s="543"/>
      <c r="E16" s="543"/>
      <c r="F16" s="543">
        <f>F14-F17</f>
        <v>380000</v>
      </c>
      <c r="G16" s="543"/>
      <c r="H16" s="543"/>
      <c r="I16" s="543">
        <f>I14-I17</f>
        <v>450000</v>
      </c>
      <c r="J16" s="543"/>
      <c r="K16" s="543"/>
      <c r="L16" s="543">
        <f>L14-L17</f>
        <v>585000</v>
      </c>
      <c r="M16" s="543"/>
      <c r="N16" s="544"/>
      <c r="P16" s="14">
        <f t="shared" si="0"/>
        <v>1842500</v>
      </c>
    </row>
    <row r="17" spans="2:16">
      <c r="B17" s="16" t="s">
        <v>299</v>
      </c>
      <c r="C17" s="543">
        <f>C15*C14</f>
        <v>22500</v>
      </c>
      <c r="D17" s="543"/>
      <c r="E17" s="543"/>
      <c r="F17" s="543">
        <f>F15*F14</f>
        <v>20000</v>
      </c>
      <c r="G17" s="543"/>
      <c r="H17" s="543"/>
      <c r="I17" s="543">
        <f>I15*I14</f>
        <v>50000</v>
      </c>
      <c r="J17" s="543"/>
      <c r="K17" s="543"/>
      <c r="L17" s="543">
        <f>L15*L14</f>
        <v>65000</v>
      </c>
      <c r="M17" s="543"/>
      <c r="N17" s="544"/>
      <c r="P17" s="14">
        <f t="shared" si="0"/>
        <v>157500</v>
      </c>
    </row>
    <row r="18" spans="2:16">
      <c r="B18" s="16" t="s">
        <v>298</v>
      </c>
      <c r="C18" s="154">
        <f>C16/3</f>
        <v>142500</v>
      </c>
      <c r="D18" s="154">
        <f>C16/3</f>
        <v>142500</v>
      </c>
      <c r="E18" s="154">
        <f>C16/3</f>
        <v>142500</v>
      </c>
      <c r="F18" s="154">
        <f>F16/3</f>
        <v>126666.66666666667</v>
      </c>
      <c r="G18" s="154">
        <f>F16/3</f>
        <v>126666.66666666667</v>
      </c>
      <c r="H18" s="154">
        <f>F16/3</f>
        <v>126666.66666666667</v>
      </c>
      <c r="I18" s="154">
        <f>I16/3</f>
        <v>150000</v>
      </c>
      <c r="J18" s="154">
        <f>I16/3</f>
        <v>150000</v>
      </c>
      <c r="K18" s="154">
        <f>I16/3</f>
        <v>150000</v>
      </c>
      <c r="L18" s="154">
        <f>L16/3</f>
        <v>195000</v>
      </c>
      <c r="M18" s="154">
        <f>L16/3</f>
        <v>195000</v>
      </c>
      <c r="N18" s="160">
        <f>L16/3</f>
        <v>195000</v>
      </c>
      <c r="P18" s="14">
        <f t="shared" si="0"/>
        <v>1842500</v>
      </c>
    </row>
    <row r="19" spans="2:16" ht="15" thickBot="1">
      <c r="B19" s="17" t="s">
        <v>299</v>
      </c>
      <c r="C19" s="155">
        <f>C17/3</f>
        <v>7500</v>
      </c>
      <c r="D19" s="155">
        <f>C17/3</f>
        <v>7500</v>
      </c>
      <c r="E19" s="155">
        <f>C17/3</f>
        <v>7500</v>
      </c>
      <c r="F19" s="155">
        <f>F17/3</f>
        <v>6666.666666666667</v>
      </c>
      <c r="G19" s="155">
        <f>F17/3</f>
        <v>6666.666666666667</v>
      </c>
      <c r="H19" s="155">
        <f>F17/3</f>
        <v>6666.666666666667</v>
      </c>
      <c r="I19" s="155">
        <f>I17/3</f>
        <v>16666.666666666668</v>
      </c>
      <c r="J19" s="155">
        <f>I17/3</f>
        <v>16666.666666666668</v>
      </c>
      <c r="K19" s="155">
        <f>I17/3</f>
        <v>16666.666666666668</v>
      </c>
      <c r="L19" s="155">
        <f>L17/3</f>
        <v>21666.666666666668</v>
      </c>
      <c r="M19" s="155">
        <f>L17/3</f>
        <v>21666.666666666668</v>
      </c>
      <c r="N19" s="161">
        <f>L17/3</f>
        <v>21666.666666666668</v>
      </c>
      <c r="P19" s="14">
        <f t="shared" si="0"/>
        <v>157500</v>
      </c>
    </row>
    <row r="20" spans="2:16" s="165" customFormat="1">
      <c r="B20" s="168" t="s">
        <v>279</v>
      </c>
      <c r="C20" s="169">
        <v>0.2</v>
      </c>
      <c r="D20" s="169">
        <v>0.2</v>
      </c>
      <c r="E20" s="169">
        <v>0.2</v>
      </c>
      <c r="F20" s="169">
        <v>0.2</v>
      </c>
      <c r="G20" s="169">
        <v>0.2</v>
      </c>
      <c r="H20" s="169">
        <v>0.2</v>
      </c>
      <c r="I20" s="169">
        <v>0.2</v>
      </c>
      <c r="J20" s="169">
        <v>0.2</v>
      </c>
      <c r="K20" s="169">
        <v>0.2</v>
      </c>
      <c r="L20" s="169">
        <v>0.2</v>
      </c>
      <c r="M20" s="169">
        <v>0.2</v>
      </c>
      <c r="N20" s="170">
        <v>0.2</v>
      </c>
      <c r="P20" s="167">
        <f>AVERAGE(C20:N20)</f>
        <v>0.19999999999999998</v>
      </c>
    </row>
    <row r="21" spans="2:16">
      <c r="B21" s="16" t="s">
        <v>280</v>
      </c>
      <c r="C21" s="154">
        <f t="shared" ref="C21:N21" si="1">C18*C20</f>
        <v>28500</v>
      </c>
      <c r="D21" s="154">
        <f t="shared" si="1"/>
        <v>28500</v>
      </c>
      <c r="E21" s="154">
        <f t="shared" si="1"/>
        <v>28500</v>
      </c>
      <c r="F21" s="154">
        <f t="shared" si="1"/>
        <v>25333.333333333336</v>
      </c>
      <c r="G21" s="154">
        <f t="shared" si="1"/>
        <v>25333.333333333336</v>
      </c>
      <c r="H21" s="154">
        <f t="shared" si="1"/>
        <v>25333.333333333336</v>
      </c>
      <c r="I21" s="154">
        <f t="shared" si="1"/>
        <v>30000</v>
      </c>
      <c r="J21" s="154">
        <f t="shared" si="1"/>
        <v>30000</v>
      </c>
      <c r="K21" s="154">
        <f t="shared" si="1"/>
        <v>30000</v>
      </c>
      <c r="L21" s="154">
        <f t="shared" si="1"/>
        <v>39000</v>
      </c>
      <c r="M21" s="154">
        <f t="shared" si="1"/>
        <v>39000</v>
      </c>
      <c r="N21" s="160">
        <f t="shared" si="1"/>
        <v>39000</v>
      </c>
      <c r="P21" s="14"/>
    </row>
    <row r="22" spans="2:16">
      <c r="B22" s="16" t="s">
        <v>281</v>
      </c>
      <c r="C22" s="154">
        <f t="shared" ref="C22:N22" si="2">C18-C21</f>
        <v>114000</v>
      </c>
      <c r="D22" s="154">
        <f t="shared" si="2"/>
        <v>114000</v>
      </c>
      <c r="E22" s="154">
        <f t="shared" si="2"/>
        <v>114000</v>
      </c>
      <c r="F22" s="154">
        <f t="shared" si="2"/>
        <v>101333.33333333334</v>
      </c>
      <c r="G22" s="154">
        <f t="shared" si="2"/>
        <v>101333.33333333334</v>
      </c>
      <c r="H22" s="154">
        <f t="shared" si="2"/>
        <v>101333.33333333334</v>
      </c>
      <c r="I22" s="154">
        <f t="shared" si="2"/>
        <v>120000</v>
      </c>
      <c r="J22" s="154">
        <f t="shared" si="2"/>
        <v>120000</v>
      </c>
      <c r="K22" s="154">
        <f t="shared" si="2"/>
        <v>120000</v>
      </c>
      <c r="L22" s="154">
        <f t="shared" si="2"/>
        <v>156000</v>
      </c>
      <c r="M22" s="154">
        <f t="shared" si="2"/>
        <v>156000</v>
      </c>
      <c r="N22" s="160">
        <f t="shared" si="2"/>
        <v>156000</v>
      </c>
      <c r="P22" s="14"/>
    </row>
    <row r="23" spans="2:16" s="165" customFormat="1">
      <c r="B23" s="166" t="s">
        <v>282</v>
      </c>
      <c r="C23" s="171">
        <v>0.1</v>
      </c>
      <c r="D23" s="171">
        <v>0.1</v>
      </c>
      <c r="E23" s="171">
        <v>0.1</v>
      </c>
      <c r="F23" s="171">
        <v>0.1</v>
      </c>
      <c r="G23" s="171">
        <v>0.1</v>
      </c>
      <c r="H23" s="171">
        <v>0.1</v>
      </c>
      <c r="I23" s="171">
        <v>0.1</v>
      </c>
      <c r="J23" s="171">
        <v>0.1</v>
      </c>
      <c r="K23" s="171">
        <v>0.1</v>
      </c>
      <c r="L23" s="171">
        <v>0.1</v>
      </c>
      <c r="M23" s="171">
        <v>0.1</v>
      </c>
      <c r="N23" s="172">
        <v>0.1</v>
      </c>
      <c r="P23" s="167"/>
    </row>
    <row r="24" spans="2:16">
      <c r="B24" s="16" t="s">
        <v>300</v>
      </c>
      <c r="C24" s="154">
        <f t="shared" ref="C24:N24" si="3">C18*C23</f>
        <v>14250</v>
      </c>
      <c r="D24" s="154">
        <f t="shared" si="3"/>
        <v>14250</v>
      </c>
      <c r="E24" s="154">
        <f t="shared" si="3"/>
        <v>14250</v>
      </c>
      <c r="F24" s="154">
        <f t="shared" si="3"/>
        <v>12666.666666666668</v>
      </c>
      <c r="G24" s="154">
        <f t="shared" si="3"/>
        <v>12666.666666666668</v>
      </c>
      <c r="H24" s="154">
        <f t="shared" si="3"/>
        <v>12666.666666666668</v>
      </c>
      <c r="I24" s="154">
        <f t="shared" si="3"/>
        <v>15000</v>
      </c>
      <c r="J24" s="154">
        <f t="shared" si="3"/>
        <v>15000</v>
      </c>
      <c r="K24" s="154">
        <f t="shared" si="3"/>
        <v>15000</v>
      </c>
      <c r="L24" s="154">
        <f t="shared" si="3"/>
        <v>19500</v>
      </c>
      <c r="M24" s="154">
        <f t="shared" si="3"/>
        <v>19500</v>
      </c>
      <c r="N24" s="160">
        <f t="shared" si="3"/>
        <v>19500</v>
      </c>
      <c r="P24" s="14"/>
    </row>
    <row r="25" spans="2:16" s="165" customFormat="1">
      <c r="B25" s="166" t="s">
        <v>283</v>
      </c>
      <c r="C25" s="171">
        <v>0.45</v>
      </c>
      <c r="D25" s="171">
        <v>0.45</v>
      </c>
      <c r="E25" s="171">
        <v>0.45</v>
      </c>
      <c r="F25" s="171">
        <v>0.45</v>
      </c>
      <c r="G25" s="171">
        <v>0.45</v>
      </c>
      <c r="H25" s="171">
        <v>0.45</v>
      </c>
      <c r="I25" s="171">
        <v>0.45</v>
      </c>
      <c r="J25" s="171">
        <v>0.45</v>
      </c>
      <c r="K25" s="171">
        <v>0.45</v>
      </c>
      <c r="L25" s="171">
        <v>0.45</v>
      </c>
      <c r="M25" s="171">
        <v>0.45</v>
      </c>
      <c r="N25" s="172">
        <v>0.45</v>
      </c>
      <c r="P25" s="167"/>
    </row>
    <row r="26" spans="2:16">
      <c r="B26" s="16" t="s">
        <v>284</v>
      </c>
      <c r="C26" s="154">
        <f t="shared" ref="C26:N26" si="4">C22*C25</f>
        <v>51300</v>
      </c>
      <c r="D26" s="154">
        <f t="shared" si="4"/>
        <v>51300</v>
      </c>
      <c r="E26" s="154">
        <f t="shared" si="4"/>
        <v>51300</v>
      </c>
      <c r="F26" s="154">
        <f t="shared" si="4"/>
        <v>45600.000000000007</v>
      </c>
      <c r="G26" s="154">
        <f t="shared" si="4"/>
        <v>45600.000000000007</v>
      </c>
      <c r="H26" s="154">
        <f t="shared" si="4"/>
        <v>45600.000000000007</v>
      </c>
      <c r="I26" s="154">
        <f t="shared" si="4"/>
        <v>54000</v>
      </c>
      <c r="J26" s="154">
        <f t="shared" si="4"/>
        <v>54000</v>
      </c>
      <c r="K26" s="154">
        <f t="shared" si="4"/>
        <v>54000</v>
      </c>
      <c r="L26" s="154">
        <f t="shared" si="4"/>
        <v>70200</v>
      </c>
      <c r="M26" s="154">
        <f t="shared" si="4"/>
        <v>70200</v>
      </c>
      <c r="N26" s="160">
        <f t="shared" si="4"/>
        <v>70200</v>
      </c>
      <c r="P26" s="14"/>
    </row>
    <row r="27" spans="2:16">
      <c r="B27" s="16" t="s">
        <v>285</v>
      </c>
      <c r="C27" s="154">
        <f t="shared" ref="C27:N27" si="5">C22-C26</f>
        <v>62700</v>
      </c>
      <c r="D27" s="154">
        <f t="shared" si="5"/>
        <v>62700</v>
      </c>
      <c r="E27" s="154">
        <f t="shared" si="5"/>
        <v>62700</v>
      </c>
      <c r="F27" s="154">
        <f t="shared" si="5"/>
        <v>55733.333333333336</v>
      </c>
      <c r="G27" s="154">
        <f t="shared" si="5"/>
        <v>55733.333333333336</v>
      </c>
      <c r="H27" s="154">
        <f t="shared" si="5"/>
        <v>55733.333333333336</v>
      </c>
      <c r="I27" s="154">
        <f t="shared" si="5"/>
        <v>66000</v>
      </c>
      <c r="J27" s="154">
        <f t="shared" si="5"/>
        <v>66000</v>
      </c>
      <c r="K27" s="154">
        <f t="shared" si="5"/>
        <v>66000</v>
      </c>
      <c r="L27" s="154">
        <f t="shared" si="5"/>
        <v>85800</v>
      </c>
      <c r="M27" s="154">
        <f t="shared" si="5"/>
        <v>85800</v>
      </c>
      <c r="N27" s="160">
        <f t="shared" si="5"/>
        <v>85800</v>
      </c>
      <c r="P27" s="14"/>
    </row>
    <row r="28" spans="2:16" s="165" customFormat="1">
      <c r="B28" s="166" t="s">
        <v>286</v>
      </c>
      <c r="C28" s="171">
        <v>0.45</v>
      </c>
      <c r="D28" s="171">
        <v>0.45</v>
      </c>
      <c r="E28" s="171">
        <v>0.45</v>
      </c>
      <c r="F28" s="171">
        <v>0.45</v>
      </c>
      <c r="G28" s="171">
        <v>0.45</v>
      </c>
      <c r="H28" s="171">
        <v>0.45</v>
      </c>
      <c r="I28" s="171">
        <v>0.45</v>
      </c>
      <c r="J28" s="171">
        <v>0.45</v>
      </c>
      <c r="K28" s="171">
        <v>0.45</v>
      </c>
      <c r="L28" s="171">
        <v>0.45</v>
      </c>
      <c r="M28" s="171">
        <v>0.45</v>
      </c>
      <c r="N28" s="172">
        <v>0.45</v>
      </c>
      <c r="P28" s="167"/>
    </row>
    <row r="29" spans="2:16">
      <c r="B29" s="18" t="s">
        <v>301</v>
      </c>
      <c r="C29" s="156">
        <f t="shared" ref="C29:N29" si="6">C26*C28</f>
        <v>23085</v>
      </c>
      <c r="D29" s="156">
        <f t="shared" si="6"/>
        <v>23085</v>
      </c>
      <c r="E29" s="156">
        <f t="shared" si="6"/>
        <v>23085</v>
      </c>
      <c r="F29" s="156">
        <f t="shared" si="6"/>
        <v>20520.000000000004</v>
      </c>
      <c r="G29" s="156">
        <f t="shared" si="6"/>
        <v>20520.000000000004</v>
      </c>
      <c r="H29" s="156">
        <f t="shared" si="6"/>
        <v>20520.000000000004</v>
      </c>
      <c r="I29" s="156">
        <f t="shared" si="6"/>
        <v>24300</v>
      </c>
      <c r="J29" s="156">
        <f t="shared" si="6"/>
        <v>24300</v>
      </c>
      <c r="K29" s="156">
        <f t="shared" si="6"/>
        <v>24300</v>
      </c>
      <c r="L29" s="156">
        <f t="shared" si="6"/>
        <v>31590</v>
      </c>
      <c r="M29" s="156">
        <f t="shared" si="6"/>
        <v>31590</v>
      </c>
      <c r="N29" s="162">
        <f t="shared" si="6"/>
        <v>31590</v>
      </c>
      <c r="P29" s="14"/>
    </row>
    <row r="30" spans="2:16" s="165" customFormat="1">
      <c r="B30" s="166" t="s">
        <v>287</v>
      </c>
      <c r="C30" s="171">
        <v>0.01</v>
      </c>
      <c r="D30" s="171">
        <v>0.01</v>
      </c>
      <c r="E30" s="171">
        <v>0.01</v>
      </c>
      <c r="F30" s="171">
        <v>0.01</v>
      </c>
      <c r="G30" s="171">
        <v>0.01</v>
      </c>
      <c r="H30" s="171">
        <v>0.01</v>
      </c>
      <c r="I30" s="171">
        <v>0.01</v>
      </c>
      <c r="J30" s="171">
        <v>0.01</v>
      </c>
      <c r="K30" s="171">
        <v>0.01</v>
      </c>
      <c r="L30" s="171">
        <v>0.01</v>
      </c>
      <c r="M30" s="171">
        <v>0.01</v>
      </c>
      <c r="N30" s="172">
        <v>0.01</v>
      </c>
      <c r="P30" s="167"/>
    </row>
    <row r="31" spans="2:16">
      <c r="B31" s="19" t="s">
        <v>302</v>
      </c>
      <c r="C31" s="157">
        <f t="shared" ref="C31:N31" si="7">C30*C22</f>
        <v>1140</v>
      </c>
      <c r="D31" s="157">
        <f t="shared" si="7"/>
        <v>1140</v>
      </c>
      <c r="E31" s="157">
        <f t="shared" si="7"/>
        <v>1140</v>
      </c>
      <c r="F31" s="157">
        <f t="shared" si="7"/>
        <v>1013.3333333333335</v>
      </c>
      <c r="G31" s="157">
        <f t="shared" si="7"/>
        <v>1013.3333333333335</v>
      </c>
      <c r="H31" s="157">
        <f t="shared" si="7"/>
        <v>1013.3333333333335</v>
      </c>
      <c r="I31" s="157">
        <f t="shared" si="7"/>
        <v>1200</v>
      </c>
      <c r="J31" s="157">
        <f t="shared" si="7"/>
        <v>1200</v>
      </c>
      <c r="K31" s="157">
        <f t="shared" si="7"/>
        <v>1200</v>
      </c>
      <c r="L31" s="157">
        <f t="shared" si="7"/>
        <v>1560</v>
      </c>
      <c r="M31" s="157">
        <f t="shared" si="7"/>
        <v>1560</v>
      </c>
      <c r="N31" s="163">
        <f t="shared" si="7"/>
        <v>1560</v>
      </c>
      <c r="P31" s="14"/>
    </row>
    <row r="32" spans="2:16">
      <c r="B32" s="16" t="s">
        <v>303</v>
      </c>
      <c r="C32" s="154">
        <f t="shared" ref="C32:N32" si="8">C22-C31-C29</f>
        <v>89775</v>
      </c>
      <c r="D32" s="154">
        <f t="shared" si="8"/>
        <v>89775</v>
      </c>
      <c r="E32" s="154">
        <f t="shared" si="8"/>
        <v>89775</v>
      </c>
      <c r="F32" s="154">
        <f t="shared" si="8"/>
        <v>79800.000000000015</v>
      </c>
      <c r="G32" s="154">
        <f t="shared" si="8"/>
        <v>79800.000000000015</v>
      </c>
      <c r="H32" s="154">
        <f t="shared" si="8"/>
        <v>79800.000000000015</v>
      </c>
      <c r="I32" s="154">
        <f t="shared" si="8"/>
        <v>94500</v>
      </c>
      <c r="J32" s="154">
        <f t="shared" si="8"/>
        <v>94500</v>
      </c>
      <c r="K32" s="154">
        <f t="shared" si="8"/>
        <v>94500</v>
      </c>
      <c r="L32" s="154">
        <f t="shared" si="8"/>
        <v>122850</v>
      </c>
      <c r="M32" s="154">
        <f t="shared" si="8"/>
        <v>122850</v>
      </c>
      <c r="N32" s="160">
        <f t="shared" si="8"/>
        <v>122850</v>
      </c>
      <c r="P32" s="14"/>
    </row>
    <row r="33" spans="2:16">
      <c r="B33" s="19" t="s">
        <v>304</v>
      </c>
      <c r="C33" s="157">
        <f t="shared" ref="C33:N33" si="9">C21*C30</f>
        <v>285</v>
      </c>
      <c r="D33" s="157">
        <f t="shared" si="9"/>
        <v>285</v>
      </c>
      <c r="E33" s="157">
        <f t="shared" si="9"/>
        <v>285</v>
      </c>
      <c r="F33" s="157">
        <f t="shared" si="9"/>
        <v>253.33333333333337</v>
      </c>
      <c r="G33" s="157">
        <f t="shared" si="9"/>
        <v>253.33333333333337</v>
      </c>
      <c r="H33" s="157">
        <f t="shared" si="9"/>
        <v>253.33333333333337</v>
      </c>
      <c r="I33" s="157">
        <f t="shared" si="9"/>
        <v>300</v>
      </c>
      <c r="J33" s="157">
        <f t="shared" si="9"/>
        <v>300</v>
      </c>
      <c r="K33" s="157">
        <f t="shared" si="9"/>
        <v>300</v>
      </c>
      <c r="L33" s="157">
        <f t="shared" si="9"/>
        <v>390</v>
      </c>
      <c r="M33" s="157">
        <f t="shared" si="9"/>
        <v>390</v>
      </c>
      <c r="N33" s="163">
        <f t="shared" si="9"/>
        <v>390</v>
      </c>
      <c r="P33" s="14"/>
    </row>
    <row r="34" spans="2:16">
      <c r="B34" s="16" t="s">
        <v>305</v>
      </c>
      <c r="C34" s="154">
        <f t="shared" ref="C34:N34" si="10">C21-C33</f>
        <v>28215</v>
      </c>
      <c r="D34" s="154">
        <f t="shared" si="10"/>
        <v>28215</v>
      </c>
      <c r="E34" s="154">
        <f t="shared" si="10"/>
        <v>28215</v>
      </c>
      <c r="F34" s="154">
        <f t="shared" si="10"/>
        <v>25080.000000000004</v>
      </c>
      <c r="G34" s="154">
        <f t="shared" si="10"/>
        <v>25080.000000000004</v>
      </c>
      <c r="H34" s="154">
        <f t="shared" si="10"/>
        <v>25080.000000000004</v>
      </c>
      <c r="I34" s="154">
        <f t="shared" si="10"/>
        <v>29700</v>
      </c>
      <c r="J34" s="154">
        <f t="shared" si="10"/>
        <v>29700</v>
      </c>
      <c r="K34" s="154">
        <f t="shared" si="10"/>
        <v>29700</v>
      </c>
      <c r="L34" s="154">
        <f t="shared" si="10"/>
        <v>38610</v>
      </c>
      <c r="M34" s="154">
        <f t="shared" si="10"/>
        <v>38610</v>
      </c>
      <c r="N34" s="160">
        <f t="shared" si="10"/>
        <v>38610</v>
      </c>
      <c r="P34" s="14"/>
    </row>
    <row r="35" spans="2:16" ht="15" thickBot="1">
      <c r="B35" s="20" t="s">
        <v>306</v>
      </c>
      <c r="C35" s="155">
        <f t="shared" ref="C35:N35" si="11">C32+C34</f>
        <v>117990</v>
      </c>
      <c r="D35" s="155">
        <f t="shared" si="11"/>
        <v>117990</v>
      </c>
      <c r="E35" s="155">
        <f t="shared" si="11"/>
        <v>117990</v>
      </c>
      <c r="F35" s="155">
        <f t="shared" si="11"/>
        <v>104880.00000000001</v>
      </c>
      <c r="G35" s="155">
        <f t="shared" si="11"/>
        <v>104880.00000000001</v>
      </c>
      <c r="H35" s="155">
        <f t="shared" si="11"/>
        <v>104880.00000000001</v>
      </c>
      <c r="I35" s="155">
        <f t="shared" si="11"/>
        <v>124200</v>
      </c>
      <c r="J35" s="155">
        <f t="shared" si="11"/>
        <v>124200</v>
      </c>
      <c r="K35" s="155">
        <f t="shared" si="11"/>
        <v>124200</v>
      </c>
      <c r="L35" s="155">
        <f t="shared" si="11"/>
        <v>161460</v>
      </c>
      <c r="M35" s="155">
        <f t="shared" si="11"/>
        <v>161460</v>
      </c>
      <c r="N35" s="161">
        <f t="shared" si="11"/>
        <v>161460</v>
      </c>
      <c r="P35" s="14"/>
    </row>
    <row r="36" spans="2:16" s="165" customFormat="1">
      <c r="B36" s="168" t="s">
        <v>288</v>
      </c>
      <c r="C36" s="169">
        <v>0.15</v>
      </c>
      <c r="D36" s="169">
        <v>0.15</v>
      </c>
      <c r="E36" s="169">
        <v>0.15</v>
      </c>
      <c r="F36" s="169">
        <v>0.15</v>
      </c>
      <c r="G36" s="169">
        <v>0.15</v>
      </c>
      <c r="H36" s="169">
        <v>0.15</v>
      </c>
      <c r="I36" s="169">
        <v>0.15</v>
      </c>
      <c r="J36" s="169">
        <v>0.15</v>
      </c>
      <c r="K36" s="169">
        <v>0.15</v>
      </c>
      <c r="L36" s="169">
        <v>0.15</v>
      </c>
      <c r="M36" s="169">
        <v>0.15</v>
      </c>
      <c r="N36" s="170">
        <v>0.15</v>
      </c>
      <c r="P36" s="167"/>
    </row>
    <row r="37" spans="2:16">
      <c r="B37" s="16" t="s">
        <v>307</v>
      </c>
      <c r="C37" s="154">
        <f t="shared" ref="C37:N37" si="12">C19*C36</f>
        <v>1125</v>
      </c>
      <c r="D37" s="154">
        <f t="shared" si="12"/>
        <v>1125</v>
      </c>
      <c r="E37" s="154">
        <f t="shared" si="12"/>
        <v>1125</v>
      </c>
      <c r="F37" s="154">
        <f t="shared" si="12"/>
        <v>1000</v>
      </c>
      <c r="G37" s="154">
        <f t="shared" si="12"/>
        <v>1000</v>
      </c>
      <c r="H37" s="154">
        <f t="shared" si="12"/>
        <v>1000</v>
      </c>
      <c r="I37" s="154">
        <f t="shared" si="12"/>
        <v>2500</v>
      </c>
      <c r="J37" s="154">
        <f t="shared" si="12"/>
        <v>2500</v>
      </c>
      <c r="K37" s="154">
        <f t="shared" si="12"/>
        <v>2500</v>
      </c>
      <c r="L37" s="154">
        <f t="shared" si="12"/>
        <v>3250</v>
      </c>
      <c r="M37" s="154">
        <f t="shared" si="12"/>
        <v>3250</v>
      </c>
      <c r="N37" s="160">
        <f t="shared" si="12"/>
        <v>3250</v>
      </c>
      <c r="P37" s="14"/>
    </row>
    <row r="38" spans="2:16" s="165" customFormat="1">
      <c r="B38" s="166" t="s">
        <v>289</v>
      </c>
      <c r="C38" s="171">
        <v>0.5</v>
      </c>
      <c r="D38" s="171">
        <v>0.5</v>
      </c>
      <c r="E38" s="171">
        <v>0.5</v>
      </c>
      <c r="F38" s="171">
        <v>0.5</v>
      </c>
      <c r="G38" s="171">
        <v>0.5</v>
      </c>
      <c r="H38" s="171">
        <v>0.5</v>
      </c>
      <c r="I38" s="171">
        <v>0.5</v>
      </c>
      <c r="J38" s="171">
        <v>0.5</v>
      </c>
      <c r="K38" s="171">
        <v>0.5</v>
      </c>
      <c r="L38" s="171">
        <v>0.5</v>
      </c>
      <c r="M38" s="171">
        <v>0.5</v>
      </c>
      <c r="N38" s="172">
        <v>0.5</v>
      </c>
      <c r="P38" s="167"/>
    </row>
    <row r="39" spans="2:16">
      <c r="B39" s="18" t="s">
        <v>308</v>
      </c>
      <c r="C39" s="156">
        <f t="shared" ref="C39:N39" si="13">(C19-C37)*C38</f>
        <v>3187.5</v>
      </c>
      <c r="D39" s="156">
        <f t="shared" si="13"/>
        <v>3187.5</v>
      </c>
      <c r="E39" s="156">
        <f t="shared" si="13"/>
        <v>3187.5</v>
      </c>
      <c r="F39" s="156">
        <f t="shared" si="13"/>
        <v>2833.3333333333335</v>
      </c>
      <c r="G39" s="156">
        <f t="shared" si="13"/>
        <v>2833.3333333333335</v>
      </c>
      <c r="H39" s="156">
        <f t="shared" si="13"/>
        <v>2833.3333333333335</v>
      </c>
      <c r="I39" s="156">
        <f t="shared" si="13"/>
        <v>7083.3333333333339</v>
      </c>
      <c r="J39" s="156">
        <f t="shared" si="13"/>
        <v>7083.3333333333339</v>
      </c>
      <c r="K39" s="156">
        <f t="shared" si="13"/>
        <v>7083.3333333333339</v>
      </c>
      <c r="L39" s="156">
        <f t="shared" si="13"/>
        <v>9208.3333333333339</v>
      </c>
      <c r="M39" s="156">
        <f t="shared" si="13"/>
        <v>9208.3333333333339</v>
      </c>
      <c r="N39" s="162">
        <f t="shared" si="13"/>
        <v>9208.3333333333339</v>
      </c>
      <c r="P39" s="14"/>
    </row>
    <row r="40" spans="2:16" s="165" customFormat="1">
      <c r="B40" s="166" t="s">
        <v>290</v>
      </c>
      <c r="C40" s="171">
        <v>0.01</v>
      </c>
      <c r="D40" s="171">
        <v>0.01</v>
      </c>
      <c r="E40" s="171">
        <v>0.01</v>
      </c>
      <c r="F40" s="171">
        <v>0.01</v>
      </c>
      <c r="G40" s="171">
        <v>0.01</v>
      </c>
      <c r="H40" s="171">
        <v>0.01</v>
      </c>
      <c r="I40" s="171">
        <v>0.01</v>
      </c>
      <c r="J40" s="171">
        <v>0.01</v>
      </c>
      <c r="K40" s="171">
        <v>0.01</v>
      </c>
      <c r="L40" s="171">
        <v>0.01</v>
      </c>
      <c r="M40" s="171">
        <v>0.01</v>
      </c>
      <c r="N40" s="172">
        <v>0.01</v>
      </c>
      <c r="P40" s="167"/>
    </row>
    <row r="41" spans="2:16">
      <c r="B41" s="19" t="s">
        <v>309</v>
      </c>
      <c r="C41" s="157">
        <f t="shared" ref="C41:N41" si="14">C40*C19</f>
        <v>75</v>
      </c>
      <c r="D41" s="157">
        <f t="shared" si="14"/>
        <v>75</v>
      </c>
      <c r="E41" s="157">
        <f t="shared" si="14"/>
        <v>75</v>
      </c>
      <c r="F41" s="157">
        <f t="shared" si="14"/>
        <v>66.666666666666671</v>
      </c>
      <c r="G41" s="157">
        <f t="shared" si="14"/>
        <v>66.666666666666671</v>
      </c>
      <c r="H41" s="157">
        <f t="shared" si="14"/>
        <v>66.666666666666671</v>
      </c>
      <c r="I41" s="157">
        <f t="shared" si="14"/>
        <v>166.66666666666669</v>
      </c>
      <c r="J41" s="157">
        <f t="shared" si="14"/>
        <v>166.66666666666669</v>
      </c>
      <c r="K41" s="157">
        <f t="shared" si="14"/>
        <v>166.66666666666669</v>
      </c>
      <c r="L41" s="157">
        <f t="shared" si="14"/>
        <v>216.66666666666669</v>
      </c>
      <c r="M41" s="157">
        <f t="shared" si="14"/>
        <v>216.66666666666669</v>
      </c>
      <c r="N41" s="163">
        <f t="shared" si="14"/>
        <v>216.66666666666669</v>
      </c>
      <c r="P41" s="14"/>
    </row>
    <row r="42" spans="2:16" ht="15" thickBot="1">
      <c r="B42" s="20" t="s">
        <v>310</v>
      </c>
      <c r="C42" s="155">
        <f t="shared" ref="C42:N42" si="15">C19-C39-C41</f>
        <v>4237.5</v>
      </c>
      <c r="D42" s="155">
        <f t="shared" si="15"/>
        <v>4237.5</v>
      </c>
      <c r="E42" s="155">
        <f t="shared" si="15"/>
        <v>4237.5</v>
      </c>
      <c r="F42" s="155">
        <f t="shared" si="15"/>
        <v>3766.666666666667</v>
      </c>
      <c r="G42" s="155">
        <f t="shared" si="15"/>
        <v>3766.666666666667</v>
      </c>
      <c r="H42" s="155">
        <f t="shared" si="15"/>
        <v>3766.666666666667</v>
      </c>
      <c r="I42" s="155">
        <f t="shared" si="15"/>
        <v>9416.6666666666679</v>
      </c>
      <c r="J42" s="155">
        <f t="shared" si="15"/>
        <v>9416.6666666666679</v>
      </c>
      <c r="K42" s="155">
        <f t="shared" si="15"/>
        <v>9416.6666666666679</v>
      </c>
      <c r="L42" s="155">
        <f t="shared" si="15"/>
        <v>12241.666666666668</v>
      </c>
      <c r="M42" s="155">
        <f t="shared" si="15"/>
        <v>12241.666666666668</v>
      </c>
      <c r="N42" s="161">
        <f t="shared" si="15"/>
        <v>12241.666666666668</v>
      </c>
      <c r="P42" s="14"/>
    </row>
    <row r="43" spans="2:16" ht="15" thickBot="1">
      <c r="B43" s="21" t="s">
        <v>311</v>
      </c>
      <c r="C43" s="158">
        <f t="shared" ref="C43:N43" si="16">C35+C42</f>
        <v>122227.5</v>
      </c>
      <c r="D43" s="158">
        <f t="shared" si="16"/>
        <v>122227.5</v>
      </c>
      <c r="E43" s="158">
        <f t="shared" si="16"/>
        <v>122227.5</v>
      </c>
      <c r="F43" s="158">
        <f t="shared" si="16"/>
        <v>108646.66666666669</v>
      </c>
      <c r="G43" s="158">
        <f t="shared" si="16"/>
        <v>108646.66666666669</v>
      </c>
      <c r="H43" s="158">
        <f t="shared" si="16"/>
        <v>108646.66666666669</v>
      </c>
      <c r="I43" s="158">
        <f t="shared" si="16"/>
        <v>133616.66666666666</v>
      </c>
      <c r="J43" s="158">
        <f t="shared" si="16"/>
        <v>133616.66666666666</v>
      </c>
      <c r="K43" s="158">
        <f t="shared" si="16"/>
        <v>133616.66666666666</v>
      </c>
      <c r="L43" s="158">
        <f t="shared" si="16"/>
        <v>173701.66666666666</v>
      </c>
      <c r="M43" s="158">
        <f t="shared" si="16"/>
        <v>173701.66666666666</v>
      </c>
      <c r="N43" s="164">
        <f t="shared" si="16"/>
        <v>173701.66666666666</v>
      </c>
      <c r="O43" s="151">
        <f>SUM(C43:N43)</f>
        <v>1614577.5000000002</v>
      </c>
      <c r="P43" s="14"/>
    </row>
    <row r="44" spans="2:16">
      <c r="B44" s="22" t="s">
        <v>312</v>
      </c>
      <c r="C44" s="539">
        <f>O43</f>
        <v>1614577.5000000002</v>
      </c>
      <c r="D44" s="539"/>
      <c r="E44" s="539"/>
      <c r="F44" s="539"/>
      <c r="G44" s="539"/>
      <c r="H44" s="539"/>
      <c r="I44" s="539"/>
      <c r="J44" s="539"/>
      <c r="K44" s="539"/>
      <c r="L44" s="539"/>
      <c r="M44" s="539"/>
      <c r="N44" s="540"/>
      <c r="P44" s="14"/>
    </row>
    <row r="45" spans="2:16">
      <c r="B45" s="12" t="s">
        <v>291</v>
      </c>
      <c r="C45" s="154">
        <f t="shared" ref="C45:N45" si="17">C29+C39+C31+C41+C33</f>
        <v>27772.5</v>
      </c>
      <c r="D45" s="154">
        <f t="shared" si="17"/>
        <v>27772.5</v>
      </c>
      <c r="E45" s="154">
        <f t="shared" si="17"/>
        <v>27772.5</v>
      </c>
      <c r="F45" s="154">
        <f t="shared" si="17"/>
        <v>24686.666666666668</v>
      </c>
      <c r="G45" s="154">
        <f t="shared" si="17"/>
        <v>24686.666666666668</v>
      </c>
      <c r="H45" s="154">
        <f t="shared" si="17"/>
        <v>24686.666666666668</v>
      </c>
      <c r="I45" s="154">
        <f t="shared" si="17"/>
        <v>33050</v>
      </c>
      <c r="J45" s="154">
        <f t="shared" si="17"/>
        <v>33050</v>
      </c>
      <c r="K45" s="154">
        <f t="shared" si="17"/>
        <v>33050</v>
      </c>
      <c r="L45" s="154">
        <f t="shared" si="17"/>
        <v>42965</v>
      </c>
      <c r="M45" s="154">
        <f t="shared" si="17"/>
        <v>42965</v>
      </c>
      <c r="N45" s="154">
        <f t="shared" si="17"/>
        <v>42965</v>
      </c>
      <c r="P45" s="14"/>
    </row>
    <row r="46" spans="2:16" s="151" customFormat="1">
      <c r="B46" s="14" t="s">
        <v>292</v>
      </c>
      <c r="C46" s="543">
        <f>SUM(C45:E45)</f>
        <v>83317.5</v>
      </c>
      <c r="D46" s="543"/>
      <c r="E46" s="543"/>
      <c r="F46" s="543">
        <f>SUM(F45:H45)</f>
        <v>74060</v>
      </c>
      <c r="G46" s="543"/>
      <c r="H46" s="543"/>
      <c r="I46" s="543">
        <f>SUM(I45:K45)</f>
        <v>99150</v>
      </c>
      <c r="J46" s="543"/>
      <c r="K46" s="543"/>
      <c r="L46" s="543">
        <f>SUM(L45:N45)</f>
        <v>128895</v>
      </c>
      <c r="M46" s="543"/>
      <c r="N46" s="543"/>
      <c r="P46" s="14">
        <f>SUM(C46:O46)</f>
        <v>385422.5</v>
      </c>
    </row>
    <row r="74" spans="2:2">
      <c r="B74" s="13" t="s">
        <v>293</v>
      </c>
    </row>
  </sheetData>
  <mergeCells count="36">
    <mergeCell ref="L13:N13"/>
    <mergeCell ref="C13:E13"/>
    <mergeCell ref="F13:H13"/>
    <mergeCell ref="I13:K13"/>
    <mergeCell ref="C46:E46"/>
    <mergeCell ref="F46:H46"/>
    <mergeCell ref="I46:K46"/>
    <mergeCell ref="L46:N46"/>
    <mergeCell ref="I14:K14"/>
    <mergeCell ref="L14:N14"/>
    <mergeCell ref="C15:E15"/>
    <mergeCell ref="F15:H15"/>
    <mergeCell ref="I15:K15"/>
    <mergeCell ref="L15:N15"/>
    <mergeCell ref="P10:P11"/>
    <mergeCell ref="C44:N44"/>
    <mergeCell ref="C10:E10"/>
    <mergeCell ref="F10:H10"/>
    <mergeCell ref="I10:K10"/>
    <mergeCell ref="L10:N10"/>
    <mergeCell ref="C17:E17"/>
    <mergeCell ref="F17:H17"/>
    <mergeCell ref="I17:K17"/>
    <mergeCell ref="L17:N17"/>
    <mergeCell ref="C16:E16"/>
    <mergeCell ref="F16:H16"/>
    <mergeCell ref="I16:K16"/>
    <mergeCell ref="L16:N16"/>
    <mergeCell ref="C14:E14"/>
    <mergeCell ref="F14:H14"/>
    <mergeCell ref="B9:N9"/>
    <mergeCell ref="C12:E12"/>
    <mergeCell ref="F12:H12"/>
    <mergeCell ref="I12:K12"/>
    <mergeCell ref="L12:N12"/>
    <mergeCell ref="B10:B11"/>
  </mergeCells>
  <phoneticPr fontId="4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12"/>
  <sheetViews>
    <sheetView workbookViewId="0">
      <pane xSplit="3" ySplit="5" topLeftCell="D6" activePane="bottomRight" state="frozen"/>
      <selection activeCell="J52" sqref="J52"/>
      <selection pane="topRight" activeCell="J52" sqref="J52"/>
      <selection pane="bottomLeft" activeCell="J52" sqref="J52"/>
      <selection pane="bottomRight" activeCell="A2" sqref="A2"/>
    </sheetView>
  </sheetViews>
  <sheetFormatPr defaultColWidth="9" defaultRowHeight="14.25" outlineLevelCol="1"/>
  <cols>
    <col min="1" max="1" width="4.375" style="25" bestFit="1" customWidth="1"/>
    <col min="2" max="2" width="19.375" style="25" customWidth="1"/>
    <col min="3" max="3" width="27.375" style="25" customWidth="1"/>
    <col min="4" max="4" width="11.625" style="25" hidden="1" customWidth="1"/>
    <col min="5" max="5" width="10.375" style="25" bestFit="1" customWidth="1"/>
    <col min="6" max="9" width="10.25" style="100" hidden="1" customWidth="1" outlineLevel="1"/>
    <col min="10" max="10" width="10.375" style="100" customWidth="1" collapsed="1"/>
    <col min="11" max="14" width="9" style="25" hidden="1" customWidth="1" outlineLevel="1"/>
    <col min="15" max="15" width="9" style="25" collapsed="1"/>
    <col min="16" max="16384" width="9" style="25"/>
  </cols>
  <sheetData>
    <row r="1" spans="1:15">
      <c r="A1" s="31" t="s">
        <v>371</v>
      </c>
    </row>
    <row r="2" spans="1:15">
      <c r="A2" s="199" t="s">
        <v>370</v>
      </c>
    </row>
    <row r="3" spans="1:15">
      <c r="A3" s="31" t="s">
        <v>369</v>
      </c>
      <c r="B3" s="2"/>
      <c r="C3" s="2"/>
      <c r="D3" s="2"/>
      <c r="E3" s="2"/>
    </row>
    <row r="4" spans="1:15">
      <c r="A4" s="31"/>
      <c r="B4" s="2"/>
      <c r="C4" s="2"/>
      <c r="D4" s="2"/>
      <c r="E4" s="2"/>
    </row>
    <row r="5" spans="1:15">
      <c r="B5" s="6" t="s">
        <v>3</v>
      </c>
      <c r="C5" s="6" t="s">
        <v>4</v>
      </c>
      <c r="D5" s="6" t="s">
        <v>28</v>
      </c>
      <c r="E5" s="6" t="s">
        <v>29</v>
      </c>
      <c r="F5" s="173" t="s">
        <v>22</v>
      </c>
      <c r="G5" s="136" t="s">
        <v>30</v>
      </c>
      <c r="H5" s="136" t="s">
        <v>31</v>
      </c>
      <c r="I5" s="173" t="s">
        <v>32</v>
      </c>
      <c r="J5" s="136" t="s">
        <v>23</v>
      </c>
      <c r="K5" s="8" t="s">
        <v>24</v>
      </c>
      <c r="L5" s="24" t="s">
        <v>33</v>
      </c>
      <c r="M5" s="8" t="s">
        <v>34</v>
      </c>
      <c r="N5" s="8" t="s">
        <v>1</v>
      </c>
      <c r="O5" s="8" t="s">
        <v>25</v>
      </c>
    </row>
    <row r="6" spans="1:15">
      <c r="B6" s="7" t="s">
        <v>126</v>
      </c>
      <c r="C6" s="200" t="s">
        <v>313</v>
      </c>
      <c r="D6" s="3"/>
      <c r="E6" s="3"/>
      <c r="F6" s="98"/>
      <c r="G6" s="98"/>
      <c r="H6" s="98"/>
      <c r="I6" s="98"/>
      <c r="J6" s="99">
        <f>SUM(F6:I6)</f>
        <v>0</v>
      </c>
    </row>
    <row r="7" spans="1:15">
      <c r="B7" s="7"/>
      <c r="C7" s="200" t="s">
        <v>314</v>
      </c>
      <c r="D7" s="3"/>
      <c r="E7" s="3"/>
      <c r="F7" s="98"/>
      <c r="G7" s="98"/>
      <c r="H7" s="98"/>
      <c r="I7" s="98"/>
      <c r="J7" s="99">
        <f>SUM(F7:I7)</f>
        <v>0</v>
      </c>
    </row>
    <row r="8" spans="1:15">
      <c r="C8" s="3"/>
      <c r="D8" s="3"/>
      <c r="E8" s="2" t="s">
        <v>26</v>
      </c>
      <c r="F8" s="101">
        <f t="shared" ref="F8:O8" si="0">SUM(F6:F7)</f>
        <v>0</v>
      </c>
      <c r="G8" s="101">
        <f t="shared" si="0"/>
        <v>0</v>
      </c>
      <c r="H8" s="101">
        <f t="shared" si="0"/>
        <v>0</v>
      </c>
      <c r="I8" s="101">
        <f t="shared" si="0"/>
        <v>0</v>
      </c>
      <c r="J8" s="101">
        <f t="shared" si="0"/>
        <v>0</v>
      </c>
      <c r="K8" s="27">
        <f t="shared" si="0"/>
        <v>0</v>
      </c>
      <c r="L8" s="27">
        <f t="shared" si="0"/>
        <v>0</v>
      </c>
      <c r="M8" s="27">
        <f t="shared" si="0"/>
        <v>0</v>
      </c>
      <c r="N8" s="27">
        <f t="shared" si="0"/>
        <v>0</v>
      </c>
      <c r="O8" s="27">
        <f t="shared" si="0"/>
        <v>0</v>
      </c>
    </row>
    <row r="9" spans="1:15">
      <c r="B9" s="7"/>
      <c r="C9" s="3"/>
      <c r="D9" s="3"/>
      <c r="E9" s="3"/>
      <c r="F9" s="98"/>
      <c r="G9" s="98"/>
      <c r="H9" s="98"/>
      <c r="I9" s="98"/>
      <c r="J9" s="99"/>
    </row>
    <row r="10" spans="1:15">
      <c r="B10" s="7"/>
      <c r="C10" s="3"/>
      <c r="D10" s="3"/>
      <c r="E10" s="2"/>
      <c r="F10" s="101"/>
      <c r="G10" s="101"/>
      <c r="H10" s="101"/>
      <c r="I10" s="101"/>
      <c r="J10" s="101"/>
      <c r="K10" s="27"/>
      <c r="L10" s="27"/>
      <c r="M10" s="27"/>
      <c r="N10" s="27"/>
      <c r="O10" s="27"/>
    </row>
    <row r="11" spans="1:15" ht="15" thickBot="1">
      <c r="B11" s="2"/>
      <c r="C11" s="3"/>
      <c r="D11" s="3"/>
      <c r="E11" s="2" t="s">
        <v>27</v>
      </c>
      <c r="F11" s="102">
        <f>SUM(F10,F8)</f>
        <v>0</v>
      </c>
      <c r="G11" s="102">
        <f t="shared" ref="G11:O11" si="1">SUM(G10,G8)</f>
        <v>0</v>
      </c>
      <c r="H11" s="102">
        <f t="shared" si="1"/>
        <v>0</v>
      </c>
      <c r="I11" s="102">
        <f t="shared" si="1"/>
        <v>0</v>
      </c>
      <c r="J11" s="102">
        <f t="shared" si="1"/>
        <v>0</v>
      </c>
      <c r="K11" s="102">
        <f t="shared" si="1"/>
        <v>0</v>
      </c>
      <c r="L11" s="102">
        <f t="shared" si="1"/>
        <v>0</v>
      </c>
      <c r="M11" s="102">
        <f t="shared" si="1"/>
        <v>0</v>
      </c>
      <c r="N11" s="102">
        <f t="shared" si="1"/>
        <v>0</v>
      </c>
      <c r="O11" s="102">
        <f t="shared" si="1"/>
        <v>0</v>
      </c>
    </row>
    <row r="12" spans="1:15" ht="15" thickTop="1">
      <c r="I12" s="100" t="s">
        <v>127</v>
      </c>
      <c r="J12" s="100" t="e">
        <f>J11-#REF!</f>
        <v>#REF!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H91"/>
  <sheetViews>
    <sheetView topLeftCell="A47" zoomScaleNormal="100" workbookViewId="0">
      <selection activeCell="F58" sqref="F58:G58"/>
    </sheetView>
  </sheetViews>
  <sheetFormatPr defaultColWidth="9" defaultRowHeight="14.25"/>
  <cols>
    <col min="1" max="1" width="1.75" style="35" customWidth="1"/>
    <col min="2" max="2" width="20.875" style="35" hidden="1" customWidth="1"/>
    <col min="3" max="3" width="8.125" style="35" hidden="1" customWidth="1"/>
    <col min="4" max="4" width="4.375" style="35" customWidth="1"/>
    <col min="5" max="5" width="15.75" style="47" bestFit="1" customWidth="1"/>
    <col min="6" max="6" width="9.25" style="47" bestFit="1" customWidth="1"/>
    <col min="7" max="7" width="14.125" style="47" customWidth="1"/>
    <col min="8" max="8" width="9.875" style="47" bestFit="1" customWidth="1"/>
    <col min="9" max="9" width="10" style="47" bestFit="1" customWidth="1"/>
    <col min="10" max="10" width="10.375" style="47" bestFit="1" customWidth="1"/>
    <col min="11" max="11" width="6.375" style="47" bestFit="1" customWidth="1"/>
    <col min="12" max="12" width="10" style="47" customWidth="1"/>
    <col min="13" max="13" width="16" style="47" bestFit="1" customWidth="1"/>
    <col min="14" max="14" width="9.125" style="47" bestFit="1" customWidth="1"/>
    <col min="15" max="15" width="9.375" style="47" bestFit="1" customWidth="1"/>
    <col min="16" max="16" width="9.75" style="47" bestFit="1" customWidth="1"/>
    <col min="17" max="17" width="9.375" style="47" bestFit="1" customWidth="1"/>
    <col min="18" max="18" width="11.375" style="35" customWidth="1"/>
    <col min="19" max="19" width="8.875" style="35" bestFit="1" customWidth="1"/>
    <col min="20" max="20" width="16.625" style="35" customWidth="1"/>
    <col min="21" max="21" width="8.875" style="35" bestFit="1" customWidth="1"/>
    <col min="22" max="16384" width="9" style="35"/>
  </cols>
  <sheetData>
    <row r="1" spans="1:18" s="33" customFormat="1">
      <c r="A1" s="108" t="s">
        <v>264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P1" s="140"/>
    </row>
    <row r="2" spans="1:18" s="33" customFormat="1">
      <c r="A2" s="32" t="s">
        <v>114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P2" s="140"/>
    </row>
    <row r="3" spans="1:18" ht="15" thickBot="1">
      <c r="D3" s="547" t="s">
        <v>234</v>
      </c>
      <c r="E3" s="547"/>
      <c r="F3" s="547"/>
      <c r="G3" s="547"/>
      <c r="H3" s="547"/>
      <c r="I3" s="547"/>
      <c r="J3" s="547"/>
      <c r="K3" s="35"/>
      <c r="L3" s="548" t="s">
        <v>235</v>
      </c>
      <c r="M3" s="548"/>
      <c r="N3" s="548"/>
      <c r="O3" s="548"/>
      <c r="P3" s="548"/>
      <c r="Q3" s="548"/>
    </row>
    <row r="4" spans="1:18">
      <c r="D4" s="36" t="s">
        <v>236</v>
      </c>
      <c r="E4" s="37" t="s">
        <v>237</v>
      </c>
      <c r="F4" s="37" t="s">
        <v>35</v>
      </c>
      <c r="G4" s="38" t="s">
        <v>238</v>
      </c>
      <c r="H4" s="37" t="s">
        <v>239</v>
      </c>
      <c r="I4" s="37" t="s">
        <v>240</v>
      </c>
      <c r="J4" s="39" t="s">
        <v>241</v>
      </c>
      <c r="K4" s="40"/>
      <c r="L4" s="41" t="s">
        <v>236</v>
      </c>
      <c r="M4" s="37" t="s">
        <v>237</v>
      </c>
      <c r="N4" s="37" t="s">
        <v>35</v>
      </c>
      <c r="O4" s="38" t="s">
        <v>238</v>
      </c>
      <c r="P4" s="37" t="s">
        <v>239</v>
      </c>
      <c r="Q4" s="37" t="s">
        <v>240</v>
      </c>
      <c r="R4" s="42" t="s">
        <v>241</v>
      </c>
    </row>
    <row r="5" spans="1:18">
      <c r="D5" s="43">
        <v>1</v>
      </c>
      <c r="E5" s="44" t="s">
        <v>36</v>
      </c>
      <c r="F5" s="44">
        <v>2580000</v>
      </c>
      <c r="G5" s="45">
        <v>40758</v>
      </c>
      <c r="H5" s="44">
        <v>1389651.8620689656</v>
      </c>
      <c r="I5" s="44">
        <v>374.88282790697673</v>
      </c>
      <c r="J5" s="46" t="s">
        <v>242</v>
      </c>
      <c r="L5" s="48">
        <v>1</v>
      </c>
      <c r="M5" s="44" t="s">
        <v>37</v>
      </c>
      <c r="N5" s="44">
        <v>9000</v>
      </c>
      <c r="O5" s="45">
        <v>40577</v>
      </c>
      <c r="P5" s="44">
        <v>2697.3</v>
      </c>
      <c r="Q5" s="44">
        <v>215.78399999999999</v>
      </c>
      <c r="R5" s="49" t="s">
        <v>38</v>
      </c>
    </row>
    <row r="6" spans="1:18">
      <c r="D6" s="43">
        <v>2</v>
      </c>
      <c r="E6" s="44" t="s">
        <v>39</v>
      </c>
      <c r="F6" s="44">
        <v>3900000</v>
      </c>
      <c r="G6" s="45">
        <v>40762</v>
      </c>
      <c r="H6" s="44">
        <v>738965.44</v>
      </c>
      <c r="I6" s="44">
        <v>113.68699076923077</v>
      </c>
      <c r="J6" s="46" t="s">
        <v>38</v>
      </c>
      <c r="L6" s="48">
        <v>2</v>
      </c>
      <c r="M6" s="44" t="s">
        <v>40</v>
      </c>
      <c r="N6" s="44">
        <v>0</v>
      </c>
      <c r="O6" s="45">
        <v>40692</v>
      </c>
      <c r="P6" s="44">
        <v>5241.378947368421</v>
      </c>
      <c r="Q6" s="44">
        <v>0</v>
      </c>
      <c r="R6" s="49" t="s">
        <v>38</v>
      </c>
    </row>
    <row r="7" spans="1:18">
      <c r="D7" s="43">
        <v>3</v>
      </c>
      <c r="E7" s="44" t="s">
        <v>41</v>
      </c>
      <c r="F7" s="44">
        <v>4200000</v>
      </c>
      <c r="G7" s="45">
        <v>40754</v>
      </c>
      <c r="H7" s="44">
        <v>621884.06060606055</v>
      </c>
      <c r="I7" s="44">
        <v>58.634782857142859</v>
      </c>
      <c r="J7" s="46" t="s">
        <v>243</v>
      </c>
      <c r="L7" s="48">
        <v>3</v>
      </c>
      <c r="M7" s="44" t="s">
        <v>42</v>
      </c>
      <c r="N7" s="44">
        <v>0</v>
      </c>
      <c r="O7" s="45">
        <v>40630</v>
      </c>
      <c r="P7" s="44">
        <v>6459.2866242038217</v>
      </c>
      <c r="Q7" s="44">
        <v>0</v>
      </c>
      <c r="R7" s="49" t="s">
        <v>38</v>
      </c>
    </row>
    <row r="8" spans="1:18">
      <c r="D8" s="43">
        <v>4</v>
      </c>
      <c r="E8" s="44" t="s">
        <v>43</v>
      </c>
      <c r="F8" s="44">
        <v>2100000</v>
      </c>
      <c r="G8" s="45">
        <v>40762</v>
      </c>
      <c r="H8" s="44">
        <v>520698</v>
      </c>
      <c r="I8" s="44">
        <v>148.77085714285715</v>
      </c>
      <c r="J8" s="46" t="s">
        <v>244</v>
      </c>
      <c r="L8" s="48">
        <v>4</v>
      </c>
      <c r="M8" s="44" t="s">
        <v>44</v>
      </c>
      <c r="N8" s="44">
        <v>280000</v>
      </c>
      <c r="O8" s="45">
        <v>40575</v>
      </c>
      <c r="P8" s="44">
        <v>8005.5471698113206</v>
      </c>
      <c r="Q8" s="44">
        <v>20.781746938775509</v>
      </c>
      <c r="R8" s="49" t="s">
        <v>45</v>
      </c>
    </row>
    <row r="9" spans="1:18">
      <c r="D9" s="43">
        <v>5</v>
      </c>
      <c r="E9" s="44" t="s">
        <v>46</v>
      </c>
      <c r="F9" s="44">
        <v>1600000</v>
      </c>
      <c r="G9" s="45">
        <v>40669</v>
      </c>
      <c r="H9" s="44">
        <v>504327.14406779659</v>
      </c>
      <c r="I9" s="44">
        <v>223.16476124999997</v>
      </c>
      <c r="J9" s="46" t="s">
        <v>47</v>
      </c>
      <c r="L9" s="48">
        <v>5</v>
      </c>
      <c r="M9" s="44" t="s">
        <v>48</v>
      </c>
      <c r="N9" s="44">
        <v>132000</v>
      </c>
      <c r="O9" s="45">
        <v>40567</v>
      </c>
      <c r="P9" s="44">
        <v>8849.5136363636357</v>
      </c>
      <c r="Q9" s="44">
        <v>44.247568181818181</v>
      </c>
      <c r="R9" s="49" t="s">
        <v>38</v>
      </c>
    </row>
    <row r="10" spans="1:18">
      <c r="D10" s="43">
        <v>6</v>
      </c>
      <c r="E10" s="44" t="s">
        <v>49</v>
      </c>
      <c r="F10" s="44">
        <v>1600000</v>
      </c>
      <c r="G10" s="45">
        <v>40565</v>
      </c>
      <c r="H10" s="44">
        <v>480692.23423423426</v>
      </c>
      <c r="I10" s="44">
        <v>200.08814249999998</v>
      </c>
      <c r="J10" s="46" t="s">
        <v>38</v>
      </c>
      <c r="L10" s="48">
        <v>6</v>
      </c>
      <c r="M10" s="44" t="s">
        <v>50</v>
      </c>
      <c r="N10" s="44">
        <v>85000</v>
      </c>
      <c r="O10" s="45">
        <v>40554</v>
      </c>
      <c r="P10" s="44">
        <v>9080.5922746781107</v>
      </c>
      <c r="Q10" s="44">
        <v>74.674517647058821</v>
      </c>
      <c r="R10" s="49" t="s">
        <v>45</v>
      </c>
    </row>
    <row r="11" spans="1:18">
      <c r="D11" s="43">
        <v>7</v>
      </c>
      <c r="E11" s="44" t="s">
        <v>51</v>
      </c>
      <c r="F11" s="44">
        <v>1225000</v>
      </c>
      <c r="G11" s="45">
        <v>40574</v>
      </c>
      <c r="H11" s="44">
        <v>447204.24882629106</v>
      </c>
      <c r="I11" s="44">
        <v>233.27633877551017</v>
      </c>
      <c r="J11" s="46" t="s">
        <v>245</v>
      </c>
      <c r="L11" s="50">
        <v>7</v>
      </c>
      <c r="M11" s="51" t="s">
        <v>52</v>
      </c>
      <c r="N11" s="51">
        <v>210000</v>
      </c>
      <c r="O11" s="52">
        <v>40723</v>
      </c>
      <c r="P11" s="51">
        <v>9124.015625</v>
      </c>
      <c r="Q11" s="51">
        <v>22.245219047619049</v>
      </c>
      <c r="R11" s="53" t="s">
        <v>53</v>
      </c>
    </row>
    <row r="12" spans="1:18">
      <c r="D12" s="43">
        <v>8</v>
      </c>
      <c r="E12" s="44" t="s">
        <v>54</v>
      </c>
      <c r="F12" s="44">
        <v>450000</v>
      </c>
      <c r="G12" s="45">
        <v>40690</v>
      </c>
      <c r="H12" s="44">
        <v>442481.1443298969</v>
      </c>
      <c r="I12" s="44">
        <v>572.27561333333335</v>
      </c>
      <c r="J12" s="46" t="s">
        <v>55</v>
      </c>
      <c r="L12" s="48">
        <v>8</v>
      </c>
      <c r="M12" s="44" t="s">
        <v>56</v>
      </c>
      <c r="N12" s="44">
        <v>108696</v>
      </c>
      <c r="O12" s="45">
        <v>40695</v>
      </c>
      <c r="P12" s="44">
        <v>9879.20652173913</v>
      </c>
      <c r="Q12" s="44">
        <v>66.893869139618758</v>
      </c>
      <c r="R12" s="49" t="s">
        <v>47</v>
      </c>
    </row>
    <row r="13" spans="1:18">
      <c r="D13" s="43">
        <v>9</v>
      </c>
      <c r="E13" s="44" t="s">
        <v>57</v>
      </c>
      <c r="F13" s="44">
        <v>400000</v>
      </c>
      <c r="G13" s="45">
        <v>40637</v>
      </c>
      <c r="H13" s="44">
        <v>441248.13333333336</v>
      </c>
      <c r="I13" s="44">
        <v>794.24663999999996</v>
      </c>
      <c r="J13" s="46" t="s">
        <v>245</v>
      </c>
      <c r="L13" s="48">
        <v>9</v>
      </c>
      <c r="M13" s="44" t="s">
        <v>58</v>
      </c>
      <c r="N13" s="44">
        <v>35000</v>
      </c>
      <c r="O13" s="45">
        <v>40664</v>
      </c>
      <c r="P13" s="44">
        <v>10148.861788617885</v>
      </c>
      <c r="Q13" s="44">
        <v>213.99600000000001</v>
      </c>
      <c r="R13" s="49" t="s">
        <v>38</v>
      </c>
    </row>
    <row r="14" spans="1:18">
      <c r="D14" s="43">
        <v>10</v>
      </c>
      <c r="E14" s="44" t="s">
        <v>59</v>
      </c>
      <c r="F14" s="44">
        <v>1440000</v>
      </c>
      <c r="G14" s="45">
        <v>40745</v>
      </c>
      <c r="H14" s="44">
        <v>393704.83333333331</v>
      </c>
      <c r="I14" s="44">
        <v>137.79669166666667</v>
      </c>
      <c r="J14" s="46" t="s">
        <v>246</v>
      </c>
      <c r="L14" s="48">
        <v>10</v>
      </c>
      <c r="M14" s="44" t="s">
        <v>60</v>
      </c>
      <c r="N14" s="44">
        <v>88000</v>
      </c>
      <c r="O14" s="45">
        <v>40694</v>
      </c>
      <c r="P14" s="44">
        <v>11003.870967741936</v>
      </c>
      <c r="Q14" s="44">
        <v>69.774545454545461</v>
      </c>
      <c r="R14" s="49" t="s">
        <v>55</v>
      </c>
    </row>
    <row r="15" spans="1:18">
      <c r="D15" s="43">
        <v>11</v>
      </c>
      <c r="E15" s="44" t="s">
        <v>61</v>
      </c>
      <c r="F15" s="44">
        <v>420000</v>
      </c>
      <c r="G15" s="45">
        <v>40773</v>
      </c>
      <c r="H15" s="44">
        <v>256342.35714285713</v>
      </c>
      <c r="I15" s="44">
        <v>205.07388571428572</v>
      </c>
      <c r="J15" s="46" t="s">
        <v>247</v>
      </c>
      <c r="L15" s="50">
        <v>11</v>
      </c>
      <c r="M15" s="51" t="s">
        <v>62</v>
      </c>
      <c r="N15" s="51">
        <v>154000</v>
      </c>
      <c r="O15" s="52">
        <v>40743</v>
      </c>
      <c r="P15" s="51">
        <v>13789.34090909091</v>
      </c>
      <c r="Q15" s="51">
        <v>47.277740259740256</v>
      </c>
      <c r="R15" s="53" t="s">
        <v>53</v>
      </c>
    </row>
    <row r="16" spans="1:18">
      <c r="D16" s="43">
        <v>12</v>
      </c>
      <c r="E16" s="44" t="s">
        <v>63</v>
      </c>
      <c r="F16" s="44">
        <v>340000</v>
      </c>
      <c r="G16" s="45">
        <v>40764</v>
      </c>
      <c r="H16" s="44">
        <v>238768.73913043478</v>
      </c>
      <c r="I16" s="44">
        <v>387.64807058823533</v>
      </c>
      <c r="J16" s="46" t="s">
        <v>246</v>
      </c>
      <c r="L16" s="48">
        <v>12</v>
      </c>
      <c r="M16" s="44" t="s">
        <v>64</v>
      </c>
      <c r="N16" s="44">
        <v>150000</v>
      </c>
      <c r="O16" s="45">
        <v>40575</v>
      </c>
      <c r="P16" s="44">
        <v>14797.731132075472</v>
      </c>
      <c r="Q16" s="44">
        <v>71.705577142857138</v>
      </c>
      <c r="R16" s="49" t="s">
        <v>65</v>
      </c>
    </row>
    <row r="17" spans="1:18">
      <c r="D17" s="43">
        <v>13</v>
      </c>
      <c r="E17" s="44" t="s">
        <v>66</v>
      </c>
      <c r="F17" s="44">
        <v>320000</v>
      </c>
      <c r="G17" s="45">
        <v>40622</v>
      </c>
      <c r="H17" s="44">
        <v>188150.77575757576</v>
      </c>
      <c r="I17" s="44">
        <v>388.06097499999998</v>
      </c>
      <c r="J17" s="46" t="s">
        <v>248</v>
      </c>
      <c r="L17" s="50">
        <v>13</v>
      </c>
      <c r="M17" s="51" t="s">
        <v>67</v>
      </c>
      <c r="N17" s="51">
        <v>140000</v>
      </c>
      <c r="O17" s="52">
        <v>40675</v>
      </c>
      <c r="P17" s="51">
        <v>15284.857142857143</v>
      </c>
      <c r="Q17" s="51">
        <v>73.367314285714286</v>
      </c>
      <c r="R17" s="53" t="s">
        <v>53</v>
      </c>
    </row>
    <row r="18" spans="1:18">
      <c r="D18" s="43">
        <v>14</v>
      </c>
      <c r="E18" s="44" t="s">
        <v>68</v>
      </c>
      <c r="F18" s="44">
        <v>900000</v>
      </c>
      <c r="G18" s="45">
        <v>40743</v>
      </c>
      <c r="H18" s="44">
        <v>184614.29545454544</v>
      </c>
      <c r="I18" s="44">
        <v>108.30705333333333</v>
      </c>
      <c r="J18" s="46" t="s">
        <v>45</v>
      </c>
      <c r="L18" s="48">
        <v>14</v>
      </c>
      <c r="M18" s="44" t="s">
        <v>69</v>
      </c>
      <c r="N18" s="44">
        <v>300000</v>
      </c>
      <c r="O18" s="45">
        <v>40578</v>
      </c>
      <c r="P18" s="44">
        <v>15671.397129186604</v>
      </c>
      <c r="Q18" s="44">
        <v>37.432251428571426</v>
      </c>
      <c r="R18" s="49" t="s">
        <v>38</v>
      </c>
    </row>
    <row r="19" spans="1:18">
      <c r="D19" s="43">
        <v>15</v>
      </c>
      <c r="E19" s="44" t="s">
        <v>70</v>
      </c>
      <c r="F19" s="44">
        <v>240000</v>
      </c>
      <c r="G19" s="45">
        <v>40751</v>
      </c>
      <c r="H19" s="44">
        <v>177624.47222222222</v>
      </c>
      <c r="I19" s="44">
        <v>319.72404999999998</v>
      </c>
      <c r="J19" s="46" t="s">
        <v>247</v>
      </c>
      <c r="L19" s="50">
        <v>15</v>
      </c>
      <c r="M19" s="51" t="s">
        <v>71</v>
      </c>
      <c r="N19" s="51">
        <v>160000</v>
      </c>
      <c r="O19" s="52">
        <v>40547</v>
      </c>
      <c r="P19" s="51">
        <v>16640.974999999999</v>
      </c>
      <c r="Q19" s="51">
        <v>74.884387500000003</v>
      </c>
      <c r="R19" s="53" t="s">
        <v>53</v>
      </c>
    </row>
    <row r="20" spans="1:18">
      <c r="D20" s="43">
        <v>16</v>
      </c>
      <c r="E20" s="44" t="s">
        <v>72</v>
      </c>
      <c r="F20" s="44">
        <v>266000</v>
      </c>
      <c r="G20" s="45">
        <v>40721</v>
      </c>
      <c r="H20" s="44">
        <v>175646.12121212122</v>
      </c>
      <c r="I20" s="44">
        <v>348.65094736842104</v>
      </c>
      <c r="J20" s="46" t="s">
        <v>249</v>
      </c>
      <c r="L20" s="50">
        <v>16</v>
      </c>
      <c r="M20" s="51" t="s">
        <v>73</v>
      </c>
      <c r="N20" s="51">
        <v>87000</v>
      </c>
      <c r="O20" s="52">
        <v>40633</v>
      </c>
      <c r="P20" s="51">
        <v>17180.396103896102</v>
      </c>
      <c r="Q20" s="51">
        <v>121.64510344827586</v>
      </c>
      <c r="R20" s="53" t="s">
        <v>53</v>
      </c>
    </row>
    <row r="21" spans="1:18">
      <c r="D21" s="43">
        <v>17</v>
      </c>
      <c r="E21" s="44" t="s">
        <v>74</v>
      </c>
      <c r="F21" s="44">
        <v>900000</v>
      </c>
      <c r="G21" s="45">
        <v>40744</v>
      </c>
      <c r="H21" s="44">
        <v>168170.13953488372</v>
      </c>
      <c r="I21" s="44">
        <v>96.417546666666667</v>
      </c>
      <c r="J21" s="46" t="s">
        <v>250</v>
      </c>
      <c r="K21" s="47" t="s">
        <v>251</v>
      </c>
      <c r="L21" s="48">
        <v>17</v>
      </c>
      <c r="M21" s="44" t="s">
        <v>75</v>
      </c>
      <c r="N21" s="44">
        <v>105000</v>
      </c>
      <c r="O21" s="45">
        <v>40636</v>
      </c>
      <c r="P21" s="44">
        <v>18276.384105960264</v>
      </c>
      <c r="Q21" s="44">
        <v>126.15926857142857</v>
      </c>
      <c r="R21" s="49" t="s">
        <v>45</v>
      </c>
    </row>
    <row r="22" spans="1:18">
      <c r="D22" s="43">
        <v>18</v>
      </c>
      <c r="E22" s="44" t="s">
        <v>76</v>
      </c>
      <c r="F22" s="44">
        <v>550000</v>
      </c>
      <c r="G22" s="45">
        <v>40652</v>
      </c>
      <c r="H22" s="44">
        <v>165207.7925925926</v>
      </c>
      <c r="I22" s="44">
        <v>194.64481745454543</v>
      </c>
      <c r="J22" s="46" t="s">
        <v>45</v>
      </c>
      <c r="L22" s="50">
        <v>18</v>
      </c>
      <c r="M22" s="51" t="s">
        <v>77</v>
      </c>
      <c r="N22" s="51">
        <v>1080000</v>
      </c>
      <c r="O22" s="52">
        <v>40709</v>
      </c>
      <c r="P22" s="51">
        <v>19500.871794871793</v>
      </c>
      <c r="Q22" s="51">
        <v>11.267170370370371</v>
      </c>
      <c r="R22" s="53" t="s">
        <v>53</v>
      </c>
    </row>
    <row r="23" spans="1:18">
      <c r="D23" s="43">
        <v>19</v>
      </c>
      <c r="E23" s="44" t="s">
        <v>78</v>
      </c>
      <c r="F23" s="44">
        <v>800000</v>
      </c>
      <c r="G23" s="45">
        <v>40718</v>
      </c>
      <c r="H23" s="44">
        <v>155102.13043478262</v>
      </c>
      <c r="I23" s="44">
        <v>71.346980000000002</v>
      </c>
      <c r="J23" s="46" t="s">
        <v>38</v>
      </c>
      <c r="L23" s="50">
        <v>19</v>
      </c>
      <c r="M23" s="51" t="s">
        <v>79</v>
      </c>
      <c r="N23" s="51">
        <v>145000</v>
      </c>
      <c r="O23" s="52">
        <v>40679</v>
      </c>
      <c r="P23" s="51">
        <v>19631.85185185185</v>
      </c>
      <c r="Q23" s="51">
        <v>87.734068965517238</v>
      </c>
      <c r="R23" s="53" t="s">
        <v>53</v>
      </c>
    </row>
    <row r="24" spans="1:18" ht="15" thickBot="1">
      <c r="D24" s="54">
        <v>20</v>
      </c>
      <c r="E24" s="55" t="s">
        <v>80</v>
      </c>
      <c r="F24" s="55">
        <v>980000</v>
      </c>
      <c r="G24" s="56">
        <v>40606</v>
      </c>
      <c r="H24" s="55">
        <v>151239.14917127072</v>
      </c>
      <c r="I24" s="55">
        <v>111.73177959183673</v>
      </c>
      <c r="J24" s="57" t="s">
        <v>81</v>
      </c>
      <c r="L24" s="58">
        <v>20</v>
      </c>
      <c r="M24" s="55" t="s">
        <v>82</v>
      </c>
      <c r="N24" s="55">
        <v>70000</v>
      </c>
      <c r="O24" s="56">
        <v>40555</v>
      </c>
      <c r="P24" s="55">
        <v>20083.862068965518</v>
      </c>
      <c r="Q24" s="55">
        <v>199.6909714285714</v>
      </c>
      <c r="R24" s="59" t="s">
        <v>81</v>
      </c>
    </row>
    <row r="26" spans="1:18">
      <c r="E26" s="549" t="s">
        <v>252</v>
      </c>
      <c r="F26" s="549"/>
      <c r="G26" s="549"/>
      <c r="H26" s="549"/>
      <c r="I26" s="549"/>
      <c r="J26" s="549"/>
      <c r="K26" s="549"/>
      <c r="L26" s="549"/>
      <c r="M26" s="549"/>
      <c r="N26" s="549"/>
      <c r="O26" s="35"/>
      <c r="P26" s="35"/>
      <c r="Q26" s="35"/>
    </row>
    <row r="27" spans="1:18">
      <c r="A27" s="60"/>
      <c r="E27" s="61" t="s">
        <v>253</v>
      </c>
      <c r="F27" s="35" t="s">
        <v>35</v>
      </c>
      <c r="G27" s="35" t="s">
        <v>83</v>
      </c>
      <c r="H27" s="62" t="s">
        <v>84</v>
      </c>
      <c r="I27" s="35" t="s">
        <v>85</v>
      </c>
      <c r="J27" s="35" t="s">
        <v>86</v>
      </c>
      <c r="K27" s="35" t="s">
        <v>87</v>
      </c>
      <c r="L27" s="35" t="s">
        <v>88</v>
      </c>
      <c r="M27" s="63" t="s">
        <v>89</v>
      </c>
      <c r="N27" s="35"/>
      <c r="O27" s="35"/>
      <c r="P27" s="35"/>
      <c r="Q27" s="35"/>
    </row>
    <row r="28" spans="1:18">
      <c r="A28" s="60" t="e">
        <v>#N/A</v>
      </c>
      <c r="B28" s="64"/>
      <c r="D28" s="64"/>
      <c r="E28" s="35" t="s">
        <v>90</v>
      </c>
      <c r="F28" s="65">
        <v>256000</v>
      </c>
      <c r="G28" s="35" t="s">
        <v>55</v>
      </c>
      <c r="H28" s="62">
        <v>40648</v>
      </c>
      <c r="I28" s="65">
        <v>5326435</v>
      </c>
      <c r="J28" s="65">
        <v>53333.333333333328</v>
      </c>
      <c r="K28" s="35">
        <v>32</v>
      </c>
      <c r="L28" s="65">
        <v>38319.676258992804</v>
      </c>
      <c r="M28" s="65">
        <v>99.87065625000001</v>
      </c>
      <c r="N28" s="35"/>
      <c r="O28" s="35"/>
      <c r="P28" s="35"/>
      <c r="Q28" s="35"/>
      <c r="R28" s="64"/>
    </row>
    <row r="29" spans="1:18">
      <c r="A29" s="60" t="e">
        <v>#N/A</v>
      </c>
      <c r="B29" s="64"/>
      <c r="C29" s="64"/>
      <c r="D29" s="64"/>
      <c r="E29" s="35" t="s">
        <v>91</v>
      </c>
      <c r="F29" s="65">
        <v>300000</v>
      </c>
      <c r="G29" s="35" t="s">
        <v>53</v>
      </c>
      <c r="H29" s="62">
        <v>40707</v>
      </c>
      <c r="I29" s="65">
        <v>2974627</v>
      </c>
      <c r="J29" s="65">
        <v>37500</v>
      </c>
      <c r="K29" s="35">
        <v>30</v>
      </c>
      <c r="L29" s="65">
        <v>37182.837500000001</v>
      </c>
      <c r="M29" s="65">
        <v>79.323386666666664</v>
      </c>
      <c r="N29" s="35"/>
      <c r="O29" s="35"/>
      <c r="P29" s="35"/>
      <c r="Q29" s="35"/>
      <c r="R29" s="64"/>
    </row>
    <row r="30" spans="1:18">
      <c r="A30" s="60" t="e">
        <v>#N/A</v>
      </c>
      <c r="B30" s="64"/>
      <c r="C30" s="64"/>
      <c r="D30" s="64"/>
      <c r="E30" s="35" t="s">
        <v>92</v>
      </c>
      <c r="F30" s="65">
        <v>252000</v>
      </c>
      <c r="G30" s="35" t="s">
        <v>45</v>
      </c>
      <c r="H30" s="62">
        <v>40668</v>
      </c>
      <c r="I30" s="65">
        <v>4368064</v>
      </c>
      <c r="J30" s="65">
        <v>42000</v>
      </c>
      <c r="K30" s="35">
        <v>36</v>
      </c>
      <c r="L30" s="65">
        <v>36706.420168067227</v>
      </c>
      <c r="M30" s="65">
        <v>104.0015238095238</v>
      </c>
      <c r="N30" s="35"/>
      <c r="O30" s="35"/>
      <c r="P30" s="35"/>
      <c r="Q30" s="35"/>
      <c r="R30" s="64"/>
    </row>
    <row r="31" spans="1:18">
      <c r="A31" s="60" t="e">
        <v>#N/A</v>
      </c>
      <c r="B31" s="64"/>
      <c r="C31" s="64"/>
      <c r="D31" s="64"/>
      <c r="E31" s="35" t="s">
        <v>93</v>
      </c>
      <c r="F31" s="65">
        <v>595000</v>
      </c>
      <c r="G31" s="35" t="s">
        <v>94</v>
      </c>
      <c r="H31" s="62">
        <v>40585</v>
      </c>
      <c r="I31" s="65">
        <v>7231370</v>
      </c>
      <c r="J31" s="65">
        <v>173541.66666666666</v>
      </c>
      <c r="K31" s="35">
        <v>34</v>
      </c>
      <c r="L31" s="65">
        <v>35798.861386138611</v>
      </c>
      <c r="M31" s="65">
        <v>41.669358943577436</v>
      </c>
      <c r="N31" s="35"/>
      <c r="O31" s="35"/>
      <c r="P31" s="35"/>
      <c r="Q31" s="35"/>
      <c r="R31" s="64"/>
    </row>
    <row r="32" spans="1:18">
      <c r="A32" s="60" t="e">
        <v>#N/A</v>
      </c>
      <c r="B32" s="64"/>
      <c r="C32" s="64"/>
      <c r="D32" s="64"/>
      <c r="E32" s="35" t="s">
        <v>95</v>
      </c>
      <c r="F32" s="65">
        <v>400000</v>
      </c>
      <c r="G32" s="35" t="s">
        <v>45</v>
      </c>
      <c r="H32" s="62">
        <v>40544</v>
      </c>
      <c r="I32" s="65">
        <v>8562436</v>
      </c>
      <c r="J32" s="65">
        <v>133333.33333333334</v>
      </c>
      <c r="K32" s="35">
        <v>40</v>
      </c>
      <c r="L32" s="65">
        <v>35236.362139917699</v>
      </c>
      <c r="M32" s="65">
        <v>64.21826999999999</v>
      </c>
      <c r="N32" s="35"/>
      <c r="O32" s="35"/>
      <c r="P32" s="35"/>
      <c r="Q32" s="35"/>
      <c r="R32" s="64"/>
    </row>
    <row r="33" spans="1:18">
      <c r="A33" s="60" t="e">
        <v>#N/A</v>
      </c>
      <c r="B33" s="64"/>
      <c r="C33" s="64"/>
      <c r="D33" s="64"/>
      <c r="E33" s="35" t="s">
        <v>96</v>
      </c>
      <c r="F33" s="65">
        <v>160000</v>
      </c>
      <c r="G33" s="35" t="s">
        <v>94</v>
      </c>
      <c r="H33" s="62">
        <v>40640</v>
      </c>
      <c r="I33" s="65">
        <v>4484292</v>
      </c>
      <c r="J33" s="65">
        <v>33333.333333333336</v>
      </c>
      <c r="K33" s="35">
        <v>32</v>
      </c>
      <c r="L33" s="65">
        <v>30505.387755102041</v>
      </c>
      <c r="M33" s="65">
        <v>134.52875999999998</v>
      </c>
      <c r="N33" s="35"/>
      <c r="O33" s="35"/>
      <c r="P33" s="35"/>
      <c r="Q33" s="35"/>
      <c r="R33" s="64"/>
    </row>
    <row r="34" spans="1:18">
      <c r="A34" s="60" t="e">
        <v>#N/A</v>
      </c>
      <c r="B34" s="64"/>
      <c r="C34" s="64"/>
      <c r="D34" s="64"/>
      <c r="E34" s="35" t="s">
        <v>97</v>
      </c>
      <c r="F34" s="65">
        <v>200000</v>
      </c>
      <c r="G34" s="35" t="s">
        <v>250</v>
      </c>
      <c r="H34" s="62">
        <v>40558</v>
      </c>
      <c r="I34" s="65">
        <v>5902253</v>
      </c>
      <c r="J34" s="65">
        <v>66666.666666666672</v>
      </c>
      <c r="K34" s="35">
        <v>40</v>
      </c>
      <c r="L34" s="65">
        <v>25774.03056768559</v>
      </c>
      <c r="M34" s="65">
        <v>88.533794999999998</v>
      </c>
      <c r="N34" s="35"/>
      <c r="O34" s="35"/>
      <c r="P34" s="35"/>
      <c r="Q34" s="35"/>
      <c r="R34" s="64"/>
    </row>
    <row r="35" spans="1:18">
      <c r="A35" s="60" t="e">
        <v>#N/A</v>
      </c>
      <c r="B35" s="64"/>
      <c r="C35" s="64"/>
      <c r="D35" s="64"/>
      <c r="E35" s="35" t="s">
        <v>98</v>
      </c>
      <c r="F35" s="65">
        <v>900000</v>
      </c>
      <c r="G35" s="35" t="s">
        <v>254</v>
      </c>
      <c r="H35" s="62">
        <v>40714</v>
      </c>
      <c r="I35" s="65">
        <v>1769513</v>
      </c>
      <c r="J35" s="65">
        <v>112500</v>
      </c>
      <c r="K35" s="35">
        <v>30</v>
      </c>
      <c r="L35" s="65">
        <v>24239.904109589042</v>
      </c>
      <c r="M35" s="65">
        <v>15.729004444444444</v>
      </c>
      <c r="N35" s="35"/>
      <c r="O35" s="35"/>
      <c r="P35" s="35"/>
      <c r="Q35" s="35"/>
      <c r="R35" s="64"/>
    </row>
    <row r="36" spans="1:18">
      <c r="A36" s="60" t="e">
        <v>#N/A</v>
      </c>
      <c r="B36" s="64"/>
      <c r="C36" s="64"/>
      <c r="D36" s="64"/>
      <c r="E36" s="35" t="s">
        <v>99</v>
      </c>
      <c r="F36" s="65">
        <v>120000</v>
      </c>
      <c r="G36" s="35" t="s">
        <v>255</v>
      </c>
      <c r="H36" s="62">
        <v>40575</v>
      </c>
      <c r="I36" s="65">
        <v>4604005</v>
      </c>
      <c r="J36" s="65">
        <v>35000</v>
      </c>
      <c r="K36" s="35">
        <v>30</v>
      </c>
      <c r="L36" s="65">
        <v>21717.004716981133</v>
      </c>
      <c r="M36" s="65">
        <v>131.54300000000001</v>
      </c>
      <c r="N36" s="35"/>
      <c r="O36" s="35"/>
      <c r="P36" s="35"/>
      <c r="Q36" s="35"/>
      <c r="R36" s="64"/>
    </row>
    <row r="37" spans="1:18">
      <c r="A37" s="60" t="e">
        <v>#N/A</v>
      </c>
      <c r="B37" s="64"/>
      <c r="C37" s="64"/>
      <c r="D37" s="64"/>
      <c r="E37" s="35" t="s">
        <v>79</v>
      </c>
      <c r="F37" s="65">
        <v>145000</v>
      </c>
      <c r="G37" s="35" t="s">
        <v>53</v>
      </c>
      <c r="H37" s="62">
        <v>40679</v>
      </c>
      <c r="I37" s="65">
        <v>2120240</v>
      </c>
      <c r="J37" s="65">
        <v>24166.666666666668</v>
      </c>
      <c r="K37" s="35">
        <v>29</v>
      </c>
      <c r="L37" s="65">
        <v>19631.85185185185</v>
      </c>
      <c r="M37" s="65">
        <v>87.734068965517238</v>
      </c>
      <c r="N37" s="35"/>
      <c r="O37" s="35"/>
      <c r="P37" s="35"/>
      <c r="Q37" s="35"/>
      <c r="R37" s="64"/>
    </row>
    <row r="38" spans="1:18">
      <c r="A38" s="60" t="s">
        <v>256</v>
      </c>
      <c r="B38" s="64"/>
      <c r="C38" s="64"/>
      <c r="D38" s="64"/>
      <c r="E38" s="35" t="s">
        <v>77</v>
      </c>
      <c r="F38" s="65">
        <v>1080000</v>
      </c>
      <c r="G38" s="35" t="s">
        <v>53</v>
      </c>
      <c r="H38" s="62">
        <v>40709</v>
      </c>
      <c r="I38" s="65">
        <v>1521068</v>
      </c>
      <c r="J38" s="65">
        <v>135000</v>
      </c>
      <c r="K38" s="35">
        <v>36</v>
      </c>
      <c r="L38" s="65">
        <v>19500.871794871793</v>
      </c>
      <c r="M38" s="65">
        <v>11.267170370370371</v>
      </c>
      <c r="N38" s="35"/>
      <c r="O38" s="35"/>
      <c r="P38" s="35"/>
      <c r="Q38" s="35"/>
      <c r="R38" s="64"/>
    </row>
    <row r="39" spans="1:18">
      <c r="A39" s="60" t="e">
        <v>#N/A</v>
      </c>
      <c r="B39" s="64"/>
      <c r="C39" s="64"/>
      <c r="D39" s="64"/>
      <c r="E39" s="35" t="s">
        <v>75</v>
      </c>
      <c r="F39" s="65">
        <v>105000</v>
      </c>
      <c r="G39" s="35" t="s">
        <v>45</v>
      </c>
      <c r="H39" s="62">
        <v>40636</v>
      </c>
      <c r="I39" s="65">
        <v>2759734</v>
      </c>
      <c r="J39" s="65">
        <v>21875</v>
      </c>
      <c r="K39" s="35">
        <v>30</v>
      </c>
      <c r="L39" s="65">
        <v>18276.384105960264</v>
      </c>
      <c r="M39" s="65">
        <v>126.15926857142857</v>
      </c>
      <c r="N39" s="35"/>
      <c r="O39" s="35"/>
      <c r="P39" s="35"/>
      <c r="Q39" s="35"/>
      <c r="R39" s="64"/>
    </row>
    <row r="40" spans="1:18">
      <c r="A40" s="60" t="e">
        <v>#N/A</v>
      </c>
      <c r="B40" s="64"/>
      <c r="C40" s="64"/>
      <c r="D40" s="64"/>
      <c r="E40" s="35" t="s">
        <v>73</v>
      </c>
      <c r="F40" s="65">
        <v>87000</v>
      </c>
      <c r="G40" s="35" t="s">
        <v>254</v>
      </c>
      <c r="H40" s="62">
        <v>40633</v>
      </c>
      <c r="I40" s="65">
        <v>2645781</v>
      </c>
      <c r="J40" s="65">
        <v>21750</v>
      </c>
      <c r="K40" s="35">
        <v>29</v>
      </c>
      <c r="L40" s="65">
        <v>17180.396103896102</v>
      </c>
      <c r="M40" s="65">
        <v>121.64510344827586</v>
      </c>
      <c r="N40" s="35"/>
      <c r="O40" s="35"/>
      <c r="P40" s="35"/>
      <c r="Q40" s="35"/>
      <c r="R40" s="64"/>
    </row>
    <row r="41" spans="1:18">
      <c r="A41" s="60" t="e">
        <v>#N/A</v>
      </c>
      <c r="B41" s="64"/>
      <c r="C41" s="64"/>
      <c r="D41" s="64"/>
      <c r="E41" s="35" t="s">
        <v>71</v>
      </c>
      <c r="F41" s="65">
        <v>160000</v>
      </c>
      <c r="G41" s="35" t="s">
        <v>254</v>
      </c>
      <c r="H41" s="62">
        <v>40547</v>
      </c>
      <c r="I41" s="65">
        <v>3993834</v>
      </c>
      <c r="J41" s="65">
        <v>53333.333333333328</v>
      </c>
      <c r="K41" s="35">
        <v>40</v>
      </c>
      <c r="L41" s="65">
        <v>16640.974999999999</v>
      </c>
      <c r="M41" s="65">
        <v>74.884387500000003</v>
      </c>
      <c r="N41" s="35"/>
      <c r="O41" s="35"/>
      <c r="P41" s="35"/>
      <c r="Q41" s="35"/>
      <c r="R41" s="64"/>
    </row>
    <row r="42" spans="1:18">
      <c r="A42" s="60" t="s">
        <v>256</v>
      </c>
      <c r="B42" s="64"/>
      <c r="C42" s="64"/>
      <c r="D42" s="64"/>
      <c r="E42" s="35" t="s">
        <v>69</v>
      </c>
      <c r="F42" s="65">
        <v>300000</v>
      </c>
      <c r="G42" s="35" t="s">
        <v>38</v>
      </c>
      <c r="H42" s="62">
        <v>40578</v>
      </c>
      <c r="I42" s="65">
        <v>3275322</v>
      </c>
      <c r="J42" s="65">
        <v>87500</v>
      </c>
      <c r="K42" s="35">
        <v>23</v>
      </c>
      <c r="L42" s="65">
        <v>15671.397129186604</v>
      </c>
      <c r="M42" s="65">
        <v>37.432251428571426</v>
      </c>
      <c r="N42" s="35"/>
      <c r="O42" s="35"/>
      <c r="P42" s="35"/>
      <c r="Q42" s="35"/>
      <c r="R42" s="64"/>
    </row>
    <row r="43" spans="1:18">
      <c r="A43" s="60" t="e">
        <v>#N/A</v>
      </c>
      <c r="B43" s="64"/>
      <c r="C43" s="64"/>
      <c r="D43" s="64"/>
      <c r="E43" s="35" t="s">
        <v>67</v>
      </c>
      <c r="F43" s="65">
        <v>140000</v>
      </c>
      <c r="G43" s="35" t="s">
        <v>53</v>
      </c>
      <c r="H43" s="62">
        <v>40675</v>
      </c>
      <c r="I43" s="65">
        <v>1711904</v>
      </c>
      <c r="J43" s="65">
        <v>23333.333333333332</v>
      </c>
      <c r="K43" s="35">
        <v>28</v>
      </c>
      <c r="L43" s="65">
        <v>15284.857142857143</v>
      </c>
      <c r="M43" s="65">
        <v>73.367314285714286</v>
      </c>
      <c r="N43" s="35"/>
      <c r="O43" s="35"/>
      <c r="P43" s="35"/>
      <c r="Q43" s="35"/>
      <c r="R43" s="64"/>
    </row>
    <row r="44" spans="1:18">
      <c r="A44" s="60" t="e">
        <v>#N/A</v>
      </c>
      <c r="B44" s="64"/>
      <c r="C44" s="64"/>
      <c r="D44" s="64"/>
      <c r="E44" s="35" t="s">
        <v>64</v>
      </c>
      <c r="F44" s="65">
        <v>150000</v>
      </c>
      <c r="G44" s="35" t="s">
        <v>65</v>
      </c>
      <c r="H44" s="62">
        <v>40575</v>
      </c>
      <c r="I44" s="65">
        <v>3137119</v>
      </c>
      <c r="J44" s="65">
        <v>43750</v>
      </c>
      <c r="K44" s="35">
        <v>50</v>
      </c>
      <c r="L44" s="65">
        <v>14797.731132075472</v>
      </c>
      <c r="M44" s="65">
        <v>71.705577142857138</v>
      </c>
      <c r="N44" s="35"/>
      <c r="O44" s="35"/>
      <c r="P44" s="35"/>
      <c r="Q44" s="35"/>
      <c r="R44" s="64"/>
    </row>
    <row r="45" spans="1:18">
      <c r="A45" s="60" t="e">
        <v>#N/A</v>
      </c>
      <c r="B45" s="64"/>
      <c r="C45" s="64"/>
      <c r="D45" s="64"/>
      <c r="E45" s="35" t="s">
        <v>62</v>
      </c>
      <c r="F45" s="65">
        <v>154000</v>
      </c>
      <c r="G45" s="35" t="s">
        <v>254</v>
      </c>
      <c r="H45" s="62">
        <v>40743</v>
      </c>
      <c r="I45" s="65">
        <v>606731</v>
      </c>
      <c r="J45" s="65">
        <v>12833.333333333334</v>
      </c>
      <c r="K45" s="35">
        <v>23</v>
      </c>
      <c r="L45" s="65">
        <v>13789.34090909091</v>
      </c>
      <c r="M45" s="65">
        <v>47.277740259740256</v>
      </c>
      <c r="N45" s="35"/>
      <c r="O45" s="35"/>
      <c r="P45" s="35"/>
      <c r="Q45" s="35"/>
      <c r="R45" s="66"/>
    </row>
    <row r="46" spans="1:18">
      <c r="A46" s="60" t="e">
        <v>#N/A</v>
      </c>
      <c r="B46" s="64"/>
      <c r="C46" s="64"/>
      <c r="D46" s="64"/>
      <c r="E46" s="35" t="s">
        <v>60</v>
      </c>
      <c r="F46" s="65">
        <v>88000</v>
      </c>
      <c r="G46" s="35" t="s">
        <v>55</v>
      </c>
      <c r="H46" s="62">
        <v>40694</v>
      </c>
      <c r="I46" s="65">
        <v>1023360</v>
      </c>
      <c r="J46" s="65">
        <v>14666.666666666666</v>
      </c>
      <c r="K46" s="35">
        <v>22</v>
      </c>
      <c r="L46" s="65">
        <v>11003.870967741936</v>
      </c>
      <c r="M46" s="65">
        <v>69.774545454545461</v>
      </c>
      <c r="N46" s="35"/>
      <c r="O46" s="35"/>
      <c r="P46" s="35"/>
      <c r="Q46" s="35"/>
      <c r="R46" s="66">
        <f>F54/R47</f>
        <v>0.13550308711316347</v>
      </c>
    </row>
    <row r="47" spans="1:18">
      <c r="A47" s="60" t="e">
        <v>#N/A</v>
      </c>
      <c r="B47" s="64"/>
      <c r="C47" s="64"/>
      <c r="D47" s="64"/>
      <c r="E47" s="35" t="s">
        <v>56</v>
      </c>
      <c r="F47" s="65">
        <v>108696</v>
      </c>
      <c r="G47" s="35" t="s">
        <v>47</v>
      </c>
      <c r="H47" s="62">
        <v>40695</v>
      </c>
      <c r="I47" s="65">
        <v>908887</v>
      </c>
      <c r="J47" s="65">
        <v>13587</v>
      </c>
      <c r="K47" s="35">
        <v>28</v>
      </c>
      <c r="L47" s="65">
        <v>9879.20652173913</v>
      </c>
      <c r="M47" s="65">
        <v>66.893869139618758</v>
      </c>
      <c r="N47" s="35"/>
      <c r="O47" s="35"/>
      <c r="P47" s="35"/>
      <c r="Q47" s="35"/>
      <c r="R47" s="66">
        <v>47288192</v>
      </c>
    </row>
    <row r="48" spans="1:18">
      <c r="A48" s="60" t="e">
        <v>#N/A</v>
      </c>
      <c r="B48" s="64"/>
      <c r="C48" s="64"/>
      <c r="D48" s="64"/>
      <c r="E48" s="35" t="s">
        <v>52</v>
      </c>
      <c r="F48" s="65">
        <v>210000</v>
      </c>
      <c r="G48" s="35" t="s">
        <v>53</v>
      </c>
      <c r="H48" s="62">
        <v>40723</v>
      </c>
      <c r="I48" s="65">
        <v>583937</v>
      </c>
      <c r="J48" s="65">
        <v>26250</v>
      </c>
      <c r="K48" s="35">
        <v>30</v>
      </c>
      <c r="L48" s="65">
        <v>9124.015625</v>
      </c>
      <c r="M48" s="65">
        <v>22.245219047619049</v>
      </c>
      <c r="N48" s="35"/>
      <c r="O48" s="35"/>
      <c r="P48" s="35"/>
      <c r="Q48" s="35"/>
      <c r="R48" s="66">
        <f>24/93</f>
        <v>0.25806451612903225</v>
      </c>
    </row>
    <row r="49" spans="1:18">
      <c r="A49" s="60" t="e">
        <v>#N/A</v>
      </c>
      <c r="B49" s="64"/>
      <c r="C49" s="64"/>
      <c r="D49" s="64"/>
      <c r="E49" s="35" t="s">
        <v>50</v>
      </c>
      <c r="F49" s="65">
        <v>85000</v>
      </c>
      <c r="G49" s="35" t="s">
        <v>45</v>
      </c>
      <c r="H49" s="62">
        <v>40554</v>
      </c>
      <c r="I49" s="65">
        <v>2115778</v>
      </c>
      <c r="J49" s="65">
        <v>28333.333333333336</v>
      </c>
      <c r="K49" s="35">
        <v>34</v>
      </c>
      <c r="L49" s="65">
        <v>9080.5922746781107</v>
      </c>
      <c r="M49" s="65">
        <v>74.674517647058821</v>
      </c>
      <c r="N49" s="35"/>
      <c r="O49" s="35"/>
      <c r="P49" s="35"/>
      <c r="Q49" s="35"/>
      <c r="R49" s="66"/>
    </row>
    <row r="50" spans="1:18">
      <c r="A50" s="60" t="e">
        <v>#N/A</v>
      </c>
      <c r="B50" s="64"/>
      <c r="C50" s="64"/>
      <c r="D50" s="64"/>
      <c r="E50" s="35" t="s">
        <v>48</v>
      </c>
      <c r="F50" s="65">
        <v>132000</v>
      </c>
      <c r="G50" s="35" t="s">
        <v>38</v>
      </c>
      <c r="H50" s="62">
        <v>40567</v>
      </c>
      <c r="I50" s="65">
        <v>1946893</v>
      </c>
      <c r="J50" s="65">
        <v>44000</v>
      </c>
      <c r="K50" s="35">
        <v>22</v>
      </c>
      <c r="L50" s="65">
        <v>8849.5136363636357</v>
      </c>
      <c r="M50" s="65">
        <v>44.247568181818181</v>
      </c>
      <c r="N50" s="35"/>
      <c r="O50" s="35"/>
      <c r="P50" s="35"/>
      <c r="Q50" s="35"/>
      <c r="R50" s="66">
        <v>1111546074</v>
      </c>
    </row>
    <row r="51" spans="1:18">
      <c r="A51" s="60" t="e">
        <v>#N/A</v>
      </c>
      <c r="B51" s="64"/>
      <c r="C51" s="64"/>
      <c r="D51" s="64"/>
      <c r="E51" s="35" t="s">
        <v>44</v>
      </c>
      <c r="F51" s="65">
        <v>280000</v>
      </c>
      <c r="G51" s="35" t="s">
        <v>45</v>
      </c>
      <c r="H51" s="62">
        <v>40575</v>
      </c>
      <c r="I51" s="65">
        <v>1697176</v>
      </c>
      <c r="J51" s="65">
        <v>81666.666666666672</v>
      </c>
      <c r="K51" s="35">
        <v>40</v>
      </c>
      <c r="L51" s="65">
        <v>8005.5471698113206</v>
      </c>
      <c r="M51" s="65">
        <v>20.781746938775509</v>
      </c>
      <c r="N51" s="35"/>
      <c r="O51" s="35"/>
      <c r="P51" s="35"/>
      <c r="Q51" s="35"/>
      <c r="R51" s="66">
        <f>I54/R50</f>
        <v>6.907747667506943E-2</v>
      </c>
    </row>
    <row r="52" spans="1:18" hidden="1">
      <c r="A52" s="60" t="e">
        <v>#N/A</v>
      </c>
      <c r="B52" s="64"/>
      <c r="C52" s="64"/>
      <c r="D52" s="64"/>
      <c r="E52" s="35" t="s">
        <v>42</v>
      </c>
      <c r="F52" s="65">
        <v>0</v>
      </c>
      <c r="G52" s="35" t="s">
        <v>257</v>
      </c>
      <c r="H52" s="62">
        <v>40630</v>
      </c>
      <c r="I52" s="65">
        <v>1014108</v>
      </c>
      <c r="J52" s="65">
        <v>0</v>
      </c>
      <c r="K52" s="35">
        <v>8</v>
      </c>
      <c r="L52" s="65">
        <v>6459.2866242038217</v>
      </c>
      <c r="M52" s="65">
        <v>0</v>
      </c>
      <c r="N52" s="35"/>
      <c r="O52" s="35"/>
      <c r="P52" s="35"/>
      <c r="Q52" s="35"/>
      <c r="R52" s="66"/>
    </row>
    <row r="53" spans="1:18" hidden="1">
      <c r="A53" s="60" t="e">
        <v>#N/A</v>
      </c>
      <c r="B53" s="64"/>
      <c r="C53" s="64"/>
      <c r="D53" s="64"/>
      <c r="E53" s="35" t="s">
        <v>40</v>
      </c>
      <c r="F53" s="65">
        <v>0</v>
      </c>
      <c r="G53" s="35" t="s">
        <v>257</v>
      </c>
      <c r="H53" s="62">
        <v>40692</v>
      </c>
      <c r="I53" s="65">
        <v>497931</v>
      </c>
      <c r="J53" s="65">
        <v>0</v>
      </c>
      <c r="K53" s="35">
        <v>8</v>
      </c>
      <c r="L53" s="65">
        <v>5241.378947368421</v>
      </c>
      <c r="M53" s="65">
        <v>0</v>
      </c>
      <c r="N53" s="35"/>
      <c r="O53" s="35"/>
      <c r="P53" s="35"/>
      <c r="Q53" s="35"/>
      <c r="R53" s="66"/>
    </row>
    <row r="54" spans="1:18" s="67" customFormat="1" ht="15" thickBot="1">
      <c r="D54" s="68" t="s">
        <v>258</v>
      </c>
      <c r="E54" s="69"/>
      <c r="F54" s="69">
        <f>SUM(F28:F53)</f>
        <v>6407696</v>
      </c>
      <c r="G54" s="69"/>
      <c r="H54" s="69"/>
      <c r="I54" s="69">
        <f>SUM(I28:I53)</f>
        <v>76782798</v>
      </c>
      <c r="J54" s="69"/>
      <c r="K54" s="69"/>
      <c r="L54" s="68"/>
      <c r="M54" s="69"/>
      <c r="R54" s="70">
        <f>I54/44206/243</f>
        <v>7.1478666378453743</v>
      </c>
    </row>
    <row r="55" spans="1:18" ht="35.25" customHeight="1" thickTop="1">
      <c r="D55" s="550" t="s">
        <v>259</v>
      </c>
      <c r="E55" s="550"/>
      <c r="F55" s="550"/>
      <c r="G55" s="550"/>
      <c r="H55" s="550"/>
      <c r="I55" s="550"/>
      <c r="J55" s="550"/>
      <c r="K55" s="550"/>
      <c r="L55" s="550"/>
      <c r="M55" s="550"/>
      <c r="N55" s="550"/>
      <c r="O55" s="550"/>
      <c r="P55" s="550"/>
    </row>
    <row r="56" spans="1:18" ht="25.5" customHeight="1" thickBot="1"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</row>
    <row r="57" spans="1:18">
      <c r="D57" s="72"/>
      <c r="E57" s="73" t="s">
        <v>260</v>
      </c>
      <c r="F57" s="74" t="s">
        <v>261</v>
      </c>
      <c r="G57" s="74" t="s">
        <v>262</v>
      </c>
      <c r="H57" s="75" t="s">
        <v>263</v>
      </c>
      <c r="Q57" s="35"/>
    </row>
    <row r="58" spans="1:18">
      <c r="D58" s="76"/>
      <c r="E58" s="77" t="s">
        <v>100</v>
      </c>
      <c r="F58" s="78" t="e">
        <v>#VALUE!</v>
      </c>
      <c r="G58" s="79" t="e">
        <v>#VALUE!</v>
      </c>
      <c r="H58" s="80" t="e">
        <f>G58/F58</f>
        <v>#VALUE!</v>
      </c>
      <c r="Q58" s="35"/>
    </row>
    <row r="59" spans="1:18">
      <c r="D59" s="76"/>
      <c r="E59" s="77" t="s">
        <v>81</v>
      </c>
      <c r="F59" s="78" t="e">
        <v>#VALUE!</v>
      </c>
      <c r="G59" s="79" t="e">
        <v>#VALUE!</v>
      </c>
      <c r="H59" s="80" t="e">
        <f t="shared" ref="H59:H75" si="0">G59/F59</f>
        <v>#VALUE!</v>
      </c>
      <c r="I59" s="81"/>
    </row>
    <row r="60" spans="1:18">
      <c r="D60" s="76"/>
      <c r="E60" s="77" t="s">
        <v>55</v>
      </c>
      <c r="F60" s="78" t="e">
        <v>#VALUE!</v>
      </c>
      <c r="G60" s="79" t="e">
        <v>#VALUE!</v>
      </c>
      <c r="H60" s="80" t="e">
        <f t="shared" si="0"/>
        <v>#VALUE!</v>
      </c>
      <c r="I60" s="81"/>
    </row>
    <row r="61" spans="1:18">
      <c r="D61" s="76"/>
      <c r="E61" s="82" t="s">
        <v>101</v>
      </c>
      <c r="F61" s="83" t="e">
        <v>#VALUE!</v>
      </c>
      <c r="G61" s="84" t="e">
        <v>#VALUE!</v>
      </c>
      <c r="H61" s="85" t="e">
        <f t="shared" si="0"/>
        <v>#VALUE!</v>
      </c>
      <c r="I61" s="81"/>
    </row>
    <row r="62" spans="1:18" ht="15" customHeight="1">
      <c r="D62" s="76"/>
      <c r="E62" s="86" t="s">
        <v>102</v>
      </c>
      <c r="F62" s="87" t="e">
        <v>#VALUE!</v>
      </c>
      <c r="G62" s="88" t="e">
        <v>#VALUE!</v>
      </c>
      <c r="H62" s="89" t="e">
        <f t="shared" si="0"/>
        <v>#VALUE!</v>
      </c>
      <c r="I62" s="81"/>
    </row>
    <row r="63" spans="1:18" ht="15" customHeight="1">
      <c r="D63" s="76"/>
      <c r="E63" s="77" t="s">
        <v>103</v>
      </c>
      <c r="F63" s="78" t="e">
        <v>#VALUE!</v>
      </c>
      <c r="G63" s="79" t="e">
        <v>#VALUE!</v>
      </c>
      <c r="H63" s="80" t="e">
        <f t="shared" si="0"/>
        <v>#VALUE!</v>
      </c>
      <c r="I63" s="81"/>
    </row>
    <row r="64" spans="1:18" ht="15" customHeight="1">
      <c r="D64" s="76"/>
      <c r="E64" s="77" t="s">
        <v>104</v>
      </c>
      <c r="F64" s="78" t="e">
        <v>#VALUE!</v>
      </c>
      <c r="G64" s="79" t="e">
        <v>#VALUE!</v>
      </c>
      <c r="H64" s="80" t="e">
        <f t="shared" si="0"/>
        <v>#VALUE!</v>
      </c>
      <c r="I64" s="81"/>
    </row>
    <row r="65" spans="4:17" ht="15" customHeight="1">
      <c r="D65" s="76"/>
      <c r="E65" s="77" t="s">
        <v>105</v>
      </c>
      <c r="F65" s="78" t="e">
        <v>#VALUE!</v>
      </c>
      <c r="G65" s="79" t="e">
        <v>#VALUE!</v>
      </c>
      <c r="H65" s="80" t="e">
        <f t="shared" si="0"/>
        <v>#VALUE!</v>
      </c>
      <c r="I65" s="81"/>
    </row>
    <row r="66" spans="4:17" ht="15" customHeight="1">
      <c r="D66" s="76"/>
      <c r="E66" s="77" t="s">
        <v>106</v>
      </c>
      <c r="F66" s="78" t="e">
        <v>#VALUE!</v>
      </c>
      <c r="G66" s="79" t="e">
        <v>#VALUE!</v>
      </c>
      <c r="H66" s="80" t="e">
        <f t="shared" si="0"/>
        <v>#VALUE!</v>
      </c>
      <c r="I66" s="81"/>
    </row>
    <row r="67" spans="4:17" ht="15" customHeight="1">
      <c r="D67" s="76"/>
      <c r="E67" s="77" t="s">
        <v>45</v>
      </c>
      <c r="F67" s="78" t="e">
        <v>#VALUE!</v>
      </c>
      <c r="G67" s="79" t="e">
        <v>#VALUE!</v>
      </c>
      <c r="H67" s="80" t="e">
        <f t="shared" si="0"/>
        <v>#VALUE!</v>
      </c>
      <c r="I67" s="81"/>
    </row>
    <row r="68" spans="4:17" ht="15" customHeight="1">
      <c r="D68" s="90"/>
      <c r="E68" s="77" t="s">
        <v>47</v>
      </c>
      <c r="F68" s="78" t="e">
        <v>#VALUE!</v>
      </c>
      <c r="G68" s="79" t="e">
        <v>#VALUE!</v>
      </c>
      <c r="H68" s="80" t="e">
        <f t="shared" si="0"/>
        <v>#VALUE!</v>
      </c>
      <c r="I68" s="91"/>
      <c r="J68" s="91"/>
      <c r="K68" s="91"/>
      <c r="L68" s="91"/>
      <c r="M68" s="91"/>
      <c r="N68" s="91"/>
      <c r="O68" s="91"/>
    </row>
    <row r="69" spans="4:17" ht="15" customHeight="1">
      <c r="D69" s="90"/>
      <c r="E69" s="77" t="s">
        <v>38</v>
      </c>
      <c r="F69" s="78" t="e">
        <v>#VALUE!</v>
      </c>
      <c r="G69" s="79" t="e">
        <v>#VALUE!</v>
      </c>
      <c r="H69" s="80" t="e">
        <f t="shared" si="0"/>
        <v>#VALUE!</v>
      </c>
      <c r="I69" s="91"/>
      <c r="J69" s="91"/>
      <c r="K69" s="91"/>
      <c r="L69" s="91"/>
      <c r="M69" s="91"/>
      <c r="N69" s="91"/>
      <c r="O69" s="91"/>
      <c r="P69" s="91"/>
      <c r="Q69" s="91"/>
    </row>
    <row r="70" spans="4:17" ht="15" customHeight="1">
      <c r="D70" s="90"/>
      <c r="E70" s="77" t="s">
        <v>65</v>
      </c>
      <c r="F70" s="78" t="e">
        <v>#VALUE!</v>
      </c>
      <c r="G70" s="79" t="e">
        <v>#VALUE!</v>
      </c>
      <c r="H70" s="80" t="e">
        <f t="shared" si="0"/>
        <v>#VALUE!</v>
      </c>
      <c r="I70" s="91"/>
      <c r="J70" s="91"/>
      <c r="K70" s="91"/>
      <c r="L70" s="91"/>
      <c r="M70" s="91"/>
      <c r="N70" s="91"/>
      <c r="O70" s="91"/>
      <c r="P70" s="91"/>
      <c r="Q70" s="91"/>
    </row>
    <row r="71" spans="4:17" ht="15" customHeight="1">
      <c r="D71" s="90"/>
      <c r="E71" s="77" t="s">
        <v>107</v>
      </c>
      <c r="F71" s="78" t="e">
        <v>#VALUE!</v>
      </c>
      <c r="G71" s="79" t="e">
        <v>#VALUE!</v>
      </c>
      <c r="H71" s="80" t="e">
        <f t="shared" si="0"/>
        <v>#VALUE!</v>
      </c>
      <c r="I71" s="91"/>
      <c r="J71" s="91"/>
      <c r="K71" s="91"/>
      <c r="L71" s="91"/>
      <c r="M71" s="91"/>
      <c r="N71" s="91"/>
      <c r="O71" s="91"/>
      <c r="P71" s="91"/>
      <c r="Q71" s="91"/>
    </row>
    <row r="72" spans="4:17" ht="15" customHeight="1">
      <c r="D72" s="90"/>
      <c r="E72" s="77" t="s">
        <v>108</v>
      </c>
      <c r="F72" s="78" t="e">
        <v>#VALUE!</v>
      </c>
      <c r="G72" s="79" t="e">
        <v>#VALUE!</v>
      </c>
      <c r="H72" s="80" t="e">
        <f t="shared" si="0"/>
        <v>#VALUE!</v>
      </c>
      <c r="I72" s="91"/>
      <c r="J72" s="91"/>
      <c r="K72" s="91"/>
      <c r="L72" s="91"/>
      <c r="M72" s="91"/>
      <c r="N72" s="91"/>
      <c r="O72" s="91"/>
      <c r="P72" s="91"/>
      <c r="Q72" s="91"/>
    </row>
    <row r="73" spans="4:17" ht="15" customHeight="1">
      <c r="D73" s="90"/>
      <c r="E73" s="77" t="s">
        <v>94</v>
      </c>
      <c r="F73" s="78" t="e">
        <v>#VALUE!</v>
      </c>
      <c r="G73" s="79" t="e">
        <v>#VALUE!</v>
      </c>
      <c r="H73" s="80" t="e">
        <f t="shared" si="0"/>
        <v>#VALUE!</v>
      </c>
      <c r="I73" s="91"/>
      <c r="J73" s="91"/>
      <c r="K73" s="91"/>
      <c r="L73" s="91"/>
      <c r="M73" s="91"/>
      <c r="N73" s="91"/>
      <c r="O73" s="91"/>
      <c r="P73" s="91"/>
      <c r="Q73" s="91"/>
    </row>
    <row r="74" spans="4:17" ht="15" customHeight="1">
      <c r="D74" s="91"/>
      <c r="E74" s="77" t="s">
        <v>53</v>
      </c>
      <c r="F74" s="78" t="e">
        <v>#VALUE!</v>
      </c>
      <c r="G74" s="79" t="e">
        <v>#VALUE!</v>
      </c>
      <c r="H74" s="80" t="e">
        <f t="shared" si="0"/>
        <v>#VALUE!</v>
      </c>
      <c r="I74" s="91"/>
      <c r="J74" s="91"/>
      <c r="K74" s="91"/>
      <c r="L74" s="91"/>
      <c r="M74" s="91"/>
      <c r="N74" s="91"/>
      <c r="O74" s="92"/>
      <c r="P74" s="92"/>
      <c r="Q74" s="92"/>
    </row>
    <row r="75" spans="4:17" ht="14.25" customHeight="1" thickBot="1">
      <c r="D75" s="91"/>
      <c r="E75" s="93" t="s">
        <v>109</v>
      </c>
      <c r="F75" s="94" t="e">
        <v>#VALUE!</v>
      </c>
      <c r="G75" s="95" t="e">
        <v>#VALUE!</v>
      </c>
      <c r="H75" s="96" t="e">
        <f t="shared" si="0"/>
        <v>#VALUE!</v>
      </c>
      <c r="I75" s="91"/>
      <c r="J75" s="91"/>
      <c r="K75" s="91"/>
      <c r="L75" s="91"/>
      <c r="M75" s="91"/>
      <c r="N75" s="91"/>
      <c r="O75" s="97"/>
      <c r="Q75" s="35"/>
    </row>
    <row r="76" spans="4:17" ht="14.25" customHeight="1">
      <c r="D76" s="91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7"/>
      <c r="Q76" s="35"/>
    </row>
    <row r="77" spans="4:17" ht="14.25" customHeight="1"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7"/>
    </row>
    <row r="78" spans="4:17" ht="14.25" customHeight="1"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7"/>
    </row>
    <row r="79" spans="4:17" ht="25.5" customHeight="1">
      <c r="D79" s="91"/>
      <c r="I79" s="91"/>
      <c r="J79" s="91"/>
      <c r="K79" s="91"/>
      <c r="L79" s="91"/>
      <c r="M79" s="91"/>
      <c r="N79" s="91"/>
      <c r="O79" s="91"/>
      <c r="P79" s="97"/>
    </row>
    <row r="80" spans="4:17">
      <c r="I80" s="81"/>
    </row>
    <row r="81" spans="1:34" s="47" customFormat="1">
      <c r="A81" s="35"/>
      <c r="B81" s="35"/>
      <c r="C81" s="35"/>
      <c r="D81" s="35"/>
      <c r="I81" s="81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</row>
    <row r="82" spans="1:34" s="47" customFormat="1">
      <c r="A82" s="35"/>
      <c r="B82" s="35"/>
      <c r="C82" s="35"/>
      <c r="D82" s="35"/>
      <c r="I82" s="81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</row>
    <row r="83" spans="1:34" s="47" customFormat="1">
      <c r="A83" s="35"/>
      <c r="B83" s="35"/>
      <c r="C83" s="35"/>
      <c r="D83" s="35"/>
      <c r="I83" s="81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</row>
    <row r="84" spans="1:34" s="47" customFormat="1">
      <c r="A84" s="35"/>
      <c r="B84" s="35"/>
      <c r="C84" s="35"/>
      <c r="D84" s="35"/>
      <c r="I84" s="81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</row>
    <row r="85" spans="1:34" s="47" customFormat="1">
      <c r="A85" s="35"/>
      <c r="B85" s="35"/>
      <c r="C85" s="35"/>
      <c r="D85" s="35"/>
      <c r="I85" s="81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</row>
    <row r="86" spans="1:34" s="47" customFormat="1">
      <c r="A86" s="35"/>
      <c r="B86" s="35"/>
      <c r="C86" s="35"/>
      <c r="D86" s="35"/>
      <c r="I86" s="81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</row>
    <row r="87" spans="1:34" s="47" customFormat="1">
      <c r="A87" s="35"/>
      <c r="B87" s="35"/>
      <c r="C87" s="35"/>
      <c r="D87" s="35"/>
      <c r="I87" s="81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</row>
    <row r="88" spans="1:34" s="47" customFormat="1">
      <c r="A88" s="35"/>
      <c r="B88" s="35"/>
      <c r="C88" s="35"/>
      <c r="D88" s="35"/>
      <c r="I88" s="81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</row>
    <row r="89" spans="1:34" s="47" customFormat="1">
      <c r="A89" s="35"/>
      <c r="B89" s="35"/>
      <c r="C89" s="35"/>
      <c r="D89" s="35"/>
      <c r="I89" s="81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</row>
    <row r="90" spans="1:34" s="47" customFormat="1">
      <c r="A90" s="35"/>
      <c r="B90" s="35"/>
      <c r="C90" s="35"/>
      <c r="D90" s="35"/>
      <c r="I90" s="81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</row>
    <row r="91" spans="1:34" s="47" customFormat="1">
      <c r="A91" s="35"/>
      <c r="B91" s="35"/>
      <c r="C91" s="35"/>
      <c r="D91" s="35"/>
      <c r="I91" s="81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</row>
  </sheetData>
  <mergeCells count="4">
    <mergeCell ref="D3:J3"/>
    <mergeCell ref="L3:Q3"/>
    <mergeCell ref="E26:N26"/>
    <mergeCell ref="D55:P55"/>
  </mergeCells>
  <phoneticPr fontId="4" type="noConversion"/>
  <pageMargins left="0.7" right="0.7" top="0.75" bottom="0.75" header="0.3" footer="0.3"/>
  <pageSetup paperSize="9" scale="53" orientation="portrait" r:id="rId1"/>
  <colBreaks count="1" manualBreakCount="1">
    <brk id="18" max="1048575" man="1"/>
  </col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3"/>
  <sheetViews>
    <sheetView workbookViewId="0">
      <pane xSplit="3" ySplit="4" topLeftCell="D5" activePane="bottomRight" state="frozen"/>
      <selection activeCell="J24" sqref="J24"/>
      <selection pane="topRight" activeCell="J24" sqref="J24"/>
      <selection pane="bottomLeft" activeCell="J24" sqref="J24"/>
      <selection pane="bottomRight" activeCell="A5" sqref="A5"/>
    </sheetView>
  </sheetViews>
  <sheetFormatPr defaultColWidth="9" defaultRowHeight="14.25"/>
  <cols>
    <col min="1" max="1" width="4.375" style="26" bestFit="1" customWidth="1"/>
    <col min="2" max="2" width="12" style="26" customWidth="1"/>
    <col min="3" max="3" width="11.625" style="26" customWidth="1"/>
    <col min="4" max="4" width="40.625" style="26" customWidth="1"/>
    <col min="5" max="8" width="11.625" style="133" bestFit="1" customWidth="1"/>
    <col min="9" max="9" width="12.25" style="133" bestFit="1" customWidth="1"/>
    <col min="10" max="14" width="9.125" style="26" bestFit="1" customWidth="1"/>
    <col min="15" max="16384" width="9" style="26"/>
  </cols>
  <sheetData>
    <row r="1" spans="1:14" s="107" customFormat="1">
      <c r="A1" s="111" t="s">
        <v>125</v>
      </c>
      <c r="B1" s="110"/>
      <c r="C1" s="109"/>
      <c r="D1" s="109"/>
    </row>
    <row r="2" spans="1:14" s="107" customFormat="1">
      <c r="A2" s="110" t="s">
        <v>367</v>
      </c>
      <c r="B2" s="110"/>
      <c r="C2" s="109"/>
      <c r="D2" s="109"/>
    </row>
    <row r="3" spans="1:14">
      <c r="A3" s="135"/>
      <c r="B3" s="23"/>
      <c r="C3" s="9"/>
      <c r="D3" s="9"/>
    </row>
    <row r="4" spans="1:14">
      <c r="B4" s="181" t="s">
        <v>361</v>
      </c>
      <c r="C4" s="181" t="s">
        <v>366</v>
      </c>
      <c r="D4" s="181" t="s">
        <v>360</v>
      </c>
      <c r="E4" s="197" t="s">
        <v>349</v>
      </c>
      <c r="F4" s="197" t="s">
        <v>359</v>
      </c>
      <c r="G4" s="197" t="s">
        <v>358</v>
      </c>
      <c r="H4" s="197" t="s">
        <v>357</v>
      </c>
      <c r="I4" s="197" t="s">
        <v>352</v>
      </c>
      <c r="J4" s="180" t="s">
        <v>351</v>
      </c>
      <c r="K4" s="180" t="s">
        <v>356</v>
      </c>
      <c r="L4" s="180" t="s">
        <v>355</v>
      </c>
      <c r="M4" s="180" t="s">
        <v>1</v>
      </c>
      <c r="N4" s="180" t="s">
        <v>350</v>
      </c>
    </row>
    <row r="5" spans="1:14" ht="28.5">
      <c r="B5" s="10" t="s">
        <v>365</v>
      </c>
      <c r="C5" s="190"/>
      <c r="D5" s="198" t="s">
        <v>368</v>
      </c>
      <c r="E5" s="174" t="e">
        <f>#REF!</f>
        <v>#REF!</v>
      </c>
      <c r="F5" s="175" t="e">
        <f>#REF!</f>
        <v>#REF!</v>
      </c>
      <c r="G5" s="175" t="e">
        <f>#REF!</f>
        <v>#REF!</v>
      </c>
      <c r="H5" s="175" t="e">
        <f>#REF!</f>
        <v>#REF!</v>
      </c>
      <c r="I5" s="176" t="e">
        <f>SUM(E5:H5)</f>
        <v>#REF!</v>
      </c>
    </row>
    <row r="6" spans="1:14">
      <c r="B6" s="10"/>
      <c r="C6" s="190"/>
      <c r="D6" s="190"/>
      <c r="E6" s="174"/>
      <c r="F6" s="175"/>
      <c r="G6" s="174"/>
      <c r="H6" s="174"/>
      <c r="I6" s="176"/>
    </row>
    <row r="7" spans="1:14">
      <c r="C7" s="190"/>
      <c r="D7" s="9" t="s">
        <v>354</v>
      </c>
      <c r="E7" s="177" t="e">
        <f t="shared" ref="E7:N7" si="0">SUM(E5:E6)</f>
        <v>#REF!</v>
      </c>
      <c r="F7" s="177" t="e">
        <f t="shared" si="0"/>
        <v>#REF!</v>
      </c>
      <c r="G7" s="177" t="e">
        <f t="shared" si="0"/>
        <v>#REF!</v>
      </c>
      <c r="H7" s="177" t="e">
        <f t="shared" si="0"/>
        <v>#REF!</v>
      </c>
      <c r="I7" s="177" t="e">
        <f t="shared" si="0"/>
        <v>#REF!</v>
      </c>
      <c r="J7" s="134">
        <f t="shared" si="0"/>
        <v>0</v>
      </c>
      <c r="K7" s="134">
        <f t="shared" si="0"/>
        <v>0</v>
      </c>
      <c r="L7" s="134">
        <f t="shared" si="0"/>
        <v>0</v>
      </c>
      <c r="M7" s="134">
        <f t="shared" si="0"/>
        <v>0</v>
      </c>
      <c r="N7" s="134">
        <f t="shared" si="0"/>
        <v>0</v>
      </c>
    </row>
    <row r="8" spans="1:14" ht="84" customHeight="1">
      <c r="B8" s="10" t="s">
        <v>364</v>
      </c>
      <c r="C8" s="190"/>
      <c r="D8" s="190" t="s">
        <v>363</v>
      </c>
      <c r="E8" s="174" t="e">
        <f>#REF!</f>
        <v>#REF!</v>
      </c>
      <c r="F8" s="175" t="e">
        <f>#REF!</f>
        <v>#REF!</v>
      </c>
      <c r="G8" s="175" t="e">
        <f>#REF!</f>
        <v>#REF!</v>
      </c>
      <c r="H8" s="174" t="e">
        <f>#REF!</f>
        <v>#REF!</v>
      </c>
      <c r="I8" s="176" t="e">
        <f>SUM(E8:H8)</f>
        <v>#REF!</v>
      </c>
    </row>
    <row r="9" spans="1:14">
      <c r="B9" s="10"/>
      <c r="C9" s="190"/>
      <c r="D9" s="190"/>
      <c r="E9" s="174"/>
      <c r="F9" s="175"/>
      <c r="G9" s="174"/>
      <c r="H9" s="174"/>
      <c r="I9" s="176"/>
    </row>
    <row r="10" spans="1:14">
      <c r="B10" s="10"/>
      <c r="C10" s="190"/>
      <c r="D10" s="9" t="s">
        <v>354</v>
      </c>
      <c r="E10" s="177" t="e">
        <f t="shared" ref="E10:N10" si="1">SUM(E8:E9)</f>
        <v>#REF!</v>
      </c>
      <c r="F10" s="177" t="e">
        <f t="shared" si="1"/>
        <v>#REF!</v>
      </c>
      <c r="G10" s="177" t="e">
        <f t="shared" si="1"/>
        <v>#REF!</v>
      </c>
      <c r="H10" s="177" t="e">
        <f t="shared" si="1"/>
        <v>#REF!</v>
      </c>
      <c r="I10" s="177" t="e">
        <f t="shared" si="1"/>
        <v>#REF!</v>
      </c>
      <c r="J10" s="134">
        <f t="shared" si="1"/>
        <v>0</v>
      </c>
      <c r="K10" s="134">
        <f t="shared" si="1"/>
        <v>0</v>
      </c>
      <c r="L10" s="134">
        <f t="shared" si="1"/>
        <v>0</v>
      </c>
      <c r="M10" s="134">
        <f t="shared" si="1"/>
        <v>0</v>
      </c>
      <c r="N10" s="134">
        <f t="shared" si="1"/>
        <v>0</v>
      </c>
    </row>
    <row r="11" spans="1:14">
      <c r="B11" s="10"/>
      <c r="C11" s="190"/>
      <c r="D11" s="9"/>
      <c r="E11" s="178"/>
      <c r="F11" s="178"/>
      <c r="G11" s="178"/>
      <c r="H11" s="178"/>
      <c r="I11" s="178"/>
      <c r="J11" s="179"/>
      <c r="K11" s="179"/>
      <c r="L11" s="179"/>
      <c r="M11" s="179"/>
      <c r="N11" s="179"/>
    </row>
    <row r="12" spans="1:14" ht="15" thickBot="1">
      <c r="B12" s="9"/>
      <c r="C12" s="191"/>
      <c r="D12" s="9" t="s">
        <v>353</v>
      </c>
      <c r="E12" s="196" t="e">
        <f t="shared" ref="E12:N12" si="2">SUM(E10,E7)</f>
        <v>#REF!</v>
      </c>
      <c r="F12" s="196" t="e">
        <f t="shared" si="2"/>
        <v>#REF!</v>
      </c>
      <c r="G12" s="196" t="e">
        <f t="shared" si="2"/>
        <v>#REF!</v>
      </c>
      <c r="H12" s="196" t="e">
        <f t="shared" si="2"/>
        <v>#REF!</v>
      </c>
      <c r="I12" s="196" t="e">
        <f t="shared" si="2"/>
        <v>#REF!</v>
      </c>
      <c r="J12" s="196">
        <f t="shared" si="2"/>
        <v>0</v>
      </c>
      <c r="K12" s="196">
        <f t="shared" si="2"/>
        <v>0</v>
      </c>
      <c r="L12" s="196">
        <f t="shared" si="2"/>
        <v>0</v>
      </c>
      <c r="M12" s="196">
        <f t="shared" si="2"/>
        <v>0</v>
      </c>
      <c r="N12" s="196">
        <f t="shared" si="2"/>
        <v>0</v>
      </c>
    </row>
    <row r="13" spans="1:14" ht="15" thickTop="1">
      <c r="H13" s="133" t="s">
        <v>362</v>
      </c>
      <c r="I13" s="139" t="e">
        <f>I12-#REF!</f>
        <v>#REF!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84"/>
  <sheetViews>
    <sheetView workbookViewId="0">
      <pane xSplit="2" ySplit="5" topLeftCell="C47" activePane="bottomRight" state="frozen"/>
      <selection activeCell="A84" sqref="A84"/>
      <selection pane="topRight" activeCell="A84" sqref="A84"/>
      <selection pane="bottomLeft" activeCell="A84" sqref="A84"/>
      <selection pane="bottomRight" activeCell="A64" sqref="A64"/>
    </sheetView>
  </sheetViews>
  <sheetFormatPr defaultRowHeight="14.25"/>
  <cols>
    <col min="1" max="1" width="11.375" style="115" bestFit="1" customWidth="1"/>
    <col min="2" max="2" width="20.375" style="115" customWidth="1"/>
    <col min="3" max="3" width="9.625" style="114" customWidth="1"/>
    <col min="4" max="4" width="9.125" style="114" bestFit="1" customWidth="1"/>
    <col min="5" max="5" width="12.375" style="114" bestFit="1" customWidth="1"/>
    <col min="6" max="9" width="8.125" style="114" customWidth="1"/>
    <col min="10" max="10" width="10.625" style="114" customWidth="1"/>
    <col min="11" max="14" width="10.25" style="113" customWidth="1"/>
    <col min="15" max="15" width="15.625" style="113" customWidth="1"/>
    <col min="16" max="215" width="9" style="112"/>
    <col min="216" max="216" width="35.75" style="112" customWidth="1"/>
    <col min="217" max="217" width="7" style="112" customWidth="1"/>
    <col min="218" max="218" width="22.75" style="112" customWidth="1"/>
    <col min="219" max="219" width="11.125" style="112" customWidth="1"/>
    <col min="220" max="220" width="17.125" style="112" customWidth="1"/>
    <col min="221" max="221" width="9" style="112" customWidth="1"/>
    <col min="222" max="222" width="6.875" style="112" customWidth="1"/>
    <col min="223" max="223" width="5.375" style="112" bestFit="1" customWidth="1"/>
    <col min="224" max="224" width="8.375" style="112" bestFit="1" customWidth="1"/>
    <col min="225" max="227" width="5.125" style="112" bestFit="1" customWidth="1"/>
    <col min="228" max="228" width="5.125" style="112" customWidth="1"/>
    <col min="229" max="229" width="8.375" style="112" customWidth="1"/>
    <col min="230" max="230" width="11" style="112" customWidth="1"/>
    <col min="231" max="231" width="10.375" style="112" customWidth="1"/>
    <col min="232" max="232" width="12.375" style="112" customWidth="1"/>
    <col min="233" max="233" width="12" style="112" bestFit="1" customWidth="1"/>
    <col min="234" max="234" width="11.375" style="112" customWidth="1"/>
    <col min="235" max="235" width="14.375" style="112" customWidth="1"/>
    <col min="236" max="236" width="13" style="112" customWidth="1"/>
    <col min="237" max="239" width="10.375" style="112" customWidth="1"/>
    <col min="240" max="244" width="12" style="112" customWidth="1"/>
    <col min="245" max="249" width="12.875" style="112" customWidth="1"/>
    <col min="250" max="250" width="15.125" style="112" customWidth="1"/>
    <col min="251" max="251" width="10.25" style="112" bestFit="1" customWidth="1"/>
    <col min="252" max="471" width="9" style="112"/>
    <col min="472" max="472" width="35.75" style="112" customWidth="1"/>
    <col min="473" max="473" width="7" style="112" customWidth="1"/>
    <col min="474" max="474" width="22.75" style="112" customWidth="1"/>
    <col min="475" max="475" width="11.125" style="112" customWidth="1"/>
    <col min="476" max="476" width="17.125" style="112" customWidth="1"/>
    <col min="477" max="477" width="9" style="112" customWidth="1"/>
    <col min="478" max="478" width="6.875" style="112" customWidth="1"/>
    <col min="479" max="479" width="5.375" style="112" bestFit="1" customWidth="1"/>
    <col min="480" max="480" width="8.375" style="112" bestFit="1" customWidth="1"/>
    <col min="481" max="483" width="5.125" style="112" bestFit="1" customWidth="1"/>
    <col min="484" max="484" width="5.125" style="112" customWidth="1"/>
    <col min="485" max="485" width="8.375" style="112" customWidth="1"/>
    <col min="486" max="486" width="11" style="112" customWidth="1"/>
    <col min="487" max="487" width="10.375" style="112" customWidth="1"/>
    <col min="488" max="488" width="12.375" style="112" customWidth="1"/>
    <col min="489" max="489" width="12" style="112" bestFit="1" customWidth="1"/>
    <col min="490" max="490" width="11.375" style="112" customWidth="1"/>
    <col min="491" max="491" width="14.375" style="112" customWidth="1"/>
    <col min="492" max="492" width="13" style="112" customWidth="1"/>
    <col min="493" max="495" width="10.375" style="112" customWidth="1"/>
    <col min="496" max="500" width="12" style="112" customWidth="1"/>
    <col min="501" max="505" width="12.875" style="112" customWidth="1"/>
    <col min="506" max="506" width="15.125" style="112" customWidth="1"/>
    <col min="507" max="507" width="10.25" style="112" bestFit="1" customWidth="1"/>
    <col min="508" max="727" width="9" style="112"/>
    <col min="728" max="728" width="35.75" style="112" customWidth="1"/>
    <col min="729" max="729" width="7" style="112" customWidth="1"/>
    <col min="730" max="730" width="22.75" style="112" customWidth="1"/>
    <col min="731" max="731" width="11.125" style="112" customWidth="1"/>
    <col min="732" max="732" width="17.125" style="112" customWidth="1"/>
    <col min="733" max="733" width="9" style="112" customWidth="1"/>
    <col min="734" max="734" width="6.875" style="112" customWidth="1"/>
    <col min="735" max="735" width="5.375" style="112" bestFit="1" customWidth="1"/>
    <col min="736" max="736" width="8.375" style="112" bestFit="1" customWidth="1"/>
    <col min="737" max="739" width="5.125" style="112" bestFit="1" customWidth="1"/>
    <col min="740" max="740" width="5.125" style="112" customWidth="1"/>
    <col min="741" max="741" width="8.375" style="112" customWidth="1"/>
    <col min="742" max="742" width="11" style="112" customWidth="1"/>
    <col min="743" max="743" width="10.375" style="112" customWidth="1"/>
    <col min="744" max="744" width="12.375" style="112" customWidth="1"/>
    <col min="745" max="745" width="12" style="112" bestFit="1" customWidth="1"/>
    <col min="746" max="746" width="11.375" style="112" customWidth="1"/>
    <col min="747" max="747" width="14.375" style="112" customWidth="1"/>
    <col min="748" max="748" width="13" style="112" customWidth="1"/>
    <col min="749" max="751" width="10.375" style="112" customWidth="1"/>
    <col min="752" max="756" width="12" style="112" customWidth="1"/>
    <col min="757" max="761" width="12.875" style="112" customWidth="1"/>
    <col min="762" max="762" width="15.125" style="112" customWidth="1"/>
    <col min="763" max="763" width="10.25" style="112" bestFit="1" customWidth="1"/>
    <col min="764" max="983" width="9" style="112"/>
    <col min="984" max="984" width="35.75" style="112" customWidth="1"/>
    <col min="985" max="985" width="7" style="112" customWidth="1"/>
    <col min="986" max="986" width="22.75" style="112" customWidth="1"/>
    <col min="987" max="987" width="11.125" style="112" customWidth="1"/>
    <col min="988" max="988" width="17.125" style="112" customWidth="1"/>
    <col min="989" max="989" width="9" style="112" customWidth="1"/>
    <col min="990" max="990" width="6.875" style="112" customWidth="1"/>
    <col min="991" max="991" width="5.375" style="112" bestFit="1" customWidth="1"/>
    <col min="992" max="992" width="8.375" style="112" bestFit="1" customWidth="1"/>
    <col min="993" max="995" width="5.125" style="112" bestFit="1" customWidth="1"/>
    <col min="996" max="996" width="5.125" style="112" customWidth="1"/>
    <col min="997" max="997" width="8.375" style="112" customWidth="1"/>
    <col min="998" max="998" width="11" style="112" customWidth="1"/>
    <col min="999" max="999" width="10.375" style="112" customWidth="1"/>
    <col min="1000" max="1000" width="12.375" style="112" customWidth="1"/>
    <col min="1001" max="1001" width="12" style="112" bestFit="1" customWidth="1"/>
    <col min="1002" max="1002" width="11.375" style="112" customWidth="1"/>
    <col min="1003" max="1003" width="14.375" style="112" customWidth="1"/>
    <col min="1004" max="1004" width="13" style="112" customWidth="1"/>
    <col min="1005" max="1007" width="10.375" style="112" customWidth="1"/>
    <col min="1008" max="1012" width="12" style="112" customWidth="1"/>
    <col min="1013" max="1017" width="12.875" style="112" customWidth="1"/>
    <col min="1018" max="1018" width="15.125" style="112" customWidth="1"/>
    <col min="1019" max="1019" width="10.25" style="112" bestFit="1" customWidth="1"/>
    <col min="1020" max="1239" width="9" style="112"/>
    <col min="1240" max="1240" width="35.75" style="112" customWidth="1"/>
    <col min="1241" max="1241" width="7" style="112" customWidth="1"/>
    <col min="1242" max="1242" width="22.75" style="112" customWidth="1"/>
    <col min="1243" max="1243" width="11.125" style="112" customWidth="1"/>
    <col min="1244" max="1244" width="17.125" style="112" customWidth="1"/>
    <col min="1245" max="1245" width="9" style="112" customWidth="1"/>
    <col min="1246" max="1246" width="6.875" style="112" customWidth="1"/>
    <col min="1247" max="1247" width="5.375" style="112" bestFit="1" customWidth="1"/>
    <col min="1248" max="1248" width="8.375" style="112" bestFit="1" customWidth="1"/>
    <col min="1249" max="1251" width="5.125" style="112" bestFit="1" customWidth="1"/>
    <col min="1252" max="1252" width="5.125" style="112" customWidth="1"/>
    <col min="1253" max="1253" width="8.375" style="112" customWidth="1"/>
    <col min="1254" max="1254" width="11" style="112" customWidth="1"/>
    <col min="1255" max="1255" width="10.375" style="112" customWidth="1"/>
    <col min="1256" max="1256" width="12.375" style="112" customWidth="1"/>
    <col min="1257" max="1257" width="12" style="112" bestFit="1" customWidth="1"/>
    <col min="1258" max="1258" width="11.375" style="112" customWidth="1"/>
    <col min="1259" max="1259" width="14.375" style="112" customWidth="1"/>
    <col min="1260" max="1260" width="13" style="112" customWidth="1"/>
    <col min="1261" max="1263" width="10.375" style="112" customWidth="1"/>
    <col min="1264" max="1268" width="12" style="112" customWidth="1"/>
    <col min="1269" max="1273" width="12.875" style="112" customWidth="1"/>
    <col min="1274" max="1274" width="15.125" style="112" customWidth="1"/>
    <col min="1275" max="1275" width="10.25" style="112" bestFit="1" customWidth="1"/>
    <col min="1276" max="1495" width="9" style="112"/>
    <col min="1496" max="1496" width="35.75" style="112" customWidth="1"/>
    <col min="1497" max="1497" width="7" style="112" customWidth="1"/>
    <col min="1498" max="1498" width="22.75" style="112" customWidth="1"/>
    <col min="1499" max="1499" width="11.125" style="112" customWidth="1"/>
    <col min="1500" max="1500" width="17.125" style="112" customWidth="1"/>
    <col min="1501" max="1501" width="9" style="112" customWidth="1"/>
    <col min="1502" max="1502" width="6.875" style="112" customWidth="1"/>
    <col min="1503" max="1503" width="5.375" style="112" bestFit="1" customWidth="1"/>
    <col min="1504" max="1504" width="8.375" style="112" bestFit="1" customWidth="1"/>
    <col min="1505" max="1507" width="5.125" style="112" bestFit="1" customWidth="1"/>
    <col min="1508" max="1508" width="5.125" style="112" customWidth="1"/>
    <col min="1509" max="1509" width="8.375" style="112" customWidth="1"/>
    <col min="1510" max="1510" width="11" style="112" customWidth="1"/>
    <col min="1511" max="1511" width="10.375" style="112" customWidth="1"/>
    <col min="1512" max="1512" width="12.375" style="112" customWidth="1"/>
    <col min="1513" max="1513" width="12" style="112" bestFit="1" customWidth="1"/>
    <col min="1514" max="1514" width="11.375" style="112" customWidth="1"/>
    <col min="1515" max="1515" width="14.375" style="112" customWidth="1"/>
    <col min="1516" max="1516" width="13" style="112" customWidth="1"/>
    <col min="1517" max="1519" width="10.375" style="112" customWidth="1"/>
    <col min="1520" max="1524" width="12" style="112" customWidth="1"/>
    <col min="1525" max="1529" width="12.875" style="112" customWidth="1"/>
    <col min="1530" max="1530" width="15.125" style="112" customWidth="1"/>
    <col min="1531" max="1531" width="10.25" style="112" bestFit="1" customWidth="1"/>
    <col min="1532" max="1751" width="9" style="112"/>
    <col min="1752" max="1752" width="35.75" style="112" customWidth="1"/>
    <col min="1753" max="1753" width="7" style="112" customWidth="1"/>
    <col min="1754" max="1754" width="22.75" style="112" customWidth="1"/>
    <col min="1755" max="1755" width="11.125" style="112" customWidth="1"/>
    <col min="1756" max="1756" width="17.125" style="112" customWidth="1"/>
    <col min="1757" max="1757" width="9" style="112" customWidth="1"/>
    <col min="1758" max="1758" width="6.875" style="112" customWidth="1"/>
    <col min="1759" max="1759" width="5.375" style="112" bestFit="1" customWidth="1"/>
    <col min="1760" max="1760" width="8.375" style="112" bestFit="1" customWidth="1"/>
    <col min="1761" max="1763" width="5.125" style="112" bestFit="1" customWidth="1"/>
    <col min="1764" max="1764" width="5.125" style="112" customWidth="1"/>
    <col min="1765" max="1765" width="8.375" style="112" customWidth="1"/>
    <col min="1766" max="1766" width="11" style="112" customWidth="1"/>
    <col min="1767" max="1767" width="10.375" style="112" customWidth="1"/>
    <col min="1768" max="1768" width="12.375" style="112" customWidth="1"/>
    <col min="1769" max="1769" width="12" style="112" bestFit="1" customWidth="1"/>
    <col min="1770" max="1770" width="11.375" style="112" customWidth="1"/>
    <col min="1771" max="1771" width="14.375" style="112" customWidth="1"/>
    <col min="1772" max="1772" width="13" style="112" customWidth="1"/>
    <col min="1773" max="1775" width="10.375" style="112" customWidth="1"/>
    <col min="1776" max="1780" width="12" style="112" customWidth="1"/>
    <col min="1781" max="1785" width="12.875" style="112" customWidth="1"/>
    <col min="1786" max="1786" width="15.125" style="112" customWidth="1"/>
    <col min="1787" max="1787" width="10.25" style="112" bestFit="1" customWidth="1"/>
    <col min="1788" max="2007" width="9" style="112"/>
    <col min="2008" max="2008" width="35.75" style="112" customWidth="1"/>
    <col min="2009" max="2009" width="7" style="112" customWidth="1"/>
    <col min="2010" max="2010" width="22.75" style="112" customWidth="1"/>
    <col min="2011" max="2011" width="11.125" style="112" customWidth="1"/>
    <col min="2012" max="2012" width="17.125" style="112" customWidth="1"/>
    <col min="2013" max="2013" width="9" style="112" customWidth="1"/>
    <col min="2014" max="2014" width="6.875" style="112" customWidth="1"/>
    <col min="2015" max="2015" width="5.375" style="112" bestFit="1" customWidth="1"/>
    <col min="2016" max="2016" width="8.375" style="112" bestFit="1" customWidth="1"/>
    <col min="2017" max="2019" width="5.125" style="112" bestFit="1" customWidth="1"/>
    <col min="2020" max="2020" width="5.125" style="112" customWidth="1"/>
    <col min="2021" max="2021" width="8.375" style="112" customWidth="1"/>
    <col min="2022" max="2022" width="11" style="112" customWidth="1"/>
    <col min="2023" max="2023" width="10.375" style="112" customWidth="1"/>
    <col min="2024" max="2024" width="12.375" style="112" customWidth="1"/>
    <col min="2025" max="2025" width="12" style="112" bestFit="1" customWidth="1"/>
    <col min="2026" max="2026" width="11.375" style="112" customWidth="1"/>
    <col min="2027" max="2027" width="14.375" style="112" customWidth="1"/>
    <col min="2028" max="2028" width="13" style="112" customWidth="1"/>
    <col min="2029" max="2031" width="10.375" style="112" customWidth="1"/>
    <col min="2032" max="2036" width="12" style="112" customWidth="1"/>
    <col min="2037" max="2041" width="12.875" style="112" customWidth="1"/>
    <col min="2042" max="2042" width="15.125" style="112" customWidth="1"/>
    <col min="2043" max="2043" width="10.25" style="112" bestFit="1" customWidth="1"/>
    <col min="2044" max="2263" width="9" style="112"/>
    <col min="2264" max="2264" width="35.75" style="112" customWidth="1"/>
    <col min="2265" max="2265" width="7" style="112" customWidth="1"/>
    <col min="2266" max="2266" width="22.75" style="112" customWidth="1"/>
    <col min="2267" max="2267" width="11.125" style="112" customWidth="1"/>
    <col min="2268" max="2268" width="17.125" style="112" customWidth="1"/>
    <col min="2269" max="2269" width="9" style="112" customWidth="1"/>
    <col min="2270" max="2270" width="6.875" style="112" customWidth="1"/>
    <col min="2271" max="2271" width="5.375" style="112" bestFit="1" customWidth="1"/>
    <col min="2272" max="2272" width="8.375" style="112" bestFit="1" customWidth="1"/>
    <col min="2273" max="2275" width="5.125" style="112" bestFit="1" customWidth="1"/>
    <col min="2276" max="2276" width="5.125" style="112" customWidth="1"/>
    <col min="2277" max="2277" width="8.375" style="112" customWidth="1"/>
    <col min="2278" max="2278" width="11" style="112" customWidth="1"/>
    <col min="2279" max="2279" width="10.375" style="112" customWidth="1"/>
    <col min="2280" max="2280" width="12.375" style="112" customWidth="1"/>
    <col min="2281" max="2281" width="12" style="112" bestFit="1" customWidth="1"/>
    <col min="2282" max="2282" width="11.375" style="112" customWidth="1"/>
    <col min="2283" max="2283" width="14.375" style="112" customWidth="1"/>
    <col min="2284" max="2284" width="13" style="112" customWidth="1"/>
    <col min="2285" max="2287" width="10.375" style="112" customWidth="1"/>
    <col min="2288" max="2292" width="12" style="112" customWidth="1"/>
    <col min="2293" max="2297" width="12.875" style="112" customWidth="1"/>
    <col min="2298" max="2298" width="15.125" style="112" customWidth="1"/>
    <col min="2299" max="2299" width="10.25" style="112" bestFit="1" customWidth="1"/>
    <col min="2300" max="2519" width="9" style="112"/>
    <col min="2520" max="2520" width="35.75" style="112" customWidth="1"/>
    <col min="2521" max="2521" width="7" style="112" customWidth="1"/>
    <col min="2522" max="2522" width="22.75" style="112" customWidth="1"/>
    <col min="2523" max="2523" width="11.125" style="112" customWidth="1"/>
    <col min="2524" max="2524" width="17.125" style="112" customWidth="1"/>
    <col min="2525" max="2525" width="9" style="112" customWidth="1"/>
    <col min="2526" max="2526" width="6.875" style="112" customWidth="1"/>
    <col min="2527" max="2527" width="5.375" style="112" bestFit="1" customWidth="1"/>
    <col min="2528" max="2528" width="8.375" style="112" bestFit="1" customWidth="1"/>
    <col min="2529" max="2531" width="5.125" style="112" bestFit="1" customWidth="1"/>
    <col min="2532" max="2532" width="5.125" style="112" customWidth="1"/>
    <col min="2533" max="2533" width="8.375" style="112" customWidth="1"/>
    <col min="2534" max="2534" width="11" style="112" customWidth="1"/>
    <col min="2535" max="2535" width="10.375" style="112" customWidth="1"/>
    <col min="2536" max="2536" width="12.375" style="112" customWidth="1"/>
    <col min="2537" max="2537" width="12" style="112" bestFit="1" customWidth="1"/>
    <col min="2538" max="2538" width="11.375" style="112" customWidth="1"/>
    <col min="2539" max="2539" width="14.375" style="112" customWidth="1"/>
    <col min="2540" max="2540" width="13" style="112" customWidth="1"/>
    <col min="2541" max="2543" width="10.375" style="112" customWidth="1"/>
    <col min="2544" max="2548" width="12" style="112" customWidth="1"/>
    <col min="2549" max="2553" width="12.875" style="112" customWidth="1"/>
    <col min="2554" max="2554" width="15.125" style="112" customWidth="1"/>
    <col min="2555" max="2555" width="10.25" style="112" bestFit="1" customWidth="1"/>
    <col min="2556" max="2775" width="9" style="112"/>
    <col min="2776" max="2776" width="35.75" style="112" customWidth="1"/>
    <col min="2777" max="2777" width="7" style="112" customWidth="1"/>
    <col min="2778" max="2778" width="22.75" style="112" customWidth="1"/>
    <col min="2779" max="2779" width="11.125" style="112" customWidth="1"/>
    <col min="2780" max="2780" width="17.125" style="112" customWidth="1"/>
    <col min="2781" max="2781" width="9" style="112" customWidth="1"/>
    <col min="2782" max="2782" width="6.875" style="112" customWidth="1"/>
    <col min="2783" max="2783" width="5.375" style="112" bestFit="1" customWidth="1"/>
    <col min="2784" max="2784" width="8.375" style="112" bestFit="1" customWidth="1"/>
    <col min="2785" max="2787" width="5.125" style="112" bestFit="1" customWidth="1"/>
    <col min="2788" max="2788" width="5.125" style="112" customWidth="1"/>
    <col min="2789" max="2789" width="8.375" style="112" customWidth="1"/>
    <col min="2790" max="2790" width="11" style="112" customWidth="1"/>
    <col min="2791" max="2791" width="10.375" style="112" customWidth="1"/>
    <col min="2792" max="2792" width="12.375" style="112" customWidth="1"/>
    <col min="2793" max="2793" width="12" style="112" bestFit="1" customWidth="1"/>
    <col min="2794" max="2794" width="11.375" style="112" customWidth="1"/>
    <col min="2795" max="2795" width="14.375" style="112" customWidth="1"/>
    <col min="2796" max="2796" width="13" style="112" customWidth="1"/>
    <col min="2797" max="2799" width="10.375" style="112" customWidth="1"/>
    <col min="2800" max="2804" width="12" style="112" customWidth="1"/>
    <col min="2805" max="2809" width="12.875" style="112" customWidth="1"/>
    <col min="2810" max="2810" width="15.125" style="112" customWidth="1"/>
    <col min="2811" max="2811" width="10.25" style="112" bestFit="1" customWidth="1"/>
    <col min="2812" max="3031" width="9" style="112"/>
    <col min="3032" max="3032" width="35.75" style="112" customWidth="1"/>
    <col min="3033" max="3033" width="7" style="112" customWidth="1"/>
    <col min="3034" max="3034" width="22.75" style="112" customWidth="1"/>
    <col min="3035" max="3035" width="11.125" style="112" customWidth="1"/>
    <col min="3036" max="3036" width="17.125" style="112" customWidth="1"/>
    <col min="3037" max="3037" width="9" style="112" customWidth="1"/>
    <col min="3038" max="3038" width="6.875" style="112" customWidth="1"/>
    <col min="3039" max="3039" width="5.375" style="112" bestFit="1" customWidth="1"/>
    <col min="3040" max="3040" width="8.375" style="112" bestFit="1" customWidth="1"/>
    <col min="3041" max="3043" width="5.125" style="112" bestFit="1" customWidth="1"/>
    <col min="3044" max="3044" width="5.125" style="112" customWidth="1"/>
    <col min="3045" max="3045" width="8.375" style="112" customWidth="1"/>
    <col min="3046" max="3046" width="11" style="112" customWidth="1"/>
    <col min="3047" max="3047" width="10.375" style="112" customWidth="1"/>
    <col min="3048" max="3048" width="12.375" style="112" customWidth="1"/>
    <col min="3049" max="3049" width="12" style="112" bestFit="1" customWidth="1"/>
    <col min="3050" max="3050" width="11.375" style="112" customWidth="1"/>
    <col min="3051" max="3051" width="14.375" style="112" customWidth="1"/>
    <col min="3052" max="3052" width="13" style="112" customWidth="1"/>
    <col min="3053" max="3055" width="10.375" style="112" customWidth="1"/>
    <col min="3056" max="3060" width="12" style="112" customWidth="1"/>
    <col min="3061" max="3065" width="12.875" style="112" customWidth="1"/>
    <col min="3066" max="3066" width="15.125" style="112" customWidth="1"/>
    <col min="3067" max="3067" width="10.25" style="112" bestFit="1" customWidth="1"/>
    <col min="3068" max="3287" width="9" style="112"/>
    <col min="3288" max="3288" width="35.75" style="112" customWidth="1"/>
    <col min="3289" max="3289" width="7" style="112" customWidth="1"/>
    <col min="3290" max="3290" width="22.75" style="112" customWidth="1"/>
    <col min="3291" max="3291" width="11.125" style="112" customWidth="1"/>
    <col min="3292" max="3292" width="17.125" style="112" customWidth="1"/>
    <col min="3293" max="3293" width="9" style="112" customWidth="1"/>
    <col min="3294" max="3294" width="6.875" style="112" customWidth="1"/>
    <col min="3295" max="3295" width="5.375" style="112" bestFit="1" customWidth="1"/>
    <col min="3296" max="3296" width="8.375" style="112" bestFit="1" customWidth="1"/>
    <col min="3297" max="3299" width="5.125" style="112" bestFit="1" customWidth="1"/>
    <col min="3300" max="3300" width="5.125" style="112" customWidth="1"/>
    <col min="3301" max="3301" width="8.375" style="112" customWidth="1"/>
    <col min="3302" max="3302" width="11" style="112" customWidth="1"/>
    <col min="3303" max="3303" width="10.375" style="112" customWidth="1"/>
    <col min="3304" max="3304" width="12.375" style="112" customWidth="1"/>
    <col min="3305" max="3305" width="12" style="112" bestFit="1" customWidth="1"/>
    <col min="3306" max="3306" width="11.375" style="112" customWidth="1"/>
    <col min="3307" max="3307" width="14.375" style="112" customWidth="1"/>
    <col min="3308" max="3308" width="13" style="112" customWidth="1"/>
    <col min="3309" max="3311" width="10.375" style="112" customWidth="1"/>
    <col min="3312" max="3316" width="12" style="112" customWidth="1"/>
    <col min="3317" max="3321" width="12.875" style="112" customWidth="1"/>
    <col min="3322" max="3322" width="15.125" style="112" customWidth="1"/>
    <col min="3323" max="3323" width="10.25" style="112" bestFit="1" customWidth="1"/>
    <col min="3324" max="3543" width="9" style="112"/>
    <col min="3544" max="3544" width="35.75" style="112" customWidth="1"/>
    <col min="3545" max="3545" width="7" style="112" customWidth="1"/>
    <col min="3546" max="3546" width="22.75" style="112" customWidth="1"/>
    <col min="3547" max="3547" width="11.125" style="112" customWidth="1"/>
    <col min="3548" max="3548" width="17.125" style="112" customWidth="1"/>
    <col min="3549" max="3549" width="9" style="112" customWidth="1"/>
    <col min="3550" max="3550" width="6.875" style="112" customWidth="1"/>
    <col min="3551" max="3551" width="5.375" style="112" bestFit="1" customWidth="1"/>
    <col min="3552" max="3552" width="8.375" style="112" bestFit="1" customWidth="1"/>
    <col min="3553" max="3555" width="5.125" style="112" bestFit="1" customWidth="1"/>
    <col min="3556" max="3556" width="5.125" style="112" customWidth="1"/>
    <col min="3557" max="3557" width="8.375" style="112" customWidth="1"/>
    <col min="3558" max="3558" width="11" style="112" customWidth="1"/>
    <col min="3559" max="3559" width="10.375" style="112" customWidth="1"/>
    <col min="3560" max="3560" width="12.375" style="112" customWidth="1"/>
    <col min="3561" max="3561" width="12" style="112" bestFit="1" customWidth="1"/>
    <col min="3562" max="3562" width="11.375" style="112" customWidth="1"/>
    <col min="3563" max="3563" width="14.375" style="112" customWidth="1"/>
    <col min="3564" max="3564" width="13" style="112" customWidth="1"/>
    <col min="3565" max="3567" width="10.375" style="112" customWidth="1"/>
    <col min="3568" max="3572" width="12" style="112" customWidth="1"/>
    <col min="3573" max="3577" width="12.875" style="112" customWidth="1"/>
    <col min="3578" max="3578" width="15.125" style="112" customWidth="1"/>
    <col min="3579" max="3579" width="10.25" style="112" bestFit="1" customWidth="1"/>
    <col min="3580" max="3799" width="9" style="112"/>
    <col min="3800" max="3800" width="35.75" style="112" customWidth="1"/>
    <col min="3801" max="3801" width="7" style="112" customWidth="1"/>
    <col min="3802" max="3802" width="22.75" style="112" customWidth="1"/>
    <col min="3803" max="3803" width="11.125" style="112" customWidth="1"/>
    <col min="3804" max="3804" width="17.125" style="112" customWidth="1"/>
    <col min="3805" max="3805" width="9" style="112" customWidth="1"/>
    <col min="3806" max="3806" width="6.875" style="112" customWidth="1"/>
    <col min="3807" max="3807" width="5.375" style="112" bestFit="1" customWidth="1"/>
    <col min="3808" max="3808" width="8.375" style="112" bestFit="1" customWidth="1"/>
    <col min="3809" max="3811" width="5.125" style="112" bestFit="1" customWidth="1"/>
    <col min="3812" max="3812" width="5.125" style="112" customWidth="1"/>
    <col min="3813" max="3813" width="8.375" style="112" customWidth="1"/>
    <col min="3814" max="3814" width="11" style="112" customWidth="1"/>
    <col min="3815" max="3815" width="10.375" style="112" customWidth="1"/>
    <col min="3816" max="3816" width="12.375" style="112" customWidth="1"/>
    <col min="3817" max="3817" width="12" style="112" bestFit="1" customWidth="1"/>
    <col min="3818" max="3818" width="11.375" style="112" customWidth="1"/>
    <col min="3819" max="3819" width="14.375" style="112" customWidth="1"/>
    <col min="3820" max="3820" width="13" style="112" customWidth="1"/>
    <col min="3821" max="3823" width="10.375" style="112" customWidth="1"/>
    <col min="3824" max="3828" width="12" style="112" customWidth="1"/>
    <col min="3829" max="3833" width="12.875" style="112" customWidth="1"/>
    <col min="3834" max="3834" width="15.125" style="112" customWidth="1"/>
    <col min="3835" max="3835" width="10.25" style="112" bestFit="1" customWidth="1"/>
    <col min="3836" max="4055" width="9" style="112"/>
    <col min="4056" max="4056" width="35.75" style="112" customWidth="1"/>
    <col min="4057" max="4057" width="7" style="112" customWidth="1"/>
    <col min="4058" max="4058" width="22.75" style="112" customWidth="1"/>
    <col min="4059" max="4059" width="11.125" style="112" customWidth="1"/>
    <col min="4060" max="4060" width="17.125" style="112" customWidth="1"/>
    <col min="4061" max="4061" width="9" style="112" customWidth="1"/>
    <col min="4062" max="4062" width="6.875" style="112" customWidth="1"/>
    <col min="4063" max="4063" width="5.375" style="112" bestFit="1" customWidth="1"/>
    <col min="4064" max="4064" width="8.375" style="112" bestFit="1" customWidth="1"/>
    <col min="4065" max="4067" width="5.125" style="112" bestFit="1" customWidth="1"/>
    <col min="4068" max="4068" width="5.125" style="112" customWidth="1"/>
    <col min="4069" max="4069" width="8.375" style="112" customWidth="1"/>
    <col min="4070" max="4070" width="11" style="112" customWidth="1"/>
    <col min="4071" max="4071" width="10.375" style="112" customWidth="1"/>
    <col min="4072" max="4072" width="12.375" style="112" customWidth="1"/>
    <col min="4073" max="4073" width="12" style="112" bestFit="1" customWidth="1"/>
    <col min="4074" max="4074" width="11.375" style="112" customWidth="1"/>
    <col min="4075" max="4075" width="14.375" style="112" customWidth="1"/>
    <col min="4076" max="4076" width="13" style="112" customWidth="1"/>
    <col min="4077" max="4079" width="10.375" style="112" customWidth="1"/>
    <col min="4080" max="4084" width="12" style="112" customWidth="1"/>
    <col min="4085" max="4089" width="12.875" style="112" customWidth="1"/>
    <col min="4090" max="4090" width="15.125" style="112" customWidth="1"/>
    <col min="4091" max="4091" width="10.25" style="112" bestFit="1" customWidth="1"/>
    <col min="4092" max="4311" width="9" style="112"/>
    <col min="4312" max="4312" width="35.75" style="112" customWidth="1"/>
    <col min="4313" max="4313" width="7" style="112" customWidth="1"/>
    <col min="4314" max="4314" width="22.75" style="112" customWidth="1"/>
    <col min="4315" max="4315" width="11.125" style="112" customWidth="1"/>
    <col min="4316" max="4316" width="17.125" style="112" customWidth="1"/>
    <col min="4317" max="4317" width="9" style="112" customWidth="1"/>
    <col min="4318" max="4318" width="6.875" style="112" customWidth="1"/>
    <col min="4319" max="4319" width="5.375" style="112" bestFit="1" customWidth="1"/>
    <col min="4320" max="4320" width="8.375" style="112" bestFit="1" customWidth="1"/>
    <col min="4321" max="4323" width="5.125" style="112" bestFit="1" customWidth="1"/>
    <col min="4324" max="4324" width="5.125" style="112" customWidth="1"/>
    <col min="4325" max="4325" width="8.375" style="112" customWidth="1"/>
    <col min="4326" max="4326" width="11" style="112" customWidth="1"/>
    <col min="4327" max="4327" width="10.375" style="112" customWidth="1"/>
    <col min="4328" max="4328" width="12.375" style="112" customWidth="1"/>
    <col min="4329" max="4329" width="12" style="112" bestFit="1" customWidth="1"/>
    <col min="4330" max="4330" width="11.375" style="112" customWidth="1"/>
    <col min="4331" max="4331" width="14.375" style="112" customWidth="1"/>
    <col min="4332" max="4332" width="13" style="112" customWidth="1"/>
    <col min="4333" max="4335" width="10.375" style="112" customWidth="1"/>
    <col min="4336" max="4340" width="12" style="112" customWidth="1"/>
    <col min="4341" max="4345" width="12.875" style="112" customWidth="1"/>
    <col min="4346" max="4346" width="15.125" style="112" customWidth="1"/>
    <col min="4347" max="4347" width="10.25" style="112" bestFit="1" customWidth="1"/>
    <col min="4348" max="4567" width="9" style="112"/>
    <col min="4568" max="4568" width="35.75" style="112" customWidth="1"/>
    <col min="4569" max="4569" width="7" style="112" customWidth="1"/>
    <col min="4570" max="4570" width="22.75" style="112" customWidth="1"/>
    <col min="4571" max="4571" width="11.125" style="112" customWidth="1"/>
    <col min="4572" max="4572" width="17.125" style="112" customWidth="1"/>
    <col min="4573" max="4573" width="9" style="112" customWidth="1"/>
    <col min="4574" max="4574" width="6.875" style="112" customWidth="1"/>
    <col min="4575" max="4575" width="5.375" style="112" bestFit="1" customWidth="1"/>
    <col min="4576" max="4576" width="8.375" style="112" bestFit="1" customWidth="1"/>
    <col min="4577" max="4579" width="5.125" style="112" bestFit="1" customWidth="1"/>
    <col min="4580" max="4580" width="5.125" style="112" customWidth="1"/>
    <col min="4581" max="4581" width="8.375" style="112" customWidth="1"/>
    <col min="4582" max="4582" width="11" style="112" customWidth="1"/>
    <col min="4583" max="4583" width="10.375" style="112" customWidth="1"/>
    <col min="4584" max="4584" width="12.375" style="112" customWidth="1"/>
    <col min="4585" max="4585" width="12" style="112" bestFit="1" customWidth="1"/>
    <col min="4586" max="4586" width="11.375" style="112" customWidth="1"/>
    <col min="4587" max="4587" width="14.375" style="112" customWidth="1"/>
    <col min="4588" max="4588" width="13" style="112" customWidth="1"/>
    <col min="4589" max="4591" width="10.375" style="112" customWidth="1"/>
    <col min="4592" max="4596" width="12" style="112" customWidth="1"/>
    <col min="4597" max="4601" width="12.875" style="112" customWidth="1"/>
    <col min="4602" max="4602" width="15.125" style="112" customWidth="1"/>
    <col min="4603" max="4603" width="10.25" style="112" bestFit="1" customWidth="1"/>
    <col min="4604" max="4823" width="9" style="112"/>
    <col min="4824" max="4824" width="35.75" style="112" customWidth="1"/>
    <col min="4825" max="4825" width="7" style="112" customWidth="1"/>
    <col min="4826" max="4826" width="22.75" style="112" customWidth="1"/>
    <col min="4827" max="4827" width="11.125" style="112" customWidth="1"/>
    <col min="4828" max="4828" width="17.125" style="112" customWidth="1"/>
    <col min="4829" max="4829" width="9" style="112" customWidth="1"/>
    <col min="4830" max="4830" width="6.875" style="112" customWidth="1"/>
    <col min="4831" max="4831" width="5.375" style="112" bestFit="1" customWidth="1"/>
    <col min="4832" max="4832" width="8.375" style="112" bestFit="1" customWidth="1"/>
    <col min="4833" max="4835" width="5.125" style="112" bestFit="1" customWidth="1"/>
    <col min="4836" max="4836" width="5.125" style="112" customWidth="1"/>
    <col min="4837" max="4837" width="8.375" style="112" customWidth="1"/>
    <col min="4838" max="4838" width="11" style="112" customWidth="1"/>
    <col min="4839" max="4839" width="10.375" style="112" customWidth="1"/>
    <col min="4840" max="4840" width="12.375" style="112" customWidth="1"/>
    <col min="4841" max="4841" width="12" style="112" bestFit="1" customWidth="1"/>
    <col min="4842" max="4842" width="11.375" style="112" customWidth="1"/>
    <col min="4843" max="4843" width="14.375" style="112" customWidth="1"/>
    <col min="4844" max="4844" width="13" style="112" customWidth="1"/>
    <col min="4845" max="4847" width="10.375" style="112" customWidth="1"/>
    <col min="4848" max="4852" width="12" style="112" customWidth="1"/>
    <col min="4853" max="4857" width="12.875" style="112" customWidth="1"/>
    <col min="4858" max="4858" width="15.125" style="112" customWidth="1"/>
    <col min="4859" max="4859" width="10.25" style="112" bestFit="1" customWidth="1"/>
    <col min="4860" max="5079" width="9" style="112"/>
    <col min="5080" max="5080" width="35.75" style="112" customWidth="1"/>
    <col min="5081" max="5081" width="7" style="112" customWidth="1"/>
    <col min="5082" max="5082" width="22.75" style="112" customWidth="1"/>
    <col min="5083" max="5083" width="11.125" style="112" customWidth="1"/>
    <col min="5084" max="5084" width="17.125" style="112" customWidth="1"/>
    <col min="5085" max="5085" width="9" style="112" customWidth="1"/>
    <col min="5086" max="5086" width="6.875" style="112" customWidth="1"/>
    <col min="5087" max="5087" width="5.375" style="112" bestFit="1" customWidth="1"/>
    <col min="5088" max="5088" width="8.375" style="112" bestFit="1" customWidth="1"/>
    <col min="5089" max="5091" width="5.125" style="112" bestFit="1" customWidth="1"/>
    <col min="5092" max="5092" width="5.125" style="112" customWidth="1"/>
    <col min="5093" max="5093" width="8.375" style="112" customWidth="1"/>
    <col min="5094" max="5094" width="11" style="112" customWidth="1"/>
    <col min="5095" max="5095" width="10.375" style="112" customWidth="1"/>
    <col min="5096" max="5096" width="12.375" style="112" customWidth="1"/>
    <col min="5097" max="5097" width="12" style="112" bestFit="1" customWidth="1"/>
    <col min="5098" max="5098" width="11.375" style="112" customWidth="1"/>
    <col min="5099" max="5099" width="14.375" style="112" customWidth="1"/>
    <col min="5100" max="5100" width="13" style="112" customWidth="1"/>
    <col min="5101" max="5103" width="10.375" style="112" customWidth="1"/>
    <col min="5104" max="5108" width="12" style="112" customWidth="1"/>
    <col min="5109" max="5113" width="12.875" style="112" customWidth="1"/>
    <col min="5114" max="5114" width="15.125" style="112" customWidth="1"/>
    <col min="5115" max="5115" width="10.25" style="112" bestFit="1" customWidth="1"/>
    <col min="5116" max="5335" width="9" style="112"/>
    <col min="5336" max="5336" width="35.75" style="112" customWidth="1"/>
    <col min="5337" max="5337" width="7" style="112" customWidth="1"/>
    <col min="5338" max="5338" width="22.75" style="112" customWidth="1"/>
    <col min="5339" max="5339" width="11.125" style="112" customWidth="1"/>
    <col min="5340" max="5340" width="17.125" style="112" customWidth="1"/>
    <col min="5341" max="5341" width="9" style="112" customWidth="1"/>
    <col min="5342" max="5342" width="6.875" style="112" customWidth="1"/>
    <col min="5343" max="5343" width="5.375" style="112" bestFit="1" customWidth="1"/>
    <col min="5344" max="5344" width="8.375" style="112" bestFit="1" customWidth="1"/>
    <col min="5345" max="5347" width="5.125" style="112" bestFit="1" customWidth="1"/>
    <col min="5348" max="5348" width="5.125" style="112" customWidth="1"/>
    <col min="5349" max="5349" width="8.375" style="112" customWidth="1"/>
    <col min="5350" max="5350" width="11" style="112" customWidth="1"/>
    <col min="5351" max="5351" width="10.375" style="112" customWidth="1"/>
    <col min="5352" max="5352" width="12.375" style="112" customWidth="1"/>
    <col min="5353" max="5353" width="12" style="112" bestFit="1" customWidth="1"/>
    <col min="5354" max="5354" width="11.375" style="112" customWidth="1"/>
    <col min="5355" max="5355" width="14.375" style="112" customWidth="1"/>
    <col min="5356" max="5356" width="13" style="112" customWidth="1"/>
    <col min="5357" max="5359" width="10.375" style="112" customWidth="1"/>
    <col min="5360" max="5364" width="12" style="112" customWidth="1"/>
    <col min="5365" max="5369" width="12.875" style="112" customWidth="1"/>
    <col min="5370" max="5370" width="15.125" style="112" customWidth="1"/>
    <col min="5371" max="5371" width="10.25" style="112" bestFit="1" customWidth="1"/>
    <col min="5372" max="5591" width="9" style="112"/>
    <col min="5592" max="5592" width="35.75" style="112" customWidth="1"/>
    <col min="5593" max="5593" width="7" style="112" customWidth="1"/>
    <col min="5594" max="5594" width="22.75" style="112" customWidth="1"/>
    <col min="5595" max="5595" width="11.125" style="112" customWidth="1"/>
    <col min="5596" max="5596" width="17.125" style="112" customWidth="1"/>
    <col min="5597" max="5597" width="9" style="112" customWidth="1"/>
    <col min="5598" max="5598" width="6.875" style="112" customWidth="1"/>
    <col min="5599" max="5599" width="5.375" style="112" bestFit="1" customWidth="1"/>
    <col min="5600" max="5600" width="8.375" style="112" bestFit="1" customWidth="1"/>
    <col min="5601" max="5603" width="5.125" style="112" bestFit="1" customWidth="1"/>
    <col min="5604" max="5604" width="5.125" style="112" customWidth="1"/>
    <col min="5605" max="5605" width="8.375" style="112" customWidth="1"/>
    <col min="5606" max="5606" width="11" style="112" customWidth="1"/>
    <col min="5607" max="5607" width="10.375" style="112" customWidth="1"/>
    <col min="5608" max="5608" width="12.375" style="112" customWidth="1"/>
    <col min="5609" max="5609" width="12" style="112" bestFit="1" customWidth="1"/>
    <col min="5610" max="5610" width="11.375" style="112" customWidth="1"/>
    <col min="5611" max="5611" width="14.375" style="112" customWidth="1"/>
    <col min="5612" max="5612" width="13" style="112" customWidth="1"/>
    <col min="5613" max="5615" width="10.375" style="112" customWidth="1"/>
    <col min="5616" max="5620" width="12" style="112" customWidth="1"/>
    <col min="5621" max="5625" width="12.875" style="112" customWidth="1"/>
    <col min="5626" max="5626" width="15.125" style="112" customWidth="1"/>
    <col min="5627" max="5627" width="10.25" style="112" bestFit="1" customWidth="1"/>
    <col min="5628" max="5847" width="9" style="112"/>
    <col min="5848" max="5848" width="35.75" style="112" customWidth="1"/>
    <col min="5849" max="5849" width="7" style="112" customWidth="1"/>
    <col min="5850" max="5850" width="22.75" style="112" customWidth="1"/>
    <col min="5851" max="5851" width="11.125" style="112" customWidth="1"/>
    <col min="5852" max="5852" width="17.125" style="112" customWidth="1"/>
    <col min="5853" max="5853" width="9" style="112" customWidth="1"/>
    <col min="5854" max="5854" width="6.875" style="112" customWidth="1"/>
    <col min="5855" max="5855" width="5.375" style="112" bestFit="1" customWidth="1"/>
    <col min="5856" max="5856" width="8.375" style="112" bestFit="1" customWidth="1"/>
    <col min="5857" max="5859" width="5.125" style="112" bestFit="1" customWidth="1"/>
    <col min="5860" max="5860" width="5.125" style="112" customWidth="1"/>
    <col min="5861" max="5861" width="8.375" style="112" customWidth="1"/>
    <col min="5862" max="5862" width="11" style="112" customWidth="1"/>
    <col min="5863" max="5863" width="10.375" style="112" customWidth="1"/>
    <col min="5864" max="5864" width="12.375" style="112" customWidth="1"/>
    <col min="5865" max="5865" width="12" style="112" bestFit="1" customWidth="1"/>
    <col min="5866" max="5866" width="11.375" style="112" customWidth="1"/>
    <col min="5867" max="5867" width="14.375" style="112" customWidth="1"/>
    <col min="5868" max="5868" width="13" style="112" customWidth="1"/>
    <col min="5869" max="5871" width="10.375" style="112" customWidth="1"/>
    <col min="5872" max="5876" width="12" style="112" customWidth="1"/>
    <col min="5877" max="5881" width="12.875" style="112" customWidth="1"/>
    <col min="5882" max="5882" width="15.125" style="112" customWidth="1"/>
    <col min="5883" max="5883" width="10.25" style="112" bestFit="1" customWidth="1"/>
    <col min="5884" max="6103" width="9" style="112"/>
    <col min="6104" max="6104" width="35.75" style="112" customWidth="1"/>
    <col min="6105" max="6105" width="7" style="112" customWidth="1"/>
    <col min="6106" max="6106" width="22.75" style="112" customWidth="1"/>
    <col min="6107" max="6107" width="11.125" style="112" customWidth="1"/>
    <col min="6108" max="6108" width="17.125" style="112" customWidth="1"/>
    <col min="6109" max="6109" width="9" style="112" customWidth="1"/>
    <col min="6110" max="6110" width="6.875" style="112" customWidth="1"/>
    <col min="6111" max="6111" width="5.375" style="112" bestFit="1" customWidth="1"/>
    <col min="6112" max="6112" width="8.375" style="112" bestFit="1" customWidth="1"/>
    <col min="6113" max="6115" width="5.125" style="112" bestFit="1" customWidth="1"/>
    <col min="6116" max="6116" width="5.125" style="112" customWidth="1"/>
    <col min="6117" max="6117" width="8.375" style="112" customWidth="1"/>
    <col min="6118" max="6118" width="11" style="112" customWidth="1"/>
    <col min="6119" max="6119" width="10.375" style="112" customWidth="1"/>
    <col min="6120" max="6120" width="12.375" style="112" customWidth="1"/>
    <col min="6121" max="6121" width="12" style="112" bestFit="1" customWidth="1"/>
    <col min="6122" max="6122" width="11.375" style="112" customWidth="1"/>
    <col min="6123" max="6123" width="14.375" style="112" customWidth="1"/>
    <col min="6124" max="6124" width="13" style="112" customWidth="1"/>
    <col min="6125" max="6127" width="10.375" style="112" customWidth="1"/>
    <col min="6128" max="6132" width="12" style="112" customWidth="1"/>
    <col min="6133" max="6137" width="12.875" style="112" customWidth="1"/>
    <col min="6138" max="6138" width="15.125" style="112" customWidth="1"/>
    <col min="6139" max="6139" width="10.25" style="112" bestFit="1" customWidth="1"/>
    <col min="6140" max="6359" width="9" style="112"/>
    <col min="6360" max="6360" width="35.75" style="112" customWidth="1"/>
    <col min="6361" max="6361" width="7" style="112" customWidth="1"/>
    <col min="6362" max="6362" width="22.75" style="112" customWidth="1"/>
    <col min="6363" max="6363" width="11.125" style="112" customWidth="1"/>
    <col min="6364" max="6364" width="17.125" style="112" customWidth="1"/>
    <col min="6365" max="6365" width="9" style="112" customWidth="1"/>
    <col min="6366" max="6366" width="6.875" style="112" customWidth="1"/>
    <col min="6367" max="6367" width="5.375" style="112" bestFit="1" customWidth="1"/>
    <col min="6368" max="6368" width="8.375" style="112" bestFit="1" customWidth="1"/>
    <col min="6369" max="6371" width="5.125" style="112" bestFit="1" customWidth="1"/>
    <col min="6372" max="6372" width="5.125" style="112" customWidth="1"/>
    <col min="6373" max="6373" width="8.375" style="112" customWidth="1"/>
    <col min="6374" max="6374" width="11" style="112" customWidth="1"/>
    <col min="6375" max="6375" width="10.375" style="112" customWidth="1"/>
    <col min="6376" max="6376" width="12.375" style="112" customWidth="1"/>
    <col min="6377" max="6377" width="12" style="112" bestFit="1" customWidth="1"/>
    <col min="6378" max="6378" width="11.375" style="112" customWidth="1"/>
    <col min="6379" max="6379" width="14.375" style="112" customWidth="1"/>
    <col min="6380" max="6380" width="13" style="112" customWidth="1"/>
    <col min="6381" max="6383" width="10.375" style="112" customWidth="1"/>
    <col min="6384" max="6388" width="12" style="112" customWidth="1"/>
    <col min="6389" max="6393" width="12.875" style="112" customWidth="1"/>
    <col min="6394" max="6394" width="15.125" style="112" customWidth="1"/>
    <col min="6395" max="6395" width="10.25" style="112" bestFit="1" customWidth="1"/>
    <col min="6396" max="6615" width="9" style="112"/>
    <col min="6616" max="6616" width="35.75" style="112" customWidth="1"/>
    <col min="6617" max="6617" width="7" style="112" customWidth="1"/>
    <col min="6618" max="6618" width="22.75" style="112" customWidth="1"/>
    <col min="6619" max="6619" width="11.125" style="112" customWidth="1"/>
    <col min="6620" max="6620" width="17.125" style="112" customWidth="1"/>
    <col min="6621" max="6621" width="9" style="112" customWidth="1"/>
    <col min="6622" max="6622" width="6.875" style="112" customWidth="1"/>
    <col min="6623" max="6623" width="5.375" style="112" bestFit="1" customWidth="1"/>
    <col min="6624" max="6624" width="8.375" style="112" bestFit="1" customWidth="1"/>
    <col min="6625" max="6627" width="5.125" style="112" bestFit="1" customWidth="1"/>
    <col min="6628" max="6628" width="5.125" style="112" customWidth="1"/>
    <col min="6629" max="6629" width="8.375" style="112" customWidth="1"/>
    <col min="6630" max="6630" width="11" style="112" customWidth="1"/>
    <col min="6631" max="6631" width="10.375" style="112" customWidth="1"/>
    <col min="6632" max="6632" width="12.375" style="112" customWidth="1"/>
    <col min="6633" max="6633" width="12" style="112" bestFit="1" customWidth="1"/>
    <col min="6634" max="6634" width="11.375" style="112" customWidth="1"/>
    <col min="6635" max="6635" width="14.375" style="112" customWidth="1"/>
    <col min="6636" max="6636" width="13" style="112" customWidth="1"/>
    <col min="6637" max="6639" width="10.375" style="112" customWidth="1"/>
    <col min="6640" max="6644" width="12" style="112" customWidth="1"/>
    <col min="6645" max="6649" width="12.875" style="112" customWidth="1"/>
    <col min="6650" max="6650" width="15.125" style="112" customWidth="1"/>
    <col min="6651" max="6651" width="10.25" style="112" bestFit="1" customWidth="1"/>
    <col min="6652" max="6871" width="9" style="112"/>
    <col min="6872" max="6872" width="35.75" style="112" customWidth="1"/>
    <col min="6873" max="6873" width="7" style="112" customWidth="1"/>
    <col min="6874" max="6874" width="22.75" style="112" customWidth="1"/>
    <col min="6875" max="6875" width="11.125" style="112" customWidth="1"/>
    <col min="6876" max="6876" width="17.125" style="112" customWidth="1"/>
    <col min="6877" max="6877" width="9" style="112" customWidth="1"/>
    <col min="6878" max="6878" width="6.875" style="112" customWidth="1"/>
    <col min="6879" max="6879" width="5.375" style="112" bestFit="1" customWidth="1"/>
    <col min="6880" max="6880" width="8.375" style="112" bestFit="1" customWidth="1"/>
    <col min="6881" max="6883" width="5.125" style="112" bestFit="1" customWidth="1"/>
    <col min="6884" max="6884" width="5.125" style="112" customWidth="1"/>
    <col min="6885" max="6885" width="8.375" style="112" customWidth="1"/>
    <col min="6886" max="6886" width="11" style="112" customWidth="1"/>
    <col min="6887" max="6887" width="10.375" style="112" customWidth="1"/>
    <col min="6888" max="6888" width="12.375" style="112" customWidth="1"/>
    <col min="6889" max="6889" width="12" style="112" bestFit="1" customWidth="1"/>
    <col min="6890" max="6890" width="11.375" style="112" customWidth="1"/>
    <col min="6891" max="6891" width="14.375" style="112" customWidth="1"/>
    <col min="6892" max="6892" width="13" style="112" customWidth="1"/>
    <col min="6893" max="6895" width="10.375" style="112" customWidth="1"/>
    <col min="6896" max="6900" width="12" style="112" customWidth="1"/>
    <col min="6901" max="6905" width="12.875" style="112" customWidth="1"/>
    <col min="6906" max="6906" width="15.125" style="112" customWidth="1"/>
    <col min="6907" max="6907" width="10.25" style="112" bestFit="1" customWidth="1"/>
    <col min="6908" max="7127" width="9" style="112"/>
    <col min="7128" max="7128" width="35.75" style="112" customWidth="1"/>
    <col min="7129" max="7129" width="7" style="112" customWidth="1"/>
    <col min="7130" max="7130" width="22.75" style="112" customWidth="1"/>
    <col min="7131" max="7131" width="11.125" style="112" customWidth="1"/>
    <col min="7132" max="7132" width="17.125" style="112" customWidth="1"/>
    <col min="7133" max="7133" width="9" style="112" customWidth="1"/>
    <col min="7134" max="7134" width="6.875" style="112" customWidth="1"/>
    <col min="7135" max="7135" width="5.375" style="112" bestFit="1" customWidth="1"/>
    <col min="7136" max="7136" width="8.375" style="112" bestFit="1" customWidth="1"/>
    <col min="7137" max="7139" width="5.125" style="112" bestFit="1" customWidth="1"/>
    <col min="7140" max="7140" width="5.125" style="112" customWidth="1"/>
    <col min="7141" max="7141" width="8.375" style="112" customWidth="1"/>
    <col min="7142" max="7142" width="11" style="112" customWidth="1"/>
    <col min="7143" max="7143" width="10.375" style="112" customWidth="1"/>
    <col min="7144" max="7144" width="12.375" style="112" customWidth="1"/>
    <col min="7145" max="7145" width="12" style="112" bestFit="1" customWidth="1"/>
    <col min="7146" max="7146" width="11.375" style="112" customWidth="1"/>
    <col min="7147" max="7147" width="14.375" style="112" customWidth="1"/>
    <col min="7148" max="7148" width="13" style="112" customWidth="1"/>
    <col min="7149" max="7151" width="10.375" style="112" customWidth="1"/>
    <col min="7152" max="7156" width="12" style="112" customWidth="1"/>
    <col min="7157" max="7161" width="12.875" style="112" customWidth="1"/>
    <col min="7162" max="7162" width="15.125" style="112" customWidth="1"/>
    <col min="7163" max="7163" width="10.25" style="112" bestFit="1" customWidth="1"/>
    <col min="7164" max="7383" width="9" style="112"/>
    <col min="7384" max="7384" width="35.75" style="112" customWidth="1"/>
    <col min="7385" max="7385" width="7" style="112" customWidth="1"/>
    <col min="7386" max="7386" width="22.75" style="112" customWidth="1"/>
    <col min="7387" max="7387" width="11.125" style="112" customWidth="1"/>
    <col min="7388" max="7388" width="17.125" style="112" customWidth="1"/>
    <col min="7389" max="7389" width="9" style="112" customWidth="1"/>
    <col min="7390" max="7390" width="6.875" style="112" customWidth="1"/>
    <col min="7391" max="7391" width="5.375" style="112" bestFit="1" customWidth="1"/>
    <col min="7392" max="7392" width="8.375" style="112" bestFit="1" customWidth="1"/>
    <col min="7393" max="7395" width="5.125" style="112" bestFit="1" customWidth="1"/>
    <col min="7396" max="7396" width="5.125" style="112" customWidth="1"/>
    <col min="7397" max="7397" width="8.375" style="112" customWidth="1"/>
    <col min="7398" max="7398" width="11" style="112" customWidth="1"/>
    <col min="7399" max="7399" width="10.375" style="112" customWidth="1"/>
    <col min="7400" max="7400" width="12.375" style="112" customWidth="1"/>
    <col min="7401" max="7401" width="12" style="112" bestFit="1" customWidth="1"/>
    <col min="7402" max="7402" width="11.375" style="112" customWidth="1"/>
    <col min="7403" max="7403" width="14.375" style="112" customWidth="1"/>
    <col min="7404" max="7404" width="13" style="112" customWidth="1"/>
    <col min="7405" max="7407" width="10.375" style="112" customWidth="1"/>
    <col min="7408" max="7412" width="12" style="112" customWidth="1"/>
    <col min="7413" max="7417" width="12.875" style="112" customWidth="1"/>
    <col min="7418" max="7418" width="15.125" style="112" customWidth="1"/>
    <col min="7419" max="7419" width="10.25" style="112" bestFit="1" customWidth="1"/>
    <col min="7420" max="7639" width="9" style="112"/>
    <col min="7640" max="7640" width="35.75" style="112" customWidth="1"/>
    <col min="7641" max="7641" width="7" style="112" customWidth="1"/>
    <col min="7642" max="7642" width="22.75" style="112" customWidth="1"/>
    <col min="7643" max="7643" width="11.125" style="112" customWidth="1"/>
    <col min="7644" max="7644" width="17.125" style="112" customWidth="1"/>
    <col min="7645" max="7645" width="9" style="112" customWidth="1"/>
    <col min="7646" max="7646" width="6.875" style="112" customWidth="1"/>
    <col min="7647" max="7647" width="5.375" style="112" bestFit="1" customWidth="1"/>
    <col min="7648" max="7648" width="8.375" style="112" bestFit="1" customWidth="1"/>
    <col min="7649" max="7651" width="5.125" style="112" bestFit="1" customWidth="1"/>
    <col min="7652" max="7652" width="5.125" style="112" customWidth="1"/>
    <col min="7653" max="7653" width="8.375" style="112" customWidth="1"/>
    <col min="7654" max="7654" width="11" style="112" customWidth="1"/>
    <col min="7655" max="7655" width="10.375" style="112" customWidth="1"/>
    <col min="7656" max="7656" width="12.375" style="112" customWidth="1"/>
    <col min="7657" max="7657" width="12" style="112" bestFit="1" customWidth="1"/>
    <col min="7658" max="7658" width="11.375" style="112" customWidth="1"/>
    <col min="7659" max="7659" width="14.375" style="112" customWidth="1"/>
    <col min="7660" max="7660" width="13" style="112" customWidth="1"/>
    <col min="7661" max="7663" width="10.375" style="112" customWidth="1"/>
    <col min="7664" max="7668" width="12" style="112" customWidth="1"/>
    <col min="7669" max="7673" width="12.875" style="112" customWidth="1"/>
    <col min="7674" max="7674" width="15.125" style="112" customWidth="1"/>
    <col min="7675" max="7675" width="10.25" style="112" bestFit="1" customWidth="1"/>
    <col min="7676" max="7895" width="9" style="112"/>
    <col min="7896" max="7896" width="35.75" style="112" customWidth="1"/>
    <col min="7897" max="7897" width="7" style="112" customWidth="1"/>
    <col min="7898" max="7898" width="22.75" style="112" customWidth="1"/>
    <col min="7899" max="7899" width="11.125" style="112" customWidth="1"/>
    <col min="7900" max="7900" width="17.125" style="112" customWidth="1"/>
    <col min="7901" max="7901" width="9" style="112" customWidth="1"/>
    <col min="7902" max="7902" width="6.875" style="112" customWidth="1"/>
    <col min="7903" max="7903" width="5.375" style="112" bestFit="1" customWidth="1"/>
    <col min="7904" max="7904" width="8.375" style="112" bestFit="1" customWidth="1"/>
    <col min="7905" max="7907" width="5.125" style="112" bestFit="1" customWidth="1"/>
    <col min="7908" max="7908" width="5.125" style="112" customWidth="1"/>
    <col min="7909" max="7909" width="8.375" style="112" customWidth="1"/>
    <col min="7910" max="7910" width="11" style="112" customWidth="1"/>
    <col min="7911" max="7911" width="10.375" style="112" customWidth="1"/>
    <col min="7912" max="7912" width="12.375" style="112" customWidth="1"/>
    <col min="7913" max="7913" width="12" style="112" bestFit="1" customWidth="1"/>
    <col min="7914" max="7914" width="11.375" style="112" customWidth="1"/>
    <col min="7915" max="7915" width="14.375" style="112" customWidth="1"/>
    <col min="7916" max="7916" width="13" style="112" customWidth="1"/>
    <col min="7917" max="7919" width="10.375" style="112" customWidth="1"/>
    <col min="7920" max="7924" width="12" style="112" customWidth="1"/>
    <col min="7925" max="7929" width="12.875" style="112" customWidth="1"/>
    <col min="7930" max="7930" width="15.125" style="112" customWidth="1"/>
    <col min="7931" max="7931" width="10.25" style="112" bestFit="1" customWidth="1"/>
    <col min="7932" max="8151" width="9" style="112"/>
    <col min="8152" max="8152" width="35.75" style="112" customWidth="1"/>
    <col min="8153" max="8153" width="7" style="112" customWidth="1"/>
    <col min="8154" max="8154" width="22.75" style="112" customWidth="1"/>
    <col min="8155" max="8155" width="11.125" style="112" customWidth="1"/>
    <col min="8156" max="8156" width="17.125" style="112" customWidth="1"/>
    <col min="8157" max="8157" width="9" style="112" customWidth="1"/>
    <col min="8158" max="8158" width="6.875" style="112" customWidth="1"/>
    <col min="8159" max="8159" width="5.375" style="112" bestFit="1" customWidth="1"/>
    <col min="8160" max="8160" width="8.375" style="112" bestFit="1" customWidth="1"/>
    <col min="8161" max="8163" width="5.125" style="112" bestFit="1" customWidth="1"/>
    <col min="8164" max="8164" width="5.125" style="112" customWidth="1"/>
    <col min="8165" max="8165" width="8.375" style="112" customWidth="1"/>
    <col min="8166" max="8166" width="11" style="112" customWidth="1"/>
    <col min="8167" max="8167" width="10.375" style="112" customWidth="1"/>
    <col min="8168" max="8168" width="12.375" style="112" customWidth="1"/>
    <col min="8169" max="8169" width="12" style="112" bestFit="1" customWidth="1"/>
    <col min="8170" max="8170" width="11.375" style="112" customWidth="1"/>
    <col min="8171" max="8171" width="14.375" style="112" customWidth="1"/>
    <col min="8172" max="8172" width="13" style="112" customWidth="1"/>
    <col min="8173" max="8175" width="10.375" style="112" customWidth="1"/>
    <col min="8176" max="8180" width="12" style="112" customWidth="1"/>
    <col min="8181" max="8185" width="12.875" style="112" customWidth="1"/>
    <col min="8186" max="8186" width="15.125" style="112" customWidth="1"/>
    <col min="8187" max="8187" width="10.25" style="112" bestFit="1" customWidth="1"/>
    <col min="8188" max="8407" width="9" style="112"/>
    <col min="8408" max="8408" width="35.75" style="112" customWidth="1"/>
    <col min="8409" max="8409" width="7" style="112" customWidth="1"/>
    <col min="8410" max="8410" width="22.75" style="112" customWidth="1"/>
    <col min="8411" max="8411" width="11.125" style="112" customWidth="1"/>
    <col min="8412" max="8412" width="17.125" style="112" customWidth="1"/>
    <col min="8413" max="8413" width="9" style="112" customWidth="1"/>
    <col min="8414" max="8414" width="6.875" style="112" customWidth="1"/>
    <col min="8415" max="8415" width="5.375" style="112" bestFit="1" customWidth="1"/>
    <col min="8416" max="8416" width="8.375" style="112" bestFit="1" customWidth="1"/>
    <col min="8417" max="8419" width="5.125" style="112" bestFit="1" customWidth="1"/>
    <col min="8420" max="8420" width="5.125" style="112" customWidth="1"/>
    <col min="8421" max="8421" width="8.375" style="112" customWidth="1"/>
    <col min="8422" max="8422" width="11" style="112" customWidth="1"/>
    <col min="8423" max="8423" width="10.375" style="112" customWidth="1"/>
    <col min="8424" max="8424" width="12.375" style="112" customWidth="1"/>
    <col min="8425" max="8425" width="12" style="112" bestFit="1" customWidth="1"/>
    <col min="8426" max="8426" width="11.375" style="112" customWidth="1"/>
    <col min="8427" max="8427" width="14.375" style="112" customWidth="1"/>
    <col min="8428" max="8428" width="13" style="112" customWidth="1"/>
    <col min="8429" max="8431" width="10.375" style="112" customWidth="1"/>
    <col min="8432" max="8436" width="12" style="112" customWidth="1"/>
    <col min="8437" max="8441" width="12.875" style="112" customWidth="1"/>
    <col min="8442" max="8442" width="15.125" style="112" customWidth="1"/>
    <col min="8443" max="8443" width="10.25" style="112" bestFit="1" customWidth="1"/>
    <col min="8444" max="8663" width="9" style="112"/>
    <col min="8664" max="8664" width="35.75" style="112" customWidth="1"/>
    <col min="8665" max="8665" width="7" style="112" customWidth="1"/>
    <col min="8666" max="8666" width="22.75" style="112" customWidth="1"/>
    <col min="8667" max="8667" width="11.125" style="112" customWidth="1"/>
    <col min="8668" max="8668" width="17.125" style="112" customWidth="1"/>
    <col min="8669" max="8669" width="9" style="112" customWidth="1"/>
    <col min="8670" max="8670" width="6.875" style="112" customWidth="1"/>
    <col min="8671" max="8671" width="5.375" style="112" bestFit="1" customWidth="1"/>
    <col min="8672" max="8672" width="8.375" style="112" bestFit="1" customWidth="1"/>
    <col min="8673" max="8675" width="5.125" style="112" bestFit="1" customWidth="1"/>
    <col min="8676" max="8676" width="5.125" style="112" customWidth="1"/>
    <col min="8677" max="8677" width="8.375" style="112" customWidth="1"/>
    <col min="8678" max="8678" width="11" style="112" customWidth="1"/>
    <col min="8679" max="8679" width="10.375" style="112" customWidth="1"/>
    <col min="8680" max="8680" width="12.375" style="112" customWidth="1"/>
    <col min="8681" max="8681" width="12" style="112" bestFit="1" customWidth="1"/>
    <col min="8682" max="8682" width="11.375" style="112" customWidth="1"/>
    <col min="8683" max="8683" width="14.375" style="112" customWidth="1"/>
    <col min="8684" max="8684" width="13" style="112" customWidth="1"/>
    <col min="8685" max="8687" width="10.375" style="112" customWidth="1"/>
    <col min="8688" max="8692" width="12" style="112" customWidth="1"/>
    <col min="8693" max="8697" width="12.875" style="112" customWidth="1"/>
    <col min="8698" max="8698" width="15.125" style="112" customWidth="1"/>
    <col min="8699" max="8699" width="10.25" style="112" bestFit="1" customWidth="1"/>
    <col min="8700" max="8919" width="9" style="112"/>
    <col min="8920" max="8920" width="35.75" style="112" customWidth="1"/>
    <col min="8921" max="8921" width="7" style="112" customWidth="1"/>
    <col min="8922" max="8922" width="22.75" style="112" customWidth="1"/>
    <col min="8923" max="8923" width="11.125" style="112" customWidth="1"/>
    <col min="8924" max="8924" width="17.125" style="112" customWidth="1"/>
    <col min="8925" max="8925" width="9" style="112" customWidth="1"/>
    <col min="8926" max="8926" width="6.875" style="112" customWidth="1"/>
    <col min="8927" max="8927" width="5.375" style="112" bestFit="1" customWidth="1"/>
    <col min="8928" max="8928" width="8.375" style="112" bestFit="1" customWidth="1"/>
    <col min="8929" max="8931" width="5.125" style="112" bestFit="1" customWidth="1"/>
    <col min="8932" max="8932" width="5.125" style="112" customWidth="1"/>
    <col min="8933" max="8933" width="8.375" style="112" customWidth="1"/>
    <col min="8934" max="8934" width="11" style="112" customWidth="1"/>
    <col min="8935" max="8935" width="10.375" style="112" customWidth="1"/>
    <col min="8936" max="8936" width="12.375" style="112" customWidth="1"/>
    <col min="8937" max="8937" width="12" style="112" bestFit="1" customWidth="1"/>
    <col min="8938" max="8938" width="11.375" style="112" customWidth="1"/>
    <col min="8939" max="8939" width="14.375" style="112" customWidth="1"/>
    <col min="8940" max="8940" width="13" style="112" customWidth="1"/>
    <col min="8941" max="8943" width="10.375" style="112" customWidth="1"/>
    <col min="8944" max="8948" width="12" style="112" customWidth="1"/>
    <col min="8949" max="8953" width="12.875" style="112" customWidth="1"/>
    <col min="8954" max="8954" width="15.125" style="112" customWidth="1"/>
    <col min="8955" max="8955" width="10.25" style="112" bestFit="1" customWidth="1"/>
    <col min="8956" max="9175" width="9" style="112"/>
    <col min="9176" max="9176" width="35.75" style="112" customWidth="1"/>
    <col min="9177" max="9177" width="7" style="112" customWidth="1"/>
    <col min="9178" max="9178" width="22.75" style="112" customWidth="1"/>
    <col min="9179" max="9179" width="11.125" style="112" customWidth="1"/>
    <col min="9180" max="9180" width="17.125" style="112" customWidth="1"/>
    <col min="9181" max="9181" width="9" style="112" customWidth="1"/>
    <col min="9182" max="9182" width="6.875" style="112" customWidth="1"/>
    <col min="9183" max="9183" width="5.375" style="112" bestFit="1" customWidth="1"/>
    <col min="9184" max="9184" width="8.375" style="112" bestFit="1" customWidth="1"/>
    <col min="9185" max="9187" width="5.125" style="112" bestFit="1" customWidth="1"/>
    <col min="9188" max="9188" width="5.125" style="112" customWidth="1"/>
    <col min="9189" max="9189" width="8.375" style="112" customWidth="1"/>
    <col min="9190" max="9190" width="11" style="112" customWidth="1"/>
    <col min="9191" max="9191" width="10.375" style="112" customWidth="1"/>
    <col min="9192" max="9192" width="12.375" style="112" customWidth="1"/>
    <col min="9193" max="9193" width="12" style="112" bestFit="1" customWidth="1"/>
    <col min="9194" max="9194" width="11.375" style="112" customWidth="1"/>
    <col min="9195" max="9195" width="14.375" style="112" customWidth="1"/>
    <col min="9196" max="9196" width="13" style="112" customWidth="1"/>
    <col min="9197" max="9199" width="10.375" style="112" customWidth="1"/>
    <col min="9200" max="9204" width="12" style="112" customWidth="1"/>
    <col min="9205" max="9209" width="12.875" style="112" customWidth="1"/>
    <col min="9210" max="9210" width="15.125" style="112" customWidth="1"/>
    <col min="9211" max="9211" width="10.25" style="112" bestFit="1" customWidth="1"/>
    <col min="9212" max="9431" width="9" style="112"/>
    <col min="9432" max="9432" width="35.75" style="112" customWidth="1"/>
    <col min="9433" max="9433" width="7" style="112" customWidth="1"/>
    <col min="9434" max="9434" width="22.75" style="112" customWidth="1"/>
    <col min="9435" max="9435" width="11.125" style="112" customWidth="1"/>
    <col min="9436" max="9436" width="17.125" style="112" customWidth="1"/>
    <col min="9437" max="9437" width="9" style="112" customWidth="1"/>
    <col min="9438" max="9438" width="6.875" style="112" customWidth="1"/>
    <col min="9439" max="9439" width="5.375" style="112" bestFit="1" customWidth="1"/>
    <col min="9440" max="9440" width="8.375" style="112" bestFit="1" customWidth="1"/>
    <col min="9441" max="9443" width="5.125" style="112" bestFit="1" customWidth="1"/>
    <col min="9444" max="9444" width="5.125" style="112" customWidth="1"/>
    <col min="9445" max="9445" width="8.375" style="112" customWidth="1"/>
    <col min="9446" max="9446" width="11" style="112" customWidth="1"/>
    <col min="9447" max="9447" width="10.375" style="112" customWidth="1"/>
    <col min="9448" max="9448" width="12.375" style="112" customWidth="1"/>
    <col min="9449" max="9449" width="12" style="112" bestFit="1" customWidth="1"/>
    <col min="9450" max="9450" width="11.375" style="112" customWidth="1"/>
    <col min="9451" max="9451" width="14.375" style="112" customWidth="1"/>
    <col min="9452" max="9452" width="13" style="112" customWidth="1"/>
    <col min="9453" max="9455" width="10.375" style="112" customWidth="1"/>
    <col min="9456" max="9460" width="12" style="112" customWidth="1"/>
    <col min="9461" max="9465" width="12.875" style="112" customWidth="1"/>
    <col min="9466" max="9466" width="15.125" style="112" customWidth="1"/>
    <col min="9467" max="9467" width="10.25" style="112" bestFit="1" customWidth="1"/>
    <col min="9468" max="9687" width="9" style="112"/>
    <col min="9688" max="9688" width="35.75" style="112" customWidth="1"/>
    <col min="9689" max="9689" width="7" style="112" customWidth="1"/>
    <col min="9690" max="9690" width="22.75" style="112" customWidth="1"/>
    <col min="9691" max="9691" width="11.125" style="112" customWidth="1"/>
    <col min="9692" max="9692" width="17.125" style="112" customWidth="1"/>
    <col min="9693" max="9693" width="9" style="112" customWidth="1"/>
    <col min="9694" max="9694" width="6.875" style="112" customWidth="1"/>
    <col min="9695" max="9695" width="5.375" style="112" bestFit="1" customWidth="1"/>
    <col min="9696" max="9696" width="8.375" style="112" bestFit="1" customWidth="1"/>
    <col min="9697" max="9699" width="5.125" style="112" bestFit="1" customWidth="1"/>
    <col min="9700" max="9700" width="5.125" style="112" customWidth="1"/>
    <col min="9701" max="9701" width="8.375" style="112" customWidth="1"/>
    <col min="9702" max="9702" width="11" style="112" customWidth="1"/>
    <col min="9703" max="9703" width="10.375" style="112" customWidth="1"/>
    <col min="9704" max="9704" width="12.375" style="112" customWidth="1"/>
    <col min="9705" max="9705" width="12" style="112" bestFit="1" customWidth="1"/>
    <col min="9706" max="9706" width="11.375" style="112" customWidth="1"/>
    <col min="9707" max="9707" width="14.375" style="112" customWidth="1"/>
    <col min="9708" max="9708" width="13" style="112" customWidth="1"/>
    <col min="9709" max="9711" width="10.375" style="112" customWidth="1"/>
    <col min="9712" max="9716" width="12" style="112" customWidth="1"/>
    <col min="9717" max="9721" width="12.875" style="112" customWidth="1"/>
    <col min="9722" max="9722" width="15.125" style="112" customWidth="1"/>
    <col min="9723" max="9723" width="10.25" style="112" bestFit="1" customWidth="1"/>
    <col min="9724" max="9943" width="9" style="112"/>
    <col min="9944" max="9944" width="35.75" style="112" customWidth="1"/>
    <col min="9945" max="9945" width="7" style="112" customWidth="1"/>
    <col min="9946" max="9946" width="22.75" style="112" customWidth="1"/>
    <col min="9947" max="9947" width="11.125" style="112" customWidth="1"/>
    <col min="9948" max="9948" width="17.125" style="112" customWidth="1"/>
    <col min="9949" max="9949" width="9" style="112" customWidth="1"/>
    <col min="9950" max="9950" width="6.875" style="112" customWidth="1"/>
    <col min="9951" max="9951" width="5.375" style="112" bestFit="1" customWidth="1"/>
    <col min="9952" max="9952" width="8.375" style="112" bestFit="1" customWidth="1"/>
    <col min="9953" max="9955" width="5.125" style="112" bestFit="1" customWidth="1"/>
    <col min="9956" max="9956" width="5.125" style="112" customWidth="1"/>
    <col min="9957" max="9957" width="8.375" style="112" customWidth="1"/>
    <col min="9958" max="9958" width="11" style="112" customWidth="1"/>
    <col min="9959" max="9959" width="10.375" style="112" customWidth="1"/>
    <col min="9960" max="9960" width="12.375" style="112" customWidth="1"/>
    <col min="9961" max="9961" width="12" style="112" bestFit="1" customWidth="1"/>
    <col min="9962" max="9962" width="11.375" style="112" customWidth="1"/>
    <col min="9963" max="9963" width="14.375" style="112" customWidth="1"/>
    <col min="9964" max="9964" width="13" style="112" customWidth="1"/>
    <col min="9965" max="9967" width="10.375" style="112" customWidth="1"/>
    <col min="9968" max="9972" width="12" style="112" customWidth="1"/>
    <col min="9973" max="9977" width="12.875" style="112" customWidth="1"/>
    <col min="9978" max="9978" width="15.125" style="112" customWidth="1"/>
    <col min="9979" max="9979" width="10.25" style="112" bestFit="1" customWidth="1"/>
    <col min="9980" max="10199" width="9" style="112"/>
    <col min="10200" max="10200" width="35.75" style="112" customWidth="1"/>
    <col min="10201" max="10201" width="7" style="112" customWidth="1"/>
    <col min="10202" max="10202" width="22.75" style="112" customWidth="1"/>
    <col min="10203" max="10203" width="11.125" style="112" customWidth="1"/>
    <col min="10204" max="10204" width="17.125" style="112" customWidth="1"/>
    <col min="10205" max="10205" width="9" style="112" customWidth="1"/>
    <col min="10206" max="10206" width="6.875" style="112" customWidth="1"/>
    <col min="10207" max="10207" width="5.375" style="112" bestFit="1" customWidth="1"/>
    <col min="10208" max="10208" width="8.375" style="112" bestFit="1" customWidth="1"/>
    <col min="10209" max="10211" width="5.125" style="112" bestFit="1" customWidth="1"/>
    <col min="10212" max="10212" width="5.125" style="112" customWidth="1"/>
    <col min="10213" max="10213" width="8.375" style="112" customWidth="1"/>
    <col min="10214" max="10214" width="11" style="112" customWidth="1"/>
    <col min="10215" max="10215" width="10.375" style="112" customWidth="1"/>
    <col min="10216" max="10216" width="12.375" style="112" customWidth="1"/>
    <col min="10217" max="10217" width="12" style="112" bestFit="1" customWidth="1"/>
    <col min="10218" max="10218" width="11.375" style="112" customWidth="1"/>
    <col min="10219" max="10219" width="14.375" style="112" customWidth="1"/>
    <col min="10220" max="10220" width="13" style="112" customWidth="1"/>
    <col min="10221" max="10223" width="10.375" style="112" customWidth="1"/>
    <col min="10224" max="10228" width="12" style="112" customWidth="1"/>
    <col min="10229" max="10233" width="12.875" style="112" customWidth="1"/>
    <col min="10234" max="10234" width="15.125" style="112" customWidth="1"/>
    <col min="10235" max="10235" width="10.25" style="112" bestFit="1" customWidth="1"/>
    <col min="10236" max="10455" width="9" style="112"/>
    <col min="10456" max="10456" width="35.75" style="112" customWidth="1"/>
    <col min="10457" max="10457" width="7" style="112" customWidth="1"/>
    <col min="10458" max="10458" width="22.75" style="112" customWidth="1"/>
    <col min="10459" max="10459" width="11.125" style="112" customWidth="1"/>
    <col min="10460" max="10460" width="17.125" style="112" customWidth="1"/>
    <col min="10461" max="10461" width="9" style="112" customWidth="1"/>
    <col min="10462" max="10462" width="6.875" style="112" customWidth="1"/>
    <col min="10463" max="10463" width="5.375" style="112" bestFit="1" customWidth="1"/>
    <col min="10464" max="10464" width="8.375" style="112" bestFit="1" customWidth="1"/>
    <col min="10465" max="10467" width="5.125" style="112" bestFit="1" customWidth="1"/>
    <col min="10468" max="10468" width="5.125" style="112" customWidth="1"/>
    <col min="10469" max="10469" width="8.375" style="112" customWidth="1"/>
    <col min="10470" max="10470" width="11" style="112" customWidth="1"/>
    <col min="10471" max="10471" width="10.375" style="112" customWidth="1"/>
    <col min="10472" max="10472" width="12.375" style="112" customWidth="1"/>
    <col min="10473" max="10473" width="12" style="112" bestFit="1" customWidth="1"/>
    <col min="10474" max="10474" width="11.375" style="112" customWidth="1"/>
    <col min="10475" max="10475" width="14.375" style="112" customWidth="1"/>
    <col min="10476" max="10476" width="13" style="112" customWidth="1"/>
    <col min="10477" max="10479" width="10.375" style="112" customWidth="1"/>
    <col min="10480" max="10484" width="12" style="112" customWidth="1"/>
    <col min="10485" max="10489" width="12.875" style="112" customWidth="1"/>
    <col min="10490" max="10490" width="15.125" style="112" customWidth="1"/>
    <col min="10491" max="10491" width="10.25" style="112" bestFit="1" customWidth="1"/>
    <col min="10492" max="10711" width="9" style="112"/>
    <col min="10712" max="10712" width="35.75" style="112" customWidth="1"/>
    <col min="10713" max="10713" width="7" style="112" customWidth="1"/>
    <col min="10714" max="10714" width="22.75" style="112" customWidth="1"/>
    <col min="10715" max="10715" width="11.125" style="112" customWidth="1"/>
    <col min="10716" max="10716" width="17.125" style="112" customWidth="1"/>
    <col min="10717" max="10717" width="9" style="112" customWidth="1"/>
    <col min="10718" max="10718" width="6.875" style="112" customWidth="1"/>
    <col min="10719" max="10719" width="5.375" style="112" bestFit="1" customWidth="1"/>
    <col min="10720" max="10720" width="8.375" style="112" bestFit="1" customWidth="1"/>
    <col min="10721" max="10723" width="5.125" style="112" bestFit="1" customWidth="1"/>
    <col min="10724" max="10724" width="5.125" style="112" customWidth="1"/>
    <col min="10725" max="10725" width="8.375" style="112" customWidth="1"/>
    <col min="10726" max="10726" width="11" style="112" customWidth="1"/>
    <col min="10727" max="10727" width="10.375" style="112" customWidth="1"/>
    <col min="10728" max="10728" width="12.375" style="112" customWidth="1"/>
    <col min="10729" max="10729" width="12" style="112" bestFit="1" customWidth="1"/>
    <col min="10730" max="10730" width="11.375" style="112" customWidth="1"/>
    <col min="10731" max="10731" width="14.375" style="112" customWidth="1"/>
    <col min="10732" max="10732" width="13" style="112" customWidth="1"/>
    <col min="10733" max="10735" width="10.375" style="112" customWidth="1"/>
    <col min="10736" max="10740" width="12" style="112" customWidth="1"/>
    <col min="10741" max="10745" width="12.875" style="112" customWidth="1"/>
    <col min="10746" max="10746" width="15.125" style="112" customWidth="1"/>
    <col min="10747" max="10747" width="10.25" style="112" bestFit="1" customWidth="1"/>
    <col min="10748" max="10967" width="9" style="112"/>
    <col min="10968" max="10968" width="35.75" style="112" customWidth="1"/>
    <col min="10969" max="10969" width="7" style="112" customWidth="1"/>
    <col min="10970" max="10970" width="22.75" style="112" customWidth="1"/>
    <col min="10971" max="10971" width="11.125" style="112" customWidth="1"/>
    <col min="10972" max="10972" width="17.125" style="112" customWidth="1"/>
    <col min="10973" max="10973" width="9" style="112" customWidth="1"/>
    <col min="10974" max="10974" width="6.875" style="112" customWidth="1"/>
    <col min="10975" max="10975" width="5.375" style="112" bestFit="1" customWidth="1"/>
    <col min="10976" max="10976" width="8.375" style="112" bestFit="1" customWidth="1"/>
    <col min="10977" max="10979" width="5.125" style="112" bestFit="1" customWidth="1"/>
    <col min="10980" max="10980" width="5.125" style="112" customWidth="1"/>
    <col min="10981" max="10981" width="8.375" style="112" customWidth="1"/>
    <col min="10982" max="10982" width="11" style="112" customWidth="1"/>
    <col min="10983" max="10983" width="10.375" style="112" customWidth="1"/>
    <col min="10984" max="10984" width="12.375" style="112" customWidth="1"/>
    <col min="10985" max="10985" width="12" style="112" bestFit="1" customWidth="1"/>
    <col min="10986" max="10986" width="11.375" style="112" customWidth="1"/>
    <col min="10987" max="10987" width="14.375" style="112" customWidth="1"/>
    <col min="10988" max="10988" width="13" style="112" customWidth="1"/>
    <col min="10989" max="10991" width="10.375" style="112" customWidth="1"/>
    <col min="10992" max="10996" width="12" style="112" customWidth="1"/>
    <col min="10997" max="11001" width="12.875" style="112" customWidth="1"/>
    <col min="11002" max="11002" width="15.125" style="112" customWidth="1"/>
    <col min="11003" max="11003" width="10.25" style="112" bestFit="1" customWidth="1"/>
    <col min="11004" max="11223" width="9" style="112"/>
    <col min="11224" max="11224" width="35.75" style="112" customWidth="1"/>
    <col min="11225" max="11225" width="7" style="112" customWidth="1"/>
    <col min="11226" max="11226" width="22.75" style="112" customWidth="1"/>
    <col min="11227" max="11227" width="11.125" style="112" customWidth="1"/>
    <col min="11228" max="11228" width="17.125" style="112" customWidth="1"/>
    <col min="11229" max="11229" width="9" style="112" customWidth="1"/>
    <col min="11230" max="11230" width="6.875" style="112" customWidth="1"/>
    <col min="11231" max="11231" width="5.375" style="112" bestFit="1" customWidth="1"/>
    <col min="11232" max="11232" width="8.375" style="112" bestFit="1" customWidth="1"/>
    <col min="11233" max="11235" width="5.125" style="112" bestFit="1" customWidth="1"/>
    <col min="11236" max="11236" width="5.125" style="112" customWidth="1"/>
    <col min="11237" max="11237" width="8.375" style="112" customWidth="1"/>
    <col min="11238" max="11238" width="11" style="112" customWidth="1"/>
    <col min="11239" max="11239" width="10.375" style="112" customWidth="1"/>
    <col min="11240" max="11240" width="12.375" style="112" customWidth="1"/>
    <col min="11241" max="11241" width="12" style="112" bestFit="1" customWidth="1"/>
    <col min="11242" max="11242" width="11.375" style="112" customWidth="1"/>
    <col min="11243" max="11243" width="14.375" style="112" customWidth="1"/>
    <col min="11244" max="11244" width="13" style="112" customWidth="1"/>
    <col min="11245" max="11247" width="10.375" style="112" customWidth="1"/>
    <col min="11248" max="11252" width="12" style="112" customWidth="1"/>
    <col min="11253" max="11257" width="12.875" style="112" customWidth="1"/>
    <col min="11258" max="11258" width="15.125" style="112" customWidth="1"/>
    <col min="11259" max="11259" width="10.25" style="112" bestFit="1" customWidth="1"/>
    <col min="11260" max="11479" width="9" style="112"/>
    <col min="11480" max="11480" width="35.75" style="112" customWidth="1"/>
    <col min="11481" max="11481" width="7" style="112" customWidth="1"/>
    <col min="11482" max="11482" width="22.75" style="112" customWidth="1"/>
    <col min="11483" max="11483" width="11.125" style="112" customWidth="1"/>
    <col min="11484" max="11484" width="17.125" style="112" customWidth="1"/>
    <col min="11485" max="11485" width="9" style="112" customWidth="1"/>
    <col min="11486" max="11486" width="6.875" style="112" customWidth="1"/>
    <col min="11487" max="11487" width="5.375" style="112" bestFit="1" customWidth="1"/>
    <col min="11488" max="11488" width="8.375" style="112" bestFit="1" customWidth="1"/>
    <col min="11489" max="11491" width="5.125" style="112" bestFit="1" customWidth="1"/>
    <col min="11492" max="11492" width="5.125" style="112" customWidth="1"/>
    <col min="11493" max="11493" width="8.375" style="112" customWidth="1"/>
    <col min="11494" max="11494" width="11" style="112" customWidth="1"/>
    <col min="11495" max="11495" width="10.375" style="112" customWidth="1"/>
    <col min="11496" max="11496" width="12.375" style="112" customWidth="1"/>
    <col min="11497" max="11497" width="12" style="112" bestFit="1" customWidth="1"/>
    <col min="11498" max="11498" width="11.375" style="112" customWidth="1"/>
    <col min="11499" max="11499" width="14.375" style="112" customWidth="1"/>
    <col min="11500" max="11500" width="13" style="112" customWidth="1"/>
    <col min="11501" max="11503" width="10.375" style="112" customWidth="1"/>
    <col min="11504" max="11508" width="12" style="112" customWidth="1"/>
    <col min="11509" max="11513" width="12.875" style="112" customWidth="1"/>
    <col min="11514" max="11514" width="15.125" style="112" customWidth="1"/>
    <col min="11515" max="11515" width="10.25" style="112" bestFit="1" customWidth="1"/>
    <col min="11516" max="11735" width="9" style="112"/>
    <col min="11736" max="11736" width="35.75" style="112" customWidth="1"/>
    <col min="11737" max="11737" width="7" style="112" customWidth="1"/>
    <col min="11738" max="11738" width="22.75" style="112" customWidth="1"/>
    <col min="11739" max="11739" width="11.125" style="112" customWidth="1"/>
    <col min="11740" max="11740" width="17.125" style="112" customWidth="1"/>
    <col min="11741" max="11741" width="9" style="112" customWidth="1"/>
    <col min="11742" max="11742" width="6.875" style="112" customWidth="1"/>
    <col min="11743" max="11743" width="5.375" style="112" bestFit="1" customWidth="1"/>
    <col min="11744" max="11744" width="8.375" style="112" bestFit="1" customWidth="1"/>
    <col min="11745" max="11747" width="5.125" style="112" bestFit="1" customWidth="1"/>
    <col min="11748" max="11748" width="5.125" style="112" customWidth="1"/>
    <col min="11749" max="11749" width="8.375" style="112" customWidth="1"/>
    <col min="11750" max="11750" width="11" style="112" customWidth="1"/>
    <col min="11751" max="11751" width="10.375" style="112" customWidth="1"/>
    <col min="11752" max="11752" width="12.375" style="112" customWidth="1"/>
    <col min="11753" max="11753" width="12" style="112" bestFit="1" customWidth="1"/>
    <col min="11754" max="11754" width="11.375" style="112" customWidth="1"/>
    <col min="11755" max="11755" width="14.375" style="112" customWidth="1"/>
    <col min="11756" max="11756" width="13" style="112" customWidth="1"/>
    <col min="11757" max="11759" width="10.375" style="112" customWidth="1"/>
    <col min="11760" max="11764" width="12" style="112" customWidth="1"/>
    <col min="11765" max="11769" width="12.875" style="112" customWidth="1"/>
    <col min="11770" max="11770" width="15.125" style="112" customWidth="1"/>
    <col min="11771" max="11771" width="10.25" style="112" bestFit="1" customWidth="1"/>
    <col min="11772" max="11991" width="9" style="112"/>
    <col min="11992" max="11992" width="35.75" style="112" customWidth="1"/>
    <col min="11993" max="11993" width="7" style="112" customWidth="1"/>
    <col min="11994" max="11994" width="22.75" style="112" customWidth="1"/>
    <col min="11995" max="11995" width="11.125" style="112" customWidth="1"/>
    <col min="11996" max="11996" width="17.125" style="112" customWidth="1"/>
    <col min="11997" max="11997" width="9" style="112" customWidth="1"/>
    <col min="11998" max="11998" width="6.875" style="112" customWidth="1"/>
    <col min="11999" max="11999" width="5.375" style="112" bestFit="1" customWidth="1"/>
    <col min="12000" max="12000" width="8.375" style="112" bestFit="1" customWidth="1"/>
    <col min="12001" max="12003" width="5.125" style="112" bestFit="1" customWidth="1"/>
    <col min="12004" max="12004" width="5.125" style="112" customWidth="1"/>
    <col min="12005" max="12005" width="8.375" style="112" customWidth="1"/>
    <col min="12006" max="12006" width="11" style="112" customWidth="1"/>
    <col min="12007" max="12007" width="10.375" style="112" customWidth="1"/>
    <col min="12008" max="12008" width="12.375" style="112" customWidth="1"/>
    <col min="12009" max="12009" width="12" style="112" bestFit="1" customWidth="1"/>
    <col min="12010" max="12010" width="11.375" style="112" customWidth="1"/>
    <col min="12011" max="12011" width="14.375" style="112" customWidth="1"/>
    <col min="12012" max="12012" width="13" style="112" customWidth="1"/>
    <col min="12013" max="12015" width="10.375" style="112" customWidth="1"/>
    <col min="12016" max="12020" width="12" style="112" customWidth="1"/>
    <col min="12021" max="12025" width="12.875" style="112" customWidth="1"/>
    <col min="12026" max="12026" width="15.125" style="112" customWidth="1"/>
    <col min="12027" max="12027" width="10.25" style="112" bestFit="1" customWidth="1"/>
    <col min="12028" max="12247" width="9" style="112"/>
    <col min="12248" max="12248" width="35.75" style="112" customWidth="1"/>
    <col min="12249" max="12249" width="7" style="112" customWidth="1"/>
    <col min="12250" max="12250" width="22.75" style="112" customWidth="1"/>
    <col min="12251" max="12251" width="11.125" style="112" customWidth="1"/>
    <col min="12252" max="12252" width="17.125" style="112" customWidth="1"/>
    <col min="12253" max="12253" width="9" style="112" customWidth="1"/>
    <col min="12254" max="12254" width="6.875" style="112" customWidth="1"/>
    <col min="12255" max="12255" width="5.375" style="112" bestFit="1" customWidth="1"/>
    <col min="12256" max="12256" width="8.375" style="112" bestFit="1" customWidth="1"/>
    <col min="12257" max="12259" width="5.125" style="112" bestFit="1" customWidth="1"/>
    <col min="12260" max="12260" width="5.125" style="112" customWidth="1"/>
    <col min="12261" max="12261" width="8.375" style="112" customWidth="1"/>
    <col min="12262" max="12262" width="11" style="112" customWidth="1"/>
    <col min="12263" max="12263" width="10.375" style="112" customWidth="1"/>
    <col min="12264" max="12264" width="12.375" style="112" customWidth="1"/>
    <col min="12265" max="12265" width="12" style="112" bestFit="1" customWidth="1"/>
    <col min="12266" max="12266" width="11.375" style="112" customWidth="1"/>
    <col min="12267" max="12267" width="14.375" style="112" customWidth="1"/>
    <col min="12268" max="12268" width="13" style="112" customWidth="1"/>
    <col min="12269" max="12271" width="10.375" style="112" customWidth="1"/>
    <col min="12272" max="12276" width="12" style="112" customWidth="1"/>
    <col min="12277" max="12281" width="12.875" style="112" customWidth="1"/>
    <col min="12282" max="12282" width="15.125" style="112" customWidth="1"/>
    <col min="12283" max="12283" width="10.25" style="112" bestFit="1" customWidth="1"/>
    <col min="12284" max="12503" width="9" style="112"/>
    <col min="12504" max="12504" width="35.75" style="112" customWidth="1"/>
    <col min="12505" max="12505" width="7" style="112" customWidth="1"/>
    <col min="12506" max="12506" width="22.75" style="112" customWidth="1"/>
    <col min="12507" max="12507" width="11.125" style="112" customWidth="1"/>
    <col min="12508" max="12508" width="17.125" style="112" customWidth="1"/>
    <col min="12509" max="12509" width="9" style="112" customWidth="1"/>
    <col min="12510" max="12510" width="6.875" style="112" customWidth="1"/>
    <col min="12511" max="12511" width="5.375" style="112" bestFit="1" customWidth="1"/>
    <col min="12512" max="12512" width="8.375" style="112" bestFit="1" customWidth="1"/>
    <col min="12513" max="12515" width="5.125" style="112" bestFit="1" customWidth="1"/>
    <col min="12516" max="12516" width="5.125" style="112" customWidth="1"/>
    <col min="12517" max="12517" width="8.375" style="112" customWidth="1"/>
    <col min="12518" max="12518" width="11" style="112" customWidth="1"/>
    <col min="12519" max="12519" width="10.375" style="112" customWidth="1"/>
    <col min="12520" max="12520" width="12.375" style="112" customWidth="1"/>
    <col min="12521" max="12521" width="12" style="112" bestFit="1" customWidth="1"/>
    <col min="12522" max="12522" width="11.375" style="112" customWidth="1"/>
    <col min="12523" max="12523" width="14.375" style="112" customWidth="1"/>
    <col min="12524" max="12524" width="13" style="112" customWidth="1"/>
    <col min="12525" max="12527" width="10.375" style="112" customWidth="1"/>
    <col min="12528" max="12532" width="12" style="112" customWidth="1"/>
    <col min="12533" max="12537" width="12.875" style="112" customWidth="1"/>
    <col min="12538" max="12538" width="15.125" style="112" customWidth="1"/>
    <col min="12539" max="12539" width="10.25" style="112" bestFit="1" customWidth="1"/>
    <col min="12540" max="12759" width="9" style="112"/>
    <col min="12760" max="12760" width="35.75" style="112" customWidth="1"/>
    <col min="12761" max="12761" width="7" style="112" customWidth="1"/>
    <col min="12762" max="12762" width="22.75" style="112" customWidth="1"/>
    <col min="12763" max="12763" width="11.125" style="112" customWidth="1"/>
    <col min="12764" max="12764" width="17.125" style="112" customWidth="1"/>
    <col min="12765" max="12765" width="9" style="112" customWidth="1"/>
    <col min="12766" max="12766" width="6.875" style="112" customWidth="1"/>
    <col min="12767" max="12767" width="5.375" style="112" bestFit="1" customWidth="1"/>
    <col min="12768" max="12768" width="8.375" style="112" bestFit="1" customWidth="1"/>
    <col min="12769" max="12771" width="5.125" style="112" bestFit="1" customWidth="1"/>
    <col min="12772" max="12772" width="5.125" style="112" customWidth="1"/>
    <col min="12773" max="12773" width="8.375" style="112" customWidth="1"/>
    <col min="12774" max="12774" width="11" style="112" customWidth="1"/>
    <col min="12775" max="12775" width="10.375" style="112" customWidth="1"/>
    <col min="12776" max="12776" width="12.375" style="112" customWidth="1"/>
    <col min="12777" max="12777" width="12" style="112" bestFit="1" customWidth="1"/>
    <col min="12778" max="12778" width="11.375" style="112" customWidth="1"/>
    <col min="12779" max="12779" width="14.375" style="112" customWidth="1"/>
    <col min="12780" max="12780" width="13" style="112" customWidth="1"/>
    <col min="12781" max="12783" width="10.375" style="112" customWidth="1"/>
    <col min="12784" max="12788" width="12" style="112" customWidth="1"/>
    <col min="12789" max="12793" width="12.875" style="112" customWidth="1"/>
    <col min="12794" max="12794" width="15.125" style="112" customWidth="1"/>
    <col min="12795" max="12795" width="10.25" style="112" bestFit="1" customWidth="1"/>
    <col min="12796" max="13015" width="9" style="112"/>
    <col min="13016" max="13016" width="35.75" style="112" customWidth="1"/>
    <col min="13017" max="13017" width="7" style="112" customWidth="1"/>
    <col min="13018" max="13018" width="22.75" style="112" customWidth="1"/>
    <col min="13019" max="13019" width="11.125" style="112" customWidth="1"/>
    <col min="13020" max="13020" width="17.125" style="112" customWidth="1"/>
    <col min="13021" max="13021" width="9" style="112" customWidth="1"/>
    <col min="13022" max="13022" width="6.875" style="112" customWidth="1"/>
    <col min="13023" max="13023" width="5.375" style="112" bestFit="1" customWidth="1"/>
    <col min="13024" max="13024" width="8.375" style="112" bestFit="1" customWidth="1"/>
    <col min="13025" max="13027" width="5.125" style="112" bestFit="1" customWidth="1"/>
    <col min="13028" max="13028" width="5.125" style="112" customWidth="1"/>
    <col min="13029" max="13029" width="8.375" style="112" customWidth="1"/>
    <col min="13030" max="13030" width="11" style="112" customWidth="1"/>
    <col min="13031" max="13031" width="10.375" style="112" customWidth="1"/>
    <col min="13032" max="13032" width="12.375" style="112" customWidth="1"/>
    <col min="13033" max="13033" width="12" style="112" bestFit="1" customWidth="1"/>
    <col min="13034" max="13034" width="11.375" style="112" customWidth="1"/>
    <col min="13035" max="13035" width="14.375" style="112" customWidth="1"/>
    <col min="13036" max="13036" width="13" style="112" customWidth="1"/>
    <col min="13037" max="13039" width="10.375" style="112" customWidth="1"/>
    <col min="13040" max="13044" width="12" style="112" customWidth="1"/>
    <col min="13045" max="13049" width="12.875" style="112" customWidth="1"/>
    <col min="13050" max="13050" width="15.125" style="112" customWidth="1"/>
    <col min="13051" max="13051" width="10.25" style="112" bestFit="1" customWidth="1"/>
    <col min="13052" max="13271" width="9" style="112"/>
    <col min="13272" max="13272" width="35.75" style="112" customWidth="1"/>
    <col min="13273" max="13273" width="7" style="112" customWidth="1"/>
    <col min="13274" max="13274" width="22.75" style="112" customWidth="1"/>
    <col min="13275" max="13275" width="11.125" style="112" customWidth="1"/>
    <col min="13276" max="13276" width="17.125" style="112" customWidth="1"/>
    <col min="13277" max="13277" width="9" style="112" customWidth="1"/>
    <col min="13278" max="13278" width="6.875" style="112" customWidth="1"/>
    <col min="13279" max="13279" width="5.375" style="112" bestFit="1" customWidth="1"/>
    <col min="13280" max="13280" width="8.375" style="112" bestFit="1" customWidth="1"/>
    <col min="13281" max="13283" width="5.125" style="112" bestFit="1" customWidth="1"/>
    <col min="13284" max="13284" width="5.125" style="112" customWidth="1"/>
    <col min="13285" max="13285" width="8.375" style="112" customWidth="1"/>
    <col min="13286" max="13286" width="11" style="112" customWidth="1"/>
    <col min="13287" max="13287" width="10.375" style="112" customWidth="1"/>
    <col min="13288" max="13288" width="12.375" style="112" customWidth="1"/>
    <col min="13289" max="13289" width="12" style="112" bestFit="1" customWidth="1"/>
    <col min="13290" max="13290" width="11.375" style="112" customWidth="1"/>
    <col min="13291" max="13291" width="14.375" style="112" customWidth="1"/>
    <col min="13292" max="13292" width="13" style="112" customWidth="1"/>
    <col min="13293" max="13295" width="10.375" style="112" customWidth="1"/>
    <col min="13296" max="13300" width="12" style="112" customWidth="1"/>
    <col min="13301" max="13305" width="12.875" style="112" customWidth="1"/>
    <col min="13306" max="13306" width="15.125" style="112" customWidth="1"/>
    <col min="13307" max="13307" width="10.25" style="112" bestFit="1" customWidth="1"/>
    <col min="13308" max="13527" width="9" style="112"/>
    <col min="13528" max="13528" width="35.75" style="112" customWidth="1"/>
    <col min="13529" max="13529" width="7" style="112" customWidth="1"/>
    <col min="13530" max="13530" width="22.75" style="112" customWidth="1"/>
    <col min="13531" max="13531" width="11.125" style="112" customWidth="1"/>
    <col min="13532" max="13532" width="17.125" style="112" customWidth="1"/>
    <col min="13533" max="13533" width="9" style="112" customWidth="1"/>
    <col min="13534" max="13534" width="6.875" style="112" customWidth="1"/>
    <col min="13535" max="13535" width="5.375" style="112" bestFit="1" customWidth="1"/>
    <col min="13536" max="13536" width="8.375" style="112" bestFit="1" customWidth="1"/>
    <col min="13537" max="13539" width="5.125" style="112" bestFit="1" customWidth="1"/>
    <col min="13540" max="13540" width="5.125" style="112" customWidth="1"/>
    <col min="13541" max="13541" width="8.375" style="112" customWidth="1"/>
    <col min="13542" max="13542" width="11" style="112" customWidth="1"/>
    <col min="13543" max="13543" width="10.375" style="112" customWidth="1"/>
    <col min="13544" max="13544" width="12.375" style="112" customWidth="1"/>
    <col min="13545" max="13545" width="12" style="112" bestFit="1" customWidth="1"/>
    <col min="13546" max="13546" width="11.375" style="112" customWidth="1"/>
    <col min="13547" max="13547" width="14.375" style="112" customWidth="1"/>
    <col min="13548" max="13548" width="13" style="112" customWidth="1"/>
    <col min="13549" max="13551" width="10.375" style="112" customWidth="1"/>
    <col min="13552" max="13556" width="12" style="112" customWidth="1"/>
    <col min="13557" max="13561" width="12.875" style="112" customWidth="1"/>
    <col min="13562" max="13562" width="15.125" style="112" customWidth="1"/>
    <col min="13563" max="13563" width="10.25" style="112" bestFit="1" customWidth="1"/>
    <col min="13564" max="13783" width="9" style="112"/>
    <col min="13784" max="13784" width="35.75" style="112" customWidth="1"/>
    <col min="13785" max="13785" width="7" style="112" customWidth="1"/>
    <col min="13786" max="13786" width="22.75" style="112" customWidth="1"/>
    <col min="13787" max="13787" width="11.125" style="112" customWidth="1"/>
    <col min="13788" max="13788" width="17.125" style="112" customWidth="1"/>
    <col min="13789" max="13789" width="9" style="112" customWidth="1"/>
    <col min="13790" max="13790" width="6.875" style="112" customWidth="1"/>
    <col min="13791" max="13791" width="5.375" style="112" bestFit="1" customWidth="1"/>
    <col min="13792" max="13792" width="8.375" style="112" bestFit="1" customWidth="1"/>
    <col min="13793" max="13795" width="5.125" style="112" bestFit="1" customWidth="1"/>
    <col min="13796" max="13796" width="5.125" style="112" customWidth="1"/>
    <col min="13797" max="13797" width="8.375" style="112" customWidth="1"/>
    <col min="13798" max="13798" width="11" style="112" customWidth="1"/>
    <col min="13799" max="13799" width="10.375" style="112" customWidth="1"/>
    <col min="13800" max="13800" width="12.375" style="112" customWidth="1"/>
    <col min="13801" max="13801" width="12" style="112" bestFit="1" customWidth="1"/>
    <col min="13802" max="13802" width="11.375" style="112" customWidth="1"/>
    <col min="13803" max="13803" width="14.375" style="112" customWidth="1"/>
    <col min="13804" max="13804" width="13" style="112" customWidth="1"/>
    <col min="13805" max="13807" width="10.375" style="112" customWidth="1"/>
    <col min="13808" max="13812" width="12" style="112" customWidth="1"/>
    <col min="13813" max="13817" width="12.875" style="112" customWidth="1"/>
    <col min="13818" max="13818" width="15.125" style="112" customWidth="1"/>
    <col min="13819" max="13819" width="10.25" style="112" bestFit="1" customWidth="1"/>
    <col min="13820" max="14039" width="9" style="112"/>
    <col min="14040" max="14040" width="35.75" style="112" customWidth="1"/>
    <col min="14041" max="14041" width="7" style="112" customWidth="1"/>
    <col min="14042" max="14042" width="22.75" style="112" customWidth="1"/>
    <col min="14043" max="14043" width="11.125" style="112" customWidth="1"/>
    <col min="14044" max="14044" width="17.125" style="112" customWidth="1"/>
    <col min="14045" max="14045" width="9" style="112" customWidth="1"/>
    <col min="14046" max="14046" width="6.875" style="112" customWidth="1"/>
    <col min="14047" max="14047" width="5.375" style="112" bestFit="1" customWidth="1"/>
    <col min="14048" max="14048" width="8.375" style="112" bestFit="1" customWidth="1"/>
    <col min="14049" max="14051" width="5.125" style="112" bestFit="1" customWidth="1"/>
    <col min="14052" max="14052" width="5.125" style="112" customWidth="1"/>
    <col min="14053" max="14053" width="8.375" style="112" customWidth="1"/>
    <col min="14054" max="14054" width="11" style="112" customWidth="1"/>
    <col min="14055" max="14055" width="10.375" style="112" customWidth="1"/>
    <col min="14056" max="14056" width="12.375" style="112" customWidth="1"/>
    <col min="14057" max="14057" width="12" style="112" bestFit="1" customWidth="1"/>
    <col min="14058" max="14058" width="11.375" style="112" customWidth="1"/>
    <col min="14059" max="14059" width="14.375" style="112" customWidth="1"/>
    <col min="14060" max="14060" width="13" style="112" customWidth="1"/>
    <col min="14061" max="14063" width="10.375" style="112" customWidth="1"/>
    <col min="14064" max="14068" width="12" style="112" customWidth="1"/>
    <col min="14069" max="14073" width="12.875" style="112" customWidth="1"/>
    <col min="14074" max="14074" width="15.125" style="112" customWidth="1"/>
    <col min="14075" max="14075" width="10.25" style="112" bestFit="1" customWidth="1"/>
    <col min="14076" max="14295" width="9" style="112"/>
    <col min="14296" max="14296" width="35.75" style="112" customWidth="1"/>
    <col min="14297" max="14297" width="7" style="112" customWidth="1"/>
    <col min="14298" max="14298" width="22.75" style="112" customWidth="1"/>
    <col min="14299" max="14299" width="11.125" style="112" customWidth="1"/>
    <col min="14300" max="14300" width="17.125" style="112" customWidth="1"/>
    <col min="14301" max="14301" width="9" style="112" customWidth="1"/>
    <col min="14302" max="14302" width="6.875" style="112" customWidth="1"/>
    <col min="14303" max="14303" width="5.375" style="112" bestFit="1" customWidth="1"/>
    <col min="14304" max="14304" width="8.375" style="112" bestFit="1" customWidth="1"/>
    <col min="14305" max="14307" width="5.125" style="112" bestFit="1" customWidth="1"/>
    <col min="14308" max="14308" width="5.125" style="112" customWidth="1"/>
    <col min="14309" max="14309" width="8.375" style="112" customWidth="1"/>
    <col min="14310" max="14310" width="11" style="112" customWidth="1"/>
    <col min="14311" max="14311" width="10.375" style="112" customWidth="1"/>
    <col min="14312" max="14312" width="12.375" style="112" customWidth="1"/>
    <col min="14313" max="14313" width="12" style="112" bestFit="1" customWidth="1"/>
    <col min="14314" max="14314" width="11.375" style="112" customWidth="1"/>
    <col min="14315" max="14315" width="14.375" style="112" customWidth="1"/>
    <col min="14316" max="14316" width="13" style="112" customWidth="1"/>
    <col min="14317" max="14319" width="10.375" style="112" customWidth="1"/>
    <col min="14320" max="14324" width="12" style="112" customWidth="1"/>
    <col min="14325" max="14329" width="12.875" style="112" customWidth="1"/>
    <col min="14330" max="14330" width="15.125" style="112" customWidth="1"/>
    <col min="14331" max="14331" width="10.25" style="112" bestFit="1" customWidth="1"/>
    <col min="14332" max="14551" width="9" style="112"/>
    <col min="14552" max="14552" width="35.75" style="112" customWidth="1"/>
    <col min="14553" max="14553" width="7" style="112" customWidth="1"/>
    <col min="14554" max="14554" width="22.75" style="112" customWidth="1"/>
    <col min="14555" max="14555" width="11.125" style="112" customWidth="1"/>
    <col min="14556" max="14556" width="17.125" style="112" customWidth="1"/>
    <col min="14557" max="14557" width="9" style="112" customWidth="1"/>
    <col min="14558" max="14558" width="6.875" style="112" customWidth="1"/>
    <col min="14559" max="14559" width="5.375" style="112" bestFit="1" customWidth="1"/>
    <col min="14560" max="14560" width="8.375" style="112" bestFit="1" customWidth="1"/>
    <col min="14561" max="14563" width="5.125" style="112" bestFit="1" customWidth="1"/>
    <col min="14564" max="14564" width="5.125" style="112" customWidth="1"/>
    <col min="14565" max="14565" width="8.375" style="112" customWidth="1"/>
    <col min="14566" max="14566" width="11" style="112" customWidth="1"/>
    <col min="14567" max="14567" width="10.375" style="112" customWidth="1"/>
    <col min="14568" max="14568" width="12.375" style="112" customWidth="1"/>
    <col min="14569" max="14569" width="12" style="112" bestFit="1" customWidth="1"/>
    <col min="14570" max="14570" width="11.375" style="112" customWidth="1"/>
    <col min="14571" max="14571" width="14.375" style="112" customWidth="1"/>
    <col min="14572" max="14572" width="13" style="112" customWidth="1"/>
    <col min="14573" max="14575" width="10.375" style="112" customWidth="1"/>
    <col min="14576" max="14580" width="12" style="112" customWidth="1"/>
    <col min="14581" max="14585" width="12.875" style="112" customWidth="1"/>
    <col min="14586" max="14586" width="15.125" style="112" customWidth="1"/>
    <col min="14587" max="14587" width="10.25" style="112" bestFit="1" customWidth="1"/>
    <col min="14588" max="14807" width="9" style="112"/>
    <col min="14808" max="14808" width="35.75" style="112" customWidth="1"/>
    <col min="14809" max="14809" width="7" style="112" customWidth="1"/>
    <col min="14810" max="14810" width="22.75" style="112" customWidth="1"/>
    <col min="14811" max="14811" width="11.125" style="112" customWidth="1"/>
    <col min="14812" max="14812" width="17.125" style="112" customWidth="1"/>
    <col min="14813" max="14813" width="9" style="112" customWidth="1"/>
    <col min="14814" max="14814" width="6.875" style="112" customWidth="1"/>
    <col min="14815" max="14815" width="5.375" style="112" bestFit="1" customWidth="1"/>
    <col min="14816" max="14816" width="8.375" style="112" bestFit="1" customWidth="1"/>
    <col min="14817" max="14819" width="5.125" style="112" bestFit="1" customWidth="1"/>
    <col min="14820" max="14820" width="5.125" style="112" customWidth="1"/>
    <col min="14821" max="14821" width="8.375" style="112" customWidth="1"/>
    <col min="14822" max="14822" width="11" style="112" customWidth="1"/>
    <col min="14823" max="14823" width="10.375" style="112" customWidth="1"/>
    <col min="14824" max="14824" width="12.375" style="112" customWidth="1"/>
    <col min="14825" max="14825" width="12" style="112" bestFit="1" customWidth="1"/>
    <col min="14826" max="14826" width="11.375" style="112" customWidth="1"/>
    <col min="14827" max="14827" width="14.375" style="112" customWidth="1"/>
    <col min="14828" max="14828" width="13" style="112" customWidth="1"/>
    <col min="14829" max="14831" width="10.375" style="112" customWidth="1"/>
    <col min="14832" max="14836" width="12" style="112" customWidth="1"/>
    <col min="14837" max="14841" width="12.875" style="112" customWidth="1"/>
    <col min="14842" max="14842" width="15.125" style="112" customWidth="1"/>
    <col min="14843" max="14843" width="10.25" style="112" bestFit="1" customWidth="1"/>
    <col min="14844" max="15063" width="9" style="112"/>
    <col min="15064" max="15064" width="35.75" style="112" customWidth="1"/>
    <col min="15065" max="15065" width="7" style="112" customWidth="1"/>
    <col min="15066" max="15066" width="22.75" style="112" customWidth="1"/>
    <col min="15067" max="15067" width="11.125" style="112" customWidth="1"/>
    <col min="15068" max="15068" width="17.125" style="112" customWidth="1"/>
    <col min="15069" max="15069" width="9" style="112" customWidth="1"/>
    <col min="15070" max="15070" width="6.875" style="112" customWidth="1"/>
    <col min="15071" max="15071" width="5.375" style="112" bestFit="1" customWidth="1"/>
    <col min="15072" max="15072" width="8.375" style="112" bestFit="1" customWidth="1"/>
    <col min="15073" max="15075" width="5.125" style="112" bestFit="1" customWidth="1"/>
    <col min="15076" max="15076" width="5.125" style="112" customWidth="1"/>
    <col min="15077" max="15077" width="8.375" style="112" customWidth="1"/>
    <col min="15078" max="15078" width="11" style="112" customWidth="1"/>
    <col min="15079" max="15079" width="10.375" style="112" customWidth="1"/>
    <col min="15080" max="15080" width="12.375" style="112" customWidth="1"/>
    <col min="15081" max="15081" width="12" style="112" bestFit="1" customWidth="1"/>
    <col min="15082" max="15082" width="11.375" style="112" customWidth="1"/>
    <col min="15083" max="15083" width="14.375" style="112" customWidth="1"/>
    <col min="15084" max="15084" width="13" style="112" customWidth="1"/>
    <col min="15085" max="15087" width="10.375" style="112" customWidth="1"/>
    <col min="15088" max="15092" width="12" style="112" customWidth="1"/>
    <col min="15093" max="15097" width="12.875" style="112" customWidth="1"/>
    <col min="15098" max="15098" width="15.125" style="112" customWidth="1"/>
    <col min="15099" max="15099" width="10.25" style="112" bestFit="1" customWidth="1"/>
    <col min="15100" max="15319" width="9" style="112"/>
    <col min="15320" max="15320" width="35.75" style="112" customWidth="1"/>
    <col min="15321" max="15321" width="7" style="112" customWidth="1"/>
    <col min="15322" max="15322" width="22.75" style="112" customWidth="1"/>
    <col min="15323" max="15323" width="11.125" style="112" customWidth="1"/>
    <col min="15324" max="15324" width="17.125" style="112" customWidth="1"/>
    <col min="15325" max="15325" width="9" style="112" customWidth="1"/>
    <col min="15326" max="15326" width="6.875" style="112" customWidth="1"/>
    <col min="15327" max="15327" width="5.375" style="112" bestFit="1" customWidth="1"/>
    <col min="15328" max="15328" width="8.375" style="112" bestFit="1" customWidth="1"/>
    <col min="15329" max="15331" width="5.125" style="112" bestFit="1" customWidth="1"/>
    <col min="15332" max="15332" width="5.125" style="112" customWidth="1"/>
    <col min="15333" max="15333" width="8.375" style="112" customWidth="1"/>
    <col min="15334" max="15334" width="11" style="112" customWidth="1"/>
    <col min="15335" max="15335" width="10.375" style="112" customWidth="1"/>
    <col min="15336" max="15336" width="12.375" style="112" customWidth="1"/>
    <col min="15337" max="15337" width="12" style="112" bestFit="1" customWidth="1"/>
    <col min="15338" max="15338" width="11.375" style="112" customWidth="1"/>
    <col min="15339" max="15339" width="14.375" style="112" customWidth="1"/>
    <col min="15340" max="15340" width="13" style="112" customWidth="1"/>
    <col min="15341" max="15343" width="10.375" style="112" customWidth="1"/>
    <col min="15344" max="15348" width="12" style="112" customWidth="1"/>
    <col min="15349" max="15353" width="12.875" style="112" customWidth="1"/>
    <col min="15354" max="15354" width="15.125" style="112" customWidth="1"/>
    <col min="15355" max="15355" width="10.25" style="112" bestFit="1" customWidth="1"/>
    <col min="15356" max="15575" width="9" style="112"/>
    <col min="15576" max="15576" width="35.75" style="112" customWidth="1"/>
    <col min="15577" max="15577" width="7" style="112" customWidth="1"/>
    <col min="15578" max="15578" width="22.75" style="112" customWidth="1"/>
    <col min="15579" max="15579" width="11.125" style="112" customWidth="1"/>
    <col min="15580" max="15580" width="17.125" style="112" customWidth="1"/>
    <col min="15581" max="15581" width="9" style="112" customWidth="1"/>
    <col min="15582" max="15582" width="6.875" style="112" customWidth="1"/>
    <col min="15583" max="15583" width="5.375" style="112" bestFit="1" customWidth="1"/>
    <col min="15584" max="15584" width="8.375" style="112" bestFit="1" customWidth="1"/>
    <col min="15585" max="15587" width="5.125" style="112" bestFit="1" customWidth="1"/>
    <col min="15588" max="15588" width="5.125" style="112" customWidth="1"/>
    <col min="15589" max="15589" width="8.375" style="112" customWidth="1"/>
    <col min="15590" max="15590" width="11" style="112" customWidth="1"/>
    <col min="15591" max="15591" width="10.375" style="112" customWidth="1"/>
    <col min="15592" max="15592" width="12.375" style="112" customWidth="1"/>
    <col min="15593" max="15593" width="12" style="112" bestFit="1" customWidth="1"/>
    <col min="15594" max="15594" width="11.375" style="112" customWidth="1"/>
    <col min="15595" max="15595" width="14.375" style="112" customWidth="1"/>
    <col min="15596" max="15596" width="13" style="112" customWidth="1"/>
    <col min="15597" max="15599" width="10.375" style="112" customWidth="1"/>
    <col min="15600" max="15604" width="12" style="112" customWidth="1"/>
    <col min="15605" max="15609" width="12.875" style="112" customWidth="1"/>
    <col min="15610" max="15610" width="15.125" style="112" customWidth="1"/>
    <col min="15611" max="15611" width="10.25" style="112" bestFit="1" customWidth="1"/>
    <col min="15612" max="15831" width="9" style="112"/>
    <col min="15832" max="15832" width="35.75" style="112" customWidth="1"/>
    <col min="15833" max="15833" width="7" style="112" customWidth="1"/>
    <col min="15834" max="15834" width="22.75" style="112" customWidth="1"/>
    <col min="15835" max="15835" width="11.125" style="112" customWidth="1"/>
    <col min="15836" max="15836" width="17.125" style="112" customWidth="1"/>
    <col min="15837" max="15837" width="9" style="112" customWidth="1"/>
    <col min="15838" max="15838" width="6.875" style="112" customWidth="1"/>
    <col min="15839" max="15839" width="5.375" style="112" bestFit="1" customWidth="1"/>
    <col min="15840" max="15840" width="8.375" style="112" bestFit="1" customWidth="1"/>
    <col min="15841" max="15843" width="5.125" style="112" bestFit="1" customWidth="1"/>
    <col min="15844" max="15844" width="5.125" style="112" customWidth="1"/>
    <col min="15845" max="15845" width="8.375" style="112" customWidth="1"/>
    <col min="15846" max="15846" width="11" style="112" customWidth="1"/>
    <col min="15847" max="15847" width="10.375" style="112" customWidth="1"/>
    <col min="15848" max="15848" width="12.375" style="112" customWidth="1"/>
    <col min="15849" max="15849" width="12" style="112" bestFit="1" customWidth="1"/>
    <col min="15850" max="15850" width="11.375" style="112" customWidth="1"/>
    <col min="15851" max="15851" width="14.375" style="112" customWidth="1"/>
    <col min="15852" max="15852" width="13" style="112" customWidth="1"/>
    <col min="15853" max="15855" width="10.375" style="112" customWidth="1"/>
    <col min="15856" max="15860" width="12" style="112" customWidth="1"/>
    <col min="15861" max="15865" width="12.875" style="112" customWidth="1"/>
    <col min="15866" max="15866" width="15.125" style="112" customWidth="1"/>
    <col min="15867" max="15867" width="10.25" style="112" bestFit="1" customWidth="1"/>
    <col min="15868" max="16087" width="9" style="112"/>
    <col min="16088" max="16088" width="35.75" style="112" customWidth="1"/>
    <col min="16089" max="16089" width="7" style="112" customWidth="1"/>
    <col min="16090" max="16090" width="22.75" style="112" customWidth="1"/>
    <col min="16091" max="16091" width="11.125" style="112" customWidth="1"/>
    <col min="16092" max="16092" width="17.125" style="112" customWidth="1"/>
    <col min="16093" max="16093" width="9" style="112" customWidth="1"/>
    <col min="16094" max="16094" width="6.875" style="112" customWidth="1"/>
    <col min="16095" max="16095" width="5.375" style="112" bestFit="1" customWidth="1"/>
    <col min="16096" max="16096" width="8.375" style="112" bestFit="1" customWidth="1"/>
    <col min="16097" max="16099" width="5.125" style="112" bestFit="1" customWidth="1"/>
    <col min="16100" max="16100" width="5.125" style="112" customWidth="1"/>
    <col min="16101" max="16101" width="8.375" style="112" customWidth="1"/>
    <col min="16102" max="16102" width="11" style="112" customWidth="1"/>
    <col min="16103" max="16103" width="10.375" style="112" customWidth="1"/>
    <col min="16104" max="16104" width="12.375" style="112" customWidth="1"/>
    <col min="16105" max="16105" width="12" style="112" bestFit="1" customWidth="1"/>
    <col min="16106" max="16106" width="11.375" style="112" customWidth="1"/>
    <col min="16107" max="16107" width="14.375" style="112" customWidth="1"/>
    <col min="16108" max="16108" width="13" style="112" customWidth="1"/>
    <col min="16109" max="16111" width="10.375" style="112" customWidth="1"/>
    <col min="16112" max="16116" width="12" style="112" customWidth="1"/>
    <col min="16117" max="16121" width="12.875" style="112" customWidth="1"/>
    <col min="16122" max="16122" width="15.125" style="112" customWidth="1"/>
    <col min="16123" max="16123" width="10.25" style="112" bestFit="1" customWidth="1"/>
    <col min="16124" max="16384" width="9" style="112"/>
  </cols>
  <sheetData>
    <row r="1" spans="1:15">
      <c r="A1" s="195" t="s">
        <v>451</v>
      </c>
    </row>
    <row r="2" spans="1:15">
      <c r="A2" s="195" t="s">
        <v>450</v>
      </c>
      <c r="B2" s="194"/>
      <c r="C2" s="242"/>
    </row>
    <row r="3" spans="1:15">
      <c r="A3" s="195"/>
      <c r="B3" s="194"/>
      <c r="C3" s="242"/>
    </row>
    <row r="4" spans="1:15">
      <c r="A4" s="553" t="s">
        <v>449</v>
      </c>
      <c r="B4" s="553" t="s">
        <v>448</v>
      </c>
      <c r="C4" s="241"/>
      <c r="D4" s="555" t="s">
        <v>447</v>
      </c>
      <c r="E4" s="555"/>
      <c r="F4" s="555"/>
      <c r="G4" s="555"/>
      <c r="H4" s="555"/>
      <c r="I4" s="555"/>
      <c r="J4" s="555"/>
      <c r="K4" s="555"/>
      <c r="L4" s="555"/>
      <c r="M4" s="555"/>
      <c r="N4" s="555"/>
      <c r="O4" s="556"/>
    </row>
    <row r="5" spans="1:15" ht="28.5">
      <c r="A5" s="554"/>
      <c r="B5" s="554"/>
      <c r="C5" s="240" t="s">
        <v>446</v>
      </c>
      <c r="D5" s="239" t="s">
        <v>445</v>
      </c>
      <c r="E5" s="238" t="s">
        <v>444</v>
      </c>
      <c r="F5" s="238" t="s">
        <v>443</v>
      </c>
      <c r="G5" s="238" t="s">
        <v>442</v>
      </c>
      <c r="H5" s="238" t="s">
        <v>441</v>
      </c>
      <c r="I5" s="238" t="s">
        <v>440</v>
      </c>
      <c r="J5" s="237" t="s">
        <v>439</v>
      </c>
      <c r="K5" s="237" t="s">
        <v>438</v>
      </c>
      <c r="L5" s="237" t="s">
        <v>437</v>
      </c>
      <c r="M5" s="237" t="s">
        <v>436</v>
      </c>
      <c r="N5" s="237" t="s">
        <v>435</v>
      </c>
      <c r="O5" s="236" t="s">
        <v>434</v>
      </c>
    </row>
    <row r="6" spans="1:15">
      <c r="A6" s="226" t="s">
        <v>433</v>
      </c>
      <c r="B6" s="219" t="s">
        <v>432</v>
      </c>
      <c r="C6" s="254"/>
      <c r="D6" s="244"/>
      <c r="E6" s="212"/>
      <c r="F6" s="232"/>
      <c r="G6" s="255"/>
      <c r="H6" s="232"/>
      <c r="I6" s="232"/>
      <c r="J6" s="223">
        <f t="shared" ref="J6:J13" si="0">110*21</f>
        <v>2310</v>
      </c>
      <c r="K6" s="210">
        <f t="shared" ref="K6:K13" si="1">(C6+F6/2)*3*$J6</f>
        <v>0</v>
      </c>
      <c r="L6" s="210">
        <f t="shared" ref="L6:L13" si="2">(C6+F6+G6/2)*3*$J6</f>
        <v>0</v>
      </c>
      <c r="M6" s="210">
        <f>(C6+F6+G6+H6/2)*3*$J6</f>
        <v>0</v>
      </c>
      <c r="N6" s="210">
        <f>(C6+F6+G6+H6+I6/2)*3*$J6</f>
        <v>0</v>
      </c>
      <c r="O6" s="211">
        <f t="shared" ref="O6:O13" si="3">SUM(K6:N6)</f>
        <v>0</v>
      </c>
    </row>
    <row r="7" spans="1:15">
      <c r="A7" s="129"/>
      <c r="B7" s="219" t="s">
        <v>431</v>
      </c>
      <c r="C7" s="254">
        <v>5</v>
      </c>
      <c r="D7" s="244">
        <f>SUM(F7:I7)</f>
        <v>7</v>
      </c>
      <c r="E7" s="212">
        <f>C7+D7</f>
        <v>12</v>
      </c>
      <c r="F7" s="232">
        <v>2</v>
      </c>
      <c r="G7" s="255">
        <v>5</v>
      </c>
      <c r="H7" s="232">
        <v>0</v>
      </c>
      <c r="I7" s="232"/>
      <c r="J7" s="223">
        <f t="shared" si="0"/>
        <v>2310</v>
      </c>
      <c r="K7" s="210">
        <f t="shared" si="1"/>
        <v>41580</v>
      </c>
      <c r="L7" s="210">
        <f t="shared" si="2"/>
        <v>65835</v>
      </c>
      <c r="M7" s="210">
        <f>(C7+H7/2)*3*$J7</f>
        <v>34650</v>
      </c>
      <c r="N7" s="210">
        <f>(C7+H7+I7/2)*3*$J7</f>
        <v>34650</v>
      </c>
      <c r="O7" s="211">
        <f t="shared" si="3"/>
        <v>176715</v>
      </c>
    </row>
    <row r="8" spans="1:15">
      <c r="A8" s="129"/>
      <c r="B8" s="219" t="s">
        <v>430</v>
      </c>
      <c r="C8" s="254"/>
      <c r="D8" s="244"/>
      <c r="E8" s="212"/>
      <c r="F8" s="232"/>
      <c r="G8" s="255"/>
      <c r="H8" s="232"/>
      <c r="I8" s="232"/>
      <c r="J8" s="223">
        <f t="shared" si="0"/>
        <v>2310</v>
      </c>
      <c r="K8" s="210">
        <f t="shared" si="1"/>
        <v>0</v>
      </c>
      <c r="L8" s="210">
        <f t="shared" si="2"/>
        <v>0</v>
      </c>
      <c r="M8" s="210">
        <f>(C8+H8/2)*3*$J8</f>
        <v>0</v>
      </c>
      <c r="N8" s="210">
        <f>(C8+H8+I8/2)*3*$J8</f>
        <v>0</v>
      </c>
      <c r="O8" s="211">
        <f t="shared" si="3"/>
        <v>0</v>
      </c>
    </row>
    <row r="9" spans="1:15">
      <c r="A9" s="129"/>
      <c r="B9" s="219" t="s">
        <v>416</v>
      </c>
      <c r="C9" s="254">
        <v>4</v>
      </c>
      <c r="D9" s="244">
        <f>SUM(F9:I9)</f>
        <v>6</v>
      </c>
      <c r="E9" s="212">
        <f>C9+D9</f>
        <v>10</v>
      </c>
      <c r="F9" s="235">
        <v>2</v>
      </c>
      <c r="G9" s="255">
        <v>4</v>
      </c>
      <c r="H9" s="235">
        <v>0</v>
      </c>
      <c r="I9" s="235"/>
      <c r="J9" s="223">
        <f t="shared" si="0"/>
        <v>2310</v>
      </c>
      <c r="K9" s="210">
        <f t="shared" si="1"/>
        <v>34650</v>
      </c>
      <c r="L9" s="210">
        <f t="shared" si="2"/>
        <v>55440</v>
      </c>
      <c r="M9" s="210">
        <f>(C9+H9/2)*3*$J9</f>
        <v>27720</v>
      </c>
      <c r="N9" s="210">
        <f>(C9+H9+I9/2)*3*$J9</f>
        <v>27720</v>
      </c>
      <c r="O9" s="211">
        <f t="shared" si="3"/>
        <v>145530</v>
      </c>
    </row>
    <row r="10" spans="1:15">
      <c r="A10" s="129"/>
      <c r="B10" s="219" t="s">
        <v>429</v>
      </c>
      <c r="C10" s="254"/>
      <c r="D10" s="244"/>
      <c r="E10" s="212"/>
      <c r="F10" s="232"/>
      <c r="G10" s="255"/>
      <c r="H10" s="232"/>
      <c r="I10" s="232"/>
      <c r="J10" s="223">
        <f t="shared" si="0"/>
        <v>2310</v>
      </c>
      <c r="K10" s="210">
        <f t="shared" si="1"/>
        <v>0</v>
      </c>
      <c r="L10" s="210">
        <f t="shared" si="2"/>
        <v>0</v>
      </c>
      <c r="M10" s="210">
        <f>(C10+F10+G10+H10/2)*3*$J10</f>
        <v>0</v>
      </c>
      <c r="N10" s="210">
        <f>(C10+F10+G10+H10+I10/2)*3*$J10</f>
        <v>0</v>
      </c>
      <c r="O10" s="211">
        <f t="shared" si="3"/>
        <v>0</v>
      </c>
    </row>
    <row r="11" spans="1:15">
      <c r="A11" s="129"/>
      <c r="B11" s="219" t="s">
        <v>428</v>
      </c>
      <c r="C11" s="254"/>
      <c r="D11" s="244"/>
      <c r="E11" s="212"/>
      <c r="F11" s="232"/>
      <c r="G11" s="255"/>
      <c r="H11" s="232"/>
      <c r="I11" s="232"/>
      <c r="J11" s="223">
        <f t="shared" si="0"/>
        <v>2310</v>
      </c>
      <c r="K11" s="210">
        <f t="shared" si="1"/>
        <v>0</v>
      </c>
      <c r="L11" s="210">
        <f t="shared" si="2"/>
        <v>0</v>
      </c>
      <c r="M11" s="210">
        <f>(C11+F11+G11+H11/2)*3*$J11</f>
        <v>0</v>
      </c>
      <c r="N11" s="210">
        <f>(C11+F11+G11+H11+I11/2)*3*$J11</f>
        <v>0</v>
      </c>
      <c r="O11" s="211">
        <f t="shared" si="3"/>
        <v>0</v>
      </c>
    </row>
    <row r="12" spans="1:15">
      <c r="A12" s="129"/>
      <c r="B12" s="219" t="s">
        <v>427</v>
      </c>
      <c r="C12" s="254"/>
      <c r="D12" s="244"/>
      <c r="E12" s="212"/>
      <c r="F12" s="232"/>
      <c r="G12" s="255"/>
      <c r="H12" s="232"/>
      <c r="I12" s="232"/>
      <c r="J12" s="223">
        <f t="shared" si="0"/>
        <v>2310</v>
      </c>
      <c r="K12" s="210">
        <f t="shared" si="1"/>
        <v>0</v>
      </c>
      <c r="L12" s="210">
        <f t="shared" si="2"/>
        <v>0</v>
      </c>
      <c r="M12" s="210">
        <f>(C12+F12+G12+H12/2)*3*$J12</f>
        <v>0</v>
      </c>
      <c r="N12" s="210">
        <f>(C12+F12+G12+H12+I12/2)*3*$J12</f>
        <v>0</v>
      </c>
      <c r="O12" s="211">
        <f t="shared" si="3"/>
        <v>0</v>
      </c>
    </row>
    <row r="13" spans="1:15">
      <c r="A13" s="128"/>
      <c r="B13" s="219" t="s">
        <v>426</v>
      </c>
      <c r="C13" s="254"/>
      <c r="D13" s="244"/>
      <c r="E13" s="212"/>
      <c r="F13" s="212"/>
      <c r="G13" s="212"/>
      <c r="H13" s="232"/>
      <c r="I13" s="232"/>
      <c r="J13" s="223">
        <f t="shared" si="0"/>
        <v>2310</v>
      </c>
      <c r="K13" s="210">
        <f t="shared" si="1"/>
        <v>0</v>
      </c>
      <c r="L13" s="210">
        <f t="shared" si="2"/>
        <v>0</v>
      </c>
      <c r="M13" s="210">
        <f>(C13+F13+G13+H13/2)*3*$J13</f>
        <v>0</v>
      </c>
      <c r="N13" s="210">
        <f>(C13+F13+G13+H13+I13/2)*3*$J13</f>
        <v>0</v>
      </c>
      <c r="O13" s="211">
        <f t="shared" si="3"/>
        <v>0</v>
      </c>
    </row>
    <row r="14" spans="1:15">
      <c r="A14" s="206" t="s">
        <v>377</v>
      </c>
      <c r="B14" s="205"/>
      <c r="C14" s="204">
        <f t="shared" ref="C14:O14" si="4">SUM(C6:C13)</f>
        <v>9</v>
      </c>
      <c r="D14" s="208">
        <f t="shared" si="4"/>
        <v>13</v>
      </c>
      <c r="E14" s="204">
        <f t="shared" si="4"/>
        <v>22</v>
      </c>
      <c r="F14" s="204">
        <f t="shared" si="4"/>
        <v>4</v>
      </c>
      <c r="G14" s="204">
        <f t="shared" si="4"/>
        <v>9</v>
      </c>
      <c r="H14" s="204">
        <f t="shared" si="4"/>
        <v>0</v>
      </c>
      <c r="I14" s="209">
        <f t="shared" si="4"/>
        <v>0</v>
      </c>
      <c r="J14" s="208">
        <f t="shared" si="4"/>
        <v>18480</v>
      </c>
      <c r="K14" s="208">
        <f t="shared" si="4"/>
        <v>76230</v>
      </c>
      <c r="L14" s="208">
        <f t="shared" si="4"/>
        <v>121275</v>
      </c>
      <c r="M14" s="208">
        <f t="shared" si="4"/>
        <v>62370</v>
      </c>
      <c r="N14" s="208">
        <f t="shared" si="4"/>
        <v>62370</v>
      </c>
      <c r="O14" s="208">
        <f t="shared" si="4"/>
        <v>322245</v>
      </c>
    </row>
    <row r="15" spans="1:15" s="202" customFormat="1">
      <c r="A15" s="233" t="s">
        <v>425</v>
      </c>
      <c r="B15" s="230" t="s">
        <v>122</v>
      </c>
      <c r="C15" s="212">
        <v>3</v>
      </c>
      <c r="D15" s="244">
        <f>SUM(F15:I15)</f>
        <v>1</v>
      </c>
      <c r="E15" s="212">
        <f>C15+D15</f>
        <v>4</v>
      </c>
      <c r="F15" s="212">
        <v>1</v>
      </c>
      <c r="G15" s="212"/>
      <c r="H15" s="232"/>
      <c r="I15" s="232"/>
      <c r="J15" s="223">
        <f>110*21</f>
        <v>2310</v>
      </c>
      <c r="K15" s="210">
        <f>(C15+F15/2)*3*$J15</f>
        <v>24255</v>
      </c>
      <c r="L15" s="210">
        <f>(C15+F15+G15/2)*3*$J15</f>
        <v>27720</v>
      </c>
      <c r="M15" s="210">
        <f>(C15+F15+G15+H15/2)*3*$J15</f>
        <v>27720</v>
      </c>
      <c r="N15" s="210">
        <f>(C15+F15+G15+H15+I15/2)*3*$J15</f>
        <v>27720</v>
      </c>
      <c r="O15" s="211">
        <f>SUM(K15:N15)</f>
        <v>107415</v>
      </c>
    </row>
    <row r="16" spans="1:15" s="202" customFormat="1">
      <c r="A16" s="132"/>
      <c r="B16" s="230" t="s">
        <v>121</v>
      </c>
      <c r="C16" s="212"/>
      <c r="D16" s="244"/>
      <c r="E16" s="212"/>
      <c r="F16" s="212"/>
      <c r="G16" s="212"/>
      <c r="H16" s="232"/>
      <c r="I16" s="232"/>
      <c r="J16" s="223">
        <f>110*21</f>
        <v>2310</v>
      </c>
      <c r="K16" s="210">
        <f>(C16+F16/2)*3*$J16</f>
        <v>0</v>
      </c>
      <c r="L16" s="210">
        <f>(C16+F16+G16/2)*3*$J16</f>
        <v>0</v>
      </c>
      <c r="M16" s="210">
        <f>(C16+F16+G16+H16/2)*3*$J16</f>
        <v>0</v>
      </c>
      <c r="N16" s="210">
        <f>(C16+F16+G16+H16+I16/2)*3*$J16</f>
        <v>0</v>
      </c>
      <c r="O16" s="211">
        <f>SUM(K16:N16)</f>
        <v>0</v>
      </c>
    </row>
    <row r="17" spans="1:15" s="202" customFormat="1">
      <c r="A17" s="131"/>
      <c r="B17" s="230" t="s">
        <v>120</v>
      </c>
      <c r="C17" s="212">
        <v>2</v>
      </c>
      <c r="D17" s="244">
        <f>SUM(F17:I17)</f>
        <v>0</v>
      </c>
      <c r="E17" s="212">
        <f>C17+D17</f>
        <v>2</v>
      </c>
      <c r="F17" s="212"/>
      <c r="G17" s="212"/>
      <c r="H17" s="232"/>
      <c r="I17" s="232"/>
      <c r="J17" s="223">
        <f>110*21</f>
        <v>2310</v>
      </c>
      <c r="K17" s="210">
        <f>(C17+F17/2)*3*$J17</f>
        <v>13860</v>
      </c>
      <c r="L17" s="210">
        <f>(C17+F17+G17/2)*3*$J17</f>
        <v>13860</v>
      </c>
      <c r="M17" s="210">
        <f>(C17+F17+G17+H17/2)*3*$J17</f>
        <v>13860</v>
      </c>
      <c r="N17" s="210">
        <f>(C17+F17+G17+H17+I17/2)*3*$J17</f>
        <v>13860</v>
      </c>
      <c r="O17" s="211">
        <f>SUM(K17:N17)</f>
        <v>55440</v>
      </c>
    </row>
    <row r="18" spans="1:15" s="130" customFormat="1">
      <c r="A18" s="253" t="s">
        <v>377</v>
      </c>
      <c r="B18" s="252"/>
      <c r="C18" s="251">
        <f t="shared" ref="C18:O18" si="5">SUM(C15:C17)</f>
        <v>5</v>
      </c>
      <c r="D18" s="249">
        <f t="shared" si="5"/>
        <v>1</v>
      </c>
      <c r="E18" s="251">
        <f t="shared" si="5"/>
        <v>6</v>
      </c>
      <c r="F18" s="251">
        <f t="shared" si="5"/>
        <v>1</v>
      </c>
      <c r="G18" s="251">
        <f t="shared" si="5"/>
        <v>0</v>
      </c>
      <c r="H18" s="251">
        <f t="shared" si="5"/>
        <v>0</v>
      </c>
      <c r="I18" s="250">
        <f t="shared" si="5"/>
        <v>0</v>
      </c>
      <c r="J18" s="249">
        <f t="shared" si="5"/>
        <v>6930</v>
      </c>
      <c r="K18" s="249">
        <f t="shared" si="5"/>
        <v>38115</v>
      </c>
      <c r="L18" s="249">
        <f t="shared" si="5"/>
        <v>41580</v>
      </c>
      <c r="M18" s="249">
        <f t="shared" si="5"/>
        <v>41580</v>
      </c>
      <c r="N18" s="249">
        <f t="shared" si="5"/>
        <v>41580</v>
      </c>
      <c r="O18" s="249">
        <f t="shared" si="5"/>
        <v>162855</v>
      </c>
    </row>
    <row r="19" spans="1:15">
      <c r="A19" s="226" t="s">
        <v>424</v>
      </c>
      <c r="B19" s="231" t="s">
        <v>423</v>
      </c>
      <c r="C19" s="247">
        <v>11</v>
      </c>
      <c r="D19" s="244">
        <f t="shared" ref="D19:D25" si="6">SUM(F19:I19)</f>
        <v>9</v>
      </c>
      <c r="E19" s="212">
        <f t="shared" ref="E19:E25" si="7">C19+D19</f>
        <v>20</v>
      </c>
      <c r="F19" s="248">
        <v>4</v>
      </c>
      <c r="G19" s="247">
        <v>3</v>
      </c>
      <c r="H19" s="234">
        <v>1</v>
      </c>
      <c r="I19" s="234">
        <v>1</v>
      </c>
      <c r="J19" s="223">
        <v>1100</v>
      </c>
      <c r="K19" s="210">
        <f t="shared" ref="K19:K25" si="8">(C19+F19/2)*3*$J19</f>
        <v>42900</v>
      </c>
      <c r="L19" s="210">
        <f t="shared" ref="L19:L25" si="9">(C19+F19+G19/2)*3*$J19</f>
        <v>54450</v>
      </c>
      <c r="M19" s="210">
        <f t="shared" ref="M19:M25" si="10">(C19+F19+G19+H19/2)*3*$J19</f>
        <v>61050</v>
      </c>
      <c r="N19" s="210">
        <f t="shared" ref="N19:N25" si="11">(C19+F19+G19+H19+I19/2)*3*$J19</f>
        <v>64350</v>
      </c>
      <c r="O19" s="211">
        <f t="shared" ref="O19:O25" si="12">SUM(K19:N19)</f>
        <v>222750</v>
      </c>
    </row>
    <row r="20" spans="1:15">
      <c r="A20" s="129"/>
      <c r="B20" s="231" t="s">
        <v>422</v>
      </c>
      <c r="C20" s="247">
        <v>4</v>
      </c>
      <c r="D20" s="244">
        <f t="shared" si="6"/>
        <v>8</v>
      </c>
      <c r="E20" s="212">
        <f t="shared" si="7"/>
        <v>12</v>
      </c>
      <c r="F20" s="248">
        <v>4</v>
      </c>
      <c r="G20" s="247">
        <v>4</v>
      </c>
      <c r="H20" s="234">
        <v>0</v>
      </c>
      <c r="I20" s="234">
        <v>0</v>
      </c>
      <c r="J20" s="223">
        <v>1100</v>
      </c>
      <c r="K20" s="210">
        <f t="shared" si="8"/>
        <v>19800</v>
      </c>
      <c r="L20" s="210">
        <f t="shared" si="9"/>
        <v>33000</v>
      </c>
      <c r="M20" s="210">
        <f t="shared" si="10"/>
        <v>39600</v>
      </c>
      <c r="N20" s="210">
        <f t="shared" si="11"/>
        <v>39600</v>
      </c>
      <c r="O20" s="211">
        <f t="shared" si="12"/>
        <v>132000</v>
      </c>
    </row>
    <row r="21" spans="1:15">
      <c r="A21" s="129"/>
      <c r="B21" s="230" t="s">
        <v>421</v>
      </c>
      <c r="C21" s="247">
        <v>6</v>
      </c>
      <c r="D21" s="244">
        <f t="shared" si="6"/>
        <v>8</v>
      </c>
      <c r="E21" s="212">
        <f t="shared" si="7"/>
        <v>14</v>
      </c>
      <c r="F21" s="248">
        <v>4</v>
      </c>
      <c r="G21" s="247">
        <v>1</v>
      </c>
      <c r="H21" s="234">
        <v>1</v>
      </c>
      <c r="I21" s="234">
        <v>2</v>
      </c>
      <c r="J21" s="223">
        <v>1100</v>
      </c>
      <c r="K21" s="210">
        <f t="shared" si="8"/>
        <v>26400</v>
      </c>
      <c r="L21" s="210">
        <f t="shared" si="9"/>
        <v>34650</v>
      </c>
      <c r="M21" s="210">
        <f t="shared" si="10"/>
        <v>37950</v>
      </c>
      <c r="N21" s="210">
        <f t="shared" si="11"/>
        <v>42900</v>
      </c>
      <c r="O21" s="211">
        <f t="shared" si="12"/>
        <v>141900</v>
      </c>
    </row>
    <row r="22" spans="1:15">
      <c r="A22" s="129"/>
      <c r="B22" s="230" t="s">
        <v>420</v>
      </c>
      <c r="C22" s="247">
        <v>2</v>
      </c>
      <c r="D22" s="244">
        <f t="shared" si="6"/>
        <v>4</v>
      </c>
      <c r="E22" s="212">
        <f t="shared" si="7"/>
        <v>6</v>
      </c>
      <c r="F22" s="248">
        <v>4</v>
      </c>
      <c r="G22" s="247"/>
      <c r="H22" s="247">
        <v>0</v>
      </c>
      <c r="I22" s="247">
        <v>0</v>
      </c>
      <c r="J22" s="223">
        <v>1100</v>
      </c>
      <c r="K22" s="210">
        <f t="shared" si="8"/>
        <v>13200</v>
      </c>
      <c r="L22" s="210">
        <f t="shared" si="9"/>
        <v>19800</v>
      </c>
      <c r="M22" s="210">
        <f t="shared" si="10"/>
        <v>19800</v>
      </c>
      <c r="N22" s="210">
        <f t="shared" si="11"/>
        <v>19800</v>
      </c>
      <c r="O22" s="211">
        <f t="shared" si="12"/>
        <v>72600</v>
      </c>
    </row>
    <row r="23" spans="1:15">
      <c r="A23" s="129"/>
      <c r="B23" s="230" t="s">
        <v>419</v>
      </c>
      <c r="C23" s="247">
        <v>3</v>
      </c>
      <c r="D23" s="244">
        <f t="shared" si="6"/>
        <v>2</v>
      </c>
      <c r="E23" s="212">
        <f t="shared" si="7"/>
        <v>5</v>
      </c>
      <c r="F23" s="248">
        <v>1</v>
      </c>
      <c r="G23" s="247">
        <v>1</v>
      </c>
      <c r="H23" s="247">
        <v>0</v>
      </c>
      <c r="I23" s="247">
        <v>0</v>
      </c>
      <c r="J23" s="223">
        <v>1100</v>
      </c>
      <c r="K23" s="210">
        <f t="shared" si="8"/>
        <v>11550</v>
      </c>
      <c r="L23" s="210">
        <f t="shared" si="9"/>
        <v>14850</v>
      </c>
      <c r="M23" s="210">
        <f t="shared" si="10"/>
        <v>16500</v>
      </c>
      <c r="N23" s="210">
        <f t="shared" si="11"/>
        <v>16500</v>
      </c>
      <c r="O23" s="211">
        <f t="shared" si="12"/>
        <v>59400</v>
      </c>
    </row>
    <row r="24" spans="1:15">
      <c r="A24" s="129"/>
      <c r="B24" s="230" t="s">
        <v>411</v>
      </c>
      <c r="C24" s="247">
        <v>0</v>
      </c>
      <c r="D24" s="244">
        <f t="shared" si="6"/>
        <v>1</v>
      </c>
      <c r="E24" s="212">
        <f t="shared" si="7"/>
        <v>1</v>
      </c>
      <c r="F24" s="247">
        <v>1</v>
      </c>
      <c r="G24" s="247">
        <v>0</v>
      </c>
      <c r="H24" s="247">
        <v>0</v>
      </c>
      <c r="I24" s="247">
        <v>0</v>
      </c>
      <c r="J24" s="223">
        <v>1100</v>
      </c>
      <c r="K24" s="210">
        <f t="shared" si="8"/>
        <v>1650</v>
      </c>
      <c r="L24" s="210">
        <f t="shared" si="9"/>
        <v>3300</v>
      </c>
      <c r="M24" s="210">
        <f t="shared" si="10"/>
        <v>3300</v>
      </c>
      <c r="N24" s="210">
        <f t="shared" si="11"/>
        <v>3300</v>
      </c>
      <c r="O24" s="211">
        <f t="shared" si="12"/>
        <v>11550</v>
      </c>
    </row>
    <row r="25" spans="1:15">
      <c r="A25" s="128"/>
      <c r="B25" s="230" t="s">
        <v>410</v>
      </c>
      <c r="C25" s="247">
        <v>0</v>
      </c>
      <c r="D25" s="244">
        <f t="shared" si="6"/>
        <v>0</v>
      </c>
      <c r="E25" s="212">
        <f t="shared" si="7"/>
        <v>0</v>
      </c>
      <c r="F25" s="247">
        <v>0</v>
      </c>
      <c r="G25" s="247">
        <v>0</v>
      </c>
      <c r="H25" s="247">
        <v>0</v>
      </c>
      <c r="I25" s="247">
        <v>0</v>
      </c>
      <c r="J25" s="223">
        <v>1100</v>
      </c>
      <c r="K25" s="210">
        <f t="shared" si="8"/>
        <v>0</v>
      </c>
      <c r="L25" s="210">
        <f t="shared" si="9"/>
        <v>0</v>
      </c>
      <c r="M25" s="210">
        <f t="shared" si="10"/>
        <v>0</v>
      </c>
      <c r="N25" s="210">
        <f t="shared" si="11"/>
        <v>0</v>
      </c>
      <c r="O25" s="211">
        <f t="shared" si="12"/>
        <v>0</v>
      </c>
    </row>
    <row r="26" spans="1:15">
      <c r="A26" s="206" t="s">
        <v>377</v>
      </c>
      <c r="B26" s="205"/>
      <c r="C26" s="204">
        <f t="shared" ref="C26:O26" si="13">SUM(C19:C25)</f>
        <v>26</v>
      </c>
      <c r="D26" s="208">
        <f t="shared" si="13"/>
        <v>32</v>
      </c>
      <c r="E26" s="204">
        <f t="shared" si="13"/>
        <v>58</v>
      </c>
      <c r="F26" s="204">
        <f t="shared" si="13"/>
        <v>18</v>
      </c>
      <c r="G26" s="204">
        <f t="shared" si="13"/>
        <v>9</v>
      </c>
      <c r="H26" s="204">
        <f t="shared" si="13"/>
        <v>2</v>
      </c>
      <c r="I26" s="209">
        <f t="shared" si="13"/>
        <v>3</v>
      </c>
      <c r="J26" s="208">
        <f t="shared" si="13"/>
        <v>7700</v>
      </c>
      <c r="K26" s="208">
        <f t="shared" si="13"/>
        <v>115500</v>
      </c>
      <c r="L26" s="208">
        <f t="shared" si="13"/>
        <v>160050</v>
      </c>
      <c r="M26" s="208">
        <f t="shared" si="13"/>
        <v>178200</v>
      </c>
      <c r="N26" s="208">
        <f t="shared" si="13"/>
        <v>186450</v>
      </c>
      <c r="O26" s="208">
        <f t="shared" si="13"/>
        <v>640200</v>
      </c>
    </row>
    <row r="27" spans="1:15">
      <c r="A27" s="229" t="s">
        <v>409</v>
      </c>
      <c r="B27" s="213"/>
      <c r="C27" s="247">
        <v>1</v>
      </c>
      <c r="D27" s="244">
        <f>SUM(F27:I27)</f>
        <v>2</v>
      </c>
      <c r="E27" s="212">
        <f>C27+D27</f>
        <v>3</v>
      </c>
      <c r="F27" s="247">
        <v>1</v>
      </c>
      <c r="G27" s="247">
        <v>1</v>
      </c>
      <c r="H27" s="247">
        <v>0</v>
      </c>
      <c r="I27" s="247">
        <v>0</v>
      </c>
      <c r="J27" s="223">
        <v>1100</v>
      </c>
      <c r="K27" s="210">
        <f>(C27+F27/2)*3*$J27</f>
        <v>4950</v>
      </c>
      <c r="L27" s="210">
        <f>(C27+F27+G27/2)*3*$J27</f>
        <v>8250</v>
      </c>
      <c r="M27" s="210">
        <f>(C27+F27+G27+H27/2)*3*$J27</f>
        <v>9900</v>
      </c>
      <c r="N27" s="210">
        <f>(C27+F27+G27+H27+I27/2)*3*$J27</f>
        <v>9900</v>
      </c>
      <c r="O27" s="211">
        <f>SUM(K27:N27)</f>
        <v>33000</v>
      </c>
    </row>
    <row r="28" spans="1:15">
      <c r="A28" s="206" t="s">
        <v>377</v>
      </c>
      <c r="B28" s="205"/>
      <c r="C28" s="204">
        <f>SUM(C27)</f>
        <v>1</v>
      </c>
      <c r="D28" s="208">
        <f t="shared" ref="D28:O28" si="14">SUM(D27:D27)</f>
        <v>2</v>
      </c>
      <c r="E28" s="204">
        <f t="shared" si="14"/>
        <v>3</v>
      </c>
      <c r="F28" s="204">
        <f t="shared" si="14"/>
        <v>1</v>
      </c>
      <c r="G28" s="204">
        <f t="shared" si="14"/>
        <v>1</v>
      </c>
      <c r="H28" s="204">
        <f t="shared" si="14"/>
        <v>0</v>
      </c>
      <c r="I28" s="209">
        <f t="shared" si="14"/>
        <v>0</v>
      </c>
      <c r="J28" s="208">
        <f t="shared" si="14"/>
        <v>1100</v>
      </c>
      <c r="K28" s="208">
        <f t="shared" si="14"/>
        <v>4950</v>
      </c>
      <c r="L28" s="208">
        <f t="shared" si="14"/>
        <v>8250</v>
      </c>
      <c r="M28" s="208">
        <f t="shared" si="14"/>
        <v>9900</v>
      </c>
      <c r="N28" s="208">
        <f t="shared" si="14"/>
        <v>9900</v>
      </c>
      <c r="O28" s="208">
        <f t="shared" si="14"/>
        <v>33000</v>
      </c>
    </row>
    <row r="29" spans="1:15">
      <c r="A29" s="214" t="s">
        <v>408</v>
      </c>
      <c r="B29" s="213"/>
      <c r="C29" s="207"/>
      <c r="D29" s="244">
        <f>SUM(F29:I29)</f>
        <v>0</v>
      </c>
      <c r="E29" s="212">
        <f>C29+D29</f>
        <v>0</v>
      </c>
      <c r="F29" s="207"/>
      <c r="G29" s="207"/>
      <c r="H29" s="207"/>
      <c r="I29" s="212"/>
      <c r="J29" s="223">
        <v>1100</v>
      </c>
      <c r="K29" s="210">
        <f>(C29+F29/2)*3*$J29</f>
        <v>0</v>
      </c>
      <c r="L29" s="210">
        <f>(C29+F29+G29/2)*3*$J29</f>
        <v>0</v>
      </c>
      <c r="M29" s="210">
        <f>(C29+F29+G29+H29/2)*3*$J29</f>
        <v>0</v>
      </c>
      <c r="N29" s="210">
        <f>(C29+F29+G29+H29+I29/2)*3*$J29</f>
        <v>0</v>
      </c>
      <c r="O29" s="211">
        <f>SUM(K29:N29)</f>
        <v>0</v>
      </c>
    </row>
    <row r="30" spans="1:15">
      <c r="A30" s="206" t="s">
        <v>377</v>
      </c>
      <c r="B30" s="205"/>
      <c r="C30" s="204">
        <f>SUM(C29)</f>
        <v>0</v>
      </c>
      <c r="D30" s="208">
        <f t="shared" ref="D30:O30" si="15">SUM(D29:D29)</f>
        <v>0</v>
      </c>
      <c r="E30" s="204">
        <f t="shared" si="15"/>
        <v>0</v>
      </c>
      <c r="F30" s="204">
        <f t="shared" si="15"/>
        <v>0</v>
      </c>
      <c r="G30" s="204">
        <f t="shared" si="15"/>
        <v>0</v>
      </c>
      <c r="H30" s="204">
        <f t="shared" si="15"/>
        <v>0</v>
      </c>
      <c r="I30" s="209">
        <f t="shared" si="15"/>
        <v>0</v>
      </c>
      <c r="J30" s="208">
        <f t="shared" si="15"/>
        <v>1100</v>
      </c>
      <c r="K30" s="208">
        <f t="shared" si="15"/>
        <v>0</v>
      </c>
      <c r="L30" s="208">
        <f t="shared" si="15"/>
        <v>0</v>
      </c>
      <c r="M30" s="208">
        <f t="shared" si="15"/>
        <v>0</v>
      </c>
      <c r="N30" s="208">
        <f t="shared" si="15"/>
        <v>0</v>
      </c>
      <c r="O30" s="208">
        <f t="shared" si="15"/>
        <v>0</v>
      </c>
    </row>
    <row r="31" spans="1:15">
      <c r="A31" s="214" t="s">
        <v>407</v>
      </c>
      <c r="B31" s="228"/>
      <c r="C31" s="207"/>
      <c r="D31" s="244">
        <f>SUM(F31:I31)</f>
        <v>0</v>
      </c>
      <c r="E31" s="212">
        <f>C31+D31</f>
        <v>0</v>
      </c>
      <c r="F31" s="207"/>
      <c r="G31" s="207"/>
      <c r="H31" s="207"/>
      <c r="I31" s="212"/>
      <c r="J31" s="223">
        <v>1100</v>
      </c>
      <c r="K31" s="210">
        <f>(C31+F31/2)*3*$J31</f>
        <v>0</v>
      </c>
      <c r="L31" s="210">
        <f>(C31+F31+G31/2)*3*$J31</f>
        <v>0</v>
      </c>
      <c r="M31" s="210">
        <f>(C31+F31+G31+H31/2)*3*$J31</f>
        <v>0</v>
      </c>
      <c r="N31" s="210">
        <f>(C31+F31+G31+H31+I31/2)*3*$J31</f>
        <v>0</v>
      </c>
      <c r="O31" s="211">
        <f>SUM(K31:N31)</f>
        <v>0</v>
      </c>
    </row>
    <row r="32" spans="1:15">
      <c r="A32" s="206" t="s">
        <v>377</v>
      </c>
      <c r="B32" s="205"/>
      <c r="C32" s="204">
        <f>SUM(C31)</f>
        <v>0</v>
      </c>
      <c r="D32" s="208">
        <f t="shared" ref="D32:O32" si="16">SUM(D31:D31)</f>
        <v>0</v>
      </c>
      <c r="E32" s="204">
        <f t="shared" si="16"/>
        <v>0</v>
      </c>
      <c r="F32" s="204">
        <f t="shared" si="16"/>
        <v>0</v>
      </c>
      <c r="G32" s="204">
        <f t="shared" si="16"/>
        <v>0</v>
      </c>
      <c r="H32" s="204">
        <f t="shared" si="16"/>
        <v>0</v>
      </c>
      <c r="I32" s="209">
        <f t="shared" si="16"/>
        <v>0</v>
      </c>
      <c r="J32" s="208">
        <f t="shared" si="16"/>
        <v>1100</v>
      </c>
      <c r="K32" s="208">
        <f t="shared" si="16"/>
        <v>0</v>
      </c>
      <c r="L32" s="208">
        <f t="shared" si="16"/>
        <v>0</v>
      </c>
      <c r="M32" s="208">
        <f t="shared" si="16"/>
        <v>0</v>
      </c>
      <c r="N32" s="208">
        <f t="shared" si="16"/>
        <v>0</v>
      </c>
      <c r="O32" s="208">
        <f t="shared" si="16"/>
        <v>0</v>
      </c>
    </row>
    <row r="33" spans="1:15">
      <c r="A33" s="214" t="s">
        <v>406</v>
      </c>
      <c r="B33" s="213"/>
      <c r="C33" s="207"/>
      <c r="D33" s="244">
        <f>SUM(F33:I33)</f>
        <v>0</v>
      </c>
      <c r="E33" s="212">
        <f>C33+D33</f>
        <v>0</v>
      </c>
      <c r="F33" s="207"/>
      <c r="G33" s="207"/>
      <c r="H33" s="207"/>
      <c r="I33" s="212"/>
      <c r="J33" s="223">
        <v>1100</v>
      </c>
      <c r="K33" s="210">
        <f>(C33+F33/2)*3*$J33</f>
        <v>0</v>
      </c>
      <c r="L33" s="210">
        <f>(C33+F33+G33/2)*3*$J33</f>
        <v>0</v>
      </c>
      <c r="M33" s="210">
        <f>(C33+F33+G33+H33/2)*3*$J33</f>
        <v>0</v>
      </c>
      <c r="N33" s="210">
        <f>(C33+F33+G33+H33+I33/2)*3*$J33</f>
        <v>0</v>
      </c>
      <c r="O33" s="211">
        <f>SUM(K33:N33)</f>
        <v>0</v>
      </c>
    </row>
    <row r="34" spans="1:15">
      <c r="A34" s="206" t="s">
        <v>377</v>
      </c>
      <c r="B34" s="205"/>
      <c r="C34" s="204">
        <f t="shared" ref="C34:O34" si="17">SUM(C33)</f>
        <v>0</v>
      </c>
      <c r="D34" s="208">
        <f t="shared" si="17"/>
        <v>0</v>
      </c>
      <c r="E34" s="204">
        <f t="shared" si="17"/>
        <v>0</v>
      </c>
      <c r="F34" s="204">
        <f t="shared" si="17"/>
        <v>0</v>
      </c>
      <c r="G34" s="204">
        <f t="shared" si="17"/>
        <v>0</v>
      </c>
      <c r="H34" s="204">
        <f t="shared" si="17"/>
        <v>0</v>
      </c>
      <c r="I34" s="209">
        <f t="shared" si="17"/>
        <v>0</v>
      </c>
      <c r="J34" s="208">
        <f t="shared" si="17"/>
        <v>1100</v>
      </c>
      <c r="K34" s="208">
        <f t="shared" si="17"/>
        <v>0</v>
      </c>
      <c r="L34" s="208">
        <f t="shared" si="17"/>
        <v>0</v>
      </c>
      <c r="M34" s="208">
        <f t="shared" si="17"/>
        <v>0</v>
      </c>
      <c r="N34" s="208">
        <f t="shared" si="17"/>
        <v>0</v>
      </c>
      <c r="O34" s="208">
        <f t="shared" si="17"/>
        <v>0</v>
      </c>
    </row>
    <row r="35" spans="1:15" s="113" customFormat="1">
      <c r="A35" s="220" t="s">
        <v>396</v>
      </c>
      <c r="B35" s="219" t="s">
        <v>395</v>
      </c>
      <c r="C35" s="207"/>
      <c r="D35" s="244">
        <f>SUM(F35:I35)</f>
        <v>0</v>
      </c>
      <c r="E35" s="212">
        <f>C35+D35</f>
        <v>0</v>
      </c>
      <c r="F35" s="207"/>
      <c r="G35" s="207"/>
      <c r="H35" s="207"/>
      <c r="I35" s="207"/>
      <c r="J35" s="223">
        <v>1100</v>
      </c>
      <c r="K35" s="210">
        <f>(C35+F35/2)*3*$J35</f>
        <v>0</v>
      </c>
      <c r="L35" s="210">
        <f>(C35+F35+G35/2)*3*$J35</f>
        <v>0</v>
      </c>
      <c r="M35" s="210">
        <f>(C35+F35+G35+H35/2)*3*$J35</f>
        <v>0</v>
      </c>
      <c r="N35" s="210">
        <f>(C35+F35+G35+H35+I35/2)*3*$J35</f>
        <v>0</v>
      </c>
      <c r="O35" s="211">
        <f>SUM(K35:N35)</f>
        <v>0</v>
      </c>
    </row>
    <row r="36" spans="1:15" s="113" customFormat="1">
      <c r="A36" s="124"/>
      <c r="B36" s="219" t="s">
        <v>394</v>
      </c>
      <c r="C36" s="207"/>
      <c r="D36" s="244">
        <f>SUM(F36:I36)</f>
        <v>0</v>
      </c>
      <c r="E36" s="212">
        <f>C36+D36</f>
        <v>0</v>
      </c>
      <c r="F36" s="207"/>
      <c r="G36" s="207"/>
      <c r="H36" s="207"/>
      <c r="I36" s="207"/>
      <c r="J36" s="223">
        <v>1100</v>
      </c>
      <c r="K36" s="210">
        <f>(C36+F36/2)*3*$J36</f>
        <v>0</v>
      </c>
      <c r="L36" s="210">
        <f>(C36+F36+G36/2)*3*$J36</f>
        <v>0</v>
      </c>
      <c r="M36" s="210">
        <f>(C36+F36+G36+H36/2)*3*$J36</f>
        <v>0</v>
      </c>
      <c r="N36" s="210">
        <f>(C36+F36+G36+H36+I36/2)*3*$J36</f>
        <v>0</v>
      </c>
      <c r="O36" s="211">
        <f>SUM(K36:N36)</f>
        <v>0</v>
      </c>
    </row>
    <row r="37" spans="1:15" s="113" customFormat="1">
      <c r="A37" s="124"/>
      <c r="B37" s="219" t="s">
        <v>393</v>
      </c>
      <c r="C37" s="207"/>
      <c r="D37" s="244">
        <f>SUM(F37:I37)</f>
        <v>0</v>
      </c>
      <c r="E37" s="212">
        <f>C37+D37</f>
        <v>0</v>
      </c>
      <c r="F37" s="207"/>
      <c r="G37" s="207"/>
      <c r="H37" s="207"/>
      <c r="I37" s="207"/>
      <c r="J37" s="223">
        <v>1100</v>
      </c>
      <c r="K37" s="210">
        <f>(C37+F37/2)*3*$J37</f>
        <v>0</v>
      </c>
      <c r="L37" s="210">
        <f>(C37+F37+G37/2)*3*$J37</f>
        <v>0</v>
      </c>
      <c r="M37" s="210">
        <f>(C37+F37+G37+H37/2)*3*$J37</f>
        <v>0</v>
      </c>
      <c r="N37" s="210">
        <f>(C37+F37+G37+H37+I37/2)*3*$J37</f>
        <v>0</v>
      </c>
      <c r="O37" s="211">
        <f>SUM(K37:N37)</f>
        <v>0</v>
      </c>
    </row>
    <row r="38" spans="1:15" s="113" customFormat="1">
      <c r="A38" s="123"/>
      <c r="B38" s="219" t="s">
        <v>379</v>
      </c>
      <c r="C38" s="207"/>
      <c r="D38" s="244">
        <f>SUM(F38:I38)</f>
        <v>0</v>
      </c>
      <c r="E38" s="212">
        <f>C38+D38</f>
        <v>0</v>
      </c>
      <c r="F38" s="207"/>
      <c r="G38" s="207"/>
      <c r="H38" s="207"/>
      <c r="I38" s="207"/>
      <c r="J38" s="223">
        <v>1100</v>
      </c>
      <c r="K38" s="210">
        <f>(C38+F38/2)*3*$J38</f>
        <v>0</v>
      </c>
      <c r="L38" s="210">
        <f>(C38+F38+G38/2)*3*$J38</f>
        <v>0</v>
      </c>
      <c r="M38" s="210">
        <f>(C38+F38+G38+H38/2)*3*$J38</f>
        <v>0</v>
      </c>
      <c r="N38" s="210">
        <f>(C38+F38+G38+H38+I38/2)*3*$J38</f>
        <v>0</v>
      </c>
      <c r="O38" s="211">
        <f>SUM(K38:N38)</f>
        <v>0</v>
      </c>
    </row>
    <row r="39" spans="1:15">
      <c r="A39" s="206" t="s">
        <v>377</v>
      </c>
      <c r="B39" s="205"/>
      <c r="C39" s="204">
        <f t="shared" ref="C39:O39" si="18">SUM(C35:C38)</f>
        <v>0</v>
      </c>
      <c r="D39" s="204">
        <f t="shared" si="18"/>
        <v>0</v>
      </c>
      <c r="E39" s="204">
        <f t="shared" si="18"/>
        <v>0</v>
      </c>
      <c r="F39" s="204">
        <f t="shared" si="18"/>
        <v>0</v>
      </c>
      <c r="G39" s="204">
        <f t="shared" si="18"/>
        <v>0</v>
      </c>
      <c r="H39" s="204">
        <f t="shared" si="18"/>
        <v>0</v>
      </c>
      <c r="I39" s="209">
        <f t="shared" si="18"/>
        <v>0</v>
      </c>
      <c r="J39" s="208">
        <f t="shared" si="18"/>
        <v>4400</v>
      </c>
      <c r="K39" s="208">
        <f t="shared" si="18"/>
        <v>0</v>
      </c>
      <c r="L39" s="208">
        <f t="shared" si="18"/>
        <v>0</v>
      </c>
      <c r="M39" s="208">
        <f t="shared" si="18"/>
        <v>0</v>
      </c>
      <c r="N39" s="208">
        <f t="shared" si="18"/>
        <v>0</v>
      </c>
      <c r="O39" s="208">
        <f t="shared" si="18"/>
        <v>0</v>
      </c>
    </row>
    <row r="40" spans="1:15">
      <c r="A40" s="226" t="s">
        <v>405</v>
      </c>
      <c r="B40" s="219" t="s">
        <v>2</v>
      </c>
      <c r="C40" s="212">
        <v>0</v>
      </c>
      <c r="D40" s="244">
        <f>SUM(F40:I40)</f>
        <v>4</v>
      </c>
      <c r="E40" s="212">
        <f>C40+D40</f>
        <v>4</v>
      </c>
      <c r="F40" s="212">
        <v>3</v>
      </c>
      <c r="G40" s="246">
        <v>1</v>
      </c>
      <c r="H40" s="212"/>
      <c r="I40" s="212"/>
      <c r="J40" s="223">
        <v>1100</v>
      </c>
      <c r="K40" s="210">
        <f>(C40+F40/2)*3*$J40</f>
        <v>4950</v>
      </c>
      <c r="L40" s="210">
        <f>(C40+F40+G40/2)*3*$J40</f>
        <v>11550</v>
      </c>
      <c r="M40" s="210">
        <f>(C40+F40+G40+H40/2)*3*$J40</f>
        <v>13200</v>
      </c>
      <c r="N40" s="210">
        <f>(C40+F40+G40+H40+I40/2)*3*$J40</f>
        <v>13200</v>
      </c>
      <c r="O40" s="211">
        <f>SUM(K40:N40)</f>
        <v>42900</v>
      </c>
    </row>
    <row r="41" spans="1:15">
      <c r="A41" s="129"/>
      <c r="B41" s="219" t="s">
        <v>119</v>
      </c>
      <c r="C41" s="212">
        <v>0</v>
      </c>
      <c r="D41" s="244">
        <f>SUM(F41:I41)</f>
        <v>2</v>
      </c>
      <c r="E41" s="212">
        <f>C41+D41</f>
        <v>2</v>
      </c>
      <c r="F41" s="212"/>
      <c r="G41" s="246">
        <v>1</v>
      </c>
      <c r="H41" s="212">
        <v>1</v>
      </c>
      <c r="I41" s="212"/>
      <c r="J41" s="223">
        <v>1100</v>
      </c>
      <c r="K41" s="210">
        <f>(C41+F41/2)*3*$J41</f>
        <v>0</v>
      </c>
      <c r="L41" s="210">
        <f>(C41+F41+G41/2)*3*$J41</f>
        <v>1650</v>
      </c>
      <c r="M41" s="210">
        <f>(C41+F41+G41+H41/2)*3*$J41</f>
        <v>4950</v>
      </c>
      <c r="N41" s="210">
        <f>(C41+F41+G41+H41+I41/2)*3*$J41</f>
        <v>6600</v>
      </c>
      <c r="O41" s="211">
        <f>SUM(K41:N41)</f>
        <v>13200</v>
      </c>
    </row>
    <row r="42" spans="1:15">
      <c r="A42" s="128"/>
      <c r="B42" s="219" t="s">
        <v>401</v>
      </c>
      <c r="C42" s="212"/>
      <c r="D42" s="244">
        <f>SUM(F42:I42)</f>
        <v>0</v>
      </c>
      <c r="E42" s="212">
        <f>C42+D42</f>
        <v>0</v>
      </c>
      <c r="F42" s="212"/>
      <c r="G42" s="246"/>
      <c r="H42" s="212"/>
      <c r="I42" s="212"/>
      <c r="J42" s="223">
        <v>1100</v>
      </c>
      <c r="K42" s="210">
        <f>(C42+F42/2)*3*$J42</f>
        <v>0</v>
      </c>
      <c r="L42" s="210">
        <f>(C42+F42+G42/2)*3*$J42</f>
        <v>0</v>
      </c>
      <c r="M42" s="210">
        <f>(C42+F42+G42+H42/2)*3*$J42</f>
        <v>0</v>
      </c>
      <c r="N42" s="210">
        <f>(C42+F42+G42+H42+I42/2)*3*$J42</f>
        <v>0</v>
      </c>
      <c r="O42" s="211">
        <f>SUM(K42:N42)</f>
        <v>0</v>
      </c>
    </row>
    <row r="43" spans="1:15">
      <c r="A43" s="206" t="s">
        <v>377</v>
      </c>
      <c r="B43" s="205"/>
      <c r="C43" s="204">
        <f t="shared" ref="C43:O43" si="19">SUM(C40:C42)</f>
        <v>0</v>
      </c>
      <c r="D43" s="208">
        <f t="shared" si="19"/>
        <v>6</v>
      </c>
      <c r="E43" s="208">
        <f t="shared" si="19"/>
        <v>6</v>
      </c>
      <c r="F43" s="208">
        <f t="shared" si="19"/>
        <v>3</v>
      </c>
      <c r="G43" s="208">
        <f t="shared" si="19"/>
        <v>2</v>
      </c>
      <c r="H43" s="208">
        <f t="shared" si="19"/>
        <v>1</v>
      </c>
      <c r="I43" s="227">
        <f t="shared" si="19"/>
        <v>0</v>
      </c>
      <c r="J43" s="208">
        <f t="shared" si="19"/>
        <v>3300</v>
      </c>
      <c r="K43" s="208">
        <f t="shared" si="19"/>
        <v>4950</v>
      </c>
      <c r="L43" s="208">
        <f t="shared" si="19"/>
        <v>13200</v>
      </c>
      <c r="M43" s="208">
        <f t="shared" si="19"/>
        <v>18150</v>
      </c>
      <c r="N43" s="208">
        <f t="shared" si="19"/>
        <v>19800</v>
      </c>
      <c r="O43" s="208">
        <f t="shared" si="19"/>
        <v>56100</v>
      </c>
    </row>
    <row r="44" spans="1:15">
      <c r="A44" s="226" t="s">
        <v>404</v>
      </c>
      <c r="B44" s="224" t="s">
        <v>118</v>
      </c>
      <c r="C44" s="207"/>
      <c r="D44" s="244">
        <f>SUM(F44:I44)</f>
        <v>0</v>
      </c>
      <c r="E44" s="212">
        <f>C44+D44</f>
        <v>0</v>
      </c>
      <c r="F44" s="207"/>
      <c r="G44" s="207"/>
      <c r="H44" s="207"/>
      <c r="I44" s="212"/>
      <c r="J44" s="223">
        <v>1100</v>
      </c>
      <c r="K44" s="210">
        <f>(C44+F44/2)*3*$J44</f>
        <v>0</v>
      </c>
      <c r="L44" s="210">
        <f>(C44+F44+G44/2)*3*$J44</f>
        <v>0</v>
      </c>
      <c r="M44" s="210">
        <f>(C44+F44+G44+H44/2)*3*$J44</f>
        <v>0</v>
      </c>
      <c r="N44" s="210">
        <f>(C44+F44+G44+H44+I44/2)*3*$J44</f>
        <v>0</v>
      </c>
      <c r="O44" s="211">
        <f>SUM(K44:N44)</f>
        <v>0</v>
      </c>
    </row>
    <row r="45" spans="1:15">
      <c r="A45" s="129"/>
      <c r="B45" s="224" t="s">
        <v>117</v>
      </c>
      <c r="C45" s="207"/>
      <c r="D45" s="244">
        <f>SUM(F45:I45)</f>
        <v>0</v>
      </c>
      <c r="E45" s="212">
        <f>C45+D45</f>
        <v>0</v>
      </c>
      <c r="F45" s="207"/>
      <c r="G45" s="207"/>
      <c r="H45" s="207"/>
      <c r="I45" s="212"/>
      <c r="J45" s="223">
        <v>1100</v>
      </c>
      <c r="K45" s="210">
        <f>(C45+F45/2)*3*$J45</f>
        <v>0</v>
      </c>
      <c r="L45" s="210">
        <f>(C45+F45+G45/2)*3*$J45</f>
        <v>0</v>
      </c>
      <c r="M45" s="210">
        <f>(C45+F45+G45+H45/2)*3*$J45</f>
        <v>0</v>
      </c>
      <c r="N45" s="210">
        <f>(C45+F45+G45+H45+I45/2)*3*$J45</f>
        <v>0</v>
      </c>
      <c r="O45" s="211">
        <f>SUM(K45:N45)</f>
        <v>0</v>
      </c>
    </row>
    <row r="46" spans="1:15">
      <c r="A46" s="129"/>
      <c r="B46" s="224" t="s">
        <v>116</v>
      </c>
      <c r="C46" s="207"/>
      <c r="D46" s="244">
        <f>SUM(F46:I46)</f>
        <v>0</v>
      </c>
      <c r="E46" s="212">
        <f>C46+D46</f>
        <v>0</v>
      </c>
      <c r="F46" s="207"/>
      <c r="G46" s="207"/>
      <c r="H46" s="207"/>
      <c r="I46" s="212"/>
      <c r="J46" s="223">
        <v>1100</v>
      </c>
      <c r="K46" s="210">
        <f>(C46+F46/2)*3*$J46</f>
        <v>0</v>
      </c>
      <c r="L46" s="210">
        <f>(C46+F46+G46/2)*3*$J46</f>
        <v>0</v>
      </c>
      <c r="M46" s="210">
        <f>(C46+F46+G46+H46/2)*3*$J46</f>
        <v>0</v>
      </c>
      <c r="N46" s="210">
        <f>(C46+F46+G46+H46+I46/2)*3*$J46</f>
        <v>0</v>
      </c>
      <c r="O46" s="211">
        <f>SUM(K46:N46)</f>
        <v>0</v>
      </c>
    </row>
    <row r="47" spans="1:15">
      <c r="A47" s="129"/>
      <c r="B47" s="224" t="s">
        <v>115</v>
      </c>
      <c r="C47" s="207"/>
      <c r="D47" s="244">
        <f>SUM(F47:I47)</f>
        <v>0</v>
      </c>
      <c r="E47" s="212">
        <f>C47+D47</f>
        <v>0</v>
      </c>
      <c r="F47" s="207"/>
      <c r="G47" s="207"/>
      <c r="H47" s="207"/>
      <c r="I47" s="212"/>
      <c r="J47" s="223">
        <v>1100</v>
      </c>
      <c r="K47" s="210">
        <f>(C47+F47/2)*3*$J47</f>
        <v>0</v>
      </c>
      <c r="L47" s="210">
        <f>(C47+F47+G47/2)*3*$J47</f>
        <v>0</v>
      </c>
      <c r="M47" s="210">
        <f>(C47+F47+G47+H47/2)*3*$J47</f>
        <v>0</v>
      </c>
      <c r="N47" s="210">
        <f>(C47+F47+G47+H47+I47/2)*3*$J47</f>
        <v>0</v>
      </c>
      <c r="O47" s="211">
        <f>SUM(K47:N47)</f>
        <v>0</v>
      </c>
    </row>
    <row r="48" spans="1:15">
      <c r="A48" s="128"/>
      <c r="B48" s="224" t="s">
        <v>379</v>
      </c>
      <c r="C48" s="207"/>
      <c r="D48" s="244">
        <f>SUM(F48:I48)</f>
        <v>0</v>
      </c>
      <c r="E48" s="212">
        <f>C48+D48</f>
        <v>0</v>
      </c>
      <c r="F48" s="207"/>
      <c r="G48" s="207"/>
      <c r="H48" s="207"/>
      <c r="I48" s="212"/>
      <c r="J48" s="223">
        <v>1100</v>
      </c>
      <c r="K48" s="210">
        <f>(C48+F48/2)*3*$J48</f>
        <v>0</v>
      </c>
      <c r="L48" s="210">
        <f>(C48+F48+G48/2)*3*$J48</f>
        <v>0</v>
      </c>
      <c r="M48" s="210">
        <f>(C48+F48+G48+H48/2)*3*$J48</f>
        <v>0</v>
      </c>
      <c r="N48" s="210">
        <f>(C48+F48+G48+H48+I48/2)*3*$J48</f>
        <v>0</v>
      </c>
      <c r="O48" s="211">
        <f>SUM(K48:N48)</f>
        <v>0</v>
      </c>
    </row>
    <row r="49" spans="1:15">
      <c r="A49" s="206" t="s">
        <v>377</v>
      </c>
      <c r="B49" s="205"/>
      <c r="C49" s="204">
        <f t="shared" ref="C49:O49" si="20">SUM(C44:C48)</f>
        <v>0</v>
      </c>
      <c r="D49" s="204">
        <f t="shared" si="20"/>
        <v>0</v>
      </c>
      <c r="E49" s="204">
        <f t="shared" si="20"/>
        <v>0</v>
      </c>
      <c r="F49" s="204">
        <f t="shared" si="20"/>
        <v>0</v>
      </c>
      <c r="G49" s="204">
        <f t="shared" si="20"/>
        <v>0</v>
      </c>
      <c r="H49" s="204">
        <f t="shared" si="20"/>
        <v>0</v>
      </c>
      <c r="I49" s="209">
        <f t="shared" si="20"/>
        <v>0</v>
      </c>
      <c r="J49" s="208">
        <f t="shared" si="20"/>
        <v>5500</v>
      </c>
      <c r="K49" s="208">
        <f t="shared" si="20"/>
        <v>0</v>
      </c>
      <c r="L49" s="208">
        <f t="shared" si="20"/>
        <v>0</v>
      </c>
      <c r="M49" s="208">
        <f t="shared" si="20"/>
        <v>0</v>
      </c>
      <c r="N49" s="208">
        <f t="shared" si="20"/>
        <v>0</v>
      </c>
      <c r="O49" s="208">
        <f t="shared" si="20"/>
        <v>0</v>
      </c>
    </row>
    <row r="50" spans="1:15">
      <c r="A50" s="225" t="s">
        <v>403</v>
      </c>
      <c r="B50" s="224" t="s">
        <v>402</v>
      </c>
      <c r="C50" s="207"/>
      <c r="D50" s="244">
        <f>SUM(F50:I50)</f>
        <v>0</v>
      </c>
      <c r="E50" s="212">
        <f>C50+D50</f>
        <v>0</v>
      </c>
      <c r="F50" s="207"/>
      <c r="G50" s="207"/>
      <c r="H50" s="207"/>
      <c r="I50" s="212"/>
      <c r="J50" s="223">
        <v>1100</v>
      </c>
      <c r="K50" s="210">
        <f>(C50+F50/2)*3*$J50</f>
        <v>0</v>
      </c>
      <c r="L50" s="210">
        <f>(C50+F50+G50/2)*3*$J50</f>
        <v>0</v>
      </c>
      <c r="M50" s="210">
        <f>(C50+F50+G50+H50/2)*3*$J50</f>
        <v>0</v>
      </c>
      <c r="N50" s="210">
        <f>(C50+F50+G50+H50+I50/2)*3*$J50</f>
        <v>0</v>
      </c>
      <c r="O50" s="211">
        <f>SUM(K50:N50)</f>
        <v>0</v>
      </c>
    </row>
    <row r="51" spans="1:15">
      <c r="A51" s="127"/>
      <c r="B51" s="224" t="s">
        <v>401</v>
      </c>
      <c r="C51" s="207"/>
      <c r="D51" s="244">
        <f>SUM(F51:I51)</f>
        <v>0</v>
      </c>
      <c r="E51" s="212">
        <f>C51+D51</f>
        <v>0</v>
      </c>
      <c r="F51" s="207"/>
      <c r="G51" s="207"/>
      <c r="H51" s="207"/>
      <c r="I51" s="212"/>
      <c r="J51" s="223">
        <v>1100</v>
      </c>
      <c r="K51" s="210">
        <f>(C51+F51/2)*3*$J51</f>
        <v>0</v>
      </c>
      <c r="L51" s="210">
        <f>(C51+F51+G51/2)*3*$J51</f>
        <v>0</v>
      </c>
      <c r="M51" s="210">
        <f>(C51+F51+G51+H51/2)*3*$J51</f>
        <v>0</v>
      </c>
      <c r="N51" s="210">
        <f>(C51+F51+G51+H51+I51/2)*3*$J51</f>
        <v>0</v>
      </c>
      <c r="O51" s="211">
        <f>SUM(K51:N51)</f>
        <v>0</v>
      </c>
    </row>
    <row r="52" spans="1:15">
      <c r="A52" s="206" t="s">
        <v>377</v>
      </c>
      <c r="B52" s="205"/>
      <c r="C52" s="204">
        <f t="shared" ref="C52:O52" si="21">SUM(C50:C51)</f>
        <v>0</v>
      </c>
      <c r="D52" s="208">
        <f t="shared" si="21"/>
        <v>0</v>
      </c>
      <c r="E52" s="204">
        <f t="shared" si="21"/>
        <v>0</v>
      </c>
      <c r="F52" s="204">
        <f t="shared" si="21"/>
        <v>0</v>
      </c>
      <c r="G52" s="204">
        <f t="shared" si="21"/>
        <v>0</v>
      </c>
      <c r="H52" s="204">
        <f t="shared" si="21"/>
        <v>0</v>
      </c>
      <c r="I52" s="209">
        <f t="shared" si="21"/>
        <v>0</v>
      </c>
      <c r="J52" s="208">
        <f t="shared" si="21"/>
        <v>2200</v>
      </c>
      <c r="K52" s="208">
        <f t="shared" si="21"/>
        <v>0</v>
      </c>
      <c r="L52" s="208">
        <f t="shared" si="21"/>
        <v>0</v>
      </c>
      <c r="M52" s="208">
        <f t="shared" si="21"/>
        <v>0</v>
      </c>
      <c r="N52" s="208">
        <f t="shared" si="21"/>
        <v>0</v>
      </c>
      <c r="O52" s="208">
        <f t="shared" si="21"/>
        <v>0</v>
      </c>
    </row>
    <row r="53" spans="1:15" s="113" customFormat="1">
      <c r="A53" s="220" t="s">
        <v>418</v>
      </c>
      <c r="B53" s="219" t="s">
        <v>417</v>
      </c>
      <c r="C53" s="212"/>
      <c r="D53" s="244">
        <f t="shared" ref="D53:D58" si="22">SUM(F53:I53)</f>
        <v>0</v>
      </c>
      <c r="E53" s="212">
        <f t="shared" ref="E53:E58" si="23">C53+D53</f>
        <v>0</v>
      </c>
      <c r="F53" s="212"/>
      <c r="G53" s="212"/>
      <c r="H53" s="212"/>
      <c r="I53" s="212"/>
      <c r="J53" s="223">
        <v>1100</v>
      </c>
      <c r="K53" s="210">
        <f t="shared" ref="K53:K58" si="24">(C53+F53/2)*3*$J53</f>
        <v>0</v>
      </c>
      <c r="L53" s="210">
        <f t="shared" ref="L53:L58" si="25">(C53+F53+G53/2)*3*$J53</f>
        <v>0</v>
      </c>
      <c r="M53" s="210">
        <f t="shared" ref="M53:M58" si="26">(C53+F53+G53+H53/2)*3*$J53</f>
        <v>0</v>
      </c>
      <c r="N53" s="210">
        <f t="shared" ref="N53:N58" si="27">(C53+F53+G53+H53+I53/2)*3*$J53</f>
        <v>0</v>
      </c>
      <c r="O53" s="211">
        <f t="shared" ref="O53:O58" si="28">SUM(K53:N53)</f>
        <v>0</v>
      </c>
    </row>
    <row r="54" spans="1:15" s="113" customFormat="1">
      <c r="A54" s="124"/>
      <c r="B54" s="219" t="s">
        <v>416</v>
      </c>
      <c r="C54" s="245">
        <v>2</v>
      </c>
      <c r="D54" s="244">
        <f t="shared" si="22"/>
        <v>0</v>
      </c>
      <c r="E54" s="212">
        <f t="shared" si="23"/>
        <v>2</v>
      </c>
      <c r="F54" s="212"/>
      <c r="G54" s="212"/>
      <c r="H54" s="212"/>
      <c r="I54" s="212"/>
      <c r="J54" s="223">
        <v>1100</v>
      </c>
      <c r="K54" s="210">
        <f t="shared" si="24"/>
        <v>6600</v>
      </c>
      <c r="L54" s="210">
        <f t="shared" si="25"/>
        <v>6600</v>
      </c>
      <c r="M54" s="210">
        <f t="shared" si="26"/>
        <v>6600</v>
      </c>
      <c r="N54" s="210">
        <f t="shared" si="27"/>
        <v>6600</v>
      </c>
      <c r="O54" s="211">
        <f t="shared" si="28"/>
        <v>26400</v>
      </c>
    </row>
    <row r="55" spans="1:15" s="113" customFormat="1">
      <c r="A55" s="124"/>
      <c r="B55" s="219" t="s">
        <v>415</v>
      </c>
      <c r="C55" s="212"/>
      <c r="D55" s="244">
        <f t="shared" si="22"/>
        <v>0</v>
      </c>
      <c r="E55" s="212">
        <f t="shared" si="23"/>
        <v>0</v>
      </c>
      <c r="F55" s="212"/>
      <c r="G55" s="212"/>
      <c r="H55" s="212"/>
      <c r="I55" s="212"/>
      <c r="J55" s="223">
        <v>1100</v>
      </c>
      <c r="K55" s="210">
        <f t="shared" si="24"/>
        <v>0</v>
      </c>
      <c r="L55" s="210">
        <f t="shared" si="25"/>
        <v>0</v>
      </c>
      <c r="M55" s="210">
        <f t="shared" si="26"/>
        <v>0</v>
      </c>
      <c r="N55" s="210">
        <f t="shared" si="27"/>
        <v>0</v>
      </c>
      <c r="O55" s="211">
        <f t="shared" si="28"/>
        <v>0</v>
      </c>
    </row>
    <row r="56" spans="1:15" s="113" customFormat="1">
      <c r="A56" s="124"/>
      <c r="B56" s="219" t="s">
        <v>414</v>
      </c>
      <c r="C56" s="212"/>
      <c r="D56" s="244">
        <f t="shared" si="22"/>
        <v>1</v>
      </c>
      <c r="E56" s="212">
        <f t="shared" si="23"/>
        <v>1</v>
      </c>
      <c r="F56" s="212">
        <v>1</v>
      </c>
      <c r="G56" s="212"/>
      <c r="H56" s="212"/>
      <c r="I56" s="212"/>
      <c r="J56" s="223">
        <v>1100</v>
      </c>
      <c r="K56" s="210">
        <f t="shared" si="24"/>
        <v>1650</v>
      </c>
      <c r="L56" s="210">
        <f t="shared" si="25"/>
        <v>3300</v>
      </c>
      <c r="M56" s="210">
        <f t="shared" si="26"/>
        <v>3300</v>
      </c>
      <c r="N56" s="210">
        <f t="shared" si="27"/>
        <v>3300</v>
      </c>
      <c r="O56" s="211">
        <f t="shared" si="28"/>
        <v>11550</v>
      </c>
    </row>
    <row r="57" spans="1:15" s="113" customFormat="1">
      <c r="A57" s="124"/>
      <c r="B57" s="219" t="s">
        <v>413</v>
      </c>
      <c r="C57" s="212">
        <v>1</v>
      </c>
      <c r="D57" s="244">
        <f t="shared" si="22"/>
        <v>0</v>
      </c>
      <c r="E57" s="212">
        <f t="shared" si="23"/>
        <v>1</v>
      </c>
      <c r="F57" s="212"/>
      <c r="G57" s="212"/>
      <c r="H57" s="212"/>
      <c r="I57" s="212"/>
      <c r="J57" s="223">
        <v>1100</v>
      </c>
      <c r="K57" s="210">
        <f t="shared" si="24"/>
        <v>3300</v>
      </c>
      <c r="L57" s="210">
        <f t="shared" si="25"/>
        <v>3300</v>
      </c>
      <c r="M57" s="210">
        <f t="shared" si="26"/>
        <v>3300</v>
      </c>
      <c r="N57" s="210">
        <f t="shared" si="27"/>
        <v>3300</v>
      </c>
      <c r="O57" s="211">
        <f t="shared" si="28"/>
        <v>13200</v>
      </c>
    </row>
    <row r="58" spans="1:15" s="113" customFormat="1">
      <c r="A58" s="123"/>
      <c r="B58" s="219" t="s">
        <v>412</v>
      </c>
      <c r="C58" s="212"/>
      <c r="D58" s="244">
        <f t="shared" si="22"/>
        <v>1</v>
      </c>
      <c r="E58" s="212">
        <f t="shared" si="23"/>
        <v>1</v>
      </c>
      <c r="F58" s="212">
        <v>1</v>
      </c>
      <c r="G58" s="212"/>
      <c r="H58" s="212"/>
      <c r="I58" s="212"/>
      <c r="J58" s="223">
        <v>1100</v>
      </c>
      <c r="K58" s="210">
        <f t="shared" si="24"/>
        <v>1650</v>
      </c>
      <c r="L58" s="210">
        <f t="shared" si="25"/>
        <v>3300</v>
      </c>
      <c r="M58" s="210">
        <f t="shared" si="26"/>
        <v>3300</v>
      </c>
      <c r="N58" s="210">
        <f t="shared" si="27"/>
        <v>3300</v>
      </c>
      <c r="O58" s="211">
        <f t="shared" si="28"/>
        <v>11550</v>
      </c>
    </row>
    <row r="59" spans="1:15">
      <c r="A59" s="206" t="s">
        <v>377</v>
      </c>
      <c r="B59" s="205"/>
      <c r="C59" s="204">
        <f t="shared" ref="C59:O59" si="29">SUM(C53:C58)</f>
        <v>3</v>
      </c>
      <c r="D59" s="204">
        <f t="shared" si="29"/>
        <v>2</v>
      </c>
      <c r="E59" s="204">
        <f t="shared" si="29"/>
        <v>5</v>
      </c>
      <c r="F59" s="204">
        <f t="shared" si="29"/>
        <v>2</v>
      </c>
      <c r="G59" s="204">
        <f t="shared" si="29"/>
        <v>0</v>
      </c>
      <c r="H59" s="204">
        <f t="shared" si="29"/>
        <v>0</v>
      </c>
      <c r="I59" s="209">
        <f t="shared" si="29"/>
        <v>0</v>
      </c>
      <c r="J59" s="204">
        <f t="shared" si="29"/>
        <v>6600</v>
      </c>
      <c r="K59" s="204">
        <f t="shared" si="29"/>
        <v>13200</v>
      </c>
      <c r="L59" s="204">
        <f t="shared" si="29"/>
        <v>16500</v>
      </c>
      <c r="M59" s="204">
        <f t="shared" si="29"/>
        <v>16500</v>
      </c>
      <c r="N59" s="204">
        <f t="shared" si="29"/>
        <v>16500</v>
      </c>
      <c r="O59" s="204">
        <f t="shared" si="29"/>
        <v>62700</v>
      </c>
    </row>
    <row r="60" spans="1:15">
      <c r="A60" s="222" t="s">
        <v>400</v>
      </c>
      <c r="B60" s="219" t="s">
        <v>399</v>
      </c>
      <c r="C60" s="207"/>
      <c r="D60" s="244">
        <f>SUM(F60:I60)</f>
        <v>0</v>
      </c>
      <c r="E60" s="212">
        <f>C60+D60</f>
        <v>0</v>
      </c>
      <c r="F60" s="207"/>
      <c r="G60" s="207"/>
      <c r="H60" s="207"/>
      <c r="I60" s="212"/>
      <c r="J60" s="223">
        <v>1100</v>
      </c>
      <c r="K60" s="210">
        <f>(C60+F60/2)*3*$J60</f>
        <v>0</v>
      </c>
      <c r="L60" s="210">
        <f>(C60+F60+G60/2)*3*$J60</f>
        <v>0</v>
      </c>
      <c r="M60" s="210">
        <f>(C60+F60+G60+H60/2)*3*$J60</f>
        <v>0</v>
      </c>
      <c r="N60" s="210">
        <f>(C60+F60+G60+H60+I60/2)*3*$J60</f>
        <v>0</v>
      </c>
      <c r="O60" s="211">
        <f>SUM(K60:N60)</f>
        <v>0</v>
      </c>
    </row>
    <row r="61" spans="1:15">
      <c r="A61" s="126"/>
      <c r="B61" s="219" t="s">
        <v>398</v>
      </c>
      <c r="C61" s="207"/>
      <c r="D61" s="244">
        <f>SUM(F61:I61)</f>
        <v>0</v>
      </c>
      <c r="E61" s="212">
        <f>C61+D61</f>
        <v>0</v>
      </c>
      <c r="F61" s="207"/>
      <c r="G61" s="207"/>
      <c r="H61" s="207"/>
      <c r="I61" s="212"/>
      <c r="J61" s="223">
        <v>1100</v>
      </c>
      <c r="K61" s="210">
        <f>(C61+F61/2)*3*$J61</f>
        <v>0</v>
      </c>
      <c r="L61" s="210">
        <f>(C61+F61+G61/2)*3*$J61</f>
        <v>0</v>
      </c>
      <c r="M61" s="210">
        <f>(C61+F61+G61+H61/2)*3*$J61</f>
        <v>0</v>
      </c>
      <c r="N61" s="210">
        <f>(C61+F61+G61+H61+I61/2)*3*$J61</f>
        <v>0</v>
      </c>
      <c r="O61" s="211">
        <f>SUM(K61:N61)</f>
        <v>0</v>
      </c>
    </row>
    <row r="62" spans="1:15">
      <c r="A62" s="125"/>
      <c r="B62" s="219" t="s">
        <v>397</v>
      </c>
      <c r="C62" s="207"/>
      <c r="D62" s="244">
        <f>SUM(F62:I62)</f>
        <v>0</v>
      </c>
      <c r="E62" s="212">
        <f>C62+D62</f>
        <v>0</v>
      </c>
      <c r="F62" s="207"/>
      <c r="G62" s="207"/>
      <c r="H62" s="207"/>
      <c r="I62" s="212"/>
      <c r="J62" s="223">
        <v>1100</v>
      </c>
      <c r="K62" s="210">
        <f>(C62+F62/2)*3*$J62</f>
        <v>0</v>
      </c>
      <c r="L62" s="210">
        <f>(C62+F62+G62/2)*3*$J62</f>
        <v>0</v>
      </c>
      <c r="M62" s="210">
        <f>(C62+F62+G62+H62/2)*3*$J62</f>
        <v>0</v>
      </c>
      <c r="N62" s="210">
        <f>(C62+F62+G62+H62+I62/2)*3*$J62</f>
        <v>0</v>
      </c>
      <c r="O62" s="211">
        <f>SUM(K62:N62)</f>
        <v>0</v>
      </c>
    </row>
    <row r="63" spans="1:15">
      <c r="A63" s="206" t="s">
        <v>377</v>
      </c>
      <c r="B63" s="205"/>
      <c r="C63" s="204">
        <f t="shared" ref="C63:O63" si="30">SUM(C60:C62)</f>
        <v>0</v>
      </c>
      <c r="D63" s="204">
        <f t="shared" si="30"/>
        <v>0</v>
      </c>
      <c r="E63" s="204">
        <f t="shared" si="30"/>
        <v>0</v>
      </c>
      <c r="F63" s="204">
        <f t="shared" si="30"/>
        <v>0</v>
      </c>
      <c r="G63" s="204">
        <f t="shared" si="30"/>
        <v>0</v>
      </c>
      <c r="H63" s="204">
        <f t="shared" si="30"/>
        <v>0</v>
      </c>
      <c r="I63" s="204">
        <f t="shared" si="30"/>
        <v>0</v>
      </c>
      <c r="J63" s="208">
        <f t="shared" si="30"/>
        <v>3300</v>
      </c>
      <c r="K63" s="208">
        <f t="shared" si="30"/>
        <v>0</v>
      </c>
      <c r="L63" s="208">
        <f t="shared" si="30"/>
        <v>0</v>
      </c>
      <c r="M63" s="208">
        <f t="shared" si="30"/>
        <v>0</v>
      </c>
      <c r="N63" s="208">
        <f t="shared" si="30"/>
        <v>0</v>
      </c>
      <c r="O63" s="208">
        <f t="shared" si="30"/>
        <v>0</v>
      </c>
    </row>
    <row r="64" spans="1:15" s="113" customFormat="1">
      <c r="A64" s="220" t="s">
        <v>392</v>
      </c>
      <c r="B64" s="221" t="s">
        <v>391</v>
      </c>
      <c r="C64" s="207"/>
      <c r="D64" s="244">
        <f t="shared" ref="D64:D70" si="31">SUM(F64:I64)</f>
        <v>0</v>
      </c>
      <c r="E64" s="212">
        <f t="shared" ref="E64:E70" si="32">C64+D64</f>
        <v>0</v>
      </c>
      <c r="F64" s="207"/>
      <c r="G64" s="207"/>
      <c r="H64" s="207"/>
      <c r="I64" s="207"/>
      <c r="J64" s="223">
        <v>1100</v>
      </c>
      <c r="K64" s="210">
        <f t="shared" ref="K64:K70" si="33">(C64+F64/2)*3*$J64</f>
        <v>0</v>
      </c>
      <c r="L64" s="210">
        <f t="shared" ref="L64:L70" si="34">(C64+F64+G64/2)*3*$J64</f>
        <v>0</v>
      </c>
      <c r="M64" s="210">
        <f t="shared" ref="M64:M70" si="35">(C64+F64+G64+H64/2)*3*$J64</f>
        <v>0</v>
      </c>
      <c r="N64" s="210">
        <f t="shared" ref="N64:N70" si="36">(C64+F64+G64+H64+I64/2)*3*$J64</f>
        <v>0</v>
      </c>
      <c r="O64" s="211">
        <f t="shared" ref="O64:O70" si="37">SUM(K64:N64)</f>
        <v>0</v>
      </c>
    </row>
    <row r="65" spans="1:15" s="113" customFormat="1">
      <c r="A65" s="124"/>
      <c r="B65" s="221" t="s">
        <v>390</v>
      </c>
      <c r="C65" s="207"/>
      <c r="D65" s="244">
        <f t="shared" si="31"/>
        <v>0</v>
      </c>
      <c r="E65" s="212">
        <f t="shared" si="32"/>
        <v>0</v>
      </c>
      <c r="F65" s="207"/>
      <c r="G65" s="207"/>
      <c r="H65" s="207"/>
      <c r="I65" s="207"/>
      <c r="J65" s="223">
        <v>1100</v>
      </c>
      <c r="K65" s="210">
        <f t="shared" si="33"/>
        <v>0</v>
      </c>
      <c r="L65" s="210">
        <f t="shared" si="34"/>
        <v>0</v>
      </c>
      <c r="M65" s="210">
        <f t="shared" si="35"/>
        <v>0</v>
      </c>
      <c r="N65" s="210">
        <f t="shared" si="36"/>
        <v>0</v>
      </c>
      <c r="O65" s="211">
        <f t="shared" si="37"/>
        <v>0</v>
      </c>
    </row>
    <row r="66" spans="1:15" s="113" customFormat="1">
      <c r="A66" s="124"/>
      <c r="B66" s="221" t="s">
        <v>389</v>
      </c>
      <c r="C66" s="207"/>
      <c r="D66" s="244">
        <f t="shared" si="31"/>
        <v>0</v>
      </c>
      <c r="E66" s="212">
        <f t="shared" si="32"/>
        <v>0</v>
      </c>
      <c r="F66" s="207"/>
      <c r="G66" s="207"/>
      <c r="H66" s="207"/>
      <c r="I66" s="207"/>
      <c r="J66" s="223">
        <v>1100</v>
      </c>
      <c r="K66" s="210">
        <f t="shared" si="33"/>
        <v>0</v>
      </c>
      <c r="L66" s="210">
        <f t="shared" si="34"/>
        <v>0</v>
      </c>
      <c r="M66" s="210">
        <f t="shared" si="35"/>
        <v>0</v>
      </c>
      <c r="N66" s="210">
        <f t="shared" si="36"/>
        <v>0</v>
      </c>
      <c r="O66" s="211">
        <f t="shared" si="37"/>
        <v>0</v>
      </c>
    </row>
    <row r="67" spans="1:15" s="113" customFormat="1">
      <c r="A67" s="124"/>
      <c r="B67" s="221" t="s">
        <v>388</v>
      </c>
      <c r="C67" s="207"/>
      <c r="D67" s="244">
        <f t="shared" si="31"/>
        <v>0</v>
      </c>
      <c r="E67" s="212">
        <f t="shared" si="32"/>
        <v>0</v>
      </c>
      <c r="F67" s="207"/>
      <c r="G67" s="207"/>
      <c r="H67" s="207"/>
      <c r="I67" s="207"/>
      <c r="J67" s="223">
        <v>1100</v>
      </c>
      <c r="K67" s="210">
        <f t="shared" si="33"/>
        <v>0</v>
      </c>
      <c r="L67" s="210">
        <f t="shared" si="34"/>
        <v>0</v>
      </c>
      <c r="M67" s="210">
        <f t="shared" si="35"/>
        <v>0</v>
      </c>
      <c r="N67" s="210">
        <f t="shared" si="36"/>
        <v>0</v>
      </c>
      <c r="O67" s="211">
        <f t="shared" si="37"/>
        <v>0</v>
      </c>
    </row>
    <row r="68" spans="1:15" s="113" customFormat="1">
      <c r="A68" s="124"/>
      <c r="B68" s="221" t="s">
        <v>387</v>
      </c>
      <c r="C68" s="207"/>
      <c r="D68" s="244">
        <f t="shared" si="31"/>
        <v>0</v>
      </c>
      <c r="E68" s="212">
        <f t="shared" si="32"/>
        <v>0</v>
      </c>
      <c r="F68" s="207"/>
      <c r="G68" s="207"/>
      <c r="H68" s="207"/>
      <c r="I68" s="207"/>
      <c r="J68" s="223">
        <v>1100</v>
      </c>
      <c r="K68" s="210">
        <f t="shared" si="33"/>
        <v>0</v>
      </c>
      <c r="L68" s="210">
        <f t="shared" si="34"/>
        <v>0</v>
      </c>
      <c r="M68" s="210">
        <f t="shared" si="35"/>
        <v>0</v>
      </c>
      <c r="N68" s="210">
        <f t="shared" si="36"/>
        <v>0</v>
      </c>
      <c r="O68" s="211">
        <f t="shared" si="37"/>
        <v>0</v>
      </c>
    </row>
    <row r="69" spans="1:15" s="113" customFormat="1">
      <c r="A69" s="124"/>
      <c r="B69" s="221" t="s">
        <v>386</v>
      </c>
      <c r="C69" s="207"/>
      <c r="D69" s="244">
        <f t="shared" si="31"/>
        <v>0</v>
      </c>
      <c r="E69" s="212">
        <f t="shared" si="32"/>
        <v>0</v>
      </c>
      <c r="F69" s="207"/>
      <c r="G69" s="207"/>
      <c r="H69" s="207"/>
      <c r="I69" s="207"/>
      <c r="J69" s="223">
        <v>1100</v>
      </c>
      <c r="K69" s="210">
        <f t="shared" si="33"/>
        <v>0</v>
      </c>
      <c r="L69" s="210">
        <f t="shared" si="34"/>
        <v>0</v>
      </c>
      <c r="M69" s="210">
        <f t="shared" si="35"/>
        <v>0</v>
      </c>
      <c r="N69" s="210">
        <f t="shared" si="36"/>
        <v>0</v>
      </c>
      <c r="O69" s="211">
        <f t="shared" si="37"/>
        <v>0</v>
      </c>
    </row>
    <row r="70" spans="1:15" s="113" customFormat="1">
      <c r="A70" s="123"/>
      <c r="B70" s="219" t="s">
        <v>385</v>
      </c>
      <c r="C70" s="207"/>
      <c r="D70" s="244">
        <f t="shared" si="31"/>
        <v>0</v>
      </c>
      <c r="E70" s="212">
        <f t="shared" si="32"/>
        <v>0</v>
      </c>
      <c r="F70" s="207"/>
      <c r="G70" s="207"/>
      <c r="H70" s="207"/>
      <c r="I70" s="207"/>
      <c r="J70" s="223">
        <v>1100</v>
      </c>
      <c r="K70" s="210">
        <f t="shared" si="33"/>
        <v>0</v>
      </c>
      <c r="L70" s="210">
        <f t="shared" si="34"/>
        <v>0</v>
      </c>
      <c r="M70" s="210">
        <f t="shared" si="35"/>
        <v>0</v>
      </c>
      <c r="N70" s="210">
        <f t="shared" si="36"/>
        <v>0</v>
      </c>
      <c r="O70" s="211">
        <f t="shared" si="37"/>
        <v>0</v>
      </c>
    </row>
    <row r="71" spans="1:15" s="113" customFormat="1">
      <c r="A71" s="206" t="s">
        <v>377</v>
      </c>
      <c r="B71" s="205"/>
      <c r="C71" s="204">
        <f t="shared" ref="C71:O71" si="38">SUM(C64:C70)</f>
        <v>0</v>
      </c>
      <c r="D71" s="204">
        <f t="shared" si="38"/>
        <v>0</v>
      </c>
      <c r="E71" s="204">
        <f t="shared" si="38"/>
        <v>0</v>
      </c>
      <c r="F71" s="204">
        <f t="shared" si="38"/>
        <v>0</v>
      </c>
      <c r="G71" s="204">
        <f t="shared" si="38"/>
        <v>0</v>
      </c>
      <c r="H71" s="204">
        <f t="shared" si="38"/>
        <v>0</v>
      </c>
      <c r="I71" s="204">
        <f t="shared" si="38"/>
        <v>0</v>
      </c>
      <c r="J71" s="204">
        <f t="shared" si="38"/>
        <v>7700</v>
      </c>
      <c r="K71" s="204">
        <f t="shared" si="38"/>
        <v>0</v>
      </c>
      <c r="L71" s="204">
        <f t="shared" si="38"/>
        <v>0</v>
      </c>
      <c r="M71" s="204">
        <f t="shared" si="38"/>
        <v>0</v>
      </c>
      <c r="N71" s="204">
        <f t="shared" si="38"/>
        <v>0</v>
      </c>
      <c r="O71" s="204">
        <f t="shared" si="38"/>
        <v>0</v>
      </c>
    </row>
    <row r="72" spans="1:15" s="113" customFormat="1">
      <c r="A72" s="220" t="s">
        <v>384</v>
      </c>
      <c r="B72" s="219" t="s">
        <v>383</v>
      </c>
      <c r="C72" s="207"/>
      <c r="D72" s="244">
        <f>SUM(F72:I72)</f>
        <v>0</v>
      </c>
      <c r="E72" s="212">
        <f>C72+D72</f>
        <v>0</v>
      </c>
      <c r="F72" s="218"/>
      <c r="G72" s="207"/>
      <c r="H72" s="207"/>
      <c r="I72" s="207"/>
      <c r="J72" s="223">
        <v>1100</v>
      </c>
      <c r="K72" s="210">
        <f>(C72+F72/2)*3*$J72</f>
        <v>0</v>
      </c>
      <c r="L72" s="210">
        <f>(C72+F72+G72/2)*3*$J72</f>
        <v>0</v>
      </c>
      <c r="M72" s="210">
        <f>(C72+F72+G72+H72/2)*3*$J72</f>
        <v>0</v>
      </c>
      <c r="N72" s="210">
        <f>(C72+F72+G72+H72+I72/2)*3*$J72</f>
        <v>0</v>
      </c>
      <c r="O72" s="211">
        <f>SUM(K72:N72)</f>
        <v>0</v>
      </c>
    </row>
    <row r="73" spans="1:15" s="113" customFormat="1">
      <c r="A73" s="124"/>
      <c r="B73" s="219" t="s">
        <v>382</v>
      </c>
      <c r="C73" s="207"/>
      <c r="D73" s="244">
        <f>SUM(F73:I73)</f>
        <v>0</v>
      </c>
      <c r="E73" s="212">
        <f>C73+D73</f>
        <v>0</v>
      </c>
      <c r="F73" s="218"/>
      <c r="G73" s="207"/>
      <c r="H73" s="207"/>
      <c r="I73" s="207"/>
      <c r="J73" s="223">
        <v>1100</v>
      </c>
      <c r="K73" s="210">
        <f>(C73+F73/2)*3*$J73</f>
        <v>0</v>
      </c>
      <c r="L73" s="210">
        <f>(C73+F73+G73/2)*3*$J73</f>
        <v>0</v>
      </c>
      <c r="M73" s="210">
        <f>(C73+F73+G73+H73/2)*3*$J73</f>
        <v>0</v>
      </c>
      <c r="N73" s="210">
        <f>(C73+F73+G73+H73+I73/2)*3*$J73</f>
        <v>0</v>
      </c>
      <c r="O73" s="211">
        <f>SUM(K73:N73)</f>
        <v>0</v>
      </c>
    </row>
    <row r="74" spans="1:15" s="113" customFormat="1">
      <c r="A74" s="124"/>
      <c r="B74" s="219" t="s">
        <v>381</v>
      </c>
      <c r="C74" s="207"/>
      <c r="D74" s="244">
        <f>SUM(F74:I74)</f>
        <v>0</v>
      </c>
      <c r="E74" s="212">
        <f>C74+D74</f>
        <v>0</v>
      </c>
      <c r="F74" s="218"/>
      <c r="G74" s="207"/>
      <c r="H74" s="207"/>
      <c r="I74" s="207"/>
      <c r="J74" s="223">
        <v>1100</v>
      </c>
      <c r="K74" s="210">
        <f>(C74+F74/2)*3*$J74</f>
        <v>0</v>
      </c>
      <c r="L74" s="210">
        <f>(C74+F74+G74/2)*3*$J74</f>
        <v>0</v>
      </c>
      <c r="M74" s="210">
        <f>(C74+F74+G74+H74/2)*3*$J74</f>
        <v>0</v>
      </c>
      <c r="N74" s="210">
        <f>(C74+F74+G74+H74+I74/2)*3*$J74</f>
        <v>0</v>
      </c>
      <c r="O74" s="211">
        <f>SUM(K74:N74)</f>
        <v>0</v>
      </c>
    </row>
    <row r="75" spans="1:15" s="113" customFormat="1">
      <c r="A75" s="124"/>
      <c r="B75" s="219" t="s">
        <v>380</v>
      </c>
      <c r="C75" s="207"/>
      <c r="D75" s="244">
        <f>SUM(F75:I75)</f>
        <v>0</v>
      </c>
      <c r="E75" s="212">
        <f>C75+D75</f>
        <v>0</v>
      </c>
      <c r="F75" s="218"/>
      <c r="G75" s="207"/>
      <c r="H75" s="207"/>
      <c r="I75" s="207"/>
      <c r="J75" s="223">
        <v>1100</v>
      </c>
      <c r="K75" s="210">
        <f>(C75+F75/2)*3*$J75</f>
        <v>0</v>
      </c>
      <c r="L75" s="210">
        <f>(C75+F75+G75/2)*3*$J75</f>
        <v>0</v>
      </c>
      <c r="M75" s="210">
        <f>(C75+F75+G75+H75/2)*3*$J75</f>
        <v>0</v>
      </c>
      <c r="N75" s="210">
        <f>(C75+F75+G75+H75+I75/2)*3*$J75</f>
        <v>0</v>
      </c>
      <c r="O75" s="211">
        <f>SUM(K75:N75)</f>
        <v>0</v>
      </c>
    </row>
    <row r="76" spans="1:15" s="113" customFormat="1">
      <c r="A76" s="123"/>
      <c r="B76" s="219" t="s">
        <v>379</v>
      </c>
      <c r="C76" s="207"/>
      <c r="D76" s="244">
        <f>SUM(F76:I76)</f>
        <v>0</v>
      </c>
      <c r="E76" s="212">
        <f>C76+D76</f>
        <v>0</v>
      </c>
      <c r="F76" s="218"/>
      <c r="G76" s="207"/>
      <c r="H76" s="207"/>
      <c r="I76" s="207"/>
      <c r="J76" s="223">
        <v>1100</v>
      </c>
      <c r="K76" s="210">
        <f>(C76+F76/2)*3*$J76</f>
        <v>0</v>
      </c>
      <c r="L76" s="210">
        <f>(C76+F76+G76/2)*3*$J76</f>
        <v>0</v>
      </c>
      <c r="M76" s="210">
        <f>(C76+F76+G76+H76/2)*3*$J76</f>
        <v>0</v>
      </c>
      <c r="N76" s="210">
        <f>(C76+F76+G76+H76+I76/2)*3*$J76</f>
        <v>0</v>
      </c>
      <c r="O76" s="211">
        <f>SUM(K76:N76)</f>
        <v>0</v>
      </c>
    </row>
    <row r="77" spans="1:15" s="113" customFormat="1">
      <c r="A77" s="217" t="s">
        <v>377</v>
      </c>
      <c r="B77" s="216"/>
      <c r="C77" s="215">
        <f t="shared" ref="C77:O77" si="39">SUM(C72:C76)</f>
        <v>0</v>
      </c>
      <c r="D77" s="215">
        <f t="shared" si="39"/>
        <v>0</v>
      </c>
      <c r="E77" s="215">
        <f t="shared" si="39"/>
        <v>0</v>
      </c>
      <c r="F77" s="215">
        <f t="shared" si="39"/>
        <v>0</v>
      </c>
      <c r="G77" s="215">
        <f t="shared" si="39"/>
        <v>0</v>
      </c>
      <c r="H77" s="215">
        <f t="shared" si="39"/>
        <v>0</v>
      </c>
      <c r="I77" s="215">
        <f t="shared" si="39"/>
        <v>0</v>
      </c>
      <c r="J77" s="122">
        <f t="shared" si="39"/>
        <v>5500</v>
      </c>
      <c r="K77" s="122">
        <f t="shared" si="39"/>
        <v>0</v>
      </c>
      <c r="L77" s="122">
        <f t="shared" si="39"/>
        <v>0</v>
      </c>
      <c r="M77" s="122">
        <f t="shared" si="39"/>
        <v>0</v>
      </c>
      <c r="N77" s="122">
        <f t="shared" si="39"/>
        <v>0</v>
      </c>
      <c r="O77" s="122">
        <f t="shared" si="39"/>
        <v>0</v>
      </c>
    </row>
    <row r="78" spans="1:15">
      <c r="A78" s="214" t="s">
        <v>378</v>
      </c>
      <c r="B78" s="213"/>
      <c r="C78" s="207"/>
      <c r="D78" s="244">
        <f>SUM(F78:I78)</f>
        <v>0</v>
      </c>
      <c r="E78" s="212">
        <f>C78+D78</f>
        <v>0</v>
      </c>
      <c r="F78" s="207"/>
      <c r="G78" s="207"/>
      <c r="H78" s="207"/>
      <c r="I78" s="212"/>
      <c r="J78" s="223">
        <v>1100</v>
      </c>
      <c r="K78" s="210">
        <f>(C78+F78/2)*3*$J78</f>
        <v>0</v>
      </c>
      <c r="L78" s="210">
        <f>(C78+F78+G78/2)*3*$J78</f>
        <v>0</v>
      </c>
      <c r="M78" s="210">
        <f>(C78+F78+G78+H78/2)*3*$J78</f>
        <v>0</v>
      </c>
      <c r="N78" s="210">
        <f>(C78+F78+G78+H78+I78/2)*3*$J78</f>
        <v>0</v>
      </c>
      <c r="O78" s="211">
        <f>SUM(K78:N78)</f>
        <v>0</v>
      </c>
    </row>
    <row r="79" spans="1:15">
      <c r="A79" s="206" t="s">
        <v>377</v>
      </c>
      <c r="B79" s="205"/>
      <c r="C79" s="204">
        <f>SUM(C78)</f>
        <v>0</v>
      </c>
      <c r="D79" s="208">
        <f t="shared" ref="D79:O79" si="40">SUM(D78:D78)</f>
        <v>0</v>
      </c>
      <c r="E79" s="204">
        <f t="shared" si="40"/>
        <v>0</v>
      </c>
      <c r="F79" s="204">
        <f t="shared" si="40"/>
        <v>0</v>
      </c>
      <c r="G79" s="204">
        <f t="shared" si="40"/>
        <v>0</v>
      </c>
      <c r="H79" s="204">
        <f t="shared" si="40"/>
        <v>0</v>
      </c>
      <c r="I79" s="209">
        <f t="shared" si="40"/>
        <v>0</v>
      </c>
      <c r="J79" s="208">
        <f t="shared" si="40"/>
        <v>1100</v>
      </c>
      <c r="K79" s="208">
        <f t="shared" si="40"/>
        <v>0</v>
      </c>
      <c r="L79" s="208">
        <f t="shared" si="40"/>
        <v>0</v>
      </c>
      <c r="M79" s="208">
        <f t="shared" si="40"/>
        <v>0</v>
      </c>
      <c r="N79" s="208">
        <f t="shared" si="40"/>
        <v>0</v>
      </c>
      <c r="O79" s="208">
        <f t="shared" si="40"/>
        <v>0</v>
      </c>
    </row>
    <row r="80" spans="1:15" s="117" customFormat="1">
      <c r="A80" s="203" t="s">
        <v>376</v>
      </c>
      <c r="B80" s="203"/>
      <c r="C80" s="243">
        <f t="shared" ref="C80:O80" si="41">SUM(C14,C18,C26,C28,C30,C32,C34,C39,C43,C49,C52,C59,C63,C71,C77,C79)</f>
        <v>44</v>
      </c>
      <c r="D80" s="243">
        <f t="shared" si="41"/>
        <v>56</v>
      </c>
      <c r="E80" s="243">
        <f t="shared" si="41"/>
        <v>100</v>
      </c>
      <c r="F80" s="243">
        <f t="shared" si="41"/>
        <v>29</v>
      </c>
      <c r="G80" s="243">
        <f t="shared" si="41"/>
        <v>21</v>
      </c>
      <c r="H80" s="243">
        <f t="shared" si="41"/>
        <v>3</v>
      </c>
      <c r="I80" s="243">
        <f t="shared" si="41"/>
        <v>3</v>
      </c>
      <c r="J80" s="243">
        <f t="shared" si="41"/>
        <v>77110</v>
      </c>
      <c r="K80" s="243">
        <f t="shared" si="41"/>
        <v>252945</v>
      </c>
      <c r="L80" s="243">
        <f t="shared" si="41"/>
        <v>360855</v>
      </c>
      <c r="M80" s="243">
        <f t="shared" si="41"/>
        <v>326700</v>
      </c>
      <c r="N80" s="243">
        <f t="shared" si="41"/>
        <v>336600</v>
      </c>
      <c r="O80" s="243">
        <f t="shared" si="41"/>
        <v>1277100</v>
      </c>
    </row>
    <row r="81" spans="1:11" s="118" customFormat="1">
      <c r="A81" s="121"/>
      <c r="B81" s="121"/>
      <c r="C81" s="120"/>
      <c r="D81" s="120"/>
      <c r="E81" s="120"/>
      <c r="F81" s="120"/>
      <c r="G81" s="120"/>
      <c r="H81" s="120"/>
      <c r="I81" s="120"/>
      <c r="J81" s="120"/>
      <c r="K81" s="119"/>
    </row>
    <row r="82" spans="1:11" s="118" customFormat="1">
      <c r="A82" s="121"/>
      <c r="B82" s="121"/>
      <c r="C82" s="120"/>
      <c r="D82" s="120"/>
      <c r="E82" s="120"/>
      <c r="F82" s="120"/>
      <c r="G82" s="120"/>
      <c r="H82" s="120"/>
      <c r="I82" s="120"/>
      <c r="J82" s="120"/>
      <c r="K82" s="119"/>
    </row>
    <row r="83" spans="1:11" s="112" customFormat="1">
      <c r="A83" s="193"/>
      <c r="B83" s="192"/>
      <c r="C83" s="114"/>
      <c r="D83" s="551"/>
      <c r="E83" s="551"/>
      <c r="F83" s="114"/>
      <c r="G83" s="114"/>
      <c r="H83" s="114"/>
      <c r="I83" s="114"/>
      <c r="J83" s="114"/>
      <c r="K83" s="113"/>
    </row>
    <row r="84" spans="1:11" s="112" customFormat="1">
      <c r="A84" s="192"/>
      <c r="B84" s="192"/>
      <c r="C84" s="114"/>
      <c r="D84" s="552"/>
      <c r="E84" s="552"/>
      <c r="F84" s="116"/>
      <c r="G84" s="114"/>
      <c r="H84" s="114"/>
      <c r="I84" s="114"/>
      <c r="J84" s="114"/>
      <c r="K84" s="113"/>
    </row>
  </sheetData>
  <mergeCells count="5">
    <mergeCell ref="D83:E83"/>
    <mergeCell ref="D84:E84"/>
    <mergeCell ref="A4:A5"/>
    <mergeCell ref="B4:B5"/>
    <mergeCell ref="D4:O4"/>
  </mergeCells>
  <phoneticPr fontId="4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K2"/>
  <sheetViews>
    <sheetView workbookViewId="0">
      <selection activeCell="A10" sqref="A10"/>
    </sheetView>
  </sheetViews>
  <sheetFormatPr defaultRowHeight="13.5"/>
  <cols>
    <col min="4" max="4" width="14.75" customWidth="1"/>
  </cols>
  <sheetData>
    <row r="1" spans="1:11" s="439" customFormat="1" ht="27.75" customHeight="1">
      <c r="A1" s="440" t="s">
        <v>20</v>
      </c>
      <c r="B1" s="440" t="s">
        <v>336</v>
      </c>
      <c r="C1" s="440" t="s">
        <v>335</v>
      </c>
      <c r="D1" s="440" t="s">
        <v>29</v>
      </c>
      <c r="E1" s="440"/>
      <c r="F1" s="441" t="s">
        <v>513</v>
      </c>
      <c r="G1" s="440" t="s">
        <v>514</v>
      </c>
      <c r="H1" s="440" t="s">
        <v>515</v>
      </c>
      <c r="I1" s="441" t="s">
        <v>516</v>
      </c>
      <c r="J1" s="440" t="s">
        <v>517</v>
      </c>
      <c r="K1" s="442" t="s">
        <v>520</v>
      </c>
    </row>
    <row r="2" spans="1:11" s="439" customFormat="1" ht="105.75" customHeight="1">
      <c r="A2" s="443"/>
      <c r="B2" s="443"/>
      <c r="C2" s="444" t="s">
        <v>577</v>
      </c>
      <c r="D2" s="444" t="s">
        <v>578</v>
      </c>
      <c r="E2" s="444"/>
      <c r="F2" s="445"/>
      <c r="G2" s="445"/>
      <c r="H2" s="445"/>
      <c r="I2" s="445"/>
      <c r="J2" s="445">
        <f t="shared" ref="J2" si="0">SUM(F2:I2)</f>
        <v>0</v>
      </c>
      <c r="K2" s="442" t="s">
        <v>579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3</vt:i4>
      </vt:variant>
    </vt:vector>
  </HeadingPairs>
  <TitlesOfParts>
    <vt:vector size="12" baseType="lpstr">
      <vt:lpstr>2012年采购的摊销费用</vt:lpstr>
      <vt:lpstr>3.1.内容运营C&amp;L财务预算明细</vt:lpstr>
      <vt:lpstr>4.3.产品技术部明细数据</vt:lpstr>
      <vt:lpstr>5.3.附件.版权分帐</vt:lpstr>
      <vt:lpstr>11.1.公关合作财务预算明细</vt:lpstr>
      <vt:lpstr>9.5.电视剧分析</vt:lpstr>
      <vt:lpstr>12.1.视频销售部门财务预算明细</vt:lpstr>
      <vt:lpstr>12.3.实习生薪酬</vt:lpstr>
      <vt:lpstr>内容字幕翻译</vt:lpstr>
      <vt:lpstr>'3.1.内容运营C&amp;L财务预算明细'!Print_Area</vt:lpstr>
      <vt:lpstr>'9.5.电视剧分析'!Print_Area</vt:lpstr>
      <vt:lpstr>'3.1.内容运营C&amp;L财务预算明细'!Print_Titles</vt:lpstr>
    </vt:vector>
  </TitlesOfParts>
  <Company>sohu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qiuyunwang</dc:creator>
  <cp:lastModifiedBy>hannahgao</cp:lastModifiedBy>
  <cp:lastPrinted>2015-12-14T05:57:43Z</cp:lastPrinted>
  <dcterms:created xsi:type="dcterms:W3CDTF">2011-10-14T06:08:23Z</dcterms:created>
  <dcterms:modified xsi:type="dcterms:W3CDTF">2016-04-27T07:43:03Z</dcterms:modified>
</cp:coreProperties>
</file>